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4.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ustomProperty1.bin" ContentType="application/vnd.openxmlformats-officedocument.spreadsheetml.customProperty"/>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wdunn\Dropbox\DGS\CDC Slot Analysis\Zoom\Solutions File\"/>
    </mc:Choice>
  </mc:AlternateContent>
  <xr:revisionPtr revIDLastSave="0" documentId="13_ncr:1_{E52F0121-04D9-48B4-9C46-709E7D233581}" xr6:coauthVersionLast="47" xr6:coauthVersionMax="47" xr10:uidLastSave="{00000000-0000-0000-0000-000000000000}"/>
  <bookViews>
    <workbookView xWindow="-120" yWindow="-120" windowWidth="29040" windowHeight="15720" tabRatio="826" xr2:uid="{00000000-000D-0000-FFFF-FFFF00000000}"/>
  </bookViews>
  <sheets>
    <sheet name="Cover" sheetId="48" r:id="rId1"/>
    <sheet name="EX_1" sheetId="1" r:id="rId2"/>
    <sheet name="EX_2" sheetId="2" r:id="rId3"/>
    <sheet name="EX_3" sheetId="3" r:id="rId4"/>
    <sheet name="Breakeven" sheetId="4" r:id="rId5"/>
    <sheet name="Homework 1A" sheetId="5" r:id="rId6"/>
    <sheet name="Homework 1B" sheetId="6" r:id="rId7"/>
    <sheet name="EX_4" sheetId="8" r:id="rId8"/>
    <sheet name="EX_5" sheetId="9" r:id="rId9"/>
    <sheet name="EX_6" sheetId="10" r:id="rId10"/>
    <sheet name="EX6-Chart1" sheetId="41" r:id="rId11"/>
    <sheet name="EX6-Chart2" sheetId="42" r:id="rId12"/>
    <sheet name="Ex6-Chart3" sheetId="43" r:id="rId13"/>
    <sheet name="EX_7" sheetId="11" r:id="rId14"/>
    <sheet name="Homework 2A" sheetId="12" r:id="rId15"/>
    <sheet name="Homework 2B" sheetId="13" r:id="rId16"/>
    <sheet name="2B-Chart1" sheetId="44" r:id="rId17"/>
    <sheet name="Homework 2C" sheetId="14" r:id="rId18"/>
    <sheet name="SlotConfidence_SD" sheetId="15" r:id="rId19"/>
    <sheet name="SlotConfidence_VI" sheetId="16" r:id="rId20"/>
    <sheet name="EX_8" sheetId="17" r:id="rId21"/>
    <sheet name="Case Study #1" sheetId="18" r:id="rId22"/>
    <sheet name="Case Study 1 Text" sheetId="39" r:id="rId23"/>
    <sheet name="Homework 3A" sheetId="19" r:id="rId24"/>
    <sheet name="Homework 3B" sheetId="38" r:id="rId25"/>
    <sheet name="Par Sheet Challenge" sheetId="20" r:id="rId26"/>
    <sheet name="Slot Simulator Link" sheetId="21" r:id="rId27"/>
    <sheet name="Case Study #2" sheetId="47" r:id="rId28"/>
    <sheet name="EX_9_data" sheetId="23" r:id="rId29"/>
    <sheet name="EX_9_Peer Averages" sheetId="24" r:id="rId30"/>
    <sheet name="Pivot Formula" sheetId="40" r:id="rId31"/>
    <sheet name="EX_9_Pivot" sheetId="37" r:id="rId32"/>
    <sheet name="EX_10_reels" sheetId="25" r:id="rId33"/>
    <sheet name="EX_10 and 11 RawData" sheetId="26" r:id="rId34"/>
    <sheet name="EX_11" sheetId="27" r:id="rId35"/>
    <sheet name="Case Study #3" sheetId="28" r:id="rId36"/>
    <sheet name="CS3_Breakeven" sheetId="29" r:id="rId37"/>
    <sheet name="Homework 4" sheetId="30" r:id="rId38"/>
    <sheet name="EX_12" sheetId="32" r:id="rId39"/>
    <sheet name="EX13" sheetId="33" r:id="rId40"/>
    <sheet name="EX13_pivot" sheetId="46" r:id="rId41"/>
  </sheets>
  <definedNames>
    <definedName name="__ai3_dataset_465878997_range_1051948509" localSheetId="38" hidden="1">EX_12!$F$8</definedName>
    <definedName name="__ai3_dataset_465878997_range_1130814065" localSheetId="38" hidden="1">EX_12!$C$8</definedName>
    <definedName name="__ai3_dataset_465878997_range_1521403411" localSheetId="38" hidden="1">EX_12!$K$8</definedName>
    <definedName name="__ai3_dataset_465878997_range_1552459288" localSheetId="38" hidden="1">EX_12!$G$8</definedName>
    <definedName name="__ai3_dataset_465878997_range_1839264187" localSheetId="38" hidden="1">EX_12!$P$8</definedName>
    <definedName name="__ai3_dataset_465878997_range_185141845" localSheetId="38" hidden="1">EX_12!$I$8</definedName>
    <definedName name="__ai3_dataset_465878997_range_1896704791" localSheetId="38" hidden="1">EX_12!$A$8:$S$44</definedName>
    <definedName name="__ai3_dataset_465878997_range_1896788541" localSheetId="38" hidden="1">EX_12!$H$8</definedName>
    <definedName name="__ai3_dataset_465878997_range_1984769117" localSheetId="38" hidden="1">EX_12!$L$8</definedName>
    <definedName name="__ai3_dataset_465878997_range_2046394188" localSheetId="38" hidden="1">EX_12!$E$8</definedName>
    <definedName name="__ai3_dataset_465878997_range_286829834" localSheetId="38" hidden="1">EX_12!$A$8</definedName>
    <definedName name="__ai3_dataset_465878997_range_38810705" localSheetId="38" hidden="1">EX_12!$N$8</definedName>
    <definedName name="__ai3_dataset_465878997_range_411899656" localSheetId="38" hidden="1">EX_12!$R$8</definedName>
    <definedName name="__ai3_dataset_465878997_range_415479351" localSheetId="38" hidden="1">EX_12!$J$8</definedName>
    <definedName name="__ai3_dataset_465878997_range_465501872" localSheetId="38" hidden="1">EX_12!$M$8</definedName>
    <definedName name="__ai3_dataset_465878997_range_501439468" localSheetId="38" hidden="1">EX_12!$B$8</definedName>
    <definedName name="__ai3_dataset_465878997_range_693018883" localSheetId="38" hidden="1">EX_12!$S$8</definedName>
    <definedName name="__ai3_dataset_465878997_range_713821499" localSheetId="38" hidden="1">EX_12!$Q$8</definedName>
    <definedName name="__ai3_dataset_465878997_range_949510375" localSheetId="38" hidden="1">EX_12!$D$8</definedName>
    <definedName name="__ai3_dataset_465878997_range_978469454" localSheetId="38" hidden="1">EX_12!$O$8</definedName>
    <definedName name="_xlnm._FilterDatabase" localSheetId="35" hidden="1">'Case Study #3'!$A$3:$O$238</definedName>
    <definedName name="_xlnm._FilterDatabase" localSheetId="33" hidden="1">'EX_10 and 11 RawData'!$A$4:$AC$204</definedName>
    <definedName name="_xlnm._FilterDatabase" localSheetId="38" hidden="1">EX_12!$A$8:$R$44</definedName>
    <definedName name="_xlnm._FilterDatabase" localSheetId="2" hidden="1">EX_2!$A$6:$F$206</definedName>
    <definedName name="_xlnm._FilterDatabase" localSheetId="3" hidden="1">EX_3!$A$5:$H$205</definedName>
    <definedName name="_xlnm._FilterDatabase" localSheetId="7" hidden="1">EX_4!$A$5:$G$206</definedName>
    <definedName name="_xlnm._FilterDatabase" localSheetId="8" hidden="1">EX_5!$A$5:$Q$205</definedName>
    <definedName name="_xlnm._FilterDatabase" localSheetId="20" hidden="1">EX_8!$A$8:$W$208</definedName>
    <definedName name="_xlnm._FilterDatabase" localSheetId="28" hidden="1">EX_9_data!$A$5:$AB$205</definedName>
    <definedName name="_xlnm._FilterDatabase" localSheetId="39" hidden="1">'EX13'!$A$5:$K$5</definedName>
    <definedName name="_xlnm._FilterDatabase" localSheetId="5" hidden="1">'Homework 1A'!$A$5:$F$5</definedName>
    <definedName name="_xlnm._FilterDatabase" localSheetId="6" hidden="1">'Homework 1B'!$A$8:$Q$375</definedName>
    <definedName name="_xlnm._FilterDatabase" localSheetId="14" hidden="1">'Homework 2A'!$A$7:$J$7</definedName>
    <definedName name="_xlnm._FilterDatabase" localSheetId="15" hidden="1">'Homework 2B'!$A$7:$M$375</definedName>
    <definedName name="_xlnm._FilterDatabase" localSheetId="23" hidden="1">'Homework 3A'!$A$11:$V$379</definedName>
    <definedName name="_xlnm._FilterDatabase" localSheetId="24" hidden="1">'Homework 3B'!$A$17:$P$217</definedName>
    <definedName name="solver_adj" localSheetId="18" hidden="1">SlotConfidence_SD!$C$10</definedName>
    <definedName name="solver_cvg" localSheetId="18" hidden="1">0.0001</definedName>
    <definedName name="solver_drv" localSheetId="18" hidden="1">1</definedName>
    <definedName name="solver_eng" localSheetId="18" hidden="1">1</definedName>
    <definedName name="solver_est" localSheetId="18" hidden="1">1</definedName>
    <definedName name="solver_itr" localSheetId="18" hidden="1">2147483647</definedName>
    <definedName name="solver_mip" localSheetId="18" hidden="1">2147483647</definedName>
    <definedName name="solver_mni" localSheetId="18" hidden="1">30</definedName>
    <definedName name="solver_mrt" localSheetId="18" hidden="1">0.075</definedName>
    <definedName name="solver_msl" localSheetId="18" hidden="1">2</definedName>
    <definedName name="solver_neg" localSheetId="18" hidden="1">1</definedName>
    <definedName name="solver_nod" localSheetId="18" hidden="1">2147483647</definedName>
    <definedName name="solver_num" localSheetId="18" hidden="1">0</definedName>
    <definedName name="solver_nwt" localSheetId="18" hidden="1">1</definedName>
    <definedName name="solver_opt" localSheetId="18" hidden="1">SlotConfidence_SD!$G$10</definedName>
    <definedName name="solver_pre" localSheetId="18" hidden="1">0.000001</definedName>
    <definedName name="solver_rbv" localSheetId="18" hidden="1">1</definedName>
    <definedName name="solver_rlx" localSheetId="18" hidden="1">2</definedName>
    <definedName name="solver_rsd" localSheetId="18" hidden="1">0</definedName>
    <definedName name="solver_scl" localSheetId="18" hidden="1">1</definedName>
    <definedName name="solver_sho" localSheetId="18" hidden="1">2</definedName>
    <definedName name="solver_ssz" localSheetId="18" hidden="1">100</definedName>
    <definedName name="solver_tim" localSheetId="18" hidden="1">2147483647</definedName>
    <definedName name="solver_tol" localSheetId="18" hidden="1">0.01</definedName>
    <definedName name="solver_typ" localSheetId="18" hidden="1">3</definedName>
    <definedName name="solver_val" localSheetId="18" hidden="1">-0.0415</definedName>
    <definedName name="solver_ver" localSheetId="18" hidden="1">3</definedName>
  </definedNames>
  <calcPr calcId="191029"/>
  <pivotCaches>
    <pivotCache cacheId="2" r:id="rId42"/>
    <pivotCache cacheId="3" r:id="rId43"/>
    <pivotCache cacheId="4" r:id="rId4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3" i="47" l="1"/>
  <c r="O33" i="47"/>
  <c r="N33" i="47"/>
  <c r="M33" i="47"/>
  <c r="L33" i="47"/>
  <c r="K33" i="47"/>
  <c r="J33" i="47"/>
  <c r="P32" i="47"/>
  <c r="O32" i="47"/>
  <c r="N32" i="47"/>
  <c r="M32" i="47"/>
  <c r="L32" i="47"/>
  <c r="K32" i="47"/>
  <c r="J32" i="47"/>
  <c r="P31" i="47"/>
  <c r="O31" i="47"/>
  <c r="N31" i="47"/>
  <c r="M31" i="47"/>
  <c r="L31" i="47"/>
  <c r="K31" i="47"/>
  <c r="J31" i="47"/>
  <c r="P30" i="47"/>
  <c r="O30" i="47"/>
  <c r="N30" i="47"/>
  <c r="M30" i="47"/>
  <c r="L30" i="47"/>
  <c r="K30" i="47"/>
  <c r="J30" i="47"/>
  <c r="P29" i="47"/>
  <c r="O29" i="47"/>
  <c r="N29" i="47"/>
  <c r="M29" i="47"/>
  <c r="L29" i="47"/>
  <c r="K29" i="47"/>
  <c r="J29" i="47"/>
  <c r="P28" i="47"/>
  <c r="O28" i="47"/>
  <c r="N28" i="47"/>
  <c r="M28" i="47"/>
  <c r="L28" i="47"/>
  <c r="K28" i="47"/>
  <c r="J28" i="47"/>
  <c r="P27" i="47"/>
  <c r="O27" i="47"/>
  <c r="N27" i="47"/>
  <c r="M27" i="47"/>
  <c r="L27" i="47"/>
  <c r="K27" i="47"/>
  <c r="J27" i="47"/>
  <c r="P26" i="47"/>
  <c r="O26" i="47"/>
  <c r="N26" i="47"/>
  <c r="M26" i="47"/>
  <c r="L26" i="47"/>
  <c r="K26" i="47"/>
  <c r="J26" i="47"/>
  <c r="P25" i="47"/>
  <c r="O25" i="47"/>
  <c r="N25" i="47"/>
  <c r="M25" i="47"/>
  <c r="L25" i="47"/>
  <c r="K25" i="47"/>
  <c r="J25" i="47"/>
  <c r="P24" i="47"/>
  <c r="O24" i="47"/>
  <c r="N24" i="47"/>
  <c r="M24" i="47"/>
  <c r="L24" i="47"/>
  <c r="K24" i="47"/>
  <c r="J24" i="47"/>
  <c r="P23" i="47"/>
  <c r="O23" i="47"/>
  <c r="N23" i="47"/>
  <c r="M23" i="47"/>
  <c r="L23" i="47"/>
  <c r="K23" i="47"/>
  <c r="J23" i="47"/>
  <c r="P22" i="47"/>
  <c r="O22" i="47"/>
  <c r="N22" i="47"/>
  <c r="M22" i="47"/>
  <c r="L22" i="47"/>
  <c r="K22" i="47"/>
  <c r="J22" i="47"/>
  <c r="P21" i="47"/>
  <c r="O21" i="47"/>
  <c r="N21" i="47"/>
  <c r="M21" i="47"/>
  <c r="L21" i="47"/>
  <c r="K21" i="47"/>
  <c r="J21" i="47"/>
  <c r="P20" i="47"/>
  <c r="O20" i="47"/>
  <c r="N20" i="47"/>
  <c r="M20" i="47"/>
  <c r="L20" i="47"/>
  <c r="K20" i="47"/>
  <c r="J20" i="47"/>
  <c r="P19" i="47"/>
  <c r="O19" i="47"/>
  <c r="N19" i="47"/>
  <c r="M19" i="47"/>
  <c r="L19" i="47"/>
  <c r="K19" i="47"/>
  <c r="J19" i="47"/>
  <c r="P18" i="47"/>
  <c r="O18" i="47"/>
  <c r="N18" i="47"/>
  <c r="M18" i="47"/>
  <c r="L18" i="47"/>
  <c r="K18" i="47"/>
  <c r="J18" i="47"/>
  <c r="P17" i="47"/>
  <c r="O17" i="47"/>
  <c r="N17" i="47"/>
  <c r="M17" i="47"/>
  <c r="L17" i="47"/>
  <c r="K17" i="47"/>
  <c r="J17" i="47"/>
  <c r="P16" i="47"/>
  <c r="O16" i="47"/>
  <c r="N16" i="47"/>
  <c r="M16" i="47"/>
  <c r="L16" i="47"/>
  <c r="K16" i="47"/>
  <c r="J16" i="47"/>
  <c r="P15" i="47"/>
  <c r="O15" i="47"/>
  <c r="N15" i="47"/>
  <c r="M15" i="47"/>
  <c r="L15" i="47"/>
  <c r="K15" i="47"/>
  <c r="J15" i="47"/>
  <c r="P14" i="47"/>
  <c r="O14" i="47"/>
  <c r="N14" i="47"/>
  <c r="M14" i="47"/>
  <c r="L14" i="47"/>
  <c r="K14" i="47"/>
  <c r="J14" i="47"/>
  <c r="P13" i="47"/>
  <c r="O13" i="47"/>
  <c r="N13" i="47"/>
  <c r="M13" i="47"/>
  <c r="L13" i="47"/>
  <c r="K13" i="47"/>
  <c r="J13" i="47"/>
  <c r="P12" i="47"/>
  <c r="O12" i="47"/>
  <c r="N12" i="47"/>
  <c r="M12" i="47"/>
  <c r="L12" i="47"/>
  <c r="K12" i="47"/>
  <c r="J12" i="47"/>
  <c r="P11" i="47"/>
  <c r="O11" i="47"/>
  <c r="N11" i="47"/>
  <c r="M11" i="47"/>
  <c r="L11" i="47"/>
  <c r="K11" i="47"/>
  <c r="J11" i="47"/>
  <c r="P10" i="47"/>
  <c r="O10" i="47"/>
  <c r="N10" i="47"/>
  <c r="M10" i="47"/>
  <c r="L10" i="47"/>
  <c r="K10" i="47"/>
  <c r="J10" i="47"/>
  <c r="C10" i="20"/>
  <c r="D10" i="20"/>
  <c r="E10" i="20"/>
  <c r="B10" i="20"/>
  <c r="AA368" i="19"/>
  <c r="Z368" i="19"/>
  <c r="Y368" i="19"/>
  <c r="U13" i="19"/>
  <c r="W13" i="19" s="1"/>
  <c r="V13" i="19"/>
  <c r="U14" i="19"/>
  <c r="W14" i="19" s="1"/>
  <c r="V14" i="19"/>
  <c r="U15" i="19"/>
  <c r="W15" i="19" s="1"/>
  <c r="V15" i="19"/>
  <c r="U16" i="19"/>
  <c r="W16" i="19" s="1"/>
  <c r="V16" i="19"/>
  <c r="U17" i="19"/>
  <c r="V17" i="19"/>
  <c r="U18" i="19"/>
  <c r="W18" i="19" s="1"/>
  <c r="V18" i="19"/>
  <c r="U19" i="19"/>
  <c r="V19" i="19"/>
  <c r="U20" i="19"/>
  <c r="W20" i="19" s="1"/>
  <c r="V20" i="19"/>
  <c r="U21" i="19"/>
  <c r="W21" i="19" s="1"/>
  <c r="V21" i="19"/>
  <c r="U22" i="19"/>
  <c r="V22" i="19"/>
  <c r="W22" i="19"/>
  <c r="U23" i="19"/>
  <c r="V23" i="19"/>
  <c r="U24" i="19"/>
  <c r="W24" i="19" s="1"/>
  <c r="V24" i="19"/>
  <c r="U25" i="19"/>
  <c r="W25" i="19" s="1"/>
  <c r="V25" i="19"/>
  <c r="U26" i="19"/>
  <c r="V26" i="19"/>
  <c r="W26" i="19"/>
  <c r="U27" i="19"/>
  <c r="V27" i="19"/>
  <c r="U28" i="19"/>
  <c r="V28" i="19"/>
  <c r="W28" i="19"/>
  <c r="U29" i="19"/>
  <c r="W29" i="19" s="1"/>
  <c r="V29" i="19"/>
  <c r="U30" i="19"/>
  <c r="W30" i="19" s="1"/>
  <c r="V30" i="19"/>
  <c r="U31" i="19"/>
  <c r="V31" i="19"/>
  <c r="U32" i="19"/>
  <c r="V32" i="19"/>
  <c r="W32" i="19" s="1"/>
  <c r="U33" i="19"/>
  <c r="V33" i="19"/>
  <c r="U34" i="19"/>
  <c r="W34" i="19" s="1"/>
  <c r="V34" i="19"/>
  <c r="U35" i="19"/>
  <c r="V35" i="19"/>
  <c r="U36" i="19"/>
  <c r="W36" i="19" s="1"/>
  <c r="V36" i="19"/>
  <c r="U37" i="19"/>
  <c r="W37" i="19" s="1"/>
  <c r="V37" i="19"/>
  <c r="U38" i="19"/>
  <c r="V38" i="19"/>
  <c r="W38" i="19"/>
  <c r="U39" i="19"/>
  <c r="V39" i="19"/>
  <c r="U40" i="19"/>
  <c r="W40" i="19" s="1"/>
  <c r="V40" i="19"/>
  <c r="U41" i="19"/>
  <c r="W41" i="19" s="1"/>
  <c r="V41" i="19"/>
  <c r="U42" i="19"/>
  <c r="V42" i="19"/>
  <c r="W42" i="19" s="1"/>
  <c r="U43" i="19"/>
  <c r="V43" i="19"/>
  <c r="U44" i="19"/>
  <c r="V44" i="19"/>
  <c r="W44" i="19"/>
  <c r="U45" i="19"/>
  <c r="V45" i="19"/>
  <c r="U46" i="19"/>
  <c r="W46" i="19" s="1"/>
  <c r="V46" i="19"/>
  <c r="U47" i="19"/>
  <c r="W47" i="19" s="1"/>
  <c r="V47" i="19"/>
  <c r="U48" i="19"/>
  <c r="W48" i="19" s="1"/>
  <c r="V48" i="19"/>
  <c r="U49" i="19"/>
  <c r="V49" i="19"/>
  <c r="U50" i="19"/>
  <c r="V50" i="19"/>
  <c r="W50" i="19"/>
  <c r="U51" i="19"/>
  <c r="V51" i="19"/>
  <c r="U52" i="19"/>
  <c r="W52" i="19" s="1"/>
  <c r="V52" i="19"/>
  <c r="U53" i="19"/>
  <c r="W53" i="19" s="1"/>
  <c r="V53" i="19"/>
  <c r="U54" i="19"/>
  <c r="W54" i="19" s="1"/>
  <c r="V54" i="19"/>
  <c r="U55" i="19"/>
  <c r="V55" i="19"/>
  <c r="U56" i="19"/>
  <c r="V56" i="19"/>
  <c r="W56" i="19"/>
  <c r="U57" i="19"/>
  <c r="W57" i="19" s="1"/>
  <c r="V57" i="19"/>
  <c r="U58" i="19"/>
  <c r="V58" i="19"/>
  <c r="W58" i="19" s="1"/>
  <c r="U59" i="19"/>
  <c r="W59" i="19" s="1"/>
  <c r="V59" i="19"/>
  <c r="U60" i="19"/>
  <c r="W60" i="19" s="1"/>
  <c r="V60" i="19"/>
  <c r="U61" i="19"/>
  <c r="W61" i="19" s="1"/>
  <c r="V61" i="19"/>
  <c r="U62" i="19"/>
  <c r="V62" i="19"/>
  <c r="U63" i="19"/>
  <c r="W63" i="19" s="1"/>
  <c r="V63" i="19"/>
  <c r="U64" i="19"/>
  <c r="W64" i="19" s="1"/>
  <c r="V64" i="19"/>
  <c r="U65" i="19"/>
  <c r="W65" i="19" s="1"/>
  <c r="V65" i="19"/>
  <c r="U66" i="19"/>
  <c r="V66" i="19"/>
  <c r="W66" i="19" s="1"/>
  <c r="U67" i="19"/>
  <c r="V67" i="19"/>
  <c r="U68" i="19"/>
  <c r="V68" i="19"/>
  <c r="W68" i="19"/>
  <c r="U69" i="19"/>
  <c r="W69" i="19" s="1"/>
  <c r="V69" i="19"/>
  <c r="U70" i="19"/>
  <c r="W70" i="19" s="1"/>
  <c r="V70" i="19"/>
  <c r="U71" i="19"/>
  <c r="W71" i="19" s="1"/>
  <c r="V71" i="19"/>
  <c r="U72" i="19"/>
  <c r="V72" i="19"/>
  <c r="W72" i="19" s="1"/>
  <c r="U73" i="19"/>
  <c r="V73" i="19"/>
  <c r="U74" i="19"/>
  <c r="V74" i="19"/>
  <c r="W74" i="19"/>
  <c r="U75" i="19"/>
  <c r="W75" i="19" s="1"/>
  <c r="V75" i="19"/>
  <c r="U76" i="19"/>
  <c r="W76" i="19" s="1"/>
  <c r="V76" i="19"/>
  <c r="U77" i="19"/>
  <c r="W77" i="19" s="1"/>
  <c r="V77" i="19"/>
  <c r="U78" i="19"/>
  <c r="W78" i="19" s="1"/>
  <c r="V78" i="19"/>
  <c r="U79" i="19"/>
  <c r="V79" i="19"/>
  <c r="U80" i="19"/>
  <c r="W80" i="19" s="1"/>
  <c r="V80" i="19"/>
  <c r="U81" i="19"/>
  <c r="V81" i="19"/>
  <c r="U82" i="19"/>
  <c r="W82" i="19" s="1"/>
  <c r="V82" i="19"/>
  <c r="U83" i="19"/>
  <c r="V83" i="19"/>
  <c r="U84" i="19"/>
  <c r="W84" i="19" s="1"/>
  <c r="V84" i="19"/>
  <c r="U85" i="19"/>
  <c r="W85" i="19" s="1"/>
  <c r="V85" i="19"/>
  <c r="U86" i="19"/>
  <c r="V86" i="19"/>
  <c r="W86" i="19"/>
  <c r="U87" i="19"/>
  <c r="V87" i="19"/>
  <c r="U88" i="19"/>
  <c r="W88" i="19" s="1"/>
  <c r="V88" i="19"/>
  <c r="U89" i="19"/>
  <c r="V89" i="19"/>
  <c r="U90" i="19"/>
  <c r="W90" i="19" s="1"/>
  <c r="V90" i="19"/>
  <c r="U91" i="19"/>
  <c r="V91" i="19"/>
  <c r="U92" i="19"/>
  <c r="W92" i="19" s="1"/>
  <c r="V92" i="19"/>
  <c r="U93" i="19"/>
  <c r="W93" i="19" s="1"/>
  <c r="V93" i="19"/>
  <c r="U94" i="19"/>
  <c r="W94" i="19" s="1"/>
  <c r="V94" i="19"/>
  <c r="U95" i="19"/>
  <c r="V95" i="19"/>
  <c r="U96" i="19"/>
  <c r="V96" i="19"/>
  <c r="W96" i="19"/>
  <c r="U97" i="19"/>
  <c r="V97" i="19"/>
  <c r="U98" i="19"/>
  <c r="W98" i="19" s="1"/>
  <c r="V98" i="19"/>
  <c r="U99" i="19"/>
  <c r="V99" i="19"/>
  <c r="U100" i="19"/>
  <c r="V100" i="19"/>
  <c r="W100" i="19"/>
  <c r="U101" i="19"/>
  <c r="W101" i="19" s="1"/>
  <c r="V101" i="19"/>
  <c r="U102" i="19"/>
  <c r="W102" i="19" s="1"/>
  <c r="V102" i="19"/>
  <c r="U103" i="19"/>
  <c r="V103" i="19"/>
  <c r="U104" i="19"/>
  <c r="W104" i="19" s="1"/>
  <c r="V104" i="19"/>
  <c r="U105" i="19"/>
  <c r="V105" i="19"/>
  <c r="U106" i="19"/>
  <c r="V106" i="19"/>
  <c r="W106" i="19" s="1"/>
  <c r="U107" i="19"/>
  <c r="V107" i="19"/>
  <c r="U108" i="19"/>
  <c r="W108" i="19" s="1"/>
  <c r="V108" i="19"/>
  <c r="U109" i="19"/>
  <c r="V109" i="19"/>
  <c r="U110" i="19"/>
  <c r="W110" i="19" s="1"/>
  <c r="V110" i="19"/>
  <c r="U111" i="19"/>
  <c r="V111" i="19"/>
  <c r="U112" i="19"/>
  <c r="W112" i="19" s="1"/>
  <c r="V112" i="19"/>
  <c r="U113" i="19"/>
  <c r="W113" i="19" s="1"/>
  <c r="V113" i="19"/>
  <c r="U114" i="19"/>
  <c r="V114" i="19"/>
  <c r="W114" i="19" s="1"/>
  <c r="U115" i="19"/>
  <c r="V115" i="19"/>
  <c r="U116" i="19"/>
  <c r="V116" i="19"/>
  <c r="W116" i="19"/>
  <c r="U117" i="19"/>
  <c r="W117" i="19" s="1"/>
  <c r="V117" i="19"/>
  <c r="U118" i="19"/>
  <c r="W118" i="19" s="1"/>
  <c r="V118" i="19"/>
  <c r="U119" i="19"/>
  <c r="V119" i="19"/>
  <c r="U120" i="19"/>
  <c r="V120" i="19"/>
  <c r="U121" i="19"/>
  <c r="W121" i="19" s="1"/>
  <c r="V121" i="19"/>
  <c r="U122" i="19"/>
  <c r="W122" i="19" s="1"/>
  <c r="V122" i="19"/>
  <c r="U123" i="19"/>
  <c r="V123" i="19"/>
  <c r="U124" i="19"/>
  <c r="W124" i="19" s="1"/>
  <c r="V124" i="19"/>
  <c r="U125" i="19"/>
  <c r="V125" i="19"/>
  <c r="U126" i="19"/>
  <c r="W126" i="19" s="1"/>
  <c r="V126" i="19"/>
  <c r="U127" i="19"/>
  <c r="W127" i="19" s="1"/>
  <c r="V127" i="19"/>
  <c r="U128" i="19"/>
  <c r="V128" i="19"/>
  <c r="W128" i="19"/>
  <c r="U129" i="19"/>
  <c r="V129" i="19"/>
  <c r="U130" i="19"/>
  <c r="W130" i="19" s="1"/>
  <c r="V130" i="19"/>
  <c r="U131" i="19"/>
  <c r="V131" i="19"/>
  <c r="U132" i="19"/>
  <c r="V132" i="19"/>
  <c r="W132" i="19" s="1"/>
  <c r="U133" i="19"/>
  <c r="V133" i="19"/>
  <c r="U134" i="19"/>
  <c r="W134" i="19" s="1"/>
  <c r="V134" i="19"/>
  <c r="U135" i="19"/>
  <c r="V135" i="19"/>
  <c r="U136" i="19"/>
  <c r="W136" i="19" s="1"/>
  <c r="V136" i="19"/>
  <c r="U137" i="19"/>
  <c r="V137" i="19"/>
  <c r="U138" i="19"/>
  <c r="V138" i="19"/>
  <c r="W138" i="19"/>
  <c r="U139" i="19"/>
  <c r="V139" i="19"/>
  <c r="U140" i="19"/>
  <c r="W140" i="19" s="1"/>
  <c r="V140" i="19"/>
  <c r="U141" i="19"/>
  <c r="V141" i="19"/>
  <c r="U142" i="19"/>
  <c r="V142" i="19"/>
  <c r="U143" i="19"/>
  <c r="V143" i="19"/>
  <c r="U144" i="19"/>
  <c r="W144" i="19" s="1"/>
  <c r="V144" i="19"/>
  <c r="U145" i="19"/>
  <c r="W145" i="19" s="1"/>
  <c r="V145" i="19"/>
  <c r="U146" i="19"/>
  <c r="W146" i="19" s="1"/>
  <c r="V146" i="19"/>
  <c r="U147" i="19"/>
  <c r="V147" i="19"/>
  <c r="U148" i="19"/>
  <c r="V148" i="19"/>
  <c r="U149" i="19"/>
  <c r="W149" i="19" s="1"/>
  <c r="V149" i="19"/>
  <c r="U150" i="19"/>
  <c r="W150" i="19" s="1"/>
  <c r="V150" i="19"/>
  <c r="U151" i="19"/>
  <c r="V151" i="19"/>
  <c r="U152" i="19"/>
  <c r="V152" i="19"/>
  <c r="U153" i="19"/>
  <c r="V153" i="19"/>
  <c r="U154" i="19"/>
  <c r="V154" i="19"/>
  <c r="U155" i="19"/>
  <c r="V155" i="19"/>
  <c r="U156" i="19"/>
  <c r="W156" i="19" s="1"/>
  <c r="V156" i="19"/>
  <c r="U157" i="19"/>
  <c r="V157" i="19"/>
  <c r="U158" i="19"/>
  <c r="W158" i="19" s="1"/>
  <c r="V158" i="19"/>
  <c r="U159" i="19"/>
  <c r="V159" i="19"/>
  <c r="U160" i="19"/>
  <c r="W160" i="19" s="1"/>
  <c r="V160" i="19"/>
  <c r="U161" i="19"/>
  <c r="W161" i="19" s="1"/>
  <c r="V161" i="19"/>
  <c r="U162" i="19"/>
  <c r="V162" i="19"/>
  <c r="U163" i="19"/>
  <c r="V163" i="19"/>
  <c r="U164" i="19"/>
  <c r="W164" i="19" s="1"/>
  <c r="V164" i="19"/>
  <c r="U165" i="19"/>
  <c r="V165" i="19"/>
  <c r="U166" i="19"/>
  <c r="V166" i="19"/>
  <c r="U167" i="19"/>
  <c r="V167" i="19"/>
  <c r="U168" i="19"/>
  <c r="W168" i="19" s="1"/>
  <c r="V168" i="19"/>
  <c r="U169" i="19"/>
  <c r="V169" i="19"/>
  <c r="U170" i="19"/>
  <c r="V170" i="19"/>
  <c r="W170" i="19"/>
  <c r="U171" i="19"/>
  <c r="V171" i="19"/>
  <c r="U172" i="19"/>
  <c r="V172" i="19"/>
  <c r="W172" i="19"/>
  <c r="U173" i="19"/>
  <c r="W173" i="19" s="1"/>
  <c r="V173" i="19"/>
  <c r="U174" i="19"/>
  <c r="W174" i="19" s="1"/>
  <c r="V174" i="19"/>
  <c r="U175" i="19"/>
  <c r="V175" i="19"/>
  <c r="U176" i="19"/>
  <c r="W176" i="19" s="1"/>
  <c r="V176" i="19"/>
  <c r="U177" i="19"/>
  <c r="W177" i="19" s="1"/>
  <c r="V177" i="19"/>
  <c r="U178" i="19"/>
  <c r="V178" i="19"/>
  <c r="U179" i="19"/>
  <c r="V179" i="19"/>
  <c r="U180" i="19"/>
  <c r="V180" i="19"/>
  <c r="U181" i="19"/>
  <c r="W181" i="19" s="1"/>
  <c r="V181" i="19"/>
  <c r="U182" i="19"/>
  <c r="W182" i="19" s="1"/>
  <c r="V182" i="19"/>
  <c r="U183" i="19"/>
  <c r="V183" i="19"/>
  <c r="U184" i="19"/>
  <c r="W184" i="19" s="1"/>
  <c r="V184" i="19"/>
  <c r="U185" i="19"/>
  <c r="W185" i="19" s="1"/>
  <c r="V185" i="19"/>
  <c r="U186" i="19"/>
  <c r="V186" i="19"/>
  <c r="W186" i="19"/>
  <c r="U187" i="19"/>
  <c r="V187" i="19"/>
  <c r="U188" i="19"/>
  <c r="W188" i="19" s="1"/>
  <c r="V188" i="19"/>
  <c r="U189" i="19"/>
  <c r="W189" i="19" s="1"/>
  <c r="V189" i="19"/>
  <c r="U190" i="19"/>
  <c r="V190" i="19"/>
  <c r="W190" i="19" s="1"/>
  <c r="U191" i="19"/>
  <c r="V191" i="19"/>
  <c r="U192" i="19"/>
  <c r="W192" i="19" s="1"/>
  <c r="V192" i="19"/>
  <c r="U193" i="19"/>
  <c r="W193" i="19" s="1"/>
  <c r="V193" i="19"/>
  <c r="U194" i="19"/>
  <c r="W194" i="19" s="1"/>
  <c r="V194" i="19"/>
  <c r="U195" i="19"/>
  <c r="V195" i="19"/>
  <c r="U196" i="19"/>
  <c r="V196" i="19"/>
  <c r="U197" i="19"/>
  <c r="V197" i="19"/>
  <c r="U198" i="19"/>
  <c r="W198" i="19" s="1"/>
  <c r="V198" i="19"/>
  <c r="U199" i="19"/>
  <c r="V199" i="19"/>
  <c r="U200" i="19"/>
  <c r="W200" i="19" s="1"/>
  <c r="V200" i="19"/>
  <c r="U201" i="19"/>
  <c r="W201" i="19" s="1"/>
  <c r="V201" i="19"/>
  <c r="U202" i="19"/>
  <c r="W202" i="19" s="1"/>
  <c r="V202" i="19"/>
  <c r="U203" i="19"/>
  <c r="V203" i="19"/>
  <c r="U204" i="19"/>
  <c r="V204" i="19"/>
  <c r="W204" i="19"/>
  <c r="U205" i="19"/>
  <c r="V205" i="19"/>
  <c r="U206" i="19"/>
  <c r="W206" i="19" s="1"/>
  <c r="V206" i="19"/>
  <c r="U207" i="19"/>
  <c r="W207" i="19" s="1"/>
  <c r="V207" i="19"/>
  <c r="U208" i="19"/>
  <c r="W208" i="19" s="1"/>
  <c r="V208" i="19"/>
  <c r="U209" i="19"/>
  <c r="V209" i="19"/>
  <c r="U210" i="19"/>
  <c r="V210" i="19"/>
  <c r="U211" i="19"/>
  <c r="V211" i="19"/>
  <c r="U212" i="19"/>
  <c r="V212" i="19"/>
  <c r="U213" i="19"/>
  <c r="V213" i="19"/>
  <c r="U214" i="19"/>
  <c r="W214" i="19" s="1"/>
  <c r="V214" i="19"/>
  <c r="U215" i="19"/>
  <c r="V215" i="19"/>
  <c r="U216" i="19"/>
  <c r="V216" i="19"/>
  <c r="U217" i="19"/>
  <c r="W217" i="19" s="1"/>
  <c r="V217" i="19"/>
  <c r="U218" i="19"/>
  <c r="V218" i="19"/>
  <c r="W218" i="19" s="1"/>
  <c r="U219" i="19"/>
  <c r="W219" i="19" s="1"/>
  <c r="V219" i="19"/>
  <c r="U220" i="19"/>
  <c r="W220" i="19" s="1"/>
  <c r="V220" i="19"/>
  <c r="U221" i="19"/>
  <c r="W221" i="19" s="1"/>
  <c r="V221" i="19"/>
  <c r="U222" i="19"/>
  <c r="V222" i="19"/>
  <c r="U223" i="19"/>
  <c r="W223" i="19" s="1"/>
  <c r="V223" i="19"/>
  <c r="U224" i="19"/>
  <c r="W224" i="19" s="1"/>
  <c r="V224" i="19"/>
  <c r="U225" i="19"/>
  <c r="V225" i="19"/>
  <c r="U226" i="19"/>
  <c r="V226" i="19"/>
  <c r="U227" i="19"/>
  <c r="V227" i="19"/>
  <c r="U228" i="19"/>
  <c r="V228" i="19"/>
  <c r="U229" i="19"/>
  <c r="V229" i="19"/>
  <c r="U230" i="19"/>
  <c r="W230" i="19" s="1"/>
  <c r="V230" i="19"/>
  <c r="U231" i="19"/>
  <c r="V231" i="19"/>
  <c r="U232" i="19"/>
  <c r="W232" i="19" s="1"/>
  <c r="V232" i="19"/>
  <c r="U233" i="19"/>
  <c r="V233" i="19"/>
  <c r="U234" i="19"/>
  <c r="V234" i="19"/>
  <c r="W234" i="19"/>
  <c r="U235" i="19"/>
  <c r="W235" i="19" s="1"/>
  <c r="V235" i="19"/>
  <c r="U236" i="19"/>
  <c r="W236" i="19" s="1"/>
  <c r="V236" i="19"/>
  <c r="U237" i="19"/>
  <c r="W237" i="19" s="1"/>
  <c r="V237" i="19"/>
  <c r="U238" i="19"/>
  <c r="V238" i="19"/>
  <c r="W238" i="19"/>
  <c r="U239" i="19"/>
  <c r="V239" i="19"/>
  <c r="U240" i="19"/>
  <c r="V240" i="19"/>
  <c r="U241" i="19"/>
  <c r="V241" i="19"/>
  <c r="U242" i="19"/>
  <c r="W242" i="19" s="1"/>
  <c r="V242" i="19"/>
  <c r="U243" i="19"/>
  <c r="V243" i="19"/>
  <c r="U244" i="19"/>
  <c r="W244" i="19" s="1"/>
  <c r="V244" i="19"/>
  <c r="U245" i="19"/>
  <c r="V245" i="19"/>
  <c r="U246" i="19"/>
  <c r="V246" i="19"/>
  <c r="U247" i="19"/>
  <c r="V247" i="19"/>
  <c r="U248" i="19"/>
  <c r="V248" i="19"/>
  <c r="U249" i="19"/>
  <c r="V249" i="19"/>
  <c r="U250" i="19"/>
  <c r="V250" i="19"/>
  <c r="U251" i="19"/>
  <c r="W251" i="19" s="1"/>
  <c r="V251" i="19"/>
  <c r="U252" i="19"/>
  <c r="W252" i="19" s="1"/>
  <c r="V252" i="19"/>
  <c r="U253" i="19"/>
  <c r="W253" i="19" s="1"/>
  <c r="V253" i="19"/>
  <c r="U254" i="19"/>
  <c r="V254" i="19"/>
  <c r="W254" i="19"/>
  <c r="U255" i="19"/>
  <c r="V255" i="19"/>
  <c r="U256" i="19"/>
  <c r="W256" i="19" s="1"/>
  <c r="V256" i="19"/>
  <c r="U257" i="19"/>
  <c r="V257" i="19"/>
  <c r="U258" i="19"/>
  <c r="V258" i="19"/>
  <c r="U259" i="19"/>
  <c r="V259" i="19"/>
  <c r="U260" i="19"/>
  <c r="W260" i="19" s="1"/>
  <c r="V260" i="19"/>
  <c r="U261" i="19"/>
  <c r="V261" i="19"/>
  <c r="U262" i="19"/>
  <c r="V262" i="19"/>
  <c r="U263" i="19"/>
  <c r="V263" i="19"/>
  <c r="U264" i="19"/>
  <c r="W264" i="19" s="1"/>
  <c r="V264" i="19"/>
  <c r="U265" i="19"/>
  <c r="V265" i="19"/>
  <c r="U266" i="19"/>
  <c r="V266" i="19"/>
  <c r="W266" i="19"/>
  <c r="U267" i="19"/>
  <c r="W267" i="19" s="1"/>
  <c r="V267" i="19"/>
  <c r="U268" i="19"/>
  <c r="V268" i="19"/>
  <c r="W268" i="19" s="1"/>
  <c r="U269" i="19"/>
  <c r="W269" i="19" s="1"/>
  <c r="V269" i="19"/>
  <c r="U270" i="19"/>
  <c r="W270" i="19" s="1"/>
  <c r="V270" i="19"/>
  <c r="U271" i="19"/>
  <c r="W271" i="19" s="1"/>
  <c r="V271" i="19"/>
  <c r="U272" i="19"/>
  <c r="V272" i="19"/>
  <c r="U273" i="19"/>
  <c r="V273" i="19"/>
  <c r="U274" i="19"/>
  <c r="W274" i="19" s="1"/>
  <c r="V274" i="19"/>
  <c r="U275" i="19"/>
  <c r="V275" i="19"/>
  <c r="U276" i="19"/>
  <c r="W276" i="19" s="1"/>
  <c r="V276" i="19"/>
  <c r="U277" i="19"/>
  <c r="V277" i="19"/>
  <c r="U278" i="19"/>
  <c r="V278" i="19"/>
  <c r="U279" i="19"/>
  <c r="V279" i="19"/>
  <c r="U280" i="19"/>
  <c r="W280" i="19" s="1"/>
  <c r="V280" i="19"/>
  <c r="U281" i="19"/>
  <c r="V281" i="19"/>
  <c r="U282" i="19"/>
  <c r="V282" i="19"/>
  <c r="W282" i="19" s="1"/>
  <c r="U283" i="19"/>
  <c r="V283" i="19"/>
  <c r="U284" i="19"/>
  <c r="V284" i="19"/>
  <c r="W284" i="19"/>
  <c r="U285" i="19"/>
  <c r="W285" i="19" s="1"/>
  <c r="V285" i="19"/>
  <c r="U286" i="19"/>
  <c r="W286" i="19" s="1"/>
  <c r="V286" i="19"/>
  <c r="U287" i="19"/>
  <c r="W287" i="19" s="1"/>
  <c r="V287" i="19"/>
  <c r="U288" i="19"/>
  <c r="V288" i="19"/>
  <c r="U289" i="19"/>
  <c r="V289" i="19"/>
  <c r="U290" i="19"/>
  <c r="W290" i="19" s="1"/>
  <c r="V290" i="19"/>
  <c r="U291" i="19"/>
  <c r="V291" i="19"/>
  <c r="U292" i="19"/>
  <c r="V292" i="19"/>
  <c r="U293" i="19"/>
  <c r="V293" i="19"/>
  <c r="U294" i="19"/>
  <c r="W294" i="19" s="1"/>
  <c r="V294" i="19"/>
  <c r="U295" i="19"/>
  <c r="V295" i="19"/>
  <c r="U296" i="19"/>
  <c r="W296" i="19" s="1"/>
  <c r="V296" i="19"/>
  <c r="U297" i="19"/>
  <c r="W297" i="19" s="1"/>
  <c r="V297" i="19"/>
  <c r="U298" i="19"/>
  <c r="W298" i="19" s="1"/>
  <c r="V298" i="19"/>
  <c r="U299" i="19"/>
  <c r="V299" i="19"/>
  <c r="U300" i="19"/>
  <c r="V300" i="19"/>
  <c r="U301" i="19"/>
  <c r="W301" i="19" s="1"/>
  <c r="V301" i="19"/>
  <c r="U302" i="19"/>
  <c r="W302" i="19" s="1"/>
  <c r="V302" i="19"/>
  <c r="U303" i="19"/>
  <c r="W303" i="19" s="1"/>
  <c r="V303" i="19"/>
  <c r="U304" i="19"/>
  <c r="V304" i="19"/>
  <c r="U305" i="19"/>
  <c r="V305" i="19"/>
  <c r="U306" i="19"/>
  <c r="W306" i="19" s="1"/>
  <c r="V306" i="19"/>
  <c r="U307" i="19"/>
  <c r="V307" i="19"/>
  <c r="U308" i="19"/>
  <c r="V308" i="19"/>
  <c r="U309" i="19"/>
  <c r="V309" i="19"/>
  <c r="U310" i="19"/>
  <c r="W310" i="19" s="1"/>
  <c r="V310" i="19"/>
  <c r="U311" i="19"/>
  <c r="V311" i="19"/>
  <c r="U312" i="19"/>
  <c r="W312" i="19" s="1"/>
  <c r="V312" i="19"/>
  <c r="U313" i="19"/>
  <c r="W313" i="19" s="1"/>
  <c r="V313" i="19"/>
  <c r="U314" i="19"/>
  <c r="W314" i="19" s="1"/>
  <c r="V314" i="19"/>
  <c r="U315" i="19"/>
  <c r="V315" i="19"/>
  <c r="U316" i="19"/>
  <c r="V316" i="19"/>
  <c r="W316" i="19"/>
  <c r="U317" i="19"/>
  <c r="W317" i="19" s="1"/>
  <c r="V317" i="19"/>
  <c r="U318" i="19"/>
  <c r="V318" i="19"/>
  <c r="W318" i="19" s="1"/>
  <c r="U319" i="19"/>
  <c r="V319" i="19"/>
  <c r="U320" i="19"/>
  <c r="W320" i="19" s="1"/>
  <c r="V320" i="19"/>
  <c r="U321" i="19"/>
  <c r="V321" i="19"/>
  <c r="U322" i="19"/>
  <c r="W322" i="19" s="1"/>
  <c r="V322" i="19"/>
  <c r="U323" i="19"/>
  <c r="V323" i="19"/>
  <c r="U324" i="19"/>
  <c r="W324" i="19" s="1"/>
  <c r="V324" i="19"/>
  <c r="U325" i="19"/>
  <c r="V325" i="19"/>
  <c r="U326" i="19"/>
  <c r="W326" i="19" s="1"/>
  <c r="V326" i="19"/>
  <c r="U327" i="19"/>
  <c r="W327" i="19" s="1"/>
  <c r="V327" i="19"/>
  <c r="U328" i="19"/>
  <c r="V328" i="19"/>
  <c r="U329" i="19"/>
  <c r="V329" i="19"/>
  <c r="W329" i="19" s="1"/>
  <c r="U330" i="19"/>
  <c r="W330" i="19" s="1"/>
  <c r="V330" i="19"/>
  <c r="U331" i="19"/>
  <c r="V331" i="19"/>
  <c r="W331" i="19"/>
  <c r="U332" i="19"/>
  <c r="W332" i="19" s="1"/>
  <c r="V332" i="19"/>
  <c r="U333" i="19"/>
  <c r="W333" i="19" s="1"/>
  <c r="V333" i="19"/>
  <c r="U334" i="19"/>
  <c r="W334" i="19" s="1"/>
  <c r="V334" i="19"/>
  <c r="U335" i="19"/>
  <c r="V335" i="19"/>
  <c r="W335" i="19"/>
  <c r="U336" i="19"/>
  <c r="V336" i="19"/>
  <c r="U337" i="19"/>
  <c r="V337" i="19"/>
  <c r="W337" i="19"/>
  <c r="U338" i="19"/>
  <c r="W338" i="19" s="1"/>
  <c r="V338" i="19"/>
  <c r="U339" i="19"/>
  <c r="V339" i="19"/>
  <c r="U340" i="19"/>
  <c r="V340" i="19"/>
  <c r="U341" i="19"/>
  <c r="V341" i="19"/>
  <c r="W341" i="19" s="1"/>
  <c r="U342" i="19"/>
  <c r="W342" i="19" s="1"/>
  <c r="V342" i="19"/>
  <c r="U343" i="19"/>
  <c r="W343" i="19" s="1"/>
  <c r="V343" i="19"/>
  <c r="U344" i="19"/>
  <c r="V344" i="19"/>
  <c r="U345" i="19"/>
  <c r="W345" i="19" s="1"/>
  <c r="V345" i="19"/>
  <c r="U346" i="19"/>
  <c r="W346" i="19" s="1"/>
  <c r="V346" i="19"/>
  <c r="U347" i="19"/>
  <c r="V347" i="19"/>
  <c r="W347" i="19"/>
  <c r="U348" i="19"/>
  <c r="V348" i="19"/>
  <c r="U349" i="19"/>
  <c r="W349" i="19" s="1"/>
  <c r="V349" i="19"/>
  <c r="U350" i="19"/>
  <c r="W350" i="19" s="1"/>
  <c r="V350" i="19"/>
  <c r="U351" i="19"/>
  <c r="V351" i="19"/>
  <c r="W351" i="19" s="1"/>
  <c r="U352" i="19"/>
  <c r="V352" i="19"/>
  <c r="U353" i="19"/>
  <c r="V353" i="19"/>
  <c r="W353" i="19"/>
  <c r="U354" i="19"/>
  <c r="V354" i="19"/>
  <c r="U355" i="19"/>
  <c r="W355" i="19" s="1"/>
  <c r="V355" i="19"/>
  <c r="U356" i="19"/>
  <c r="W356" i="19" s="1"/>
  <c r="V356" i="19"/>
  <c r="U357" i="19"/>
  <c r="W357" i="19" s="1"/>
  <c r="V357" i="19"/>
  <c r="U358" i="19"/>
  <c r="V358" i="19"/>
  <c r="U359" i="19"/>
  <c r="V359" i="19"/>
  <c r="W359" i="19"/>
  <c r="U360" i="19"/>
  <c r="V360" i="19"/>
  <c r="U361" i="19"/>
  <c r="W361" i="19" s="1"/>
  <c r="V361" i="19"/>
  <c r="U362" i="19"/>
  <c r="W362" i="19" s="1"/>
  <c r="V362" i="19"/>
  <c r="U363" i="19"/>
  <c r="W363" i="19" s="1"/>
  <c r="V363" i="19"/>
  <c r="U364" i="19"/>
  <c r="V364" i="19"/>
  <c r="U365" i="19"/>
  <c r="V365" i="19"/>
  <c r="W365" i="19"/>
  <c r="U366" i="19"/>
  <c r="W366" i="19" s="1"/>
  <c r="V366" i="19"/>
  <c r="U367" i="19"/>
  <c r="V367" i="19"/>
  <c r="W367" i="19" s="1"/>
  <c r="U368" i="19"/>
  <c r="W368" i="19" s="1"/>
  <c r="V368" i="19"/>
  <c r="U369" i="19"/>
  <c r="W369" i="19" s="1"/>
  <c r="V369" i="19"/>
  <c r="U370" i="19"/>
  <c r="W370" i="19" s="1"/>
  <c r="V370" i="19"/>
  <c r="U371" i="19"/>
  <c r="V371" i="19"/>
  <c r="U372" i="19"/>
  <c r="W372" i="19" s="1"/>
  <c r="V372" i="19"/>
  <c r="U373" i="19"/>
  <c r="W373" i="19" s="1"/>
  <c r="V373" i="19"/>
  <c r="U374" i="19"/>
  <c r="V374" i="19"/>
  <c r="U375" i="19"/>
  <c r="V375" i="19"/>
  <c r="W375" i="19" s="1"/>
  <c r="U376" i="19"/>
  <c r="V376" i="19"/>
  <c r="U377" i="19"/>
  <c r="V377" i="19"/>
  <c r="W377" i="19"/>
  <c r="U378" i="19"/>
  <c r="W378" i="19" s="1"/>
  <c r="V378" i="19"/>
  <c r="U379" i="19"/>
  <c r="W379" i="19" s="1"/>
  <c r="V379" i="19"/>
  <c r="W12" i="19"/>
  <c r="V12" i="19"/>
  <c r="U12" i="19"/>
  <c r="K11" i="33"/>
  <c r="K12" i="33"/>
  <c r="K19" i="33"/>
  <c r="K20" i="33"/>
  <c r="K27" i="33"/>
  <c r="K35" i="33"/>
  <c r="K36" i="33"/>
  <c r="K43" i="33"/>
  <c r="K44" i="33"/>
  <c r="K51" i="33"/>
  <c r="K52" i="33"/>
  <c r="K59" i="33"/>
  <c r="I7" i="33"/>
  <c r="K7" i="33" s="1"/>
  <c r="I8" i="33"/>
  <c r="K8" i="33" s="1"/>
  <c r="I9" i="33"/>
  <c r="K9" i="33" s="1"/>
  <c r="I10" i="33"/>
  <c r="K10" i="33" s="1"/>
  <c r="I11" i="33"/>
  <c r="I12" i="33"/>
  <c r="I13" i="33"/>
  <c r="K13" i="33" s="1"/>
  <c r="I14" i="33"/>
  <c r="K14" i="33" s="1"/>
  <c r="I15" i="33"/>
  <c r="K15" i="33" s="1"/>
  <c r="I16" i="33"/>
  <c r="K16" i="33" s="1"/>
  <c r="I17" i="33"/>
  <c r="K17" i="33" s="1"/>
  <c r="I18" i="33"/>
  <c r="K18" i="33" s="1"/>
  <c r="I19" i="33"/>
  <c r="I20" i="33"/>
  <c r="I21" i="33"/>
  <c r="K21" i="33" s="1"/>
  <c r="I22" i="33"/>
  <c r="K22" i="33" s="1"/>
  <c r="I23" i="33"/>
  <c r="K23" i="33" s="1"/>
  <c r="I24" i="33"/>
  <c r="K24" i="33" s="1"/>
  <c r="I25" i="33"/>
  <c r="K25" i="33" s="1"/>
  <c r="I26" i="33"/>
  <c r="K26" i="33" s="1"/>
  <c r="I27" i="33"/>
  <c r="I28" i="33"/>
  <c r="K28" i="33" s="1"/>
  <c r="I29" i="33"/>
  <c r="K29" i="33" s="1"/>
  <c r="I30" i="33"/>
  <c r="K30" i="33" s="1"/>
  <c r="I31" i="33"/>
  <c r="K31" i="33" s="1"/>
  <c r="I32" i="33"/>
  <c r="K32" i="33" s="1"/>
  <c r="I33" i="33"/>
  <c r="K33" i="33" s="1"/>
  <c r="I34" i="33"/>
  <c r="K34" i="33" s="1"/>
  <c r="I35" i="33"/>
  <c r="I36" i="33"/>
  <c r="I37" i="33"/>
  <c r="K37" i="33" s="1"/>
  <c r="I38" i="33"/>
  <c r="K38" i="33" s="1"/>
  <c r="I39" i="33"/>
  <c r="K39" i="33" s="1"/>
  <c r="I40" i="33"/>
  <c r="K40" i="33" s="1"/>
  <c r="I41" i="33"/>
  <c r="K41" i="33" s="1"/>
  <c r="I42" i="33"/>
  <c r="K42" i="33" s="1"/>
  <c r="I43" i="33"/>
  <c r="I44" i="33"/>
  <c r="I45" i="33"/>
  <c r="K45" i="33" s="1"/>
  <c r="I46" i="33"/>
  <c r="K46" i="33" s="1"/>
  <c r="I47" i="33"/>
  <c r="K47" i="33" s="1"/>
  <c r="I48" i="33"/>
  <c r="K48" i="33" s="1"/>
  <c r="I49" i="33"/>
  <c r="K49" i="33" s="1"/>
  <c r="I50" i="33"/>
  <c r="K50" i="33" s="1"/>
  <c r="I51" i="33"/>
  <c r="I52" i="33"/>
  <c r="I53" i="33"/>
  <c r="K53" i="33" s="1"/>
  <c r="I54" i="33"/>
  <c r="K54" i="33" s="1"/>
  <c r="I55" i="33"/>
  <c r="K55" i="33" s="1"/>
  <c r="I56" i="33"/>
  <c r="K56" i="33" s="1"/>
  <c r="I57" i="33"/>
  <c r="K57" i="33" s="1"/>
  <c r="I58" i="33"/>
  <c r="K58" i="33" s="1"/>
  <c r="I59" i="33"/>
  <c r="I6" i="33"/>
  <c r="K6" i="33" s="1"/>
  <c r="R6" i="32"/>
  <c r="Q6" i="32"/>
  <c r="R10" i="32"/>
  <c r="S10" i="32"/>
  <c r="R11" i="32"/>
  <c r="S11" i="32"/>
  <c r="R12" i="32"/>
  <c r="S12" i="32" s="1"/>
  <c r="R13" i="32"/>
  <c r="S13" i="32"/>
  <c r="R14" i="32"/>
  <c r="S14" i="32"/>
  <c r="R15" i="32"/>
  <c r="S15" i="32"/>
  <c r="R16" i="32"/>
  <c r="S16" i="32" s="1"/>
  <c r="R17" i="32"/>
  <c r="S17" i="32"/>
  <c r="R18" i="32"/>
  <c r="S18" i="32"/>
  <c r="R19" i="32"/>
  <c r="S19" i="32"/>
  <c r="R20" i="32"/>
  <c r="S20" i="32" s="1"/>
  <c r="R21" i="32"/>
  <c r="S21" i="32"/>
  <c r="R22" i="32"/>
  <c r="S22" i="32"/>
  <c r="R23" i="32"/>
  <c r="S23" i="32"/>
  <c r="R24" i="32"/>
  <c r="S24" i="32" s="1"/>
  <c r="R25" i="32"/>
  <c r="S25" i="32"/>
  <c r="R26" i="32"/>
  <c r="S26" i="32"/>
  <c r="R27" i="32"/>
  <c r="S27" i="32"/>
  <c r="R28" i="32"/>
  <c r="S28" i="32" s="1"/>
  <c r="R29" i="32"/>
  <c r="S29" i="32"/>
  <c r="R30" i="32"/>
  <c r="S30" i="32"/>
  <c r="R31" i="32"/>
  <c r="S31" i="32"/>
  <c r="R32" i="32"/>
  <c r="S32" i="32" s="1"/>
  <c r="R33" i="32"/>
  <c r="S33" i="32"/>
  <c r="R34" i="32"/>
  <c r="S34" i="32"/>
  <c r="R35" i="32"/>
  <c r="S35" i="32"/>
  <c r="R36" i="32"/>
  <c r="S36" i="32" s="1"/>
  <c r="R37" i="32"/>
  <c r="S37" i="32"/>
  <c r="R38" i="32"/>
  <c r="S38" i="32"/>
  <c r="R39" i="32"/>
  <c r="S39" i="32"/>
  <c r="R40" i="32"/>
  <c r="S40" i="32" s="1"/>
  <c r="R41" i="32"/>
  <c r="S41" i="32"/>
  <c r="R42" i="32"/>
  <c r="S42" i="32"/>
  <c r="R43" i="32"/>
  <c r="S43" i="32"/>
  <c r="R44" i="32"/>
  <c r="S44" i="32" s="1"/>
  <c r="S9" i="32"/>
  <c r="R9" i="32"/>
  <c r="O14" i="30"/>
  <c r="O13" i="30"/>
  <c r="O12" i="30"/>
  <c r="O11" i="30"/>
  <c r="O10" i="30"/>
  <c r="O9" i="30"/>
  <c r="O8" i="30"/>
  <c r="O7" i="30"/>
  <c r="O6" i="30"/>
  <c r="P14" i="30"/>
  <c r="P7" i="30"/>
  <c r="P8" i="30"/>
  <c r="P9" i="30"/>
  <c r="P10" i="30"/>
  <c r="P11" i="30"/>
  <c r="P12" i="30"/>
  <c r="P13" i="30"/>
  <c r="P6" i="30"/>
  <c r="N14" i="30"/>
  <c r="N13" i="30"/>
  <c r="N12" i="30"/>
  <c r="N11" i="30"/>
  <c r="N10" i="30"/>
  <c r="N9" i="30"/>
  <c r="N8" i="30"/>
  <c r="N7" i="30"/>
  <c r="N6" i="30"/>
  <c r="M14" i="30"/>
  <c r="M13" i="30"/>
  <c r="M12" i="30"/>
  <c r="M11" i="30"/>
  <c r="M10" i="30"/>
  <c r="M9" i="30"/>
  <c r="M8" i="30"/>
  <c r="M7" i="30"/>
  <c r="M6" i="30"/>
  <c r="L14" i="30"/>
  <c r="L13" i="30"/>
  <c r="L12" i="30"/>
  <c r="L11" i="30"/>
  <c r="L10" i="30"/>
  <c r="L9" i="30"/>
  <c r="L8" i="30"/>
  <c r="L7" i="30"/>
  <c r="L6" i="30"/>
  <c r="K14" i="30"/>
  <c r="K13" i="30"/>
  <c r="K12" i="30"/>
  <c r="K11" i="30"/>
  <c r="K10" i="30"/>
  <c r="K9" i="30"/>
  <c r="K8" i="30"/>
  <c r="K7" i="30"/>
  <c r="K6" i="30"/>
  <c r="J14" i="30"/>
  <c r="I14" i="30"/>
  <c r="J13" i="30"/>
  <c r="J12" i="30"/>
  <c r="J11" i="30"/>
  <c r="J10" i="30"/>
  <c r="J9" i="30"/>
  <c r="J8" i="30"/>
  <c r="J7" i="30"/>
  <c r="J6" i="30"/>
  <c r="I13" i="30"/>
  <c r="I12" i="30"/>
  <c r="I11" i="30"/>
  <c r="I10" i="30"/>
  <c r="I9" i="30"/>
  <c r="I8" i="30"/>
  <c r="I7" i="30"/>
  <c r="I6" i="30"/>
  <c r="B19" i="29"/>
  <c r="B18" i="29"/>
  <c r="B16" i="29"/>
  <c r="B15" i="29"/>
  <c r="B12" i="29"/>
  <c r="B11" i="29"/>
  <c r="B63" i="18"/>
  <c r="B64" i="18" s="1"/>
  <c r="B60" i="18"/>
  <c r="B59" i="18"/>
  <c r="B56" i="18"/>
  <c r="B57" i="18" s="1"/>
  <c r="W358" i="19" l="1"/>
  <c r="W348" i="19"/>
  <c r="W336" i="19"/>
  <c r="W300" i="19"/>
  <c r="W292" i="19"/>
  <c r="W258" i="19"/>
  <c r="W250" i="19"/>
  <c r="W239" i="19"/>
  <c r="W226" i="19"/>
  <c r="W216" i="19"/>
  <c r="W203" i="19"/>
  <c r="W187" i="19"/>
  <c r="W171" i="19"/>
  <c r="W166" i="19"/>
  <c r="W129" i="19"/>
  <c r="W73" i="19"/>
  <c r="W49" i="19"/>
  <c r="W39" i="19"/>
  <c r="W27" i="19"/>
  <c r="W340" i="19"/>
  <c r="W299" i="19"/>
  <c r="W249" i="19"/>
  <c r="W228" i="19"/>
  <c r="W178" i="19"/>
  <c r="W165" i="19"/>
  <c r="W154" i="19"/>
  <c r="W133" i="19"/>
  <c r="W55" i="19"/>
  <c r="W43" i="19"/>
  <c r="W31" i="19"/>
  <c r="W374" i="19"/>
  <c r="W315" i="19"/>
  <c r="W265" i="19"/>
  <c r="W371" i="19"/>
  <c r="W354" i="19"/>
  <c r="W304" i="19"/>
  <c r="W288" i="19"/>
  <c r="W272" i="19"/>
  <c r="W262" i="19"/>
  <c r="W246" i="19"/>
  <c r="W222" i="19"/>
  <c r="W209" i="19"/>
  <c r="W196" i="19"/>
  <c r="W175" i="19"/>
  <c r="W159" i="19"/>
  <c r="W143" i="19"/>
  <c r="W120" i="19"/>
  <c r="W107" i="19"/>
  <c r="W79" i="19"/>
  <c r="W62" i="19"/>
  <c r="W45" i="19"/>
  <c r="W191" i="19"/>
  <c r="W148" i="19"/>
  <c r="W33" i="19"/>
  <c r="W23" i="19"/>
  <c r="W364" i="19"/>
  <c r="W352" i="19"/>
  <c r="W281" i="19"/>
  <c r="W212" i="19"/>
  <c r="W339" i="19"/>
  <c r="W319" i="19"/>
  <c r="W17" i="19"/>
  <c r="W376" i="19"/>
  <c r="W360" i="19"/>
  <c r="W344" i="19"/>
  <c r="W328" i="19"/>
  <c r="W308" i="19"/>
  <c r="W283" i="19"/>
  <c r="W278" i="19"/>
  <c r="W255" i="19"/>
  <c r="W248" i="19"/>
  <c r="W240" i="19"/>
  <c r="W233" i="19"/>
  <c r="W225" i="19"/>
  <c r="W210" i="19"/>
  <c r="W205" i="19"/>
  <c r="W180" i="19"/>
  <c r="W162" i="19"/>
  <c r="W157" i="19"/>
  <c r="W152" i="19"/>
  <c r="W142" i="19"/>
  <c r="W67" i="19"/>
  <c r="W51" i="19"/>
  <c r="W35" i="19"/>
  <c r="W19" i="19"/>
  <c r="W321" i="19"/>
  <c r="W273" i="19"/>
  <c r="W241" i="19"/>
  <c r="W323" i="19"/>
  <c r="W291" i="19"/>
  <c r="W275" i="19"/>
  <c r="W325" i="19"/>
  <c r="W309" i="19"/>
  <c r="W293" i="19"/>
  <c r="W277" i="19"/>
  <c r="W261" i="19"/>
  <c r="W245" i="19"/>
  <c r="W229" i="19"/>
  <c r="W213" i="19"/>
  <c r="W197" i="19"/>
  <c r="W167" i="19"/>
  <c r="W153" i="19"/>
  <c r="W139" i="19"/>
  <c r="W125" i="19"/>
  <c r="W95" i="19"/>
  <c r="W81" i="19"/>
  <c r="W311" i="19"/>
  <c r="W295" i="19"/>
  <c r="W279" i="19"/>
  <c r="W263" i="19"/>
  <c r="W247" i="19"/>
  <c r="W231" i="19"/>
  <c r="W215" i="19"/>
  <c r="W199" i="19"/>
  <c r="W183" i="19"/>
  <c r="W169" i="19"/>
  <c r="W155" i="19"/>
  <c r="W141" i="19"/>
  <c r="W111" i="19"/>
  <c r="W97" i="19"/>
  <c r="W87" i="19"/>
  <c r="W103" i="19"/>
  <c r="W89" i="19"/>
  <c r="W119" i="19"/>
  <c r="W105" i="19"/>
  <c r="W91" i="19"/>
  <c r="W289" i="19"/>
  <c r="W257" i="19"/>
  <c r="W135" i="19"/>
  <c r="W305" i="19"/>
  <c r="W307" i="19"/>
  <c r="W259" i="19"/>
  <c r="W243" i="19"/>
  <c r="W227" i="19"/>
  <c r="W211" i="19"/>
  <c r="W195" i="19"/>
  <c r="W151" i="19"/>
  <c r="W137" i="19"/>
  <c r="W123" i="19"/>
  <c r="W109" i="19"/>
  <c r="W179" i="19"/>
  <c r="W163" i="19"/>
  <c r="W147" i="19"/>
  <c r="W131" i="19"/>
  <c r="W115" i="19"/>
  <c r="W99" i="19"/>
  <c r="W83" i="19"/>
  <c r="B50" i="18"/>
  <c r="B49" i="18"/>
  <c r="B48" i="18"/>
  <c r="B45" i="18"/>
  <c r="B44" i="18"/>
  <c r="B41" i="18"/>
  <c r="B40" i="18"/>
  <c r="B36" i="18"/>
  <c r="B35" i="18"/>
  <c r="B32" i="18" l="1"/>
  <c r="B23" i="18"/>
  <c r="B22" i="18"/>
  <c r="B19" i="18"/>
  <c r="B18" i="18"/>
  <c r="B13" i="18"/>
  <c r="B12" i="18"/>
  <c r="B7" i="18"/>
  <c r="B6" i="18"/>
  <c r="T9" i="17" l="1"/>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T132" i="17"/>
  <c r="T133" i="17"/>
  <c r="T134" i="17"/>
  <c r="T135" i="17"/>
  <c r="T136" i="17"/>
  <c r="T137" i="17"/>
  <c r="T138" i="17"/>
  <c r="T139" i="17"/>
  <c r="T140" i="17"/>
  <c r="T141" i="17"/>
  <c r="T142" i="17"/>
  <c r="T143" i="17"/>
  <c r="T144" i="17"/>
  <c r="T145" i="17"/>
  <c r="T146" i="17"/>
  <c r="T147" i="17"/>
  <c r="T148" i="17"/>
  <c r="T149" i="17"/>
  <c r="T150" i="17"/>
  <c r="T151" i="17"/>
  <c r="T152" i="17"/>
  <c r="T153" i="17"/>
  <c r="T154" i="17"/>
  <c r="T155" i="17"/>
  <c r="T156" i="17"/>
  <c r="T157" i="17"/>
  <c r="T158" i="17"/>
  <c r="T159" i="17"/>
  <c r="T160" i="17"/>
  <c r="T161" i="17"/>
  <c r="T162" i="17"/>
  <c r="T163" i="17"/>
  <c r="T164" i="17"/>
  <c r="T165" i="17"/>
  <c r="T166" i="17"/>
  <c r="T167" i="17"/>
  <c r="T168" i="17"/>
  <c r="T169" i="17"/>
  <c r="T170" i="17"/>
  <c r="T171" i="17"/>
  <c r="T172" i="17"/>
  <c r="T173" i="17"/>
  <c r="T174" i="17"/>
  <c r="T175" i="17"/>
  <c r="T176" i="17"/>
  <c r="T177" i="17"/>
  <c r="T178" i="17"/>
  <c r="T179" i="17"/>
  <c r="T180" i="17"/>
  <c r="T181" i="17"/>
  <c r="T182" i="17"/>
  <c r="T183" i="17"/>
  <c r="T184" i="17"/>
  <c r="T185" i="17"/>
  <c r="T186" i="17"/>
  <c r="T187" i="17"/>
  <c r="T188" i="17"/>
  <c r="T189" i="17"/>
  <c r="T190" i="17"/>
  <c r="T191" i="17"/>
  <c r="T192" i="17"/>
  <c r="T193" i="17"/>
  <c r="T194" i="17"/>
  <c r="T195" i="17"/>
  <c r="T196" i="17"/>
  <c r="T197" i="17"/>
  <c r="T198" i="17"/>
  <c r="T199" i="17"/>
  <c r="T200" i="17"/>
  <c r="T201" i="17"/>
  <c r="T202" i="17"/>
  <c r="T203" i="17"/>
  <c r="T204" i="17"/>
  <c r="T205" i="17"/>
  <c r="T206" i="17"/>
  <c r="T207" i="17"/>
  <c r="T208" i="17"/>
  <c r="D21" i="14" l="1"/>
  <c r="D22" i="14"/>
  <c r="C22" i="14"/>
  <c r="C21" i="14"/>
  <c r="C17" i="12"/>
  <c r="C18" i="12"/>
  <c r="C19" i="12"/>
  <c r="C20" i="12"/>
  <c r="B20" i="12"/>
  <c r="B19" i="12"/>
  <c r="B18" i="12"/>
  <c r="B17" i="12"/>
  <c r="C23" i="11" l="1"/>
  <c r="C22" i="11"/>
  <c r="C21" i="11"/>
  <c r="C208" i="8"/>
  <c r="D208" i="8"/>
  <c r="E208" i="8"/>
  <c r="F208" i="8"/>
  <c r="G208" i="8"/>
  <c r="C209" i="8"/>
  <c r="D209" i="8"/>
  <c r="E209" i="8"/>
  <c r="F209" i="8"/>
  <c r="G209" i="8"/>
  <c r="C210" i="8"/>
  <c r="D210" i="8"/>
  <c r="E210" i="8"/>
  <c r="F210" i="8"/>
  <c r="G210" i="8"/>
  <c r="B210" i="8"/>
  <c r="B209" i="8"/>
  <c r="B208" i="8"/>
  <c r="P10" i="6"/>
  <c r="Q10" i="6"/>
  <c r="P11" i="6"/>
  <c r="Q11" i="6"/>
  <c r="P12" i="6"/>
  <c r="Q12" i="6"/>
  <c r="P13" i="6"/>
  <c r="Q13" i="6"/>
  <c r="P14" i="6"/>
  <c r="Q14" i="6"/>
  <c r="P15" i="6"/>
  <c r="Q15" i="6"/>
  <c r="P16" i="6"/>
  <c r="Q16" i="6"/>
  <c r="P17" i="6"/>
  <c r="Q17" i="6"/>
  <c r="P18" i="6"/>
  <c r="Q18" i="6"/>
  <c r="P19" i="6"/>
  <c r="Q19" i="6"/>
  <c r="P20" i="6"/>
  <c r="Q20" i="6"/>
  <c r="P21" i="6"/>
  <c r="Q21" i="6"/>
  <c r="P22" i="6"/>
  <c r="Q22" i="6"/>
  <c r="P23" i="6"/>
  <c r="Q23" i="6"/>
  <c r="P24" i="6"/>
  <c r="Q24" i="6"/>
  <c r="P25" i="6"/>
  <c r="Q25" i="6"/>
  <c r="P26" i="6"/>
  <c r="Q26" i="6"/>
  <c r="P27" i="6"/>
  <c r="Q27" i="6"/>
  <c r="P28" i="6"/>
  <c r="Q28" i="6"/>
  <c r="P29" i="6"/>
  <c r="Q29" i="6"/>
  <c r="P30" i="6"/>
  <c r="Q30" i="6"/>
  <c r="P31" i="6"/>
  <c r="Q31" i="6"/>
  <c r="P32" i="6"/>
  <c r="Q32" i="6"/>
  <c r="P33" i="6"/>
  <c r="Q33" i="6"/>
  <c r="P34" i="6"/>
  <c r="Q34" i="6"/>
  <c r="P35" i="6"/>
  <c r="Q35" i="6"/>
  <c r="P36" i="6"/>
  <c r="Q36" i="6"/>
  <c r="P37" i="6"/>
  <c r="Q37" i="6"/>
  <c r="P38" i="6"/>
  <c r="Q38" i="6"/>
  <c r="P39" i="6"/>
  <c r="Q39" i="6"/>
  <c r="P40" i="6"/>
  <c r="Q40" i="6"/>
  <c r="P41" i="6"/>
  <c r="Q41" i="6"/>
  <c r="P42" i="6"/>
  <c r="Q42" i="6"/>
  <c r="P43" i="6"/>
  <c r="Q43" i="6"/>
  <c r="P44" i="6"/>
  <c r="Q44" i="6"/>
  <c r="P45" i="6"/>
  <c r="Q45" i="6"/>
  <c r="P46" i="6"/>
  <c r="Q46" i="6"/>
  <c r="P47" i="6"/>
  <c r="Q47" i="6"/>
  <c r="P48" i="6"/>
  <c r="Q48" i="6"/>
  <c r="P49" i="6"/>
  <c r="Q49" i="6"/>
  <c r="P50" i="6"/>
  <c r="Q50" i="6"/>
  <c r="P51" i="6"/>
  <c r="Q51" i="6"/>
  <c r="P52" i="6"/>
  <c r="Q52" i="6"/>
  <c r="P53" i="6"/>
  <c r="Q53" i="6"/>
  <c r="P54" i="6"/>
  <c r="Q54" i="6"/>
  <c r="P55" i="6"/>
  <c r="Q55" i="6"/>
  <c r="P56" i="6"/>
  <c r="Q56" i="6"/>
  <c r="P57" i="6"/>
  <c r="Q57" i="6"/>
  <c r="P58" i="6"/>
  <c r="Q58" i="6"/>
  <c r="P59" i="6"/>
  <c r="Q59" i="6"/>
  <c r="P60" i="6"/>
  <c r="Q60" i="6"/>
  <c r="P61" i="6"/>
  <c r="Q61" i="6"/>
  <c r="P62" i="6"/>
  <c r="Q62" i="6"/>
  <c r="P63" i="6"/>
  <c r="Q63" i="6"/>
  <c r="P64" i="6"/>
  <c r="Q64" i="6"/>
  <c r="P65" i="6"/>
  <c r="Q65" i="6"/>
  <c r="P66" i="6"/>
  <c r="Q66" i="6"/>
  <c r="P67" i="6"/>
  <c r="Q67" i="6"/>
  <c r="P68" i="6"/>
  <c r="Q68" i="6"/>
  <c r="P69" i="6"/>
  <c r="Q69" i="6"/>
  <c r="P70" i="6"/>
  <c r="Q70" i="6"/>
  <c r="P71" i="6"/>
  <c r="Q71" i="6"/>
  <c r="P72" i="6"/>
  <c r="Q72" i="6"/>
  <c r="P73" i="6"/>
  <c r="Q73" i="6"/>
  <c r="P74" i="6"/>
  <c r="Q74" i="6"/>
  <c r="P75" i="6"/>
  <c r="Q75" i="6"/>
  <c r="P76" i="6"/>
  <c r="Q76" i="6"/>
  <c r="P77" i="6"/>
  <c r="Q77" i="6"/>
  <c r="P78" i="6"/>
  <c r="Q78" i="6"/>
  <c r="P79" i="6"/>
  <c r="Q79" i="6"/>
  <c r="P80" i="6"/>
  <c r="Q80" i="6"/>
  <c r="P81" i="6"/>
  <c r="Q81" i="6"/>
  <c r="P82" i="6"/>
  <c r="Q82" i="6"/>
  <c r="P83" i="6"/>
  <c r="Q83" i="6"/>
  <c r="P84" i="6"/>
  <c r="Q84" i="6"/>
  <c r="P85" i="6"/>
  <c r="Q85" i="6"/>
  <c r="P86" i="6"/>
  <c r="Q86" i="6"/>
  <c r="P87" i="6"/>
  <c r="Q87" i="6"/>
  <c r="P88" i="6"/>
  <c r="Q88" i="6"/>
  <c r="P89" i="6"/>
  <c r="Q89" i="6"/>
  <c r="P90" i="6"/>
  <c r="Q90" i="6"/>
  <c r="P91" i="6"/>
  <c r="Q91" i="6"/>
  <c r="P92" i="6"/>
  <c r="Q92" i="6"/>
  <c r="P93" i="6"/>
  <c r="Q93" i="6"/>
  <c r="P94" i="6"/>
  <c r="Q94" i="6"/>
  <c r="P95" i="6"/>
  <c r="Q95" i="6"/>
  <c r="P96" i="6"/>
  <c r="Q96" i="6"/>
  <c r="P97" i="6"/>
  <c r="Q97" i="6"/>
  <c r="P98" i="6"/>
  <c r="Q98" i="6"/>
  <c r="P99" i="6"/>
  <c r="Q99" i="6"/>
  <c r="P100" i="6"/>
  <c r="Q100" i="6"/>
  <c r="P101" i="6"/>
  <c r="Q101" i="6"/>
  <c r="P102" i="6"/>
  <c r="Q102" i="6"/>
  <c r="P103" i="6"/>
  <c r="Q103" i="6"/>
  <c r="P104" i="6"/>
  <c r="Q104" i="6"/>
  <c r="P105" i="6"/>
  <c r="Q105" i="6"/>
  <c r="P106" i="6"/>
  <c r="Q106" i="6"/>
  <c r="P107" i="6"/>
  <c r="Q107" i="6"/>
  <c r="P108" i="6"/>
  <c r="Q108" i="6"/>
  <c r="P109" i="6"/>
  <c r="Q109" i="6"/>
  <c r="P110" i="6"/>
  <c r="Q110" i="6"/>
  <c r="P111" i="6"/>
  <c r="Q111" i="6"/>
  <c r="P112" i="6"/>
  <c r="Q112" i="6"/>
  <c r="P113" i="6"/>
  <c r="Q113" i="6"/>
  <c r="P114" i="6"/>
  <c r="Q114" i="6"/>
  <c r="P115" i="6"/>
  <c r="Q115" i="6"/>
  <c r="P116" i="6"/>
  <c r="Q116" i="6"/>
  <c r="P117" i="6"/>
  <c r="Q117" i="6"/>
  <c r="P118" i="6"/>
  <c r="Q118" i="6"/>
  <c r="P119" i="6"/>
  <c r="Q119" i="6"/>
  <c r="P120" i="6"/>
  <c r="Q120" i="6"/>
  <c r="P121" i="6"/>
  <c r="Q121" i="6"/>
  <c r="P122" i="6"/>
  <c r="Q122" i="6"/>
  <c r="P123" i="6"/>
  <c r="Q123" i="6"/>
  <c r="P124" i="6"/>
  <c r="Q124" i="6"/>
  <c r="P125" i="6"/>
  <c r="Q125" i="6"/>
  <c r="P126" i="6"/>
  <c r="Q126" i="6"/>
  <c r="P127" i="6"/>
  <c r="Q127" i="6"/>
  <c r="P128" i="6"/>
  <c r="Q128" i="6"/>
  <c r="P129" i="6"/>
  <c r="Q129" i="6"/>
  <c r="P130" i="6"/>
  <c r="Q130" i="6"/>
  <c r="P131" i="6"/>
  <c r="Q131" i="6"/>
  <c r="P132" i="6"/>
  <c r="Q132" i="6"/>
  <c r="P133" i="6"/>
  <c r="Q133" i="6"/>
  <c r="P134" i="6"/>
  <c r="Q134" i="6"/>
  <c r="P135" i="6"/>
  <c r="Q135" i="6"/>
  <c r="P136" i="6"/>
  <c r="Q136" i="6"/>
  <c r="P137" i="6"/>
  <c r="Q137" i="6"/>
  <c r="P138" i="6"/>
  <c r="Q138" i="6"/>
  <c r="P139" i="6"/>
  <c r="Q139" i="6"/>
  <c r="P140" i="6"/>
  <c r="Q140" i="6"/>
  <c r="P141" i="6"/>
  <c r="Q141" i="6"/>
  <c r="P142" i="6"/>
  <c r="Q142" i="6"/>
  <c r="P143" i="6"/>
  <c r="Q143" i="6"/>
  <c r="P144" i="6"/>
  <c r="Q144" i="6"/>
  <c r="P145" i="6"/>
  <c r="Q145" i="6"/>
  <c r="P146" i="6"/>
  <c r="Q146" i="6"/>
  <c r="P147" i="6"/>
  <c r="Q147" i="6"/>
  <c r="P148" i="6"/>
  <c r="Q148" i="6"/>
  <c r="P149" i="6"/>
  <c r="Q149" i="6"/>
  <c r="P150" i="6"/>
  <c r="Q150" i="6"/>
  <c r="P151" i="6"/>
  <c r="Q151" i="6"/>
  <c r="P152" i="6"/>
  <c r="Q152" i="6"/>
  <c r="P153" i="6"/>
  <c r="Q153" i="6"/>
  <c r="P154" i="6"/>
  <c r="Q154" i="6"/>
  <c r="P155" i="6"/>
  <c r="Q155" i="6"/>
  <c r="P156" i="6"/>
  <c r="Q156" i="6"/>
  <c r="P157" i="6"/>
  <c r="Q157" i="6"/>
  <c r="P158" i="6"/>
  <c r="Q158" i="6"/>
  <c r="P159" i="6"/>
  <c r="Q159" i="6"/>
  <c r="P160" i="6"/>
  <c r="Q160" i="6"/>
  <c r="P161" i="6"/>
  <c r="Q161" i="6"/>
  <c r="P162" i="6"/>
  <c r="Q162" i="6"/>
  <c r="P163" i="6"/>
  <c r="Q163" i="6"/>
  <c r="P164" i="6"/>
  <c r="Q164" i="6"/>
  <c r="P165" i="6"/>
  <c r="Q165" i="6"/>
  <c r="P166" i="6"/>
  <c r="Q166" i="6"/>
  <c r="P167" i="6"/>
  <c r="Q167" i="6"/>
  <c r="P168" i="6"/>
  <c r="Q168" i="6"/>
  <c r="P169" i="6"/>
  <c r="Q169" i="6"/>
  <c r="P170" i="6"/>
  <c r="Q170" i="6"/>
  <c r="P171" i="6"/>
  <c r="Q171" i="6"/>
  <c r="P172" i="6"/>
  <c r="Q172" i="6"/>
  <c r="P173" i="6"/>
  <c r="Q173" i="6"/>
  <c r="P174" i="6"/>
  <c r="Q174" i="6"/>
  <c r="P175" i="6"/>
  <c r="Q175" i="6"/>
  <c r="P176" i="6"/>
  <c r="Q176" i="6"/>
  <c r="P177" i="6"/>
  <c r="Q177" i="6"/>
  <c r="P178" i="6"/>
  <c r="Q178" i="6"/>
  <c r="P179" i="6"/>
  <c r="Q179" i="6"/>
  <c r="P180" i="6"/>
  <c r="Q180" i="6"/>
  <c r="P181" i="6"/>
  <c r="Q181" i="6"/>
  <c r="P182" i="6"/>
  <c r="Q182" i="6"/>
  <c r="P183" i="6"/>
  <c r="Q183" i="6"/>
  <c r="P184" i="6"/>
  <c r="Q184" i="6"/>
  <c r="P185" i="6"/>
  <c r="Q185" i="6"/>
  <c r="P186" i="6"/>
  <c r="Q186" i="6"/>
  <c r="P187" i="6"/>
  <c r="Q187" i="6"/>
  <c r="P188" i="6"/>
  <c r="Q188" i="6"/>
  <c r="P189" i="6"/>
  <c r="Q189" i="6"/>
  <c r="P190" i="6"/>
  <c r="Q190" i="6"/>
  <c r="P191" i="6"/>
  <c r="Q191" i="6"/>
  <c r="P192" i="6"/>
  <c r="Q192" i="6"/>
  <c r="P193" i="6"/>
  <c r="Q193" i="6"/>
  <c r="P194" i="6"/>
  <c r="Q194" i="6"/>
  <c r="P195" i="6"/>
  <c r="Q195" i="6"/>
  <c r="P196" i="6"/>
  <c r="Q196" i="6"/>
  <c r="P197" i="6"/>
  <c r="Q197" i="6"/>
  <c r="P198" i="6"/>
  <c r="Q198" i="6"/>
  <c r="P199" i="6"/>
  <c r="Q199" i="6"/>
  <c r="P200" i="6"/>
  <c r="Q200" i="6"/>
  <c r="P201" i="6"/>
  <c r="Q201" i="6"/>
  <c r="P202" i="6"/>
  <c r="Q202" i="6"/>
  <c r="P203" i="6"/>
  <c r="Q203" i="6"/>
  <c r="P204" i="6"/>
  <c r="Q204" i="6"/>
  <c r="P205" i="6"/>
  <c r="Q205" i="6"/>
  <c r="P206" i="6"/>
  <c r="Q206" i="6"/>
  <c r="P207" i="6"/>
  <c r="Q207" i="6"/>
  <c r="P208" i="6"/>
  <c r="Q208" i="6"/>
  <c r="P209" i="6"/>
  <c r="Q209" i="6"/>
  <c r="P210" i="6"/>
  <c r="Q210" i="6"/>
  <c r="P211" i="6"/>
  <c r="Q211" i="6"/>
  <c r="P212" i="6"/>
  <c r="Q212" i="6"/>
  <c r="P213" i="6"/>
  <c r="Q213" i="6"/>
  <c r="P214" i="6"/>
  <c r="Q214" i="6"/>
  <c r="P215" i="6"/>
  <c r="Q215" i="6"/>
  <c r="P216" i="6"/>
  <c r="Q216" i="6"/>
  <c r="P217" i="6"/>
  <c r="Q217" i="6"/>
  <c r="P218" i="6"/>
  <c r="Q218" i="6"/>
  <c r="P219" i="6"/>
  <c r="Q219" i="6"/>
  <c r="P220" i="6"/>
  <c r="Q220" i="6"/>
  <c r="P221" i="6"/>
  <c r="Q221" i="6"/>
  <c r="P222" i="6"/>
  <c r="Q222" i="6"/>
  <c r="P223" i="6"/>
  <c r="Q223" i="6"/>
  <c r="P224" i="6"/>
  <c r="Q224" i="6"/>
  <c r="P225" i="6"/>
  <c r="Q225" i="6"/>
  <c r="P226" i="6"/>
  <c r="Q226" i="6"/>
  <c r="P227" i="6"/>
  <c r="Q227" i="6"/>
  <c r="P228" i="6"/>
  <c r="Q228" i="6"/>
  <c r="P229" i="6"/>
  <c r="Q229" i="6"/>
  <c r="P230" i="6"/>
  <c r="Q230" i="6"/>
  <c r="P231" i="6"/>
  <c r="Q231" i="6"/>
  <c r="P232" i="6"/>
  <c r="Q232" i="6"/>
  <c r="P233" i="6"/>
  <c r="Q233" i="6"/>
  <c r="P234" i="6"/>
  <c r="Q234" i="6"/>
  <c r="P235" i="6"/>
  <c r="Q235" i="6"/>
  <c r="P236" i="6"/>
  <c r="Q236" i="6"/>
  <c r="P237" i="6"/>
  <c r="Q237" i="6"/>
  <c r="P238" i="6"/>
  <c r="Q238" i="6"/>
  <c r="P239" i="6"/>
  <c r="Q239" i="6"/>
  <c r="P240" i="6"/>
  <c r="Q240" i="6"/>
  <c r="P241" i="6"/>
  <c r="Q241" i="6"/>
  <c r="P242" i="6"/>
  <c r="Q242" i="6"/>
  <c r="P243" i="6"/>
  <c r="Q243" i="6"/>
  <c r="P244" i="6"/>
  <c r="Q244" i="6"/>
  <c r="P245" i="6"/>
  <c r="Q245" i="6"/>
  <c r="P246" i="6"/>
  <c r="Q246" i="6"/>
  <c r="P247" i="6"/>
  <c r="Q247" i="6"/>
  <c r="P248" i="6"/>
  <c r="Q248" i="6"/>
  <c r="P249" i="6"/>
  <c r="Q249" i="6"/>
  <c r="P250" i="6"/>
  <c r="Q250" i="6"/>
  <c r="P251" i="6"/>
  <c r="Q251" i="6"/>
  <c r="P252" i="6"/>
  <c r="Q252" i="6"/>
  <c r="P253" i="6"/>
  <c r="Q253" i="6"/>
  <c r="P254" i="6"/>
  <c r="Q254" i="6"/>
  <c r="P255" i="6"/>
  <c r="Q255" i="6"/>
  <c r="P256" i="6"/>
  <c r="Q256" i="6"/>
  <c r="P257" i="6"/>
  <c r="Q257" i="6"/>
  <c r="P258" i="6"/>
  <c r="Q258" i="6"/>
  <c r="P259" i="6"/>
  <c r="Q259" i="6"/>
  <c r="P260" i="6"/>
  <c r="Q260" i="6"/>
  <c r="P261" i="6"/>
  <c r="Q261" i="6"/>
  <c r="P262" i="6"/>
  <c r="Q262" i="6"/>
  <c r="P263" i="6"/>
  <c r="Q263" i="6"/>
  <c r="P264" i="6"/>
  <c r="Q264" i="6"/>
  <c r="P265" i="6"/>
  <c r="Q265" i="6"/>
  <c r="P266" i="6"/>
  <c r="Q266" i="6"/>
  <c r="P267" i="6"/>
  <c r="Q267" i="6"/>
  <c r="P268" i="6"/>
  <c r="Q268" i="6"/>
  <c r="P269" i="6"/>
  <c r="Q269" i="6"/>
  <c r="P270" i="6"/>
  <c r="Q270" i="6"/>
  <c r="P271" i="6"/>
  <c r="Q271" i="6"/>
  <c r="P272" i="6"/>
  <c r="Q272" i="6"/>
  <c r="P273" i="6"/>
  <c r="Q273" i="6"/>
  <c r="P274" i="6"/>
  <c r="Q274" i="6"/>
  <c r="P275" i="6"/>
  <c r="Q275" i="6"/>
  <c r="P276" i="6"/>
  <c r="Q276" i="6"/>
  <c r="P277" i="6"/>
  <c r="Q277" i="6"/>
  <c r="P278" i="6"/>
  <c r="Q278" i="6"/>
  <c r="P279" i="6"/>
  <c r="Q279" i="6"/>
  <c r="P280" i="6"/>
  <c r="Q280" i="6"/>
  <c r="P281" i="6"/>
  <c r="Q281" i="6"/>
  <c r="P282" i="6"/>
  <c r="Q282" i="6"/>
  <c r="P283" i="6"/>
  <c r="Q283" i="6"/>
  <c r="P284" i="6"/>
  <c r="Q284" i="6"/>
  <c r="P285" i="6"/>
  <c r="Q285" i="6"/>
  <c r="P286" i="6"/>
  <c r="Q286" i="6"/>
  <c r="P287" i="6"/>
  <c r="Q287" i="6"/>
  <c r="P288" i="6"/>
  <c r="Q288" i="6"/>
  <c r="P289" i="6"/>
  <c r="Q289" i="6"/>
  <c r="P290" i="6"/>
  <c r="Q290" i="6"/>
  <c r="P291" i="6"/>
  <c r="Q291" i="6"/>
  <c r="P292" i="6"/>
  <c r="Q292" i="6"/>
  <c r="P293" i="6"/>
  <c r="Q293" i="6"/>
  <c r="P294" i="6"/>
  <c r="Q294" i="6"/>
  <c r="P295" i="6"/>
  <c r="Q295" i="6"/>
  <c r="P296" i="6"/>
  <c r="Q296" i="6"/>
  <c r="P297" i="6"/>
  <c r="Q297" i="6"/>
  <c r="P298" i="6"/>
  <c r="Q298" i="6"/>
  <c r="P299" i="6"/>
  <c r="Q299" i="6"/>
  <c r="P300" i="6"/>
  <c r="Q300" i="6"/>
  <c r="P301" i="6"/>
  <c r="Q301" i="6"/>
  <c r="P302" i="6"/>
  <c r="Q302" i="6"/>
  <c r="P303" i="6"/>
  <c r="Q303" i="6"/>
  <c r="P304" i="6"/>
  <c r="Q304" i="6"/>
  <c r="P305" i="6"/>
  <c r="Q305" i="6"/>
  <c r="P306" i="6"/>
  <c r="Q306" i="6"/>
  <c r="P307" i="6"/>
  <c r="Q307" i="6"/>
  <c r="P308" i="6"/>
  <c r="Q308" i="6"/>
  <c r="P309" i="6"/>
  <c r="Q309" i="6"/>
  <c r="P310" i="6"/>
  <c r="Q310" i="6"/>
  <c r="P311" i="6"/>
  <c r="Q311" i="6"/>
  <c r="P312" i="6"/>
  <c r="Q312" i="6"/>
  <c r="P313" i="6"/>
  <c r="Q313" i="6"/>
  <c r="P314" i="6"/>
  <c r="Q314" i="6"/>
  <c r="P315" i="6"/>
  <c r="Q315" i="6"/>
  <c r="P316" i="6"/>
  <c r="Q316" i="6"/>
  <c r="P317" i="6"/>
  <c r="Q317" i="6"/>
  <c r="P318" i="6"/>
  <c r="Q318" i="6"/>
  <c r="P319" i="6"/>
  <c r="Q319" i="6"/>
  <c r="P320" i="6"/>
  <c r="Q320" i="6"/>
  <c r="P321" i="6"/>
  <c r="Q321" i="6"/>
  <c r="P322" i="6"/>
  <c r="Q322" i="6"/>
  <c r="P323" i="6"/>
  <c r="Q323" i="6"/>
  <c r="P324" i="6"/>
  <c r="Q324" i="6"/>
  <c r="P325" i="6"/>
  <c r="Q325" i="6"/>
  <c r="P326" i="6"/>
  <c r="Q326" i="6"/>
  <c r="P327" i="6"/>
  <c r="Q327" i="6"/>
  <c r="P328" i="6"/>
  <c r="Q328" i="6"/>
  <c r="P329" i="6"/>
  <c r="Q329" i="6"/>
  <c r="P330" i="6"/>
  <c r="Q330" i="6"/>
  <c r="P331" i="6"/>
  <c r="Q331" i="6"/>
  <c r="P332" i="6"/>
  <c r="Q332" i="6"/>
  <c r="P333" i="6"/>
  <c r="Q333" i="6"/>
  <c r="P334" i="6"/>
  <c r="Q334" i="6"/>
  <c r="P335" i="6"/>
  <c r="Q335" i="6"/>
  <c r="P336" i="6"/>
  <c r="Q336" i="6"/>
  <c r="P337" i="6"/>
  <c r="Q337" i="6"/>
  <c r="P338" i="6"/>
  <c r="Q338" i="6"/>
  <c r="P339" i="6"/>
  <c r="Q339" i="6"/>
  <c r="P340" i="6"/>
  <c r="Q340" i="6"/>
  <c r="P341" i="6"/>
  <c r="Q341" i="6"/>
  <c r="P342" i="6"/>
  <c r="Q342" i="6"/>
  <c r="P343" i="6"/>
  <c r="Q343" i="6"/>
  <c r="P344" i="6"/>
  <c r="Q344" i="6"/>
  <c r="P345" i="6"/>
  <c r="Q345" i="6"/>
  <c r="P346" i="6"/>
  <c r="Q346" i="6"/>
  <c r="P347" i="6"/>
  <c r="Q347" i="6"/>
  <c r="P348" i="6"/>
  <c r="Q348" i="6"/>
  <c r="P349" i="6"/>
  <c r="Q349" i="6"/>
  <c r="P350" i="6"/>
  <c r="Q350" i="6"/>
  <c r="P351" i="6"/>
  <c r="Q351" i="6"/>
  <c r="P352" i="6"/>
  <c r="Q352" i="6"/>
  <c r="P353" i="6"/>
  <c r="Q353" i="6"/>
  <c r="P354" i="6"/>
  <c r="Q354" i="6"/>
  <c r="P355" i="6"/>
  <c r="Q355" i="6"/>
  <c r="P356" i="6"/>
  <c r="Q356" i="6"/>
  <c r="P357" i="6"/>
  <c r="Q357" i="6"/>
  <c r="P358" i="6"/>
  <c r="Q358" i="6"/>
  <c r="P359" i="6"/>
  <c r="Q359" i="6"/>
  <c r="P360" i="6"/>
  <c r="Q360" i="6"/>
  <c r="P361" i="6"/>
  <c r="Q361" i="6"/>
  <c r="P362" i="6"/>
  <c r="Q362" i="6"/>
  <c r="P363" i="6"/>
  <c r="Q363" i="6"/>
  <c r="P364" i="6"/>
  <c r="Q364" i="6"/>
  <c r="P365" i="6"/>
  <c r="Q365" i="6"/>
  <c r="P366" i="6"/>
  <c r="Q366" i="6"/>
  <c r="P367" i="6"/>
  <c r="Q367" i="6"/>
  <c r="P368" i="6"/>
  <c r="Q368" i="6"/>
  <c r="P369" i="6"/>
  <c r="Q369" i="6"/>
  <c r="P370" i="6"/>
  <c r="Q370" i="6"/>
  <c r="P371" i="6"/>
  <c r="Q371" i="6"/>
  <c r="P372" i="6"/>
  <c r="Q372" i="6"/>
  <c r="P373" i="6"/>
  <c r="Q373" i="6"/>
  <c r="P374" i="6"/>
  <c r="Q374" i="6"/>
  <c r="P375" i="6"/>
  <c r="Q375" i="6"/>
  <c r="Q9" i="6"/>
  <c r="P9" i="6"/>
  <c r="L10" i="6"/>
  <c r="M10" i="6"/>
  <c r="N10" i="6"/>
  <c r="L11" i="6"/>
  <c r="M11" i="6"/>
  <c r="N11" i="6"/>
  <c r="L12" i="6"/>
  <c r="M12" i="6"/>
  <c r="N12" i="6"/>
  <c r="L13" i="6"/>
  <c r="M13" i="6"/>
  <c r="N13" i="6"/>
  <c r="L14" i="6"/>
  <c r="M14" i="6"/>
  <c r="N14" i="6"/>
  <c r="L15" i="6"/>
  <c r="M15" i="6"/>
  <c r="N15" i="6"/>
  <c r="L16" i="6"/>
  <c r="M16" i="6"/>
  <c r="N16" i="6"/>
  <c r="L17" i="6"/>
  <c r="M17" i="6"/>
  <c r="N17" i="6"/>
  <c r="L18" i="6"/>
  <c r="M18" i="6"/>
  <c r="N18" i="6"/>
  <c r="L19" i="6"/>
  <c r="M19" i="6"/>
  <c r="N19" i="6"/>
  <c r="L20" i="6"/>
  <c r="M20" i="6"/>
  <c r="N20" i="6"/>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N9" i="6"/>
  <c r="M9" i="6"/>
  <c r="L9" i="6"/>
  <c r="J7" i="5"/>
  <c r="J8" i="5"/>
  <c r="J9" i="5"/>
  <c r="J10" i="5"/>
  <c r="J11" i="5"/>
  <c r="J12" i="5"/>
  <c r="J13" i="5"/>
  <c r="J6" i="5"/>
  <c r="I7" i="5"/>
  <c r="I8" i="5"/>
  <c r="I9" i="5"/>
  <c r="I10" i="5"/>
  <c r="I11" i="5"/>
  <c r="I12" i="5"/>
  <c r="I13" i="5"/>
  <c r="I6" i="5"/>
  <c r="H7" i="5"/>
  <c r="H8" i="5"/>
  <c r="H9" i="5"/>
  <c r="H10" i="5"/>
  <c r="H11" i="5"/>
  <c r="H12" i="5"/>
  <c r="H13" i="5"/>
  <c r="H6" i="5"/>
  <c r="G7" i="5"/>
  <c r="G8" i="5"/>
  <c r="G9" i="5"/>
  <c r="G10" i="5"/>
  <c r="G11" i="5"/>
  <c r="G12" i="5"/>
  <c r="G13" i="5"/>
  <c r="G6" i="5"/>
  <c r="B7" i="4"/>
  <c r="B5" i="4"/>
  <c r="B4" i="4"/>
  <c r="F8" i="2" l="1"/>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7" i="2"/>
  <c r="E10" i="1"/>
  <c r="E8" i="1"/>
  <c r="E9" i="1"/>
  <c r="E7" i="1"/>
  <c r="E6" i="1"/>
  <c r="D10" i="1"/>
  <c r="D9" i="1"/>
  <c r="D8" i="1"/>
  <c r="D7" i="1"/>
  <c r="D6" i="1"/>
  <c r="A7" i="23" l="1"/>
  <c r="F10" i="15"/>
  <c r="S13" i="19"/>
  <c r="T13" i="19" s="1"/>
  <c r="S14" i="19"/>
  <c r="T14" i="19" s="1"/>
  <c r="S15" i="19"/>
  <c r="T15" i="19" s="1"/>
  <c r="S16" i="19"/>
  <c r="T16" i="19" s="1"/>
  <c r="S17" i="19"/>
  <c r="T17" i="19" s="1"/>
  <c r="S18" i="19"/>
  <c r="T18" i="19" s="1"/>
  <c r="S19" i="19"/>
  <c r="T19" i="19" s="1"/>
  <c r="S20" i="19"/>
  <c r="T20" i="19" s="1"/>
  <c r="S21" i="19"/>
  <c r="T21" i="19" s="1"/>
  <c r="S22" i="19"/>
  <c r="T22" i="19" s="1"/>
  <c r="S23" i="19"/>
  <c r="T23" i="19" s="1"/>
  <c r="S24" i="19"/>
  <c r="T24" i="19" s="1"/>
  <c r="S25" i="19"/>
  <c r="T25" i="19" s="1"/>
  <c r="S26" i="19"/>
  <c r="T26" i="19" s="1"/>
  <c r="S27" i="19"/>
  <c r="T27" i="19" s="1"/>
  <c r="S28" i="19"/>
  <c r="T28" i="19" s="1"/>
  <c r="S29" i="19"/>
  <c r="T29" i="19" s="1"/>
  <c r="S30" i="19"/>
  <c r="T30" i="19" s="1"/>
  <c r="S31" i="19"/>
  <c r="T31" i="19" s="1"/>
  <c r="S32" i="19"/>
  <c r="T32" i="19" s="1"/>
  <c r="S33" i="19"/>
  <c r="T33" i="19" s="1"/>
  <c r="S34" i="19"/>
  <c r="T34" i="19" s="1"/>
  <c r="S35" i="19"/>
  <c r="T35" i="19" s="1"/>
  <c r="S36" i="19"/>
  <c r="T36" i="19" s="1"/>
  <c r="S37" i="19"/>
  <c r="T37" i="19" s="1"/>
  <c r="S38" i="19"/>
  <c r="T38" i="19" s="1"/>
  <c r="S39" i="19"/>
  <c r="T39" i="19" s="1"/>
  <c r="S40" i="19"/>
  <c r="T40" i="19" s="1"/>
  <c r="S41" i="19"/>
  <c r="T41" i="19" s="1"/>
  <c r="S42" i="19"/>
  <c r="T42" i="19" s="1"/>
  <c r="S43" i="19"/>
  <c r="T43" i="19" s="1"/>
  <c r="S44" i="19"/>
  <c r="T44" i="19" s="1"/>
  <c r="S45" i="19"/>
  <c r="T45" i="19" s="1"/>
  <c r="S46" i="19"/>
  <c r="T46" i="19" s="1"/>
  <c r="S47" i="19"/>
  <c r="T47" i="19" s="1"/>
  <c r="S48" i="19"/>
  <c r="T48" i="19" s="1"/>
  <c r="S49" i="19"/>
  <c r="T49" i="19" s="1"/>
  <c r="S50" i="19"/>
  <c r="T50" i="19" s="1"/>
  <c r="S51" i="19"/>
  <c r="T51" i="19" s="1"/>
  <c r="S52" i="19"/>
  <c r="T52" i="19" s="1"/>
  <c r="S53" i="19"/>
  <c r="T53" i="19" s="1"/>
  <c r="S54" i="19"/>
  <c r="T54" i="19" s="1"/>
  <c r="S55" i="19"/>
  <c r="T55" i="19" s="1"/>
  <c r="S56" i="19"/>
  <c r="T56" i="19" s="1"/>
  <c r="S57" i="19"/>
  <c r="T57" i="19" s="1"/>
  <c r="S58" i="19"/>
  <c r="T58" i="19" s="1"/>
  <c r="S59" i="19"/>
  <c r="T59" i="19" s="1"/>
  <c r="S60" i="19"/>
  <c r="T60" i="19" s="1"/>
  <c r="S61" i="19"/>
  <c r="T61" i="19" s="1"/>
  <c r="S62" i="19"/>
  <c r="T62" i="19" s="1"/>
  <c r="S63" i="19"/>
  <c r="T63" i="19" s="1"/>
  <c r="S64" i="19"/>
  <c r="T64" i="19" s="1"/>
  <c r="S65" i="19"/>
  <c r="T65" i="19" s="1"/>
  <c r="S66" i="19"/>
  <c r="T66" i="19" s="1"/>
  <c r="S67" i="19"/>
  <c r="T67" i="19" s="1"/>
  <c r="S68" i="19"/>
  <c r="T68" i="19" s="1"/>
  <c r="S69" i="19"/>
  <c r="T69" i="19" s="1"/>
  <c r="S70" i="19"/>
  <c r="T70" i="19" s="1"/>
  <c r="S71" i="19"/>
  <c r="T71" i="19" s="1"/>
  <c r="S72" i="19"/>
  <c r="T72" i="19" s="1"/>
  <c r="S73" i="19"/>
  <c r="T73" i="19" s="1"/>
  <c r="S74" i="19"/>
  <c r="T74" i="19" s="1"/>
  <c r="S75" i="19"/>
  <c r="T75" i="19" s="1"/>
  <c r="S76" i="19"/>
  <c r="T76" i="19" s="1"/>
  <c r="S77" i="19"/>
  <c r="T77" i="19" s="1"/>
  <c r="S78" i="19"/>
  <c r="T78" i="19" s="1"/>
  <c r="S79" i="19"/>
  <c r="T79" i="19" s="1"/>
  <c r="S80" i="19"/>
  <c r="T80" i="19" s="1"/>
  <c r="S81" i="19"/>
  <c r="T81" i="19" s="1"/>
  <c r="S82" i="19"/>
  <c r="T82" i="19" s="1"/>
  <c r="S83" i="19"/>
  <c r="T83" i="19" s="1"/>
  <c r="S84" i="19"/>
  <c r="T84" i="19" s="1"/>
  <c r="S85" i="19"/>
  <c r="T85" i="19" s="1"/>
  <c r="S86" i="19"/>
  <c r="T86" i="19" s="1"/>
  <c r="S87" i="19"/>
  <c r="T87" i="19" s="1"/>
  <c r="S88" i="19"/>
  <c r="T88" i="19" s="1"/>
  <c r="S89" i="19"/>
  <c r="T89" i="19" s="1"/>
  <c r="S90" i="19"/>
  <c r="T90" i="19" s="1"/>
  <c r="S91" i="19"/>
  <c r="T91" i="19" s="1"/>
  <c r="S92" i="19"/>
  <c r="T92" i="19" s="1"/>
  <c r="S93" i="19"/>
  <c r="T93" i="19" s="1"/>
  <c r="S94" i="19"/>
  <c r="T94" i="19" s="1"/>
  <c r="S95" i="19"/>
  <c r="T95" i="19" s="1"/>
  <c r="S96" i="19"/>
  <c r="T96" i="19" s="1"/>
  <c r="S97" i="19"/>
  <c r="T97" i="19" s="1"/>
  <c r="S98" i="19"/>
  <c r="T98" i="19" s="1"/>
  <c r="S99" i="19"/>
  <c r="T99" i="19" s="1"/>
  <c r="S100" i="19"/>
  <c r="T100" i="19" s="1"/>
  <c r="S101" i="19"/>
  <c r="T101" i="19" s="1"/>
  <c r="S102" i="19"/>
  <c r="T102" i="19" s="1"/>
  <c r="S103" i="19"/>
  <c r="T103" i="19" s="1"/>
  <c r="S104" i="19"/>
  <c r="T104" i="19" s="1"/>
  <c r="S105" i="19"/>
  <c r="T105" i="19" s="1"/>
  <c r="S106" i="19"/>
  <c r="T106" i="19" s="1"/>
  <c r="S107" i="19"/>
  <c r="T107" i="19" s="1"/>
  <c r="S108" i="19"/>
  <c r="T108" i="19" s="1"/>
  <c r="S109" i="19"/>
  <c r="T109" i="19" s="1"/>
  <c r="S110" i="19"/>
  <c r="T110" i="19" s="1"/>
  <c r="S111" i="19"/>
  <c r="T111" i="19" s="1"/>
  <c r="S112" i="19"/>
  <c r="T112" i="19" s="1"/>
  <c r="S113" i="19"/>
  <c r="T113" i="19" s="1"/>
  <c r="S114" i="19"/>
  <c r="T114" i="19" s="1"/>
  <c r="S115" i="19"/>
  <c r="T115" i="19" s="1"/>
  <c r="S116" i="19"/>
  <c r="T116" i="19" s="1"/>
  <c r="S117" i="19"/>
  <c r="T117" i="19" s="1"/>
  <c r="S118" i="19"/>
  <c r="T118" i="19" s="1"/>
  <c r="S119" i="19"/>
  <c r="T119" i="19" s="1"/>
  <c r="S120" i="19"/>
  <c r="T120" i="19" s="1"/>
  <c r="S121" i="19"/>
  <c r="T121" i="19" s="1"/>
  <c r="S122" i="19"/>
  <c r="T122" i="19" s="1"/>
  <c r="S123" i="19"/>
  <c r="T123" i="19" s="1"/>
  <c r="S124" i="19"/>
  <c r="T124" i="19" s="1"/>
  <c r="S125" i="19"/>
  <c r="T125" i="19" s="1"/>
  <c r="S126" i="19"/>
  <c r="T126" i="19" s="1"/>
  <c r="S127" i="19"/>
  <c r="T127" i="19" s="1"/>
  <c r="S128" i="19"/>
  <c r="T128" i="19" s="1"/>
  <c r="S129" i="19"/>
  <c r="T129" i="19" s="1"/>
  <c r="S130" i="19"/>
  <c r="T130" i="19" s="1"/>
  <c r="S131" i="19"/>
  <c r="T131" i="19" s="1"/>
  <c r="S132" i="19"/>
  <c r="T132" i="19" s="1"/>
  <c r="S133" i="19"/>
  <c r="T133" i="19" s="1"/>
  <c r="S134" i="19"/>
  <c r="T134" i="19" s="1"/>
  <c r="S135" i="19"/>
  <c r="T135" i="19" s="1"/>
  <c r="S136" i="19"/>
  <c r="T136" i="19" s="1"/>
  <c r="S137" i="19"/>
  <c r="T137" i="19" s="1"/>
  <c r="S138" i="19"/>
  <c r="T138" i="19" s="1"/>
  <c r="S139" i="19"/>
  <c r="T139" i="19" s="1"/>
  <c r="S140" i="19"/>
  <c r="T140" i="19" s="1"/>
  <c r="S141" i="19"/>
  <c r="T141" i="19" s="1"/>
  <c r="S142" i="19"/>
  <c r="T142" i="19" s="1"/>
  <c r="S143" i="19"/>
  <c r="T143" i="19" s="1"/>
  <c r="S144" i="19"/>
  <c r="T144" i="19" s="1"/>
  <c r="S145" i="19"/>
  <c r="T145" i="19" s="1"/>
  <c r="S146" i="19"/>
  <c r="T146" i="19" s="1"/>
  <c r="S147" i="19"/>
  <c r="T147" i="19" s="1"/>
  <c r="S148" i="19"/>
  <c r="T148" i="19" s="1"/>
  <c r="S149" i="19"/>
  <c r="T149" i="19" s="1"/>
  <c r="S150" i="19"/>
  <c r="T150" i="19" s="1"/>
  <c r="S151" i="19"/>
  <c r="T151" i="19" s="1"/>
  <c r="S152" i="19"/>
  <c r="T152" i="19" s="1"/>
  <c r="S153" i="19"/>
  <c r="T153" i="19" s="1"/>
  <c r="S154" i="19"/>
  <c r="T154" i="19" s="1"/>
  <c r="S155" i="19"/>
  <c r="T155" i="19" s="1"/>
  <c r="S156" i="19"/>
  <c r="T156" i="19" s="1"/>
  <c r="S157" i="19"/>
  <c r="T157" i="19" s="1"/>
  <c r="S158" i="19"/>
  <c r="T158" i="19" s="1"/>
  <c r="S159" i="19"/>
  <c r="T159" i="19" s="1"/>
  <c r="S160" i="19"/>
  <c r="T160" i="19" s="1"/>
  <c r="S161" i="19"/>
  <c r="T161" i="19" s="1"/>
  <c r="S162" i="19"/>
  <c r="T162" i="19" s="1"/>
  <c r="S163" i="19"/>
  <c r="T163" i="19" s="1"/>
  <c r="S164" i="19"/>
  <c r="T164" i="19" s="1"/>
  <c r="S165" i="19"/>
  <c r="T165" i="19" s="1"/>
  <c r="S166" i="19"/>
  <c r="T166" i="19" s="1"/>
  <c r="S167" i="19"/>
  <c r="T167" i="19" s="1"/>
  <c r="S168" i="19"/>
  <c r="T168" i="19" s="1"/>
  <c r="S169" i="19"/>
  <c r="T169" i="19" s="1"/>
  <c r="S170" i="19"/>
  <c r="T170" i="19" s="1"/>
  <c r="S171" i="19"/>
  <c r="T171" i="19" s="1"/>
  <c r="S172" i="19"/>
  <c r="T172" i="19" s="1"/>
  <c r="S173" i="19"/>
  <c r="T173" i="19" s="1"/>
  <c r="S174" i="19"/>
  <c r="T174" i="19" s="1"/>
  <c r="S175" i="19"/>
  <c r="T175" i="19" s="1"/>
  <c r="S176" i="19"/>
  <c r="T176" i="19" s="1"/>
  <c r="S177" i="19"/>
  <c r="T177" i="19" s="1"/>
  <c r="S178" i="19"/>
  <c r="T178" i="19" s="1"/>
  <c r="S179" i="19"/>
  <c r="T179" i="19" s="1"/>
  <c r="S180" i="19"/>
  <c r="T180" i="19" s="1"/>
  <c r="S181" i="19"/>
  <c r="T181" i="19" s="1"/>
  <c r="S182" i="19"/>
  <c r="T182" i="19" s="1"/>
  <c r="S183" i="19"/>
  <c r="T183" i="19" s="1"/>
  <c r="S184" i="19"/>
  <c r="T184" i="19" s="1"/>
  <c r="S185" i="19"/>
  <c r="T185" i="19" s="1"/>
  <c r="S186" i="19"/>
  <c r="T186" i="19" s="1"/>
  <c r="S187" i="19"/>
  <c r="T187" i="19" s="1"/>
  <c r="S188" i="19"/>
  <c r="T188" i="19" s="1"/>
  <c r="S189" i="19"/>
  <c r="T189" i="19" s="1"/>
  <c r="S190" i="19"/>
  <c r="T190" i="19" s="1"/>
  <c r="S191" i="19"/>
  <c r="T191" i="19" s="1"/>
  <c r="S192" i="19"/>
  <c r="T192" i="19" s="1"/>
  <c r="S193" i="19"/>
  <c r="T193" i="19" s="1"/>
  <c r="S194" i="19"/>
  <c r="T194" i="19" s="1"/>
  <c r="S195" i="19"/>
  <c r="T195" i="19" s="1"/>
  <c r="S196" i="19"/>
  <c r="T196" i="19" s="1"/>
  <c r="S197" i="19"/>
  <c r="T197" i="19" s="1"/>
  <c r="S198" i="19"/>
  <c r="T198" i="19" s="1"/>
  <c r="S199" i="19"/>
  <c r="T199" i="19" s="1"/>
  <c r="S200" i="19"/>
  <c r="T200" i="19" s="1"/>
  <c r="S201" i="19"/>
  <c r="T201" i="19" s="1"/>
  <c r="S202" i="19"/>
  <c r="T202" i="19" s="1"/>
  <c r="S203" i="19"/>
  <c r="T203" i="19" s="1"/>
  <c r="S204" i="19"/>
  <c r="T204" i="19" s="1"/>
  <c r="S205" i="19"/>
  <c r="T205" i="19" s="1"/>
  <c r="S206" i="19"/>
  <c r="T206" i="19" s="1"/>
  <c r="S207" i="19"/>
  <c r="T207" i="19" s="1"/>
  <c r="S208" i="19"/>
  <c r="T208" i="19" s="1"/>
  <c r="S209" i="19"/>
  <c r="T209" i="19" s="1"/>
  <c r="S210" i="19"/>
  <c r="T210" i="19" s="1"/>
  <c r="S211" i="19"/>
  <c r="T211" i="19" s="1"/>
  <c r="S212" i="19"/>
  <c r="T212" i="19" s="1"/>
  <c r="S213" i="19"/>
  <c r="T213" i="19" s="1"/>
  <c r="S214" i="19"/>
  <c r="T214" i="19" s="1"/>
  <c r="S215" i="19"/>
  <c r="T215" i="19" s="1"/>
  <c r="S216" i="19"/>
  <c r="T216" i="19" s="1"/>
  <c r="S217" i="19"/>
  <c r="T217" i="19" s="1"/>
  <c r="S218" i="19"/>
  <c r="T218" i="19" s="1"/>
  <c r="S219" i="19"/>
  <c r="T219" i="19" s="1"/>
  <c r="S220" i="19"/>
  <c r="T220" i="19" s="1"/>
  <c r="S221" i="19"/>
  <c r="T221" i="19" s="1"/>
  <c r="S222" i="19"/>
  <c r="T222" i="19" s="1"/>
  <c r="S223" i="19"/>
  <c r="T223" i="19" s="1"/>
  <c r="S224" i="19"/>
  <c r="T224" i="19" s="1"/>
  <c r="S225" i="19"/>
  <c r="T225" i="19" s="1"/>
  <c r="S226" i="19"/>
  <c r="T226" i="19" s="1"/>
  <c r="S227" i="19"/>
  <c r="T227" i="19" s="1"/>
  <c r="S228" i="19"/>
  <c r="T228" i="19" s="1"/>
  <c r="S229" i="19"/>
  <c r="T229" i="19" s="1"/>
  <c r="S230" i="19"/>
  <c r="T230" i="19" s="1"/>
  <c r="S231" i="19"/>
  <c r="T231" i="19" s="1"/>
  <c r="S232" i="19"/>
  <c r="T232" i="19" s="1"/>
  <c r="S233" i="19"/>
  <c r="T233" i="19" s="1"/>
  <c r="S234" i="19"/>
  <c r="T234" i="19" s="1"/>
  <c r="S235" i="19"/>
  <c r="T235" i="19" s="1"/>
  <c r="S236" i="19"/>
  <c r="T236" i="19" s="1"/>
  <c r="S237" i="19"/>
  <c r="T237" i="19" s="1"/>
  <c r="S238" i="19"/>
  <c r="T238" i="19" s="1"/>
  <c r="S239" i="19"/>
  <c r="T239" i="19" s="1"/>
  <c r="S240" i="19"/>
  <c r="T240" i="19" s="1"/>
  <c r="S241" i="19"/>
  <c r="T241" i="19" s="1"/>
  <c r="S242" i="19"/>
  <c r="T242" i="19" s="1"/>
  <c r="S243" i="19"/>
  <c r="T243" i="19" s="1"/>
  <c r="S244" i="19"/>
  <c r="T244" i="19" s="1"/>
  <c r="S245" i="19"/>
  <c r="T245" i="19" s="1"/>
  <c r="S246" i="19"/>
  <c r="T246" i="19" s="1"/>
  <c r="S247" i="19"/>
  <c r="T247" i="19" s="1"/>
  <c r="S248" i="19"/>
  <c r="T248" i="19" s="1"/>
  <c r="S249" i="19"/>
  <c r="T249" i="19" s="1"/>
  <c r="S250" i="19"/>
  <c r="T250" i="19" s="1"/>
  <c r="S251" i="19"/>
  <c r="T251" i="19" s="1"/>
  <c r="S252" i="19"/>
  <c r="T252" i="19" s="1"/>
  <c r="S253" i="19"/>
  <c r="T253" i="19" s="1"/>
  <c r="S254" i="19"/>
  <c r="T254" i="19" s="1"/>
  <c r="S255" i="19"/>
  <c r="T255" i="19" s="1"/>
  <c r="S256" i="19"/>
  <c r="T256" i="19" s="1"/>
  <c r="S257" i="19"/>
  <c r="T257" i="19" s="1"/>
  <c r="S258" i="19"/>
  <c r="T258" i="19" s="1"/>
  <c r="S259" i="19"/>
  <c r="T259" i="19" s="1"/>
  <c r="S260" i="19"/>
  <c r="T260" i="19" s="1"/>
  <c r="S261" i="19"/>
  <c r="T261" i="19" s="1"/>
  <c r="S262" i="19"/>
  <c r="T262" i="19" s="1"/>
  <c r="S263" i="19"/>
  <c r="T263" i="19" s="1"/>
  <c r="S264" i="19"/>
  <c r="T264" i="19" s="1"/>
  <c r="S265" i="19"/>
  <c r="T265" i="19" s="1"/>
  <c r="S266" i="19"/>
  <c r="T266" i="19" s="1"/>
  <c r="S267" i="19"/>
  <c r="T267" i="19" s="1"/>
  <c r="S268" i="19"/>
  <c r="T268" i="19" s="1"/>
  <c r="S269" i="19"/>
  <c r="T269" i="19" s="1"/>
  <c r="S270" i="19"/>
  <c r="T270" i="19" s="1"/>
  <c r="S271" i="19"/>
  <c r="T271" i="19" s="1"/>
  <c r="S272" i="19"/>
  <c r="T272" i="19" s="1"/>
  <c r="S273" i="19"/>
  <c r="T273" i="19" s="1"/>
  <c r="S274" i="19"/>
  <c r="T274" i="19" s="1"/>
  <c r="S275" i="19"/>
  <c r="T275" i="19" s="1"/>
  <c r="S276" i="19"/>
  <c r="T276" i="19" s="1"/>
  <c r="S277" i="19"/>
  <c r="T277" i="19" s="1"/>
  <c r="S278" i="19"/>
  <c r="T278" i="19" s="1"/>
  <c r="S279" i="19"/>
  <c r="T279" i="19" s="1"/>
  <c r="S280" i="19"/>
  <c r="T280" i="19" s="1"/>
  <c r="S281" i="19"/>
  <c r="T281" i="19" s="1"/>
  <c r="S282" i="19"/>
  <c r="T282" i="19" s="1"/>
  <c r="S283" i="19"/>
  <c r="T283" i="19" s="1"/>
  <c r="S284" i="19"/>
  <c r="T284" i="19" s="1"/>
  <c r="S285" i="19"/>
  <c r="T285" i="19" s="1"/>
  <c r="S286" i="19"/>
  <c r="T286" i="19" s="1"/>
  <c r="S287" i="19"/>
  <c r="T287" i="19" s="1"/>
  <c r="S288" i="19"/>
  <c r="T288" i="19" s="1"/>
  <c r="S289" i="19"/>
  <c r="T289" i="19" s="1"/>
  <c r="S290" i="19"/>
  <c r="T290" i="19" s="1"/>
  <c r="S291" i="19"/>
  <c r="T291" i="19" s="1"/>
  <c r="S292" i="19"/>
  <c r="T292" i="19" s="1"/>
  <c r="S293" i="19"/>
  <c r="T293" i="19" s="1"/>
  <c r="S294" i="19"/>
  <c r="T294" i="19" s="1"/>
  <c r="S295" i="19"/>
  <c r="T295" i="19" s="1"/>
  <c r="S296" i="19"/>
  <c r="T296" i="19" s="1"/>
  <c r="S297" i="19"/>
  <c r="T297" i="19" s="1"/>
  <c r="S298" i="19"/>
  <c r="T298" i="19" s="1"/>
  <c r="S299" i="19"/>
  <c r="T299" i="19" s="1"/>
  <c r="S300" i="19"/>
  <c r="T300" i="19" s="1"/>
  <c r="S301" i="19"/>
  <c r="T301" i="19" s="1"/>
  <c r="S302" i="19"/>
  <c r="T302" i="19" s="1"/>
  <c r="S303" i="19"/>
  <c r="T303" i="19" s="1"/>
  <c r="S304" i="19"/>
  <c r="T304" i="19" s="1"/>
  <c r="S305" i="19"/>
  <c r="T305" i="19" s="1"/>
  <c r="S306" i="19"/>
  <c r="T306" i="19" s="1"/>
  <c r="S307" i="19"/>
  <c r="T307" i="19" s="1"/>
  <c r="S308" i="19"/>
  <c r="T308" i="19" s="1"/>
  <c r="S309" i="19"/>
  <c r="T309" i="19" s="1"/>
  <c r="S310" i="19"/>
  <c r="T310" i="19" s="1"/>
  <c r="S311" i="19"/>
  <c r="T311" i="19" s="1"/>
  <c r="S312" i="19"/>
  <c r="T312" i="19" s="1"/>
  <c r="S313" i="19"/>
  <c r="T313" i="19" s="1"/>
  <c r="S314" i="19"/>
  <c r="T314" i="19" s="1"/>
  <c r="S315" i="19"/>
  <c r="T315" i="19" s="1"/>
  <c r="S316" i="19"/>
  <c r="T316" i="19" s="1"/>
  <c r="S317" i="19"/>
  <c r="T317" i="19" s="1"/>
  <c r="S318" i="19"/>
  <c r="T318" i="19" s="1"/>
  <c r="S319" i="19"/>
  <c r="T319" i="19" s="1"/>
  <c r="S320" i="19"/>
  <c r="T320" i="19" s="1"/>
  <c r="S321" i="19"/>
  <c r="T321" i="19" s="1"/>
  <c r="S322" i="19"/>
  <c r="T322" i="19" s="1"/>
  <c r="S323" i="19"/>
  <c r="T323" i="19" s="1"/>
  <c r="S324" i="19"/>
  <c r="T324" i="19" s="1"/>
  <c r="S325" i="19"/>
  <c r="T325" i="19" s="1"/>
  <c r="S326" i="19"/>
  <c r="T326" i="19" s="1"/>
  <c r="S327" i="19"/>
  <c r="T327" i="19" s="1"/>
  <c r="S328" i="19"/>
  <c r="T328" i="19" s="1"/>
  <c r="S329" i="19"/>
  <c r="T329" i="19" s="1"/>
  <c r="S330" i="19"/>
  <c r="T330" i="19" s="1"/>
  <c r="S331" i="19"/>
  <c r="T331" i="19" s="1"/>
  <c r="S332" i="19"/>
  <c r="T332" i="19" s="1"/>
  <c r="S333" i="19"/>
  <c r="T333" i="19" s="1"/>
  <c r="S334" i="19"/>
  <c r="T334" i="19" s="1"/>
  <c r="S335" i="19"/>
  <c r="T335" i="19" s="1"/>
  <c r="S336" i="19"/>
  <c r="T336" i="19" s="1"/>
  <c r="S337" i="19"/>
  <c r="T337" i="19" s="1"/>
  <c r="S338" i="19"/>
  <c r="T338" i="19" s="1"/>
  <c r="S339" i="19"/>
  <c r="T339" i="19" s="1"/>
  <c r="S340" i="19"/>
  <c r="T340" i="19" s="1"/>
  <c r="S341" i="19"/>
  <c r="T341" i="19" s="1"/>
  <c r="S342" i="19"/>
  <c r="T342" i="19" s="1"/>
  <c r="S343" i="19"/>
  <c r="T343" i="19" s="1"/>
  <c r="S344" i="19"/>
  <c r="T344" i="19" s="1"/>
  <c r="S345" i="19"/>
  <c r="T345" i="19" s="1"/>
  <c r="S346" i="19"/>
  <c r="T346" i="19" s="1"/>
  <c r="S347" i="19"/>
  <c r="T347" i="19" s="1"/>
  <c r="S348" i="19"/>
  <c r="T348" i="19" s="1"/>
  <c r="S349" i="19"/>
  <c r="T349" i="19" s="1"/>
  <c r="S350" i="19"/>
  <c r="T350" i="19" s="1"/>
  <c r="S351" i="19"/>
  <c r="T351" i="19" s="1"/>
  <c r="S352" i="19"/>
  <c r="T352" i="19" s="1"/>
  <c r="S353" i="19"/>
  <c r="T353" i="19" s="1"/>
  <c r="S354" i="19"/>
  <c r="T354" i="19" s="1"/>
  <c r="S355" i="19"/>
  <c r="T355" i="19" s="1"/>
  <c r="S356" i="19"/>
  <c r="T356" i="19" s="1"/>
  <c r="S357" i="19"/>
  <c r="T357" i="19" s="1"/>
  <c r="S358" i="19"/>
  <c r="T358" i="19" s="1"/>
  <c r="S359" i="19"/>
  <c r="T359" i="19" s="1"/>
  <c r="S360" i="19"/>
  <c r="T360" i="19" s="1"/>
  <c r="S361" i="19"/>
  <c r="T361" i="19" s="1"/>
  <c r="S362" i="19"/>
  <c r="T362" i="19" s="1"/>
  <c r="S363" i="19"/>
  <c r="T363" i="19" s="1"/>
  <c r="S364" i="19"/>
  <c r="T364" i="19" s="1"/>
  <c r="S365" i="19"/>
  <c r="T365" i="19" s="1"/>
  <c r="S366" i="19"/>
  <c r="T366" i="19" s="1"/>
  <c r="S367" i="19"/>
  <c r="T367" i="19" s="1"/>
  <c r="S368" i="19"/>
  <c r="T368" i="19" s="1"/>
  <c r="S369" i="19"/>
  <c r="T369" i="19" s="1"/>
  <c r="S370" i="19"/>
  <c r="T370" i="19" s="1"/>
  <c r="S371" i="19"/>
  <c r="T371" i="19" s="1"/>
  <c r="S372" i="19"/>
  <c r="T372" i="19" s="1"/>
  <c r="S373" i="19"/>
  <c r="T373" i="19" s="1"/>
  <c r="S374" i="19"/>
  <c r="T374" i="19" s="1"/>
  <c r="S375" i="19"/>
  <c r="T375" i="19" s="1"/>
  <c r="S376" i="19"/>
  <c r="T376" i="19" s="1"/>
  <c r="S377" i="19"/>
  <c r="T377" i="19" s="1"/>
  <c r="S378" i="19"/>
  <c r="T378" i="19" s="1"/>
  <c r="S379" i="19"/>
  <c r="T379" i="19" s="1"/>
  <c r="S12" i="19"/>
  <c r="T12" i="19" s="1"/>
  <c r="J14" i="5"/>
  <c r="I14" i="5"/>
  <c r="H14" i="5"/>
  <c r="G14" i="5"/>
  <c r="B27" i="18"/>
  <c r="B26" i="18"/>
  <c r="B25" i="18"/>
  <c r="L1" i="13" a="1"/>
  <c r="L1" i="13" s="1"/>
  <c r="H377" i="6"/>
  <c r="I377" i="6"/>
  <c r="J377" i="6"/>
  <c r="K377" i="6"/>
  <c r="G377" i="6"/>
  <c r="D207" i="3"/>
  <c r="C207" i="3"/>
  <c r="B207" i="3"/>
  <c r="L377" i="6" l="1"/>
  <c r="N377" i="6"/>
  <c r="N7" i="6" s="1"/>
  <c r="E207" i="3"/>
  <c r="F207" i="3"/>
  <c r="F4" i="3" s="1"/>
  <c r="M377" i="6"/>
  <c r="J9" i="32"/>
  <c r="K9" i="32"/>
  <c r="L9" i="32"/>
  <c r="M9" i="32"/>
  <c r="N9" i="32"/>
  <c r="Q9" i="32"/>
  <c r="J10" i="32"/>
  <c r="K10" i="32"/>
  <c r="L10" i="32"/>
  <c r="M10" i="32"/>
  <c r="N10" i="32"/>
  <c r="Q10" i="32"/>
  <c r="J11" i="32"/>
  <c r="K11" i="32"/>
  <c r="L11" i="32"/>
  <c r="M11" i="32"/>
  <c r="N11" i="32"/>
  <c r="Q11" i="32"/>
  <c r="J12" i="32"/>
  <c r="K12" i="32"/>
  <c r="L12" i="32"/>
  <c r="M12" i="32"/>
  <c r="N12" i="32"/>
  <c r="Q12" i="32"/>
  <c r="J13" i="32"/>
  <c r="K13" i="32"/>
  <c r="L13" i="32"/>
  <c r="M13" i="32"/>
  <c r="N13" i="32"/>
  <c r="Q13" i="32"/>
  <c r="J14" i="32"/>
  <c r="K14" i="32"/>
  <c r="L14" i="32"/>
  <c r="M14" i="32"/>
  <c r="N14" i="32"/>
  <c r="Q14" i="32"/>
  <c r="J15" i="32"/>
  <c r="K15" i="32"/>
  <c r="L15" i="32"/>
  <c r="M15" i="32"/>
  <c r="N15" i="32"/>
  <c r="Q15" i="32"/>
  <c r="J16" i="32"/>
  <c r="K16" i="32"/>
  <c r="L16" i="32"/>
  <c r="M16" i="32"/>
  <c r="N16" i="32"/>
  <c r="Q16" i="32"/>
  <c r="J17" i="32"/>
  <c r="K17" i="32"/>
  <c r="L17" i="32"/>
  <c r="M17" i="32"/>
  <c r="N17" i="32"/>
  <c r="Q17" i="32"/>
  <c r="J18" i="32"/>
  <c r="K18" i="32"/>
  <c r="L18" i="32"/>
  <c r="M18" i="32"/>
  <c r="N18" i="32"/>
  <c r="Q18" i="32"/>
  <c r="J19" i="32"/>
  <c r="K19" i="32"/>
  <c r="L19" i="32"/>
  <c r="M19" i="32"/>
  <c r="N19" i="32"/>
  <c r="Q19" i="32"/>
  <c r="J20" i="32"/>
  <c r="K20" i="32"/>
  <c r="L20" i="32"/>
  <c r="M20" i="32"/>
  <c r="N20" i="32"/>
  <c r="Q20" i="32"/>
  <c r="J21" i="32"/>
  <c r="K21" i="32"/>
  <c r="L21" i="32"/>
  <c r="M21" i="32"/>
  <c r="N21" i="32"/>
  <c r="Q21" i="32"/>
  <c r="J22" i="32"/>
  <c r="K22" i="32"/>
  <c r="L22" i="32"/>
  <c r="M22" i="32"/>
  <c r="N22" i="32"/>
  <c r="Q22" i="32"/>
  <c r="J23" i="32"/>
  <c r="K23" i="32"/>
  <c r="L23" i="32"/>
  <c r="M23" i="32"/>
  <c r="N23" i="32"/>
  <c r="Q23" i="32"/>
  <c r="J24" i="32"/>
  <c r="K24" i="32"/>
  <c r="L24" i="32"/>
  <c r="M24" i="32"/>
  <c r="N24" i="32"/>
  <c r="Q24" i="32"/>
  <c r="J25" i="32"/>
  <c r="K25" i="32"/>
  <c r="L25" i="32"/>
  <c r="M25" i="32"/>
  <c r="N25" i="32"/>
  <c r="Q25" i="32"/>
  <c r="J26" i="32"/>
  <c r="K26" i="32"/>
  <c r="L26" i="32"/>
  <c r="M26" i="32"/>
  <c r="N26" i="32"/>
  <c r="Q26" i="32"/>
  <c r="J27" i="32"/>
  <c r="K27" i="32"/>
  <c r="L27" i="32"/>
  <c r="M27" i="32"/>
  <c r="N27" i="32"/>
  <c r="Q27" i="32"/>
  <c r="J28" i="32"/>
  <c r="K28" i="32"/>
  <c r="L28" i="32"/>
  <c r="M28" i="32"/>
  <c r="N28" i="32"/>
  <c r="Q28" i="32"/>
  <c r="J29" i="32"/>
  <c r="K29" i="32"/>
  <c r="L29" i="32"/>
  <c r="M29" i="32"/>
  <c r="N29" i="32"/>
  <c r="Q29" i="32"/>
  <c r="J30" i="32"/>
  <c r="K30" i="32"/>
  <c r="L30" i="32"/>
  <c r="M30" i="32"/>
  <c r="N30" i="32"/>
  <c r="Q30" i="32"/>
  <c r="J31" i="32"/>
  <c r="K31" i="32"/>
  <c r="L31" i="32"/>
  <c r="M31" i="32"/>
  <c r="N31" i="32"/>
  <c r="Q31" i="32"/>
  <c r="J32" i="32"/>
  <c r="K32" i="32"/>
  <c r="L32" i="32"/>
  <c r="M32" i="32"/>
  <c r="N32" i="32"/>
  <c r="Q32" i="32"/>
  <c r="J33" i="32"/>
  <c r="K33" i="32"/>
  <c r="L33" i="32"/>
  <c r="M33" i="32"/>
  <c r="N33" i="32"/>
  <c r="Q33" i="32"/>
  <c r="J34" i="32"/>
  <c r="K34" i="32"/>
  <c r="L34" i="32"/>
  <c r="M34" i="32"/>
  <c r="N34" i="32"/>
  <c r="Q34" i="32"/>
  <c r="J35" i="32"/>
  <c r="K35" i="32"/>
  <c r="L35" i="32"/>
  <c r="M35" i="32"/>
  <c r="N35" i="32"/>
  <c r="Q35" i="32"/>
  <c r="J36" i="32"/>
  <c r="K36" i="32"/>
  <c r="L36" i="32"/>
  <c r="M36" i="32"/>
  <c r="N36" i="32"/>
  <c r="Q36" i="32"/>
  <c r="J37" i="32"/>
  <c r="K37" i="32"/>
  <c r="L37" i="32"/>
  <c r="M37" i="32"/>
  <c r="N37" i="32"/>
  <c r="Q37" i="32"/>
  <c r="J38" i="32"/>
  <c r="K38" i="32"/>
  <c r="L38" i="32"/>
  <c r="M38" i="32"/>
  <c r="N38" i="32"/>
  <c r="Q38" i="32"/>
  <c r="J39" i="32"/>
  <c r="K39" i="32"/>
  <c r="L39" i="32"/>
  <c r="M39" i="32"/>
  <c r="N39" i="32"/>
  <c r="Q39" i="32"/>
  <c r="J40" i="32"/>
  <c r="K40" i="32"/>
  <c r="L40" i="32"/>
  <c r="M40" i="32"/>
  <c r="N40" i="32"/>
  <c r="Q40" i="32"/>
  <c r="J41" i="32"/>
  <c r="K41" i="32"/>
  <c r="L41" i="32"/>
  <c r="M41" i="32"/>
  <c r="N41" i="32"/>
  <c r="Q41" i="32"/>
  <c r="J42" i="32"/>
  <c r="K42" i="32"/>
  <c r="L42" i="32"/>
  <c r="M42" i="32"/>
  <c r="N42" i="32"/>
  <c r="Q42" i="32"/>
  <c r="J43" i="32"/>
  <c r="K43" i="32"/>
  <c r="L43" i="32"/>
  <c r="M43" i="32"/>
  <c r="N43" i="32"/>
  <c r="Q43" i="32"/>
  <c r="J44" i="32"/>
  <c r="K44" i="32"/>
  <c r="L44" i="32"/>
  <c r="M44" i="32"/>
  <c r="N44" i="32"/>
  <c r="Q44" i="32"/>
  <c r="B8" i="29"/>
  <c r="B9" i="29"/>
  <c r="B13" i="29" s="1"/>
  <c r="B20" i="29"/>
  <c r="O4" i="28"/>
  <c r="O5" i="28"/>
  <c r="O6" i="28"/>
  <c r="O7" i="28"/>
  <c r="O8"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105" i="28"/>
  <c r="O106" i="28"/>
  <c r="O107" i="28"/>
  <c r="O108" i="28"/>
  <c r="O109" i="28"/>
  <c r="O110" i="28"/>
  <c r="O111" i="28"/>
  <c r="O112" i="28"/>
  <c r="O113" i="28"/>
  <c r="O114" i="28"/>
  <c r="O115" i="28"/>
  <c r="O116" i="28"/>
  <c r="O117" i="28"/>
  <c r="O118" i="28"/>
  <c r="O119" i="28"/>
  <c r="O120" i="28"/>
  <c r="O121" i="28"/>
  <c r="O122" i="28"/>
  <c r="O123" i="28"/>
  <c r="O124" i="28"/>
  <c r="O125" i="28"/>
  <c r="O126" i="28"/>
  <c r="O127" i="28"/>
  <c r="O128" i="28"/>
  <c r="O129" i="28"/>
  <c r="O130" i="28"/>
  <c r="O131" i="28"/>
  <c r="O132" i="28"/>
  <c r="O133" i="28"/>
  <c r="O134" i="28"/>
  <c r="O135" i="28"/>
  <c r="O136" i="28"/>
  <c r="O137" i="28"/>
  <c r="O138" i="28"/>
  <c r="O139" i="28"/>
  <c r="O140" i="28"/>
  <c r="O141" i="28"/>
  <c r="O142" i="28"/>
  <c r="O143" i="28"/>
  <c r="O144" i="28"/>
  <c r="O145" i="28"/>
  <c r="O146" i="28"/>
  <c r="O147" i="28"/>
  <c r="O148" i="28"/>
  <c r="O149" i="28"/>
  <c r="O150" i="28"/>
  <c r="O151" i="28"/>
  <c r="O152" i="28"/>
  <c r="O153" i="28"/>
  <c r="O154" i="28"/>
  <c r="O155" i="28"/>
  <c r="O156" i="28"/>
  <c r="O157" i="28"/>
  <c r="O158" i="28"/>
  <c r="O159" i="28"/>
  <c r="O160" i="28"/>
  <c r="O161" i="28"/>
  <c r="O162" i="28"/>
  <c r="O163" i="28"/>
  <c r="O164" i="28"/>
  <c r="O165" i="28"/>
  <c r="O166" i="28"/>
  <c r="O167" i="28"/>
  <c r="O168" i="28"/>
  <c r="O169" i="28"/>
  <c r="O170" i="28"/>
  <c r="O171" i="28"/>
  <c r="O172" i="28"/>
  <c r="O173" i="28"/>
  <c r="O174" i="28"/>
  <c r="O175" i="28"/>
  <c r="O176" i="28"/>
  <c r="O177" i="28"/>
  <c r="O178" i="28"/>
  <c r="O179" i="28"/>
  <c r="O180" i="28"/>
  <c r="O181" i="28"/>
  <c r="O182" i="28"/>
  <c r="O183" i="28"/>
  <c r="O184" i="28"/>
  <c r="O185" i="28"/>
  <c r="O186" i="28"/>
  <c r="O187" i="28"/>
  <c r="O188" i="28"/>
  <c r="O189" i="28"/>
  <c r="O190" i="28"/>
  <c r="O191" i="28"/>
  <c r="O192" i="28"/>
  <c r="O193" i="28"/>
  <c r="O194" i="28"/>
  <c r="O195" i="28"/>
  <c r="O196" i="28"/>
  <c r="O197" i="28"/>
  <c r="O198" i="28"/>
  <c r="O199" i="28"/>
  <c r="O200" i="28"/>
  <c r="O201" i="28"/>
  <c r="O202" i="28"/>
  <c r="O203" i="28"/>
  <c r="O204" i="28"/>
  <c r="O205" i="28"/>
  <c r="O206" i="28"/>
  <c r="O207" i="28"/>
  <c r="O208" i="28"/>
  <c r="O209" i="28"/>
  <c r="O210" i="28"/>
  <c r="O211" i="28"/>
  <c r="O212" i="28"/>
  <c r="O213" i="28"/>
  <c r="O214" i="28"/>
  <c r="O215" i="28"/>
  <c r="O216" i="28"/>
  <c r="O217" i="28"/>
  <c r="O218" i="28"/>
  <c r="O219" i="28"/>
  <c r="O220" i="28"/>
  <c r="O221" i="28"/>
  <c r="O222" i="28"/>
  <c r="O223" i="28"/>
  <c r="O224" i="28"/>
  <c r="O225" i="28"/>
  <c r="O226" i="28"/>
  <c r="O227" i="28"/>
  <c r="O228" i="28"/>
  <c r="O229" i="28"/>
  <c r="O230" i="28"/>
  <c r="O231" i="28"/>
  <c r="O232" i="28"/>
  <c r="O233" i="28"/>
  <c r="O234" i="28"/>
  <c r="O235" i="28"/>
  <c r="O236" i="28"/>
  <c r="O237" i="28"/>
  <c r="O238" i="28"/>
  <c r="A5" i="26"/>
  <c r="Y5" i="26"/>
  <c r="Z5" i="26"/>
  <c r="A6" i="26"/>
  <c r="Y6" i="26"/>
  <c r="Z6" i="26"/>
  <c r="A7" i="26"/>
  <c r="Y7" i="26"/>
  <c r="Z7" i="26"/>
  <c r="A8" i="26"/>
  <c r="Y8" i="26"/>
  <c r="Z8" i="26"/>
  <c r="A9" i="26"/>
  <c r="Y9" i="26"/>
  <c r="Z9" i="26"/>
  <c r="A10" i="26"/>
  <c r="Y10" i="26"/>
  <c r="Z10" i="26"/>
  <c r="A11" i="26"/>
  <c r="Y11" i="26"/>
  <c r="Z11" i="26"/>
  <c r="A12" i="26"/>
  <c r="Y12" i="26"/>
  <c r="Z12" i="26"/>
  <c r="A13" i="26"/>
  <c r="Y13" i="26"/>
  <c r="Z13" i="26"/>
  <c r="A14" i="26"/>
  <c r="Y14" i="26"/>
  <c r="Z14" i="26"/>
  <c r="A15" i="26"/>
  <c r="Y15" i="26"/>
  <c r="Z15" i="26"/>
  <c r="A16" i="26"/>
  <c r="Y16" i="26"/>
  <c r="Z16" i="26"/>
  <c r="A17" i="26"/>
  <c r="Y17" i="26"/>
  <c r="Z17" i="26"/>
  <c r="A18" i="26"/>
  <c r="Y18" i="26"/>
  <c r="Z18" i="26"/>
  <c r="A19" i="26"/>
  <c r="Y19" i="26"/>
  <c r="Z19" i="26"/>
  <c r="A20" i="26"/>
  <c r="Y20" i="26"/>
  <c r="Z20" i="26"/>
  <c r="A21" i="26"/>
  <c r="Y21" i="26"/>
  <c r="Z21" i="26"/>
  <c r="A22" i="26"/>
  <c r="Y22" i="26"/>
  <c r="Z22" i="26"/>
  <c r="A23" i="26"/>
  <c r="Y23" i="26"/>
  <c r="Z23" i="26"/>
  <c r="A24" i="26"/>
  <c r="Y24" i="26"/>
  <c r="Z24" i="26"/>
  <c r="A25" i="26"/>
  <c r="Y25" i="26"/>
  <c r="Z25" i="26"/>
  <c r="A26" i="26"/>
  <c r="Y26" i="26"/>
  <c r="Z26" i="26"/>
  <c r="A27" i="26"/>
  <c r="Y27" i="26"/>
  <c r="Z27" i="26"/>
  <c r="A28" i="26"/>
  <c r="Y28" i="26"/>
  <c r="Z28" i="26"/>
  <c r="A29" i="26"/>
  <c r="Y29" i="26"/>
  <c r="Z29" i="26"/>
  <c r="A30" i="26"/>
  <c r="Y30" i="26"/>
  <c r="Z30" i="26"/>
  <c r="A31" i="26"/>
  <c r="Y31" i="26"/>
  <c r="Z31" i="26"/>
  <c r="A32" i="26"/>
  <c r="Y32" i="26"/>
  <c r="Z32" i="26"/>
  <c r="A33" i="26"/>
  <c r="Y33" i="26"/>
  <c r="Z33" i="26"/>
  <c r="A34" i="26"/>
  <c r="Y34" i="26"/>
  <c r="Z34" i="26"/>
  <c r="A35" i="26"/>
  <c r="Y35" i="26"/>
  <c r="Z35" i="26"/>
  <c r="A36" i="26"/>
  <c r="Y36" i="26"/>
  <c r="Z36" i="26"/>
  <c r="A37" i="26"/>
  <c r="Y37" i="26"/>
  <c r="Z37" i="26"/>
  <c r="A38" i="26"/>
  <c r="Y38" i="26"/>
  <c r="Z38" i="26"/>
  <c r="A39" i="26"/>
  <c r="Y39" i="26"/>
  <c r="Z39" i="26"/>
  <c r="A40" i="26"/>
  <c r="Y40" i="26"/>
  <c r="Z40" i="26"/>
  <c r="A41" i="26"/>
  <c r="Y41" i="26"/>
  <c r="Z41" i="26"/>
  <c r="A42" i="26"/>
  <c r="Y42" i="26"/>
  <c r="Z42" i="26"/>
  <c r="A43" i="26"/>
  <c r="Y43" i="26"/>
  <c r="Z43" i="26"/>
  <c r="A44" i="26"/>
  <c r="Y44" i="26"/>
  <c r="Z44" i="26"/>
  <c r="A45" i="26"/>
  <c r="Y45" i="26"/>
  <c r="Z45" i="26"/>
  <c r="A46" i="26"/>
  <c r="Y46" i="26"/>
  <c r="Z46" i="26"/>
  <c r="A47" i="26"/>
  <c r="Y47" i="26"/>
  <c r="Z47" i="26"/>
  <c r="A48" i="26"/>
  <c r="Y48" i="26"/>
  <c r="Z48" i="26"/>
  <c r="A49" i="26"/>
  <c r="Y49" i="26"/>
  <c r="Z49" i="26"/>
  <c r="A50" i="26"/>
  <c r="Y50" i="26"/>
  <c r="Z50" i="26"/>
  <c r="A51" i="26"/>
  <c r="Y51" i="26"/>
  <c r="Z51" i="26"/>
  <c r="A52" i="26"/>
  <c r="Y52" i="26"/>
  <c r="Z52" i="26"/>
  <c r="A53" i="26"/>
  <c r="Y53" i="26"/>
  <c r="Z53" i="26"/>
  <c r="A54" i="26"/>
  <c r="Y54" i="26"/>
  <c r="Z54" i="26"/>
  <c r="A55" i="26"/>
  <c r="Y55" i="26"/>
  <c r="Z55" i="26"/>
  <c r="A56" i="26"/>
  <c r="Y56" i="26"/>
  <c r="Z56" i="26"/>
  <c r="A57" i="26"/>
  <c r="Y57" i="26"/>
  <c r="Z57" i="26"/>
  <c r="A58" i="26"/>
  <c r="Y58" i="26"/>
  <c r="Z58" i="26"/>
  <c r="A59" i="26"/>
  <c r="Y59" i="26"/>
  <c r="Z59" i="26"/>
  <c r="A60" i="26"/>
  <c r="Y60" i="26"/>
  <c r="Z60" i="26"/>
  <c r="A61" i="26"/>
  <c r="Y61" i="26"/>
  <c r="Z61" i="26"/>
  <c r="A62" i="26"/>
  <c r="Y62" i="26"/>
  <c r="Z62" i="26"/>
  <c r="A63" i="26"/>
  <c r="Y63" i="26"/>
  <c r="Z63" i="26"/>
  <c r="A64" i="26"/>
  <c r="Y64" i="26"/>
  <c r="Z64" i="26"/>
  <c r="A65" i="26"/>
  <c r="Y65" i="26"/>
  <c r="Z65" i="26"/>
  <c r="A66" i="26"/>
  <c r="Y66" i="26"/>
  <c r="Z66" i="26"/>
  <c r="A67" i="26"/>
  <c r="Y67" i="26"/>
  <c r="Z67" i="26"/>
  <c r="A68" i="26"/>
  <c r="Y68" i="26"/>
  <c r="Z68" i="26"/>
  <c r="A69" i="26"/>
  <c r="Y69" i="26"/>
  <c r="Z69" i="26"/>
  <c r="A70" i="26"/>
  <c r="Y70" i="26"/>
  <c r="Z70" i="26"/>
  <c r="A71" i="26"/>
  <c r="Y71" i="26"/>
  <c r="Z71" i="26"/>
  <c r="A72" i="26"/>
  <c r="Y72" i="26"/>
  <c r="Z72" i="26"/>
  <c r="A73" i="26"/>
  <c r="Y73" i="26"/>
  <c r="Z73" i="26"/>
  <c r="A74" i="26"/>
  <c r="Y74" i="26"/>
  <c r="Z74" i="26"/>
  <c r="A75" i="26"/>
  <c r="Y75" i="26"/>
  <c r="Z75" i="26"/>
  <c r="A76" i="26"/>
  <c r="Y76" i="26"/>
  <c r="Z76" i="26"/>
  <c r="A77" i="26"/>
  <c r="Y77" i="26"/>
  <c r="Z77" i="26"/>
  <c r="A78" i="26"/>
  <c r="Y78" i="26"/>
  <c r="Z78" i="26"/>
  <c r="A79" i="26"/>
  <c r="Y79" i="26"/>
  <c r="Z79" i="26"/>
  <c r="A80" i="26"/>
  <c r="Y80" i="26"/>
  <c r="Z80" i="26"/>
  <c r="A81" i="26"/>
  <c r="Y81" i="26"/>
  <c r="Z81" i="26"/>
  <c r="A82" i="26"/>
  <c r="Y82" i="26"/>
  <c r="Z82" i="26"/>
  <c r="A83" i="26"/>
  <c r="Y83" i="26"/>
  <c r="Z83" i="26"/>
  <c r="A84" i="26"/>
  <c r="Y84" i="26"/>
  <c r="Z84" i="26"/>
  <c r="A85" i="26"/>
  <c r="Y85" i="26"/>
  <c r="Z85" i="26"/>
  <c r="A86" i="26"/>
  <c r="Y86" i="26"/>
  <c r="Z86" i="26"/>
  <c r="A87" i="26"/>
  <c r="Y87" i="26"/>
  <c r="Z87" i="26"/>
  <c r="A88" i="26"/>
  <c r="Y88" i="26"/>
  <c r="Z88" i="26"/>
  <c r="A89" i="26"/>
  <c r="Y89" i="26"/>
  <c r="Z89" i="26"/>
  <c r="A90" i="26"/>
  <c r="Y90" i="26"/>
  <c r="Z90" i="26"/>
  <c r="A91" i="26"/>
  <c r="Y91" i="26"/>
  <c r="Z91" i="26"/>
  <c r="A92" i="26"/>
  <c r="Y92" i="26"/>
  <c r="Z92" i="26"/>
  <c r="A93" i="26"/>
  <c r="Y93" i="26"/>
  <c r="Z93" i="26"/>
  <c r="A94" i="26"/>
  <c r="Y94" i="26"/>
  <c r="Z94" i="26"/>
  <c r="A95" i="26"/>
  <c r="Y95" i="26"/>
  <c r="Z95" i="26"/>
  <c r="A96" i="26"/>
  <c r="Y96" i="26"/>
  <c r="Z96" i="26"/>
  <c r="A97" i="26"/>
  <c r="Y97" i="26"/>
  <c r="Z97" i="26"/>
  <c r="A98" i="26"/>
  <c r="Y98" i="26"/>
  <c r="Z98" i="26"/>
  <c r="A99" i="26"/>
  <c r="Y99" i="26"/>
  <c r="Z99" i="26"/>
  <c r="A100" i="26"/>
  <c r="Y100" i="26"/>
  <c r="Z100" i="26"/>
  <c r="A101" i="26"/>
  <c r="Y101" i="26"/>
  <c r="Z101" i="26"/>
  <c r="A102" i="26"/>
  <c r="Y102" i="26"/>
  <c r="Z102" i="26"/>
  <c r="A103" i="26"/>
  <c r="Y103" i="26"/>
  <c r="Z103" i="26"/>
  <c r="A104" i="26"/>
  <c r="Y104" i="26"/>
  <c r="Z104" i="26"/>
  <c r="A105" i="26"/>
  <c r="Y105" i="26"/>
  <c r="A106" i="26"/>
  <c r="Y106" i="26"/>
  <c r="Z106" i="26"/>
  <c r="A107" i="26"/>
  <c r="Y107" i="26"/>
  <c r="Z107" i="26"/>
  <c r="A108" i="26"/>
  <c r="Y108" i="26"/>
  <c r="Z108" i="26"/>
  <c r="A109" i="26"/>
  <c r="Y109" i="26"/>
  <c r="Z109" i="26"/>
  <c r="A110" i="26"/>
  <c r="Y110" i="26"/>
  <c r="Z110" i="26"/>
  <c r="A111" i="26"/>
  <c r="Y111" i="26"/>
  <c r="Z111" i="26"/>
  <c r="A112" i="26"/>
  <c r="Y112" i="26"/>
  <c r="Z112" i="26"/>
  <c r="A113" i="26"/>
  <c r="Y113" i="26"/>
  <c r="Z113" i="26"/>
  <c r="A114" i="26"/>
  <c r="Y114" i="26"/>
  <c r="Z114" i="26"/>
  <c r="A115" i="26"/>
  <c r="Y115" i="26"/>
  <c r="Z115" i="26"/>
  <c r="A116" i="26"/>
  <c r="Y116" i="26"/>
  <c r="Z116" i="26"/>
  <c r="A117" i="26"/>
  <c r="Y117" i="26"/>
  <c r="Z117" i="26"/>
  <c r="A118" i="26"/>
  <c r="Y118" i="26"/>
  <c r="Z118" i="26"/>
  <c r="A119" i="26"/>
  <c r="Y119" i="26"/>
  <c r="Z119" i="26"/>
  <c r="A120" i="26"/>
  <c r="Y120" i="26"/>
  <c r="Z120" i="26"/>
  <c r="A121" i="26"/>
  <c r="Y121" i="26"/>
  <c r="Z121" i="26"/>
  <c r="A122" i="26"/>
  <c r="Y122" i="26"/>
  <c r="Z122" i="26"/>
  <c r="A123" i="26"/>
  <c r="Y123" i="26"/>
  <c r="Z123" i="26"/>
  <c r="A124" i="26"/>
  <c r="Y124" i="26"/>
  <c r="Z124" i="26"/>
  <c r="A125" i="26"/>
  <c r="Y125" i="26"/>
  <c r="Z125" i="26"/>
  <c r="A126" i="26"/>
  <c r="Y126" i="26"/>
  <c r="Z126" i="26"/>
  <c r="A127" i="26"/>
  <c r="Y127" i="26"/>
  <c r="Z127" i="26"/>
  <c r="A128" i="26"/>
  <c r="Y128" i="26"/>
  <c r="Z128" i="26"/>
  <c r="A129" i="26"/>
  <c r="Y129" i="26"/>
  <c r="Z129" i="26"/>
  <c r="A130" i="26"/>
  <c r="Y130" i="26"/>
  <c r="Z130" i="26"/>
  <c r="A131" i="26"/>
  <c r="Y131" i="26"/>
  <c r="Z131" i="26"/>
  <c r="A132" i="26"/>
  <c r="Y132" i="26"/>
  <c r="Z132" i="26"/>
  <c r="A133" i="26"/>
  <c r="Y133" i="26"/>
  <c r="Z133" i="26"/>
  <c r="A134" i="26"/>
  <c r="Y134" i="26"/>
  <c r="Z134" i="26"/>
  <c r="A135" i="26"/>
  <c r="Y135" i="26"/>
  <c r="Z135" i="26"/>
  <c r="A136" i="26"/>
  <c r="Y136" i="26"/>
  <c r="Z136" i="26"/>
  <c r="A137" i="26"/>
  <c r="Y137" i="26"/>
  <c r="Z137" i="26"/>
  <c r="A138" i="26"/>
  <c r="Y138" i="26"/>
  <c r="Z138" i="26"/>
  <c r="A139" i="26"/>
  <c r="Y139" i="26"/>
  <c r="Z139" i="26"/>
  <c r="A140" i="26"/>
  <c r="Y140" i="26"/>
  <c r="Z140" i="26"/>
  <c r="A141" i="26"/>
  <c r="Y141" i="26"/>
  <c r="Z141" i="26"/>
  <c r="A142" i="26"/>
  <c r="Y142" i="26"/>
  <c r="Z142" i="26"/>
  <c r="A143" i="26"/>
  <c r="Y143" i="26"/>
  <c r="Z143" i="26"/>
  <c r="A144" i="26"/>
  <c r="Y144" i="26"/>
  <c r="Z144" i="26"/>
  <c r="A145" i="26"/>
  <c r="Y145" i="26"/>
  <c r="Z145" i="26"/>
  <c r="A146" i="26"/>
  <c r="Y146" i="26"/>
  <c r="Z146" i="26"/>
  <c r="A147" i="26"/>
  <c r="Y147" i="26"/>
  <c r="Z147" i="26"/>
  <c r="A148" i="26"/>
  <c r="Y148" i="26"/>
  <c r="Z148" i="26"/>
  <c r="A149" i="26"/>
  <c r="Y149" i="26"/>
  <c r="Z149" i="26"/>
  <c r="A150" i="26"/>
  <c r="Y150" i="26"/>
  <c r="Z150" i="26"/>
  <c r="A151" i="26"/>
  <c r="Y151" i="26"/>
  <c r="Z151" i="26"/>
  <c r="A152" i="26"/>
  <c r="Y152" i="26"/>
  <c r="Z152" i="26"/>
  <c r="A153" i="26"/>
  <c r="Y153" i="26"/>
  <c r="Z153" i="26"/>
  <c r="A154" i="26"/>
  <c r="Y154" i="26"/>
  <c r="Z154" i="26"/>
  <c r="A155" i="26"/>
  <c r="Y155" i="26"/>
  <c r="Z155" i="26"/>
  <c r="A156" i="26"/>
  <c r="Y156" i="26"/>
  <c r="Z156" i="26"/>
  <c r="A157" i="26"/>
  <c r="Y157" i="26"/>
  <c r="Z157" i="26"/>
  <c r="A158" i="26"/>
  <c r="Y158" i="26"/>
  <c r="Z158" i="26"/>
  <c r="A159" i="26"/>
  <c r="Y159" i="26"/>
  <c r="Z159" i="26"/>
  <c r="A160" i="26"/>
  <c r="Y160" i="26"/>
  <c r="Z160" i="26"/>
  <c r="A161" i="26"/>
  <c r="Y161" i="26"/>
  <c r="Z161" i="26"/>
  <c r="A162" i="26"/>
  <c r="Y162" i="26"/>
  <c r="Z162" i="26"/>
  <c r="A163" i="26"/>
  <c r="Y163" i="26"/>
  <c r="Z163" i="26"/>
  <c r="A164" i="26"/>
  <c r="Y164" i="26"/>
  <c r="Z164" i="26"/>
  <c r="A165" i="26"/>
  <c r="Y165" i="26"/>
  <c r="Z165" i="26"/>
  <c r="A166" i="26"/>
  <c r="Y166" i="26"/>
  <c r="Z166" i="26"/>
  <c r="A167" i="26"/>
  <c r="Y167" i="26"/>
  <c r="Z167" i="26"/>
  <c r="A168" i="26"/>
  <c r="Y168" i="26"/>
  <c r="Z168" i="26"/>
  <c r="A169" i="26"/>
  <c r="Y169" i="26"/>
  <c r="Z169" i="26"/>
  <c r="A170" i="26"/>
  <c r="Y170" i="26"/>
  <c r="Z170" i="26"/>
  <c r="A171" i="26"/>
  <c r="Y171" i="26"/>
  <c r="Z171" i="26"/>
  <c r="A172" i="26"/>
  <c r="Y172" i="26"/>
  <c r="Z172" i="26"/>
  <c r="A173" i="26"/>
  <c r="Y173" i="26"/>
  <c r="Z173" i="26"/>
  <c r="A174" i="26"/>
  <c r="Y174" i="26"/>
  <c r="Z174" i="26"/>
  <c r="A175" i="26"/>
  <c r="Y175" i="26"/>
  <c r="Z175" i="26"/>
  <c r="A176" i="26"/>
  <c r="Y176" i="26"/>
  <c r="Z176" i="26"/>
  <c r="A177" i="26"/>
  <c r="Y177" i="26"/>
  <c r="Z177" i="26"/>
  <c r="A178" i="26"/>
  <c r="Y178" i="26"/>
  <c r="Z178" i="26"/>
  <c r="A179" i="26"/>
  <c r="Y179" i="26"/>
  <c r="Z179" i="26"/>
  <c r="A180" i="26"/>
  <c r="Y180" i="26"/>
  <c r="Z180" i="26"/>
  <c r="A181" i="26"/>
  <c r="Y181" i="26"/>
  <c r="Z181" i="26"/>
  <c r="A182" i="26"/>
  <c r="Y182" i="26"/>
  <c r="Z182" i="26"/>
  <c r="A183" i="26"/>
  <c r="Y183" i="26"/>
  <c r="Z183" i="26"/>
  <c r="A184" i="26"/>
  <c r="Y184" i="26"/>
  <c r="Z184" i="26"/>
  <c r="A185" i="26"/>
  <c r="Y185" i="26"/>
  <c r="Z185" i="26"/>
  <c r="A186" i="26"/>
  <c r="Y186" i="26"/>
  <c r="Z186" i="26"/>
  <c r="A187" i="26"/>
  <c r="Y187" i="26"/>
  <c r="Z187" i="26"/>
  <c r="A188" i="26"/>
  <c r="Y188" i="26"/>
  <c r="Z188" i="26"/>
  <c r="A189" i="26"/>
  <c r="Y189" i="26"/>
  <c r="Z189" i="26"/>
  <c r="A190" i="26"/>
  <c r="Y190" i="26"/>
  <c r="Z190" i="26"/>
  <c r="A191" i="26"/>
  <c r="Y191" i="26"/>
  <c r="Z191" i="26"/>
  <c r="A192" i="26"/>
  <c r="Y192" i="26"/>
  <c r="Z192" i="26"/>
  <c r="A193" i="26"/>
  <c r="Y193" i="26"/>
  <c r="Z193" i="26"/>
  <c r="A194" i="26"/>
  <c r="Y194" i="26"/>
  <c r="Z194" i="26"/>
  <c r="A195" i="26"/>
  <c r="Y195" i="26"/>
  <c r="Z195" i="26"/>
  <c r="A196" i="26"/>
  <c r="Y196" i="26"/>
  <c r="Z196" i="26"/>
  <c r="A197" i="26"/>
  <c r="Y197" i="26"/>
  <c r="Z197" i="26"/>
  <c r="A198" i="26"/>
  <c r="Y198" i="26"/>
  <c r="Z198" i="26"/>
  <c r="A199" i="26"/>
  <c r="Y199" i="26"/>
  <c r="Z199" i="26"/>
  <c r="A200" i="26"/>
  <c r="Y200" i="26"/>
  <c r="Z200" i="26"/>
  <c r="A201" i="26"/>
  <c r="Y201" i="26"/>
  <c r="Z201" i="26"/>
  <c r="A202" i="26"/>
  <c r="Y202" i="26"/>
  <c r="Z202" i="26"/>
  <c r="A203" i="26"/>
  <c r="Y203" i="26"/>
  <c r="Z203" i="26"/>
  <c r="A204" i="26"/>
  <c r="Y204" i="26"/>
  <c r="Z204" i="26"/>
  <c r="A6" i="23"/>
  <c r="Y6" i="23"/>
  <c r="Z6" i="23"/>
  <c r="Y7" i="23"/>
  <c r="Z7" i="23"/>
  <c r="A8" i="23"/>
  <c r="Y8" i="23"/>
  <c r="Z8" i="23"/>
  <c r="A9" i="23"/>
  <c r="Y9" i="23"/>
  <c r="Z9" i="23"/>
  <c r="A10" i="23"/>
  <c r="Y10" i="23"/>
  <c r="Z10" i="23"/>
  <c r="A11" i="23"/>
  <c r="Y11" i="23"/>
  <c r="Z11" i="23"/>
  <c r="A12" i="23"/>
  <c r="Y12" i="23"/>
  <c r="Z12" i="23"/>
  <c r="A13" i="23"/>
  <c r="Y13" i="23"/>
  <c r="Z13" i="23"/>
  <c r="A14" i="23"/>
  <c r="Y14" i="23"/>
  <c r="Z14" i="23"/>
  <c r="A15" i="23"/>
  <c r="Y15" i="23"/>
  <c r="Z15" i="23"/>
  <c r="A16" i="23"/>
  <c r="Y16" i="23"/>
  <c r="Z16" i="23"/>
  <c r="A17" i="23"/>
  <c r="Y17" i="23"/>
  <c r="Z17" i="23"/>
  <c r="A18" i="23"/>
  <c r="Y18" i="23"/>
  <c r="Z18" i="23"/>
  <c r="A19" i="23"/>
  <c r="Y19" i="23"/>
  <c r="Z19" i="23"/>
  <c r="A20" i="23"/>
  <c r="Y20" i="23"/>
  <c r="Z20" i="23"/>
  <c r="A21" i="23"/>
  <c r="Y21" i="23"/>
  <c r="Z21" i="23"/>
  <c r="A22" i="23"/>
  <c r="Y22" i="23"/>
  <c r="Z22" i="23"/>
  <c r="A23" i="23"/>
  <c r="Y23" i="23"/>
  <c r="Z23" i="23"/>
  <c r="A24" i="23"/>
  <c r="Y24" i="23"/>
  <c r="Z24" i="23"/>
  <c r="A25" i="23"/>
  <c r="Y25" i="23"/>
  <c r="Z25" i="23"/>
  <c r="A26" i="23"/>
  <c r="Y26" i="23"/>
  <c r="Z26" i="23"/>
  <c r="A27" i="23"/>
  <c r="Y27" i="23"/>
  <c r="Z27" i="23"/>
  <c r="A28" i="23"/>
  <c r="Y28" i="23"/>
  <c r="Z28" i="23"/>
  <c r="A29" i="23"/>
  <c r="Y29" i="23"/>
  <c r="Z29" i="23"/>
  <c r="A30" i="23"/>
  <c r="Y30" i="23"/>
  <c r="Z30" i="23"/>
  <c r="A31" i="23"/>
  <c r="Y31" i="23"/>
  <c r="Z31" i="23"/>
  <c r="A32" i="23"/>
  <c r="Y32" i="23"/>
  <c r="Z32" i="23"/>
  <c r="A33" i="23"/>
  <c r="Y33" i="23"/>
  <c r="Z33" i="23"/>
  <c r="A34" i="23"/>
  <c r="Y34" i="23"/>
  <c r="Z34" i="23"/>
  <c r="A35" i="23"/>
  <c r="Y35" i="23"/>
  <c r="Z35" i="23"/>
  <c r="A36" i="23"/>
  <c r="Y36" i="23"/>
  <c r="Z36" i="23"/>
  <c r="A37" i="23"/>
  <c r="Y37" i="23"/>
  <c r="Z37" i="23"/>
  <c r="A38" i="23"/>
  <c r="Y38" i="23"/>
  <c r="Z38" i="23"/>
  <c r="A39" i="23"/>
  <c r="Y39" i="23"/>
  <c r="Z39" i="23"/>
  <c r="A40" i="23"/>
  <c r="Y40" i="23"/>
  <c r="Z40" i="23"/>
  <c r="A41" i="23"/>
  <c r="Y41" i="23"/>
  <c r="Z41" i="23"/>
  <c r="A42" i="23"/>
  <c r="Y42" i="23"/>
  <c r="Z42" i="23"/>
  <c r="A43" i="23"/>
  <c r="Y43" i="23"/>
  <c r="Z43" i="23"/>
  <c r="A44" i="23"/>
  <c r="Y44" i="23"/>
  <c r="Z44" i="23"/>
  <c r="A45" i="23"/>
  <c r="Y45" i="23"/>
  <c r="Z45" i="23"/>
  <c r="A46" i="23"/>
  <c r="Y46" i="23"/>
  <c r="Z46" i="23"/>
  <c r="A47" i="23"/>
  <c r="Y47" i="23"/>
  <c r="Z47" i="23"/>
  <c r="A48" i="23"/>
  <c r="Y48" i="23"/>
  <c r="Z48" i="23"/>
  <c r="A49" i="23"/>
  <c r="Y49" i="23"/>
  <c r="Z49" i="23"/>
  <c r="A50" i="23"/>
  <c r="Y50" i="23"/>
  <c r="Z50" i="23"/>
  <c r="A51" i="23"/>
  <c r="Y51" i="23"/>
  <c r="Z51" i="23"/>
  <c r="A52" i="23"/>
  <c r="Y52" i="23"/>
  <c r="Z52" i="23"/>
  <c r="A53" i="23"/>
  <c r="Y53" i="23"/>
  <c r="Z53" i="23"/>
  <c r="A54" i="23"/>
  <c r="Y54" i="23"/>
  <c r="Z54" i="23"/>
  <c r="A55" i="23"/>
  <c r="Y55" i="23"/>
  <c r="Z55" i="23"/>
  <c r="A56" i="23"/>
  <c r="Y56" i="23"/>
  <c r="Z56" i="23"/>
  <c r="A57" i="23"/>
  <c r="Y57" i="23"/>
  <c r="Z57" i="23"/>
  <c r="A58" i="23"/>
  <c r="Y58" i="23"/>
  <c r="Z58" i="23"/>
  <c r="A59" i="23"/>
  <c r="Y59" i="23"/>
  <c r="Z59" i="23"/>
  <c r="A60" i="23"/>
  <c r="Y60" i="23"/>
  <c r="Z60" i="23"/>
  <c r="A61" i="23"/>
  <c r="Y61" i="23"/>
  <c r="Z61" i="23"/>
  <c r="A62" i="23"/>
  <c r="Y62" i="23"/>
  <c r="Z62" i="23"/>
  <c r="A63" i="23"/>
  <c r="Y63" i="23"/>
  <c r="Z63" i="23"/>
  <c r="A64" i="23"/>
  <c r="Y64" i="23"/>
  <c r="Z64" i="23"/>
  <c r="A65" i="23"/>
  <c r="Y65" i="23"/>
  <c r="Z65" i="23"/>
  <c r="A66" i="23"/>
  <c r="Y66" i="23"/>
  <c r="Z66" i="23"/>
  <c r="A67" i="23"/>
  <c r="Y67" i="23"/>
  <c r="Z67" i="23"/>
  <c r="A68" i="23"/>
  <c r="Y68" i="23"/>
  <c r="Z68" i="23"/>
  <c r="A69" i="23"/>
  <c r="Y69" i="23"/>
  <c r="Z69" i="23"/>
  <c r="A70" i="23"/>
  <c r="Y70" i="23"/>
  <c r="Z70" i="23"/>
  <c r="A71" i="23"/>
  <c r="Y71" i="23"/>
  <c r="Z71" i="23"/>
  <c r="A72" i="23"/>
  <c r="Y72" i="23"/>
  <c r="Z72" i="23"/>
  <c r="A73" i="23"/>
  <c r="Y73" i="23"/>
  <c r="Z73" i="23"/>
  <c r="A74" i="23"/>
  <c r="Y74" i="23"/>
  <c r="Z74" i="23"/>
  <c r="A75" i="23"/>
  <c r="Y75" i="23"/>
  <c r="Z75" i="23"/>
  <c r="A76" i="23"/>
  <c r="Y76" i="23"/>
  <c r="Z76" i="23"/>
  <c r="A77" i="23"/>
  <c r="Y77" i="23"/>
  <c r="Z77" i="23"/>
  <c r="A78" i="23"/>
  <c r="Y78" i="23"/>
  <c r="Z78" i="23"/>
  <c r="A79" i="23"/>
  <c r="Y79" i="23"/>
  <c r="Z79" i="23"/>
  <c r="A80" i="23"/>
  <c r="Y80" i="23"/>
  <c r="Z80" i="23"/>
  <c r="A81" i="23"/>
  <c r="Y81" i="23"/>
  <c r="Z81" i="23"/>
  <c r="A82" i="23"/>
  <c r="Y82" i="23"/>
  <c r="Z82" i="23"/>
  <c r="A83" i="23"/>
  <c r="Y83" i="23"/>
  <c r="Z83" i="23"/>
  <c r="A84" i="23"/>
  <c r="Y84" i="23"/>
  <c r="Z84" i="23"/>
  <c r="A85" i="23"/>
  <c r="Y85" i="23"/>
  <c r="Z85" i="23"/>
  <c r="A86" i="23"/>
  <c r="Y86" i="23"/>
  <c r="Z86" i="23"/>
  <c r="A87" i="23"/>
  <c r="Y87" i="23"/>
  <c r="Z87" i="23"/>
  <c r="A88" i="23"/>
  <c r="Y88" i="23"/>
  <c r="Z88" i="23"/>
  <c r="A89" i="23"/>
  <c r="Y89" i="23"/>
  <c r="Z89" i="23"/>
  <c r="A90" i="23"/>
  <c r="Y90" i="23"/>
  <c r="Z90" i="23"/>
  <c r="A91" i="23"/>
  <c r="Y91" i="23"/>
  <c r="Z91" i="23"/>
  <c r="A92" i="23"/>
  <c r="Y92" i="23"/>
  <c r="Z92" i="23"/>
  <c r="A93" i="23"/>
  <c r="Y93" i="23"/>
  <c r="Z93" i="23"/>
  <c r="A94" i="23"/>
  <c r="Y94" i="23"/>
  <c r="Z94" i="23"/>
  <c r="A95" i="23"/>
  <c r="Y95" i="23"/>
  <c r="Z95" i="23"/>
  <c r="A96" i="23"/>
  <c r="Y96" i="23"/>
  <c r="Z96" i="23"/>
  <c r="A97" i="23"/>
  <c r="Y97" i="23"/>
  <c r="Z97" i="23"/>
  <c r="A98" i="23"/>
  <c r="Y98" i="23"/>
  <c r="Z98" i="23"/>
  <c r="A99" i="23"/>
  <c r="Y99" i="23"/>
  <c r="Z99" i="23"/>
  <c r="A100" i="23"/>
  <c r="Y100" i="23"/>
  <c r="Z100" i="23"/>
  <c r="A101" i="23"/>
  <c r="Y101" i="23"/>
  <c r="Z101" i="23"/>
  <c r="A102" i="23"/>
  <c r="Y102" i="23"/>
  <c r="Z102" i="23"/>
  <c r="A103" i="23"/>
  <c r="Y103" i="23"/>
  <c r="Z103" i="23"/>
  <c r="A104" i="23"/>
  <c r="Y104" i="23"/>
  <c r="Z104" i="23"/>
  <c r="A105" i="23"/>
  <c r="Y105" i="23"/>
  <c r="Z105" i="23"/>
  <c r="A106" i="23"/>
  <c r="Y106" i="23"/>
  <c r="Z106" i="23"/>
  <c r="A107" i="23"/>
  <c r="Y107" i="23"/>
  <c r="Z107" i="23"/>
  <c r="A108" i="23"/>
  <c r="Y108" i="23"/>
  <c r="Z108" i="23"/>
  <c r="A109" i="23"/>
  <c r="Y109" i="23"/>
  <c r="Z109" i="23"/>
  <c r="A110" i="23"/>
  <c r="Y110" i="23"/>
  <c r="Z110" i="23"/>
  <c r="A111" i="23"/>
  <c r="Y111" i="23"/>
  <c r="Z111" i="23"/>
  <c r="A112" i="23"/>
  <c r="Y112" i="23"/>
  <c r="Z112" i="23"/>
  <c r="A113" i="23"/>
  <c r="Y113" i="23"/>
  <c r="Z113" i="23"/>
  <c r="A114" i="23"/>
  <c r="Y114" i="23"/>
  <c r="Z114" i="23"/>
  <c r="A115" i="23"/>
  <c r="Y115" i="23"/>
  <c r="Z115" i="23"/>
  <c r="A116" i="23"/>
  <c r="Y116" i="23"/>
  <c r="Z116" i="23"/>
  <c r="A117" i="23"/>
  <c r="Y117" i="23"/>
  <c r="Z117" i="23"/>
  <c r="A118" i="23"/>
  <c r="Y118" i="23"/>
  <c r="Z118" i="23"/>
  <c r="A119" i="23"/>
  <c r="Y119" i="23"/>
  <c r="Z119" i="23"/>
  <c r="A120" i="23"/>
  <c r="Y120" i="23"/>
  <c r="Z120" i="23"/>
  <c r="A121" i="23"/>
  <c r="Y121" i="23"/>
  <c r="Z121" i="23"/>
  <c r="A122" i="23"/>
  <c r="Y122" i="23"/>
  <c r="Z122" i="23"/>
  <c r="A123" i="23"/>
  <c r="Y123" i="23"/>
  <c r="Z123" i="23"/>
  <c r="A124" i="23"/>
  <c r="Y124" i="23"/>
  <c r="Z124" i="23"/>
  <c r="A125" i="23"/>
  <c r="Y125" i="23"/>
  <c r="Z125" i="23"/>
  <c r="A126" i="23"/>
  <c r="Y126" i="23"/>
  <c r="Z126" i="23"/>
  <c r="A127" i="23"/>
  <c r="Y127" i="23"/>
  <c r="Z127" i="23"/>
  <c r="A128" i="23"/>
  <c r="Y128" i="23"/>
  <c r="Z128" i="23"/>
  <c r="A129" i="23"/>
  <c r="Y129" i="23"/>
  <c r="Z129" i="23"/>
  <c r="A130" i="23"/>
  <c r="Y130" i="23"/>
  <c r="Z130" i="23"/>
  <c r="A131" i="23"/>
  <c r="Y131" i="23"/>
  <c r="Z131" i="23"/>
  <c r="A132" i="23"/>
  <c r="Y132" i="23"/>
  <c r="Z132" i="23"/>
  <c r="A133" i="23"/>
  <c r="Y133" i="23"/>
  <c r="Z133" i="23"/>
  <c r="A134" i="23"/>
  <c r="Y134" i="23"/>
  <c r="Z134" i="23"/>
  <c r="A135" i="23"/>
  <c r="Y135" i="23"/>
  <c r="Z135" i="23"/>
  <c r="A136" i="23"/>
  <c r="Y136" i="23"/>
  <c r="Z136" i="23"/>
  <c r="A137" i="23"/>
  <c r="Y137" i="23"/>
  <c r="Z137" i="23"/>
  <c r="A138" i="23"/>
  <c r="Y138" i="23"/>
  <c r="Z138" i="23"/>
  <c r="A139" i="23"/>
  <c r="Y139" i="23"/>
  <c r="Z139" i="23"/>
  <c r="A140" i="23"/>
  <c r="Y140" i="23"/>
  <c r="Z140" i="23"/>
  <c r="A141" i="23"/>
  <c r="Y141" i="23"/>
  <c r="Z141" i="23"/>
  <c r="A142" i="23"/>
  <c r="Y142" i="23"/>
  <c r="Z142" i="23"/>
  <c r="A143" i="23"/>
  <c r="Y143" i="23"/>
  <c r="Z143" i="23"/>
  <c r="A144" i="23"/>
  <c r="Y144" i="23"/>
  <c r="Z144" i="23"/>
  <c r="A145" i="23"/>
  <c r="Y145" i="23"/>
  <c r="Z145" i="23"/>
  <c r="A146" i="23"/>
  <c r="Y146" i="23"/>
  <c r="Z146" i="23"/>
  <c r="A147" i="23"/>
  <c r="Y147" i="23"/>
  <c r="Z147" i="23"/>
  <c r="A148" i="23"/>
  <c r="Y148" i="23"/>
  <c r="Z148" i="23"/>
  <c r="A149" i="23"/>
  <c r="Y149" i="23"/>
  <c r="Z149" i="23"/>
  <c r="A150" i="23"/>
  <c r="Y150" i="23"/>
  <c r="Z150" i="23"/>
  <c r="A151" i="23"/>
  <c r="Y151" i="23"/>
  <c r="Z151" i="23"/>
  <c r="A152" i="23"/>
  <c r="Y152" i="23"/>
  <c r="Z152" i="23"/>
  <c r="A153" i="23"/>
  <c r="Y153" i="23"/>
  <c r="Z153" i="23"/>
  <c r="A154" i="23"/>
  <c r="Y154" i="23"/>
  <c r="Z154" i="23"/>
  <c r="A155" i="23"/>
  <c r="Y155" i="23"/>
  <c r="Z155" i="23"/>
  <c r="A156" i="23"/>
  <c r="Y156" i="23"/>
  <c r="Z156" i="23"/>
  <c r="A157" i="23"/>
  <c r="Y157" i="23"/>
  <c r="Z157" i="23"/>
  <c r="A158" i="23"/>
  <c r="Y158" i="23"/>
  <c r="Z158" i="23"/>
  <c r="A159" i="23"/>
  <c r="Y159" i="23"/>
  <c r="Z159" i="23"/>
  <c r="A160" i="23"/>
  <c r="Y160" i="23"/>
  <c r="Z160" i="23"/>
  <c r="A161" i="23"/>
  <c r="Y161" i="23"/>
  <c r="Z161" i="23"/>
  <c r="A162" i="23"/>
  <c r="Y162" i="23"/>
  <c r="Z162" i="23"/>
  <c r="A163" i="23"/>
  <c r="Y163" i="23"/>
  <c r="Z163" i="23"/>
  <c r="A164" i="23"/>
  <c r="Y164" i="23"/>
  <c r="Z164" i="23"/>
  <c r="A165" i="23"/>
  <c r="Y165" i="23"/>
  <c r="Z165" i="23"/>
  <c r="A166" i="23"/>
  <c r="Y166" i="23"/>
  <c r="Z166" i="23"/>
  <c r="A167" i="23"/>
  <c r="Y167" i="23"/>
  <c r="Z167" i="23"/>
  <c r="A168" i="23"/>
  <c r="Y168" i="23"/>
  <c r="Z168" i="23"/>
  <c r="A169" i="23"/>
  <c r="Y169" i="23"/>
  <c r="Z169" i="23"/>
  <c r="A170" i="23"/>
  <c r="Y170" i="23"/>
  <c r="Z170" i="23"/>
  <c r="A171" i="23"/>
  <c r="Y171" i="23"/>
  <c r="Z171" i="23"/>
  <c r="A172" i="23"/>
  <c r="Y172" i="23"/>
  <c r="Z172" i="23"/>
  <c r="A173" i="23"/>
  <c r="Y173" i="23"/>
  <c r="Z173" i="23"/>
  <c r="A174" i="23"/>
  <c r="Y174" i="23"/>
  <c r="Z174" i="23"/>
  <c r="A175" i="23"/>
  <c r="Y175" i="23"/>
  <c r="Z175" i="23"/>
  <c r="A176" i="23"/>
  <c r="Y176" i="23"/>
  <c r="Z176" i="23"/>
  <c r="A177" i="23"/>
  <c r="Y177" i="23"/>
  <c r="Z177" i="23"/>
  <c r="A178" i="23"/>
  <c r="Y178" i="23"/>
  <c r="Z178" i="23"/>
  <c r="A179" i="23"/>
  <c r="Y179" i="23"/>
  <c r="Z179" i="23"/>
  <c r="A180" i="23"/>
  <c r="Y180" i="23"/>
  <c r="Z180" i="23"/>
  <c r="A181" i="23"/>
  <c r="Y181" i="23"/>
  <c r="Z181" i="23"/>
  <c r="A182" i="23"/>
  <c r="Y182" i="23"/>
  <c r="Z182" i="23"/>
  <c r="A183" i="23"/>
  <c r="Y183" i="23"/>
  <c r="Z183" i="23"/>
  <c r="A184" i="23"/>
  <c r="Y184" i="23"/>
  <c r="Z184" i="23"/>
  <c r="A185" i="23"/>
  <c r="Y185" i="23"/>
  <c r="AA185" i="23" s="1"/>
  <c r="AB185" i="23" s="1"/>
  <c r="Z185" i="23"/>
  <c r="A186" i="23"/>
  <c r="Y186" i="23"/>
  <c r="Z186" i="23"/>
  <c r="A187" i="23"/>
  <c r="Y187" i="23"/>
  <c r="Z187" i="23"/>
  <c r="A188" i="23"/>
  <c r="Y188" i="23"/>
  <c r="Z188" i="23"/>
  <c r="A189" i="23"/>
  <c r="Y189" i="23"/>
  <c r="Z189" i="23"/>
  <c r="A190" i="23"/>
  <c r="Y190" i="23"/>
  <c r="Z190" i="23"/>
  <c r="A191" i="23"/>
  <c r="Y191" i="23"/>
  <c r="Z191" i="23"/>
  <c r="A192" i="23"/>
  <c r="Y192" i="23"/>
  <c r="Z192" i="23"/>
  <c r="A193" i="23"/>
  <c r="Y193" i="23"/>
  <c r="Z193" i="23"/>
  <c r="A194" i="23"/>
  <c r="Y194" i="23"/>
  <c r="Z194" i="23"/>
  <c r="A195" i="23"/>
  <c r="Y195" i="23"/>
  <c r="Z195" i="23"/>
  <c r="A196" i="23"/>
  <c r="Y196" i="23"/>
  <c r="Z196" i="23"/>
  <c r="A197" i="23"/>
  <c r="Y197" i="23"/>
  <c r="Z197" i="23"/>
  <c r="A198" i="23"/>
  <c r="Y198" i="23"/>
  <c r="Z198" i="23"/>
  <c r="A199" i="23"/>
  <c r="Y199" i="23"/>
  <c r="Z199" i="23"/>
  <c r="A200" i="23"/>
  <c r="Y200" i="23"/>
  <c r="Z200" i="23"/>
  <c r="A201" i="23"/>
  <c r="Y201" i="23"/>
  <c r="Z201" i="23"/>
  <c r="A202" i="23"/>
  <c r="Y202" i="23"/>
  <c r="Z202" i="23"/>
  <c r="A203" i="23"/>
  <c r="Y203" i="23"/>
  <c r="Z203" i="23"/>
  <c r="A204" i="23"/>
  <c r="Y204" i="23"/>
  <c r="Z204" i="23"/>
  <c r="A205" i="23"/>
  <c r="Y205" i="23"/>
  <c r="Z205" i="23"/>
  <c r="B15" i="18"/>
  <c r="B39" i="18"/>
  <c r="U9" i="17"/>
  <c r="W9" i="17" s="1"/>
  <c r="V9" i="17"/>
  <c r="U10" i="17"/>
  <c r="V10" i="17"/>
  <c r="U11" i="17"/>
  <c r="W11" i="17" s="1"/>
  <c r="V11" i="17"/>
  <c r="U12" i="17"/>
  <c r="V12" i="17"/>
  <c r="U13" i="17"/>
  <c r="W13" i="17" s="1"/>
  <c r="V13" i="17"/>
  <c r="U14" i="17"/>
  <c r="V14" i="17"/>
  <c r="U15" i="17"/>
  <c r="W15" i="17" s="1"/>
  <c r="V15" i="17"/>
  <c r="U16" i="17"/>
  <c r="V16" i="17"/>
  <c r="U17" i="17"/>
  <c r="W17" i="17" s="1"/>
  <c r="V17" i="17"/>
  <c r="U18" i="17"/>
  <c r="V18" i="17"/>
  <c r="U19" i="17"/>
  <c r="W19" i="17" s="1"/>
  <c r="V19" i="17"/>
  <c r="U20" i="17"/>
  <c r="V20" i="17"/>
  <c r="U21" i="17"/>
  <c r="W21" i="17" s="1"/>
  <c r="V21" i="17"/>
  <c r="U22" i="17"/>
  <c r="V22" i="17"/>
  <c r="U23" i="17"/>
  <c r="W23" i="17" s="1"/>
  <c r="V23" i="17"/>
  <c r="U24" i="17"/>
  <c r="V24" i="17"/>
  <c r="U25" i="17"/>
  <c r="W25" i="17" s="1"/>
  <c r="V25" i="17"/>
  <c r="U26" i="17"/>
  <c r="V26" i="17"/>
  <c r="U27" i="17"/>
  <c r="W27" i="17" s="1"/>
  <c r="V27" i="17"/>
  <c r="U28" i="17"/>
  <c r="V28" i="17"/>
  <c r="U29" i="17"/>
  <c r="W29" i="17" s="1"/>
  <c r="V29" i="17"/>
  <c r="U30" i="17"/>
  <c r="V30" i="17"/>
  <c r="U31" i="17"/>
  <c r="W31" i="17" s="1"/>
  <c r="V31" i="17"/>
  <c r="U32" i="17"/>
  <c r="V32" i="17"/>
  <c r="U33" i="17"/>
  <c r="W33" i="17" s="1"/>
  <c r="V33" i="17"/>
  <c r="U34" i="17"/>
  <c r="V34" i="17"/>
  <c r="U35" i="17"/>
  <c r="W35" i="17" s="1"/>
  <c r="V35" i="17"/>
  <c r="U36" i="17"/>
  <c r="V36" i="17"/>
  <c r="U37" i="17"/>
  <c r="W37" i="17" s="1"/>
  <c r="V37" i="17"/>
  <c r="U38" i="17"/>
  <c r="V38" i="17"/>
  <c r="U39" i="17"/>
  <c r="W39" i="17" s="1"/>
  <c r="V39" i="17"/>
  <c r="U40" i="17"/>
  <c r="V40" i="17"/>
  <c r="U41" i="17"/>
  <c r="W41" i="17" s="1"/>
  <c r="V41" i="17"/>
  <c r="U42" i="17"/>
  <c r="V42" i="17"/>
  <c r="U43" i="17"/>
  <c r="W43" i="17" s="1"/>
  <c r="V43" i="17"/>
  <c r="U44" i="17"/>
  <c r="V44" i="17"/>
  <c r="U45" i="17"/>
  <c r="W45" i="17" s="1"/>
  <c r="V45" i="17"/>
  <c r="U46" i="17"/>
  <c r="V46" i="17"/>
  <c r="U47" i="17"/>
  <c r="W47" i="17" s="1"/>
  <c r="V47" i="17"/>
  <c r="U48" i="17"/>
  <c r="V48" i="17"/>
  <c r="U49" i="17"/>
  <c r="W49" i="17" s="1"/>
  <c r="V49" i="17"/>
  <c r="U50" i="17"/>
  <c r="V50" i="17"/>
  <c r="U51" i="17"/>
  <c r="W51" i="17" s="1"/>
  <c r="V51" i="17"/>
  <c r="U52" i="17"/>
  <c r="V52" i="17"/>
  <c r="U53" i="17"/>
  <c r="W53" i="17" s="1"/>
  <c r="V53" i="17"/>
  <c r="U54" i="17"/>
  <c r="V54" i="17"/>
  <c r="U55" i="17"/>
  <c r="W55" i="17" s="1"/>
  <c r="V55" i="17"/>
  <c r="U56" i="17"/>
  <c r="V56" i="17"/>
  <c r="U57" i="17"/>
  <c r="W57" i="17" s="1"/>
  <c r="V57" i="17"/>
  <c r="U58" i="17"/>
  <c r="V58" i="17"/>
  <c r="U59" i="17"/>
  <c r="W59" i="17" s="1"/>
  <c r="V59" i="17"/>
  <c r="U60" i="17"/>
  <c r="V60" i="17"/>
  <c r="U61" i="17"/>
  <c r="W61" i="17" s="1"/>
  <c r="V61" i="17"/>
  <c r="U62" i="17"/>
  <c r="V62" i="17"/>
  <c r="U63" i="17"/>
  <c r="W63" i="17" s="1"/>
  <c r="V63" i="17"/>
  <c r="U64" i="17"/>
  <c r="V64" i="17"/>
  <c r="U65" i="17"/>
  <c r="W65" i="17" s="1"/>
  <c r="V65" i="17"/>
  <c r="U66" i="17"/>
  <c r="V66" i="17"/>
  <c r="U67" i="17"/>
  <c r="W67" i="17" s="1"/>
  <c r="V67" i="17"/>
  <c r="U68" i="17"/>
  <c r="V68" i="17"/>
  <c r="U69" i="17"/>
  <c r="W69" i="17" s="1"/>
  <c r="V69" i="17"/>
  <c r="U70" i="17"/>
  <c r="V70" i="17"/>
  <c r="U71" i="17"/>
  <c r="W71" i="17" s="1"/>
  <c r="V71" i="17"/>
  <c r="U72" i="17"/>
  <c r="V72" i="17"/>
  <c r="U73" i="17"/>
  <c r="W73" i="17" s="1"/>
  <c r="V73" i="17"/>
  <c r="U74" i="17"/>
  <c r="V74" i="17"/>
  <c r="U75" i="17"/>
  <c r="W75" i="17" s="1"/>
  <c r="V75" i="17"/>
  <c r="U76" i="17"/>
  <c r="V76" i="17"/>
  <c r="U77" i="17"/>
  <c r="W77" i="17" s="1"/>
  <c r="V77" i="17"/>
  <c r="U78" i="17"/>
  <c r="V78" i="17"/>
  <c r="U79" i="17"/>
  <c r="W79" i="17" s="1"/>
  <c r="V79" i="17"/>
  <c r="U80" i="17"/>
  <c r="V80" i="17"/>
  <c r="U81" i="17"/>
  <c r="W81" i="17" s="1"/>
  <c r="V81" i="17"/>
  <c r="U82" i="17"/>
  <c r="V82" i="17"/>
  <c r="U83" i="17"/>
  <c r="W83" i="17" s="1"/>
  <c r="V83" i="17"/>
  <c r="U84" i="17"/>
  <c r="V84" i="17"/>
  <c r="U85" i="17"/>
  <c r="W85" i="17" s="1"/>
  <c r="V85" i="17"/>
  <c r="U86" i="17"/>
  <c r="V86" i="17"/>
  <c r="U87" i="17"/>
  <c r="W87" i="17" s="1"/>
  <c r="V87" i="17"/>
  <c r="U88" i="17"/>
  <c r="V88" i="17"/>
  <c r="U89" i="17"/>
  <c r="W89" i="17" s="1"/>
  <c r="V89" i="17"/>
  <c r="U90" i="17"/>
  <c r="V90" i="17"/>
  <c r="U91" i="17"/>
  <c r="W91" i="17" s="1"/>
  <c r="V91" i="17"/>
  <c r="U92" i="17"/>
  <c r="V92" i="17"/>
  <c r="U93" i="17"/>
  <c r="W93" i="17" s="1"/>
  <c r="V93" i="17"/>
  <c r="U94" i="17"/>
  <c r="V94" i="17"/>
  <c r="U95" i="17"/>
  <c r="W95" i="17" s="1"/>
  <c r="V95" i="17"/>
  <c r="U96" i="17"/>
  <c r="V96" i="17"/>
  <c r="U97" i="17"/>
  <c r="W97" i="17" s="1"/>
  <c r="V97" i="17"/>
  <c r="U98" i="17"/>
  <c r="V98" i="17"/>
  <c r="U99" i="17"/>
  <c r="W99" i="17" s="1"/>
  <c r="V99" i="17"/>
  <c r="U100" i="17"/>
  <c r="V100" i="17"/>
  <c r="U101" i="17"/>
  <c r="W101" i="17" s="1"/>
  <c r="V101" i="17"/>
  <c r="U102" i="17"/>
  <c r="V102" i="17"/>
  <c r="U103" i="17"/>
  <c r="W103" i="17" s="1"/>
  <c r="V103" i="17"/>
  <c r="U104" i="17"/>
  <c r="V104" i="17"/>
  <c r="U105" i="17"/>
  <c r="W105" i="17" s="1"/>
  <c r="V105" i="17"/>
  <c r="U106" i="17"/>
  <c r="V106" i="17"/>
  <c r="U107" i="17"/>
  <c r="W107" i="17" s="1"/>
  <c r="V107" i="17"/>
  <c r="U108" i="17"/>
  <c r="V108" i="17"/>
  <c r="U109" i="17"/>
  <c r="W109" i="17" s="1"/>
  <c r="V109" i="17"/>
  <c r="U110" i="17"/>
  <c r="V110" i="17"/>
  <c r="U111" i="17"/>
  <c r="W111" i="17" s="1"/>
  <c r="V111" i="17"/>
  <c r="U112" i="17"/>
  <c r="V112" i="17"/>
  <c r="U113" i="17"/>
  <c r="W113" i="17" s="1"/>
  <c r="V113" i="17"/>
  <c r="U114" i="17"/>
  <c r="V114" i="17"/>
  <c r="U115" i="17"/>
  <c r="W115" i="17" s="1"/>
  <c r="V115" i="17"/>
  <c r="U116" i="17"/>
  <c r="V116" i="17"/>
  <c r="U117" i="17"/>
  <c r="W117" i="17" s="1"/>
  <c r="V117" i="17"/>
  <c r="U118" i="17"/>
  <c r="V118" i="17"/>
  <c r="U119" i="17"/>
  <c r="W119" i="17" s="1"/>
  <c r="V119" i="17"/>
  <c r="U120" i="17"/>
  <c r="V120" i="17"/>
  <c r="U121" i="17"/>
  <c r="W121" i="17" s="1"/>
  <c r="V121" i="17"/>
  <c r="U122" i="17"/>
  <c r="V122" i="17"/>
  <c r="U123" i="17"/>
  <c r="W123" i="17" s="1"/>
  <c r="V123" i="17"/>
  <c r="U124" i="17"/>
  <c r="V124" i="17"/>
  <c r="U125" i="17"/>
  <c r="W125" i="17" s="1"/>
  <c r="V125" i="17"/>
  <c r="U126" i="17"/>
  <c r="V126" i="17"/>
  <c r="U127" i="17"/>
  <c r="W127" i="17" s="1"/>
  <c r="V127" i="17"/>
  <c r="U128" i="17"/>
  <c r="V128" i="17"/>
  <c r="U129" i="17"/>
  <c r="W129" i="17" s="1"/>
  <c r="V129" i="17"/>
  <c r="U130" i="17"/>
  <c r="V130" i="17"/>
  <c r="U131" i="17"/>
  <c r="W131" i="17" s="1"/>
  <c r="V131" i="17"/>
  <c r="U132" i="17"/>
  <c r="V132" i="17"/>
  <c r="U133" i="17"/>
  <c r="W133" i="17" s="1"/>
  <c r="V133" i="17"/>
  <c r="U134" i="17"/>
  <c r="V134" i="17"/>
  <c r="U135" i="17"/>
  <c r="W135" i="17" s="1"/>
  <c r="V135" i="17"/>
  <c r="U136" i="17"/>
  <c r="V136" i="17"/>
  <c r="U137" i="17"/>
  <c r="W137" i="17" s="1"/>
  <c r="V137" i="17"/>
  <c r="U138" i="17"/>
  <c r="V138" i="17"/>
  <c r="U139" i="17"/>
  <c r="W139" i="17" s="1"/>
  <c r="V139" i="17"/>
  <c r="U140" i="17"/>
  <c r="V140" i="17"/>
  <c r="U141" i="17"/>
  <c r="W141" i="17" s="1"/>
  <c r="V141" i="17"/>
  <c r="U142" i="17"/>
  <c r="V142" i="17"/>
  <c r="U143" i="17"/>
  <c r="W143" i="17" s="1"/>
  <c r="V143" i="17"/>
  <c r="U144" i="17"/>
  <c r="V144" i="17"/>
  <c r="U145" i="17"/>
  <c r="W145" i="17" s="1"/>
  <c r="V145" i="17"/>
  <c r="U146" i="17"/>
  <c r="V146" i="17"/>
  <c r="U147" i="17"/>
  <c r="W147" i="17" s="1"/>
  <c r="V147" i="17"/>
  <c r="U148" i="17"/>
  <c r="V148" i="17"/>
  <c r="U149" i="17"/>
  <c r="W149" i="17" s="1"/>
  <c r="V149" i="17"/>
  <c r="U150" i="17"/>
  <c r="V150" i="17"/>
  <c r="U151" i="17"/>
  <c r="W151" i="17" s="1"/>
  <c r="V151" i="17"/>
  <c r="U152" i="17"/>
  <c r="V152" i="17"/>
  <c r="U153" i="17"/>
  <c r="W153" i="17" s="1"/>
  <c r="V153" i="17"/>
  <c r="U154" i="17"/>
  <c r="V154" i="17"/>
  <c r="U155" i="17"/>
  <c r="W155" i="17" s="1"/>
  <c r="V155" i="17"/>
  <c r="U156" i="17"/>
  <c r="V156" i="17"/>
  <c r="U157" i="17"/>
  <c r="W157" i="17" s="1"/>
  <c r="V157" i="17"/>
  <c r="U158" i="17"/>
  <c r="V158" i="17"/>
  <c r="U159" i="17"/>
  <c r="W159" i="17" s="1"/>
  <c r="V159" i="17"/>
  <c r="U160" i="17"/>
  <c r="V160" i="17"/>
  <c r="U161" i="17"/>
  <c r="W161" i="17" s="1"/>
  <c r="V161" i="17"/>
  <c r="U162" i="17"/>
  <c r="V162" i="17"/>
  <c r="U163" i="17"/>
  <c r="W163" i="17" s="1"/>
  <c r="V163" i="17"/>
  <c r="U164" i="17"/>
  <c r="V164" i="17"/>
  <c r="U165" i="17"/>
  <c r="W165" i="17" s="1"/>
  <c r="V165" i="17"/>
  <c r="U166" i="17"/>
  <c r="V166" i="17"/>
  <c r="U167" i="17"/>
  <c r="W167" i="17" s="1"/>
  <c r="V167" i="17"/>
  <c r="U168" i="17"/>
  <c r="V168" i="17"/>
  <c r="U169" i="17"/>
  <c r="W169" i="17" s="1"/>
  <c r="V169" i="17"/>
  <c r="U170" i="17"/>
  <c r="V170" i="17"/>
  <c r="U171" i="17"/>
  <c r="W171" i="17" s="1"/>
  <c r="V171" i="17"/>
  <c r="U172" i="17"/>
  <c r="V172" i="17"/>
  <c r="U173" i="17"/>
  <c r="W173" i="17" s="1"/>
  <c r="V173" i="17"/>
  <c r="U174" i="17"/>
  <c r="V174" i="17"/>
  <c r="U175" i="17"/>
  <c r="W175" i="17" s="1"/>
  <c r="V175" i="17"/>
  <c r="U176" i="17"/>
  <c r="V176" i="17"/>
  <c r="U177" i="17"/>
  <c r="W177" i="17" s="1"/>
  <c r="V177" i="17"/>
  <c r="U178" i="17"/>
  <c r="V178" i="17"/>
  <c r="U179" i="17"/>
  <c r="W179" i="17" s="1"/>
  <c r="V179" i="17"/>
  <c r="U180" i="17"/>
  <c r="V180" i="17"/>
  <c r="U181" i="17"/>
  <c r="W181" i="17" s="1"/>
  <c r="V181" i="17"/>
  <c r="U182" i="17"/>
  <c r="V182" i="17"/>
  <c r="U183" i="17"/>
  <c r="W183" i="17" s="1"/>
  <c r="V183" i="17"/>
  <c r="U184" i="17"/>
  <c r="V184" i="17"/>
  <c r="U185" i="17"/>
  <c r="W185" i="17" s="1"/>
  <c r="V185" i="17"/>
  <c r="U186" i="17"/>
  <c r="V186" i="17"/>
  <c r="U187" i="17"/>
  <c r="W187" i="17" s="1"/>
  <c r="V187" i="17"/>
  <c r="U188" i="17"/>
  <c r="V188" i="17"/>
  <c r="U189" i="17"/>
  <c r="W189" i="17" s="1"/>
  <c r="V189" i="17"/>
  <c r="U190" i="17"/>
  <c r="V190" i="17"/>
  <c r="U191" i="17"/>
  <c r="W191" i="17" s="1"/>
  <c r="V191" i="17"/>
  <c r="U192" i="17"/>
  <c r="V192" i="17"/>
  <c r="U193" i="17"/>
  <c r="W193" i="17" s="1"/>
  <c r="V193" i="17"/>
  <c r="U194" i="17"/>
  <c r="V194" i="17"/>
  <c r="U195" i="17"/>
  <c r="W195" i="17" s="1"/>
  <c r="V195" i="17"/>
  <c r="U196" i="17"/>
  <c r="V196" i="17"/>
  <c r="U197" i="17"/>
  <c r="W197" i="17" s="1"/>
  <c r="V197" i="17"/>
  <c r="U198" i="17"/>
  <c r="V198" i="17"/>
  <c r="U199" i="17"/>
  <c r="W199" i="17" s="1"/>
  <c r="V199" i="17"/>
  <c r="U200" i="17"/>
  <c r="V200" i="17"/>
  <c r="U201" i="17"/>
  <c r="W201" i="17" s="1"/>
  <c r="V201" i="17"/>
  <c r="U202" i="17"/>
  <c r="V202" i="17"/>
  <c r="U203" i="17"/>
  <c r="W203" i="17" s="1"/>
  <c r="V203" i="17"/>
  <c r="U204" i="17"/>
  <c r="V204" i="17"/>
  <c r="U205" i="17"/>
  <c r="W205" i="17" s="1"/>
  <c r="V205" i="17"/>
  <c r="U206" i="17"/>
  <c r="V206" i="17"/>
  <c r="U207" i="17"/>
  <c r="W207" i="17" s="1"/>
  <c r="V207" i="17"/>
  <c r="U208" i="17"/>
  <c r="V208" i="17"/>
  <c r="D4" i="16"/>
  <c r="E4" i="16"/>
  <c r="F4" i="16"/>
  <c r="G4" i="16"/>
  <c r="H4" i="16" s="1"/>
  <c r="D5" i="16"/>
  <c r="E5" i="16"/>
  <c r="F5" i="16"/>
  <c r="G5" i="16"/>
  <c r="F8" i="15"/>
  <c r="G8" i="15" s="1"/>
  <c r="E9" i="15"/>
  <c r="F9" i="15" s="1"/>
  <c r="H9" i="15" s="1"/>
  <c r="E10" i="15"/>
  <c r="G10" i="15"/>
  <c r="H10" i="15"/>
  <c r="J8" i="13"/>
  <c r="K8" i="13"/>
  <c r="L8" i="13"/>
  <c r="J9" i="13"/>
  <c r="K9" i="13"/>
  <c r="L9" i="13"/>
  <c r="J10" i="13"/>
  <c r="K10" i="13"/>
  <c r="L10" i="13"/>
  <c r="J11" i="13"/>
  <c r="K11" i="13"/>
  <c r="L11" i="13"/>
  <c r="J12" i="13"/>
  <c r="K12" i="13"/>
  <c r="L12" i="13"/>
  <c r="J13" i="13"/>
  <c r="K13" i="13"/>
  <c r="L13" i="13"/>
  <c r="J14" i="13"/>
  <c r="K14" i="13"/>
  <c r="L14" i="13"/>
  <c r="J15" i="13"/>
  <c r="K15" i="13"/>
  <c r="L15" i="13"/>
  <c r="J16" i="13"/>
  <c r="K16" i="13"/>
  <c r="L16" i="13"/>
  <c r="J17" i="13"/>
  <c r="K17" i="13"/>
  <c r="L17" i="13"/>
  <c r="J18" i="13"/>
  <c r="K18" i="13"/>
  <c r="L18" i="13"/>
  <c r="J19" i="13"/>
  <c r="K19" i="13"/>
  <c r="L19" i="13"/>
  <c r="J20" i="13"/>
  <c r="K20" i="13"/>
  <c r="L20" i="13"/>
  <c r="J21" i="13"/>
  <c r="K21" i="13"/>
  <c r="L21" i="13"/>
  <c r="J22" i="13"/>
  <c r="K22" i="13"/>
  <c r="L22" i="13"/>
  <c r="J23" i="13"/>
  <c r="K23" i="13"/>
  <c r="L23" i="13"/>
  <c r="J24" i="13"/>
  <c r="K24" i="13"/>
  <c r="L24" i="13"/>
  <c r="J25" i="13"/>
  <c r="K25" i="13"/>
  <c r="L25" i="13"/>
  <c r="J26" i="13"/>
  <c r="K26" i="13"/>
  <c r="L26" i="13"/>
  <c r="J27" i="13"/>
  <c r="K27" i="13"/>
  <c r="L27" i="13"/>
  <c r="J28" i="13"/>
  <c r="K28" i="13"/>
  <c r="L28" i="13"/>
  <c r="J29" i="13"/>
  <c r="K29" i="13"/>
  <c r="L29" i="13"/>
  <c r="J30" i="13"/>
  <c r="K30" i="13"/>
  <c r="L30" i="13"/>
  <c r="J31" i="13"/>
  <c r="K31" i="13"/>
  <c r="L31" i="13"/>
  <c r="J32" i="13"/>
  <c r="K32" i="13"/>
  <c r="L32" i="13"/>
  <c r="J33" i="13"/>
  <c r="K33" i="13"/>
  <c r="L33" i="13"/>
  <c r="J34" i="13"/>
  <c r="K34" i="13"/>
  <c r="L34" i="13"/>
  <c r="J35" i="13"/>
  <c r="K35" i="13"/>
  <c r="L35" i="13"/>
  <c r="J36" i="13"/>
  <c r="K36" i="13"/>
  <c r="L36" i="13"/>
  <c r="J37" i="13"/>
  <c r="K37" i="13"/>
  <c r="L37" i="13"/>
  <c r="J38" i="13"/>
  <c r="K38" i="13"/>
  <c r="L38" i="13"/>
  <c r="J39" i="13"/>
  <c r="K39" i="13"/>
  <c r="L39" i="13"/>
  <c r="J40" i="13"/>
  <c r="K40" i="13"/>
  <c r="L40" i="13"/>
  <c r="J41" i="13"/>
  <c r="K41" i="13"/>
  <c r="L41" i="13"/>
  <c r="J42" i="13"/>
  <c r="K42" i="13"/>
  <c r="L42" i="13"/>
  <c r="J43" i="13"/>
  <c r="K43" i="13"/>
  <c r="L43" i="13"/>
  <c r="J44" i="13"/>
  <c r="K44" i="13"/>
  <c r="L44" i="13"/>
  <c r="J45" i="13"/>
  <c r="K45" i="13"/>
  <c r="L45" i="13"/>
  <c r="J46" i="13"/>
  <c r="K46" i="13"/>
  <c r="L46" i="13"/>
  <c r="J47" i="13"/>
  <c r="K47" i="13"/>
  <c r="L47" i="13"/>
  <c r="J48" i="13"/>
  <c r="K48" i="13"/>
  <c r="L48" i="13"/>
  <c r="J49" i="13"/>
  <c r="K49" i="13"/>
  <c r="L49" i="13"/>
  <c r="J50" i="13"/>
  <c r="K50" i="13"/>
  <c r="L50" i="13"/>
  <c r="J51" i="13"/>
  <c r="K51" i="13"/>
  <c r="L51" i="13"/>
  <c r="J52" i="13"/>
  <c r="K52" i="13"/>
  <c r="L52" i="13"/>
  <c r="J53" i="13"/>
  <c r="K53" i="13"/>
  <c r="L53" i="13"/>
  <c r="J54" i="13"/>
  <c r="K54" i="13"/>
  <c r="L54" i="13"/>
  <c r="J55" i="13"/>
  <c r="K55" i="13"/>
  <c r="L55" i="13"/>
  <c r="J56" i="13"/>
  <c r="K56" i="13"/>
  <c r="L56" i="13"/>
  <c r="J57" i="13"/>
  <c r="K57" i="13"/>
  <c r="L57" i="13"/>
  <c r="J58" i="13"/>
  <c r="K58" i="13"/>
  <c r="L58" i="13"/>
  <c r="J59" i="13"/>
  <c r="K59" i="13"/>
  <c r="L59" i="13"/>
  <c r="J60" i="13"/>
  <c r="K60" i="13"/>
  <c r="L60" i="13"/>
  <c r="J61" i="13"/>
  <c r="K61" i="13"/>
  <c r="L61" i="13"/>
  <c r="J62" i="13"/>
  <c r="K62" i="13"/>
  <c r="L62" i="13"/>
  <c r="J63" i="13"/>
  <c r="K63" i="13"/>
  <c r="L63" i="13"/>
  <c r="J64" i="13"/>
  <c r="K64" i="13"/>
  <c r="L64" i="13"/>
  <c r="J65" i="13"/>
  <c r="K65" i="13"/>
  <c r="L65" i="13"/>
  <c r="J66" i="13"/>
  <c r="K66" i="13"/>
  <c r="L66" i="13"/>
  <c r="J67" i="13"/>
  <c r="K67" i="13"/>
  <c r="L67" i="13"/>
  <c r="J68" i="13"/>
  <c r="K68" i="13"/>
  <c r="L68" i="13"/>
  <c r="J69" i="13"/>
  <c r="K69" i="13"/>
  <c r="L69" i="13"/>
  <c r="J70" i="13"/>
  <c r="K70" i="13"/>
  <c r="L70" i="13"/>
  <c r="J71" i="13"/>
  <c r="K71" i="13"/>
  <c r="L71" i="13"/>
  <c r="J72" i="13"/>
  <c r="K72" i="13"/>
  <c r="L72" i="13"/>
  <c r="J73" i="13"/>
  <c r="K73" i="13"/>
  <c r="L73" i="13"/>
  <c r="J74" i="13"/>
  <c r="K74" i="13"/>
  <c r="L74" i="13"/>
  <c r="J75" i="13"/>
  <c r="K75" i="13"/>
  <c r="L75" i="13"/>
  <c r="J76" i="13"/>
  <c r="K76" i="13"/>
  <c r="L76" i="13"/>
  <c r="J77" i="13"/>
  <c r="K77" i="13"/>
  <c r="L77" i="13"/>
  <c r="J78" i="13"/>
  <c r="K78" i="13"/>
  <c r="L78" i="13"/>
  <c r="J79" i="13"/>
  <c r="K79" i="13"/>
  <c r="L79" i="13"/>
  <c r="J80" i="13"/>
  <c r="K80" i="13"/>
  <c r="L80" i="13"/>
  <c r="J81" i="13"/>
  <c r="K81" i="13"/>
  <c r="L81" i="13"/>
  <c r="J82" i="13"/>
  <c r="K82" i="13"/>
  <c r="L82" i="13"/>
  <c r="J83" i="13"/>
  <c r="K83" i="13"/>
  <c r="L83" i="13"/>
  <c r="J84" i="13"/>
  <c r="K84" i="13"/>
  <c r="L84" i="13"/>
  <c r="J85" i="13"/>
  <c r="K85" i="13"/>
  <c r="L85" i="13"/>
  <c r="J86" i="13"/>
  <c r="K86" i="13"/>
  <c r="L86" i="13"/>
  <c r="J87" i="13"/>
  <c r="K87" i="13"/>
  <c r="L87" i="13"/>
  <c r="J88" i="13"/>
  <c r="K88" i="13"/>
  <c r="L88" i="13"/>
  <c r="J89" i="13"/>
  <c r="K89" i="13"/>
  <c r="L89" i="13"/>
  <c r="J90" i="13"/>
  <c r="K90" i="13"/>
  <c r="L90" i="13"/>
  <c r="J91" i="13"/>
  <c r="K91" i="13"/>
  <c r="L91" i="13"/>
  <c r="J92" i="13"/>
  <c r="K92" i="13"/>
  <c r="L92" i="13"/>
  <c r="J93" i="13"/>
  <c r="K93" i="13"/>
  <c r="L93" i="13"/>
  <c r="J94" i="13"/>
  <c r="K94" i="13"/>
  <c r="L94" i="13"/>
  <c r="J95" i="13"/>
  <c r="K95" i="13"/>
  <c r="L95" i="13"/>
  <c r="J96" i="13"/>
  <c r="K96" i="13"/>
  <c r="L96" i="13"/>
  <c r="J97" i="13"/>
  <c r="K97" i="13"/>
  <c r="L97" i="13"/>
  <c r="J98" i="13"/>
  <c r="K98" i="13"/>
  <c r="L98" i="13"/>
  <c r="J99" i="13"/>
  <c r="K99" i="13"/>
  <c r="L99" i="13"/>
  <c r="J100" i="13"/>
  <c r="K100" i="13"/>
  <c r="L100" i="13"/>
  <c r="J101" i="13"/>
  <c r="K101" i="13"/>
  <c r="L101" i="13"/>
  <c r="J102" i="13"/>
  <c r="K102" i="13"/>
  <c r="L102" i="13"/>
  <c r="J103" i="13"/>
  <c r="K103" i="13"/>
  <c r="L103" i="13"/>
  <c r="J104" i="13"/>
  <c r="K104" i="13"/>
  <c r="L104" i="13"/>
  <c r="J105" i="13"/>
  <c r="K105" i="13"/>
  <c r="L105" i="13"/>
  <c r="J106" i="13"/>
  <c r="K106" i="13"/>
  <c r="L106" i="13"/>
  <c r="J107" i="13"/>
  <c r="K107" i="13"/>
  <c r="L107" i="13"/>
  <c r="J108" i="13"/>
  <c r="K108" i="13"/>
  <c r="L108" i="13"/>
  <c r="J109" i="13"/>
  <c r="K109" i="13"/>
  <c r="L109" i="13"/>
  <c r="J110" i="13"/>
  <c r="K110" i="13"/>
  <c r="L110" i="13"/>
  <c r="J111" i="13"/>
  <c r="K111" i="13"/>
  <c r="L111" i="13"/>
  <c r="J112" i="13"/>
  <c r="K112" i="13"/>
  <c r="L112" i="13"/>
  <c r="J113" i="13"/>
  <c r="K113" i="13"/>
  <c r="L113" i="13"/>
  <c r="J114" i="13"/>
  <c r="K114" i="13"/>
  <c r="L114" i="13"/>
  <c r="J115" i="13"/>
  <c r="K115" i="13"/>
  <c r="L115" i="13"/>
  <c r="J116" i="13"/>
  <c r="K116" i="13"/>
  <c r="L116" i="13"/>
  <c r="J117" i="13"/>
  <c r="K117" i="13"/>
  <c r="L117" i="13"/>
  <c r="J118" i="13"/>
  <c r="K118" i="13"/>
  <c r="L118" i="13"/>
  <c r="J119" i="13"/>
  <c r="K119" i="13"/>
  <c r="L119" i="13"/>
  <c r="J120" i="13"/>
  <c r="K120" i="13"/>
  <c r="L120" i="13"/>
  <c r="J121" i="13"/>
  <c r="K121" i="13"/>
  <c r="L121" i="13"/>
  <c r="J122" i="13"/>
  <c r="K122" i="13"/>
  <c r="L122" i="13"/>
  <c r="J123" i="13"/>
  <c r="K123" i="13"/>
  <c r="L123" i="13"/>
  <c r="J124" i="13"/>
  <c r="K124" i="13"/>
  <c r="L124" i="13"/>
  <c r="J125" i="13"/>
  <c r="K125" i="13"/>
  <c r="L125" i="13"/>
  <c r="J126" i="13"/>
  <c r="K126" i="13"/>
  <c r="L126" i="13"/>
  <c r="J127" i="13"/>
  <c r="K127" i="13"/>
  <c r="L127" i="13"/>
  <c r="J128" i="13"/>
  <c r="K128" i="13"/>
  <c r="L128" i="13"/>
  <c r="J129" i="13"/>
  <c r="K129" i="13"/>
  <c r="L129" i="13"/>
  <c r="J130" i="13"/>
  <c r="K130" i="13"/>
  <c r="L130" i="13"/>
  <c r="J131" i="13"/>
  <c r="K131" i="13"/>
  <c r="L131" i="13"/>
  <c r="J132" i="13"/>
  <c r="K132" i="13"/>
  <c r="L132" i="13"/>
  <c r="J133" i="13"/>
  <c r="K133" i="13"/>
  <c r="L133" i="13"/>
  <c r="J134" i="13"/>
  <c r="K134" i="13"/>
  <c r="L134" i="13"/>
  <c r="J135" i="13"/>
  <c r="K135" i="13"/>
  <c r="L135" i="13"/>
  <c r="J136" i="13"/>
  <c r="K136" i="13"/>
  <c r="L136" i="13"/>
  <c r="J137" i="13"/>
  <c r="K137" i="13"/>
  <c r="L137" i="13"/>
  <c r="J138" i="13"/>
  <c r="K138" i="13"/>
  <c r="L138" i="13"/>
  <c r="J139" i="13"/>
  <c r="K139" i="13"/>
  <c r="L139" i="13"/>
  <c r="J140" i="13"/>
  <c r="K140" i="13"/>
  <c r="L140" i="13"/>
  <c r="J141" i="13"/>
  <c r="K141" i="13"/>
  <c r="L141" i="13"/>
  <c r="J142" i="13"/>
  <c r="K142" i="13"/>
  <c r="L142" i="13"/>
  <c r="J143" i="13"/>
  <c r="K143" i="13"/>
  <c r="L143" i="13"/>
  <c r="J144" i="13"/>
  <c r="K144" i="13"/>
  <c r="L144" i="13"/>
  <c r="J145" i="13"/>
  <c r="K145" i="13"/>
  <c r="L145" i="13"/>
  <c r="J146" i="13"/>
  <c r="K146" i="13"/>
  <c r="L146" i="13"/>
  <c r="J147" i="13"/>
  <c r="K147" i="13"/>
  <c r="L147" i="13"/>
  <c r="J148" i="13"/>
  <c r="K148" i="13"/>
  <c r="L148" i="13"/>
  <c r="J149" i="13"/>
  <c r="K149" i="13"/>
  <c r="L149" i="13"/>
  <c r="J150" i="13"/>
  <c r="K150" i="13"/>
  <c r="L150" i="13"/>
  <c r="J151" i="13"/>
  <c r="K151" i="13"/>
  <c r="L151" i="13"/>
  <c r="J152" i="13"/>
  <c r="K152" i="13"/>
  <c r="L152" i="13"/>
  <c r="J153" i="13"/>
  <c r="K153" i="13"/>
  <c r="L153" i="13"/>
  <c r="J154" i="13"/>
  <c r="K154" i="13"/>
  <c r="L154" i="13"/>
  <c r="J155" i="13"/>
  <c r="K155" i="13"/>
  <c r="L155" i="13"/>
  <c r="J156" i="13"/>
  <c r="K156" i="13"/>
  <c r="L156" i="13"/>
  <c r="J157" i="13"/>
  <c r="K157" i="13"/>
  <c r="L157" i="13"/>
  <c r="J158" i="13"/>
  <c r="K158" i="13"/>
  <c r="L158" i="13"/>
  <c r="J159" i="13"/>
  <c r="K159" i="13"/>
  <c r="L159" i="13"/>
  <c r="J160" i="13"/>
  <c r="K160" i="13"/>
  <c r="L160" i="13"/>
  <c r="J161" i="13"/>
  <c r="K161" i="13"/>
  <c r="L161" i="13"/>
  <c r="J162" i="13"/>
  <c r="K162" i="13"/>
  <c r="L162" i="13"/>
  <c r="J163" i="13"/>
  <c r="K163" i="13"/>
  <c r="L163" i="13"/>
  <c r="J164" i="13"/>
  <c r="K164" i="13"/>
  <c r="L164" i="13"/>
  <c r="J165" i="13"/>
  <c r="K165" i="13"/>
  <c r="L165" i="13"/>
  <c r="J166" i="13"/>
  <c r="K166" i="13"/>
  <c r="L166" i="13"/>
  <c r="J167" i="13"/>
  <c r="K167" i="13"/>
  <c r="L167" i="13"/>
  <c r="J168" i="13"/>
  <c r="K168" i="13"/>
  <c r="L168" i="13"/>
  <c r="J169" i="13"/>
  <c r="K169" i="13"/>
  <c r="L169" i="13"/>
  <c r="J170" i="13"/>
  <c r="K170" i="13"/>
  <c r="L170" i="13"/>
  <c r="J171" i="13"/>
  <c r="K171" i="13"/>
  <c r="L171" i="13"/>
  <c r="J172" i="13"/>
  <c r="K172" i="13"/>
  <c r="L172" i="13"/>
  <c r="J173" i="13"/>
  <c r="K173" i="13"/>
  <c r="L173" i="13"/>
  <c r="J174" i="13"/>
  <c r="K174" i="13"/>
  <c r="L174" i="13"/>
  <c r="J175" i="13"/>
  <c r="K175" i="13"/>
  <c r="L175" i="13"/>
  <c r="J176" i="13"/>
  <c r="K176" i="13"/>
  <c r="L176" i="13"/>
  <c r="J177" i="13"/>
  <c r="K177" i="13"/>
  <c r="L177" i="13"/>
  <c r="J178" i="13"/>
  <c r="K178" i="13"/>
  <c r="L178" i="13"/>
  <c r="J179" i="13"/>
  <c r="K179" i="13"/>
  <c r="L179" i="13"/>
  <c r="J180" i="13"/>
  <c r="K180" i="13"/>
  <c r="L180" i="13"/>
  <c r="J181" i="13"/>
  <c r="K181" i="13"/>
  <c r="L181" i="13"/>
  <c r="J182" i="13"/>
  <c r="K182" i="13"/>
  <c r="L182" i="13"/>
  <c r="J183" i="13"/>
  <c r="K183" i="13"/>
  <c r="L183" i="13"/>
  <c r="J184" i="13"/>
  <c r="K184" i="13"/>
  <c r="L184" i="13"/>
  <c r="J185" i="13"/>
  <c r="K185" i="13"/>
  <c r="L185" i="13"/>
  <c r="J186" i="13"/>
  <c r="K186" i="13"/>
  <c r="L186" i="13"/>
  <c r="J187" i="13"/>
  <c r="K187" i="13"/>
  <c r="L187" i="13"/>
  <c r="J188" i="13"/>
  <c r="K188" i="13"/>
  <c r="L188" i="13"/>
  <c r="J189" i="13"/>
  <c r="K189" i="13"/>
  <c r="L189" i="13"/>
  <c r="J190" i="13"/>
  <c r="K190" i="13"/>
  <c r="L190" i="13"/>
  <c r="J191" i="13"/>
  <c r="K191" i="13"/>
  <c r="L191" i="13"/>
  <c r="J192" i="13"/>
  <c r="K192" i="13"/>
  <c r="L192" i="13"/>
  <c r="J193" i="13"/>
  <c r="K193" i="13"/>
  <c r="L193" i="13"/>
  <c r="J194" i="13"/>
  <c r="K194" i="13"/>
  <c r="L194" i="13"/>
  <c r="J195" i="13"/>
  <c r="K195" i="13"/>
  <c r="L195" i="13"/>
  <c r="J196" i="13"/>
  <c r="K196" i="13"/>
  <c r="L196" i="13"/>
  <c r="J197" i="13"/>
  <c r="K197" i="13"/>
  <c r="L197" i="13"/>
  <c r="J198" i="13"/>
  <c r="K198" i="13"/>
  <c r="L198" i="13"/>
  <c r="J199" i="13"/>
  <c r="K199" i="13"/>
  <c r="L199" i="13"/>
  <c r="J200" i="13"/>
  <c r="K200" i="13"/>
  <c r="L200" i="13"/>
  <c r="J201" i="13"/>
  <c r="K201" i="13"/>
  <c r="L201" i="13"/>
  <c r="J202" i="13"/>
  <c r="K202" i="13"/>
  <c r="L202" i="13"/>
  <c r="J203" i="13"/>
  <c r="K203" i="13"/>
  <c r="L203" i="13"/>
  <c r="J204" i="13"/>
  <c r="K204" i="13"/>
  <c r="L204" i="13"/>
  <c r="J205" i="13"/>
  <c r="K205" i="13"/>
  <c r="L205" i="13"/>
  <c r="J206" i="13"/>
  <c r="K206" i="13"/>
  <c r="L206" i="13"/>
  <c r="J207" i="13"/>
  <c r="K207" i="13"/>
  <c r="L207" i="13"/>
  <c r="J208" i="13"/>
  <c r="K208" i="13"/>
  <c r="L208" i="13"/>
  <c r="J209" i="13"/>
  <c r="K209" i="13"/>
  <c r="L209" i="13"/>
  <c r="J210" i="13"/>
  <c r="K210" i="13"/>
  <c r="L210" i="13"/>
  <c r="J211" i="13"/>
  <c r="K211" i="13"/>
  <c r="L211" i="13"/>
  <c r="J212" i="13"/>
  <c r="K212" i="13"/>
  <c r="L212" i="13"/>
  <c r="J213" i="13"/>
  <c r="K213" i="13"/>
  <c r="L213" i="13"/>
  <c r="J214" i="13"/>
  <c r="K214" i="13"/>
  <c r="L214" i="13"/>
  <c r="J215" i="13"/>
  <c r="K215" i="13"/>
  <c r="L215" i="13"/>
  <c r="J216" i="13"/>
  <c r="K216" i="13"/>
  <c r="L216" i="13"/>
  <c r="J217" i="13"/>
  <c r="K217" i="13"/>
  <c r="L217" i="13"/>
  <c r="J218" i="13"/>
  <c r="K218" i="13"/>
  <c r="L218" i="13"/>
  <c r="J219" i="13"/>
  <c r="K219" i="13"/>
  <c r="L219" i="13"/>
  <c r="J220" i="13"/>
  <c r="K220" i="13"/>
  <c r="L220" i="13"/>
  <c r="J221" i="13"/>
  <c r="K221" i="13"/>
  <c r="L221" i="13"/>
  <c r="J222" i="13"/>
  <c r="K222" i="13"/>
  <c r="L222" i="13"/>
  <c r="J223" i="13"/>
  <c r="K223" i="13"/>
  <c r="L223" i="13"/>
  <c r="J224" i="13"/>
  <c r="K224" i="13"/>
  <c r="L224" i="13"/>
  <c r="J225" i="13"/>
  <c r="K225" i="13"/>
  <c r="L225" i="13"/>
  <c r="J226" i="13"/>
  <c r="K226" i="13"/>
  <c r="L226" i="13"/>
  <c r="J227" i="13"/>
  <c r="K227" i="13"/>
  <c r="L227" i="13"/>
  <c r="J228" i="13"/>
  <c r="K228" i="13"/>
  <c r="L228" i="13"/>
  <c r="J229" i="13"/>
  <c r="K229" i="13"/>
  <c r="L229" i="13"/>
  <c r="J230" i="13"/>
  <c r="K230" i="13"/>
  <c r="L230" i="13"/>
  <c r="J231" i="13"/>
  <c r="K231" i="13"/>
  <c r="L231" i="13"/>
  <c r="J232" i="13"/>
  <c r="K232" i="13"/>
  <c r="L232" i="13"/>
  <c r="J233" i="13"/>
  <c r="K233" i="13"/>
  <c r="L233" i="13"/>
  <c r="J234" i="13"/>
  <c r="K234" i="13"/>
  <c r="L234" i="13"/>
  <c r="J235" i="13"/>
  <c r="K235" i="13"/>
  <c r="L235" i="13"/>
  <c r="J236" i="13"/>
  <c r="K236" i="13"/>
  <c r="L236" i="13"/>
  <c r="J237" i="13"/>
  <c r="K237" i="13"/>
  <c r="L237" i="13"/>
  <c r="J238" i="13"/>
  <c r="K238" i="13"/>
  <c r="L238" i="13"/>
  <c r="J239" i="13"/>
  <c r="K239" i="13"/>
  <c r="L239" i="13"/>
  <c r="J240" i="13"/>
  <c r="K240" i="13"/>
  <c r="L240" i="13"/>
  <c r="J241" i="13"/>
  <c r="K241" i="13"/>
  <c r="L241" i="13"/>
  <c r="J242" i="13"/>
  <c r="K242" i="13"/>
  <c r="L242" i="13"/>
  <c r="J243" i="13"/>
  <c r="K243" i="13"/>
  <c r="L243" i="13"/>
  <c r="J244" i="13"/>
  <c r="K244" i="13"/>
  <c r="L244" i="13"/>
  <c r="J245" i="13"/>
  <c r="K245" i="13"/>
  <c r="L245" i="13"/>
  <c r="J246" i="13"/>
  <c r="K246" i="13"/>
  <c r="L246" i="13"/>
  <c r="J247" i="13"/>
  <c r="K247" i="13"/>
  <c r="L247" i="13"/>
  <c r="J248" i="13"/>
  <c r="K248" i="13"/>
  <c r="L248" i="13"/>
  <c r="J249" i="13"/>
  <c r="K249" i="13"/>
  <c r="L249" i="13"/>
  <c r="J250" i="13"/>
  <c r="K250" i="13"/>
  <c r="L250" i="13"/>
  <c r="J251" i="13"/>
  <c r="K251" i="13"/>
  <c r="L251" i="13"/>
  <c r="J252" i="13"/>
  <c r="K252" i="13"/>
  <c r="L252" i="13"/>
  <c r="J253" i="13"/>
  <c r="K253" i="13"/>
  <c r="L253" i="13"/>
  <c r="J254" i="13"/>
  <c r="K254" i="13"/>
  <c r="L254" i="13"/>
  <c r="J255" i="13"/>
  <c r="K255" i="13"/>
  <c r="L255" i="13"/>
  <c r="J256" i="13"/>
  <c r="K256" i="13"/>
  <c r="L256" i="13"/>
  <c r="J257" i="13"/>
  <c r="K257" i="13"/>
  <c r="L257" i="13"/>
  <c r="J258" i="13"/>
  <c r="K258" i="13"/>
  <c r="L258" i="13"/>
  <c r="J259" i="13"/>
  <c r="K259" i="13"/>
  <c r="L259" i="13"/>
  <c r="J260" i="13"/>
  <c r="K260" i="13"/>
  <c r="L260" i="13"/>
  <c r="J261" i="13"/>
  <c r="K261" i="13"/>
  <c r="L261" i="13"/>
  <c r="J262" i="13"/>
  <c r="K262" i="13"/>
  <c r="L262" i="13"/>
  <c r="J263" i="13"/>
  <c r="K263" i="13"/>
  <c r="L263" i="13"/>
  <c r="J264" i="13"/>
  <c r="K264" i="13"/>
  <c r="L264" i="13"/>
  <c r="J265" i="13"/>
  <c r="K265" i="13"/>
  <c r="L265" i="13"/>
  <c r="J266" i="13"/>
  <c r="K266" i="13"/>
  <c r="L266" i="13"/>
  <c r="J267" i="13"/>
  <c r="K267" i="13"/>
  <c r="L267" i="13"/>
  <c r="J268" i="13"/>
  <c r="K268" i="13"/>
  <c r="L268" i="13"/>
  <c r="J269" i="13"/>
  <c r="K269" i="13"/>
  <c r="L269" i="13"/>
  <c r="J270" i="13"/>
  <c r="K270" i="13"/>
  <c r="L270" i="13"/>
  <c r="J271" i="13"/>
  <c r="K271" i="13"/>
  <c r="L271" i="13"/>
  <c r="J272" i="13"/>
  <c r="K272" i="13"/>
  <c r="L272" i="13"/>
  <c r="J273" i="13"/>
  <c r="K273" i="13"/>
  <c r="L273" i="13"/>
  <c r="J274" i="13"/>
  <c r="K274" i="13"/>
  <c r="L274" i="13"/>
  <c r="J275" i="13"/>
  <c r="K275" i="13"/>
  <c r="L275" i="13"/>
  <c r="J276" i="13"/>
  <c r="K276" i="13"/>
  <c r="L276" i="13"/>
  <c r="J277" i="13"/>
  <c r="K277" i="13"/>
  <c r="L277" i="13"/>
  <c r="J278" i="13"/>
  <c r="K278" i="13"/>
  <c r="L278" i="13"/>
  <c r="J279" i="13"/>
  <c r="K279" i="13"/>
  <c r="L279" i="13"/>
  <c r="J280" i="13"/>
  <c r="K280" i="13"/>
  <c r="L280" i="13"/>
  <c r="J281" i="13"/>
  <c r="K281" i="13"/>
  <c r="L281" i="13"/>
  <c r="J282" i="13"/>
  <c r="K282" i="13"/>
  <c r="L282" i="13"/>
  <c r="J283" i="13"/>
  <c r="K283" i="13"/>
  <c r="L283" i="13"/>
  <c r="J284" i="13"/>
  <c r="K284" i="13"/>
  <c r="L284" i="13"/>
  <c r="J285" i="13"/>
  <c r="K285" i="13"/>
  <c r="L285" i="13"/>
  <c r="J286" i="13"/>
  <c r="K286" i="13"/>
  <c r="L286" i="13"/>
  <c r="J287" i="13"/>
  <c r="K287" i="13"/>
  <c r="L287" i="13"/>
  <c r="J288" i="13"/>
  <c r="K288" i="13"/>
  <c r="L288" i="13"/>
  <c r="J289" i="13"/>
  <c r="K289" i="13"/>
  <c r="L289" i="13"/>
  <c r="J290" i="13"/>
  <c r="K290" i="13"/>
  <c r="L290" i="13"/>
  <c r="J291" i="13"/>
  <c r="K291" i="13"/>
  <c r="L291" i="13"/>
  <c r="J292" i="13"/>
  <c r="K292" i="13"/>
  <c r="L292" i="13"/>
  <c r="J293" i="13"/>
  <c r="K293" i="13"/>
  <c r="L293" i="13"/>
  <c r="J294" i="13"/>
  <c r="K294" i="13"/>
  <c r="L294" i="13"/>
  <c r="J295" i="13"/>
  <c r="K295" i="13"/>
  <c r="L295" i="13"/>
  <c r="J296" i="13"/>
  <c r="K296" i="13"/>
  <c r="L296" i="13"/>
  <c r="J297" i="13"/>
  <c r="K297" i="13"/>
  <c r="L297" i="13"/>
  <c r="J298" i="13"/>
  <c r="K298" i="13"/>
  <c r="L298" i="13"/>
  <c r="J299" i="13"/>
  <c r="K299" i="13"/>
  <c r="L299" i="13"/>
  <c r="J300" i="13"/>
  <c r="K300" i="13"/>
  <c r="L300" i="13"/>
  <c r="J301" i="13"/>
  <c r="K301" i="13"/>
  <c r="L301" i="13"/>
  <c r="J302" i="13"/>
  <c r="K302" i="13"/>
  <c r="L302" i="13"/>
  <c r="J303" i="13"/>
  <c r="K303" i="13"/>
  <c r="L303" i="13"/>
  <c r="J304" i="13"/>
  <c r="K304" i="13"/>
  <c r="L304" i="13"/>
  <c r="J305" i="13"/>
  <c r="K305" i="13"/>
  <c r="L305" i="13"/>
  <c r="J306" i="13"/>
  <c r="K306" i="13"/>
  <c r="L306" i="13"/>
  <c r="J307" i="13"/>
  <c r="K307" i="13"/>
  <c r="L307" i="13"/>
  <c r="J308" i="13"/>
  <c r="K308" i="13"/>
  <c r="L308" i="13"/>
  <c r="J309" i="13"/>
  <c r="K309" i="13"/>
  <c r="L309" i="13"/>
  <c r="J310" i="13"/>
  <c r="K310" i="13"/>
  <c r="L310" i="13"/>
  <c r="J311" i="13"/>
  <c r="K311" i="13"/>
  <c r="L311" i="13"/>
  <c r="J312" i="13"/>
  <c r="K312" i="13"/>
  <c r="L312" i="13"/>
  <c r="J313" i="13"/>
  <c r="K313" i="13"/>
  <c r="L313" i="13"/>
  <c r="J314" i="13"/>
  <c r="K314" i="13"/>
  <c r="L314" i="13"/>
  <c r="J315" i="13"/>
  <c r="K315" i="13"/>
  <c r="L315" i="13"/>
  <c r="J316" i="13"/>
  <c r="K316" i="13"/>
  <c r="L316" i="13"/>
  <c r="J317" i="13"/>
  <c r="K317" i="13"/>
  <c r="L317" i="13"/>
  <c r="J318" i="13"/>
  <c r="K318" i="13"/>
  <c r="L318" i="13"/>
  <c r="J319" i="13"/>
  <c r="K319" i="13"/>
  <c r="L319" i="13"/>
  <c r="J320" i="13"/>
  <c r="K320" i="13"/>
  <c r="L320" i="13"/>
  <c r="J321" i="13"/>
  <c r="K321" i="13"/>
  <c r="L321" i="13"/>
  <c r="J322" i="13"/>
  <c r="K322" i="13"/>
  <c r="L322" i="13"/>
  <c r="J323" i="13"/>
  <c r="K323" i="13"/>
  <c r="L323" i="13"/>
  <c r="J324" i="13"/>
  <c r="K324" i="13"/>
  <c r="L324" i="13"/>
  <c r="J325" i="13"/>
  <c r="K325" i="13"/>
  <c r="L325" i="13"/>
  <c r="J326" i="13"/>
  <c r="K326" i="13"/>
  <c r="L326" i="13"/>
  <c r="J327" i="13"/>
  <c r="K327" i="13"/>
  <c r="L327" i="13"/>
  <c r="J328" i="13"/>
  <c r="K328" i="13"/>
  <c r="L328" i="13"/>
  <c r="J329" i="13"/>
  <c r="K329" i="13"/>
  <c r="L329" i="13"/>
  <c r="J330" i="13"/>
  <c r="K330" i="13"/>
  <c r="L330" i="13"/>
  <c r="J331" i="13"/>
  <c r="K331" i="13"/>
  <c r="L331" i="13"/>
  <c r="J332" i="13"/>
  <c r="K332" i="13"/>
  <c r="L332" i="13"/>
  <c r="J333" i="13"/>
  <c r="K333" i="13"/>
  <c r="L333" i="13"/>
  <c r="J334" i="13"/>
  <c r="K334" i="13"/>
  <c r="L334" i="13"/>
  <c r="J335" i="13"/>
  <c r="K335" i="13"/>
  <c r="L335" i="13"/>
  <c r="J336" i="13"/>
  <c r="K336" i="13"/>
  <c r="L336" i="13"/>
  <c r="J337" i="13"/>
  <c r="K337" i="13"/>
  <c r="L337" i="13"/>
  <c r="J338" i="13"/>
  <c r="K338" i="13"/>
  <c r="L338" i="13"/>
  <c r="J339" i="13"/>
  <c r="K339" i="13"/>
  <c r="L339" i="13"/>
  <c r="J340" i="13"/>
  <c r="K340" i="13"/>
  <c r="L340" i="13"/>
  <c r="J341" i="13"/>
  <c r="K341" i="13"/>
  <c r="L341" i="13"/>
  <c r="J342" i="13"/>
  <c r="K342" i="13"/>
  <c r="L342" i="13"/>
  <c r="J343" i="13"/>
  <c r="K343" i="13"/>
  <c r="L343" i="13"/>
  <c r="J344" i="13"/>
  <c r="K344" i="13"/>
  <c r="L344" i="13"/>
  <c r="J345" i="13"/>
  <c r="K345" i="13"/>
  <c r="L345" i="13"/>
  <c r="J346" i="13"/>
  <c r="K346" i="13"/>
  <c r="L346" i="13"/>
  <c r="J347" i="13"/>
  <c r="K347" i="13"/>
  <c r="L347" i="13"/>
  <c r="J348" i="13"/>
  <c r="K348" i="13"/>
  <c r="L348" i="13"/>
  <c r="J349" i="13"/>
  <c r="K349" i="13"/>
  <c r="L349" i="13"/>
  <c r="J350" i="13"/>
  <c r="K350" i="13"/>
  <c r="L350" i="13"/>
  <c r="J351" i="13"/>
  <c r="K351" i="13"/>
  <c r="L351" i="13"/>
  <c r="J352" i="13"/>
  <c r="K352" i="13"/>
  <c r="L352" i="13"/>
  <c r="J353" i="13"/>
  <c r="K353" i="13"/>
  <c r="L353" i="13"/>
  <c r="J354" i="13"/>
  <c r="K354" i="13"/>
  <c r="L354" i="13"/>
  <c r="J355" i="13"/>
  <c r="K355" i="13"/>
  <c r="L355" i="13"/>
  <c r="J356" i="13"/>
  <c r="K356" i="13"/>
  <c r="L356" i="13"/>
  <c r="J357" i="13"/>
  <c r="K357" i="13"/>
  <c r="L357" i="13"/>
  <c r="J358" i="13"/>
  <c r="K358" i="13"/>
  <c r="L358" i="13"/>
  <c r="J359" i="13"/>
  <c r="K359" i="13"/>
  <c r="L359" i="13"/>
  <c r="J360" i="13"/>
  <c r="K360" i="13"/>
  <c r="L360" i="13"/>
  <c r="J361" i="13"/>
  <c r="K361" i="13"/>
  <c r="L361" i="13"/>
  <c r="J362" i="13"/>
  <c r="K362" i="13"/>
  <c r="L362" i="13"/>
  <c r="J363" i="13"/>
  <c r="K363" i="13"/>
  <c r="L363" i="13"/>
  <c r="J364" i="13"/>
  <c r="K364" i="13"/>
  <c r="L364" i="13"/>
  <c r="J365" i="13"/>
  <c r="K365" i="13"/>
  <c r="L365" i="13"/>
  <c r="J366" i="13"/>
  <c r="K366" i="13"/>
  <c r="L366" i="13"/>
  <c r="J367" i="13"/>
  <c r="K367" i="13"/>
  <c r="L367" i="13"/>
  <c r="J368" i="13"/>
  <c r="K368" i="13"/>
  <c r="L368" i="13"/>
  <c r="J369" i="13"/>
  <c r="K369" i="13"/>
  <c r="L369" i="13"/>
  <c r="J370" i="13"/>
  <c r="K370" i="13"/>
  <c r="L370" i="13"/>
  <c r="J371" i="13"/>
  <c r="K371" i="13"/>
  <c r="L371" i="13"/>
  <c r="J372" i="13"/>
  <c r="K372" i="13"/>
  <c r="L372" i="13"/>
  <c r="J373" i="13"/>
  <c r="K373" i="13"/>
  <c r="L373" i="13"/>
  <c r="J374" i="13"/>
  <c r="K374" i="13"/>
  <c r="L374" i="13"/>
  <c r="J375" i="13"/>
  <c r="K375" i="13"/>
  <c r="L375" i="13"/>
  <c r="B16" i="12"/>
  <c r="C16" i="12"/>
  <c r="G8" i="10"/>
  <c r="H8" i="10"/>
  <c r="I8" i="10"/>
  <c r="G9" i="10"/>
  <c r="H9" i="10"/>
  <c r="I9" i="10"/>
  <c r="G10" i="10"/>
  <c r="H10" i="10"/>
  <c r="I10" i="10"/>
  <c r="G11" i="10"/>
  <c r="F11" i="10" s="1"/>
  <c r="H11" i="10"/>
  <c r="I11" i="10"/>
  <c r="G12" i="10"/>
  <c r="H12" i="10"/>
  <c r="F12" i="10" s="1"/>
  <c r="I12" i="10"/>
  <c r="G13" i="10"/>
  <c r="F13" i="10" s="1"/>
  <c r="H13" i="10"/>
  <c r="I13" i="10"/>
  <c r="G14" i="10"/>
  <c r="H14" i="10"/>
  <c r="I14" i="10"/>
  <c r="G15" i="10"/>
  <c r="F15" i="10" s="1"/>
  <c r="H15" i="10"/>
  <c r="I15" i="10"/>
  <c r="G16" i="10"/>
  <c r="H16" i="10"/>
  <c r="I16" i="10"/>
  <c r="G17" i="10"/>
  <c r="H17" i="10"/>
  <c r="I17" i="10"/>
  <c r="G18" i="10"/>
  <c r="H18" i="10"/>
  <c r="I18" i="10"/>
  <c r="G19" i="10"/>
  <c r="F19" i="10" s="1"/>
  <c r="H19" i="10"/>
  <c r="I19" i="10"/>
  <c r="G20" i="10"/>
  <c r="H20" i="10"/>
  <c r="F20" i="10" s="1"/>
  <c r="I20" i="10"/>
  <c r="G21" i="10"/>
  <c r="F21" i="10" s="1"/>
  <c r="H21" i="10"/>
  <c r="I21" i="10"/>
  <c r="G22" i="10"/>
  <c r="H22" i="10"/>
  <c r="I22" i="10"/>
  <c r="G23" i="10"/>
  <c r="F23" i="10" s="1"/>
  <c r="H23" i="10"/>
  <c r="I23" i="10"/>
  <c r="G24" i="10"/>
  <c r="H24" i="10"/>
  <c r="I24" i="10"/>
  <c r="G25" i="10"/>
  <c r="H25" i="10"/>
  <c r="I25" i="10"/>
  <c r="G26" i="10"/>
  <c r="H26" i="10"/>
  <c r="I26" i="10"/>
  <c r="G27" i="10"/>
  <c r="F27" i="10" s="1"/>
  <c r="H27" i="10"/>
  <c r="I27" i="10"/>
  <c r="G28" i="10"/>
  <c r="H28" i="10"/>
  <c r="F28" i="10" s="1"/>
  <c r="I28" i="10"/>
  <c r="G29" i="10"/>
  <c r="F29" i="10" s="1"/>
  <c r="H29" i="10"/>
  <c r="I29" i="10"/>
  <c r="G30" i="10"/>
  <c r="H30" i="10"/>
  <c r="I30" i="10"/>
  <c r="G31" i="10"/>
  <c r="F31" i="10" s="1"/>
  <c r="H31" i="10"/>
  <c r="I31" i="10"/>
  <c r="G32" i="10"/>
  <c r="H32" i="10"/>
  <c r="I32" i="10"/>
  <c r="G33" i="10"/>
  <c r="H33" i="10"/>
  <c r="I33" i="10"/>
  <c r="G34" i="10"/>
  <c r="H34" i="10"/>
  <c r="I34" i="10"/>
  <c r="G35" i="10"/>
  <c r="F35" i="10" s="1"/>
  <c r="H35" i="10"/>
  <c r="I35" i="10"/>
  <c r="G36" i="10"/>
  <c r="H36" i="10"/>
  <c r="F36" i="10" s="1"/>
  <c r="I36" i="10"/>
  <c r="G37" i="10"/>
  <c r="F37" i="10" s="1"/>
  <c r="H37" i="10"/>
  <c r="I37" i="10"/>
  <c r="G38" i="10"/>
  <c r="H38" i="10"/>
  <c r="I38" i="10"/>
  <c r="G39" i="10"/>
  <c r="F39" i="10" s="1"/>
  <c r="H39" i="10"/>
  <c r="I39" i="10"/>
  <c r="G40" i="10"/>
  <c r="H40" i="10"/>
  <c r="I40" i="10"/>
  <c r="G41" i="10"/>
  <c r="H41" i="10"/>
  <c r="I41" i="10"/>
  <c r="G42" i="10"/>
  <c r="H42" i="10"/>
  <c r="I42" i="10"/>
  <c r="G43" i="10"/>
  <c r="F43" i="10" s="1"/>
  <c r="H43" i="10"/>
  <c r="I43" i="10"/>
  <c r="G44" i="10"/>
  <c r="H44" i="10"/>
  <c r="F44" i="10" s="1"/>
  <c r="I44" i="10"/>
  <c r="G45" i="10"/>
  <c r="F45" i="10" s="1"/>
  <c r="H45" i="10"/>
  <c r="I45" i="10"/>
  <c r="G46" i="10"/>
  <c r="H46" i="10"/>
  <c r="I46" i="10"/>
  <c r="F47" i="10"/>
  <c r="G47" i="10"/>
  <c r="H47" i="10"/>
  <c r="I47" i="10"/>
  <c r="G48" i="10"/>
  <c r="H48" i="10"/>
  <c r="I48" i="10"/>
  <c r="G49" i="10"/>
  <c r="H49" i="10"/>
  <c r="I49" i="10"/>
  <c r="G50" i="10"/>
  <c r="H50" i="10"/>
  <c r="I50" i="10"/>
  <c r="G51" i="10"/>
  <c r="H51" i="10"/>
  <c r="I51" i="10"/>
  <c r="G52" i="10"/>
  <c r="H52" i="10"/>
  <c r="I52" i="10"/>
  <c r="G53" i="10"/>
  <c r="H53" i="10"/>
  <c r="F53" i="10" s="1"/>
  <c r="I53" i="10"/>
  <c r="G54" i="10"/>
  <c r="H54" i="10"/>
  <c r="I54" i="10"/>
  <c r="F55" i="10"/>
  <c r="G55" i="10"/>
  <c r="H55" i="10"/>
  <c r="I55" i="10"/>
  <c r="G56" i="10"/>
  <c r="H56" i="10"/>
  <c r="I56" i="10"/>
  <c r="G57" i="10"/>
  <c r="F57" i="10" s="1"/>
  <c r="H57" i="10"/>
  <c r="I57" i="10"/>
  <c r="G58" i="10"/>
  <c r="H58" i="10"/>
  <c r="F58" i="10" s="1"/>
  <c r="I58" i="10"/>
  <c r="G59" i="10"/>
  <c r="F59" i="10" s="1"/>
  <c r="H59" i="10"/>
  <c r="I59" i="10"/>
  <c r="G60" i="10"/>
  <c r="H60" i="10"/>
  <c r="F60" i="10" s="1"/>
  <c r="I60" i="10"/>
  <c r="G61" i="10"/>
  <c r="H61" i="10"/>
  <c r="F61" i="10" s="1"/>
  <c r="I61" i="10"/>
  <c r="G62" i="10"/>
  <c r="H62" i="10"/>
  <c r="I62" i="10"/>
  <c r="G63" i="10"/>
  <c r="H63" i="10"/>
  <c r="F63" i="10" s="1"/>
  <c r="I63" i="10"/>
  <c r="G64" i="10"/>
  <c r="H64" i="10"/>
  <c r="I64" i="10"/>
  <c r="G65" i="10"/>
  <c r="F65" i="10" s="1"/>
  <c r="H65" i="10"/>
  <c r="I65" i="10"/>
  <c r="G66" i="10"/>
  <c r="H66" i="10"/>
  <c r="I66" i="10"/>
  <c r="G67" i="10"/>
  <c r="F67" i="10" s="1"/>
  <c r="H67" i="10"/>
  <c r="I67" i="10"/>
  <c r="G68" i="10"/>
  <c r="H68" i="10"/>
  <c r="F68" i="10" s="1"/>
  <c r="I68" i="10"/>
  <c r="F69" i="10"/>
  <c r="G69" i="10"/>
  <c r="H69" i="10"/>
  <c r="I69" i="10"/>
  <c r="G70" i="10"/>
  <c r="H70" i="10"/>
  <c r="I70" i="10"/>
  <c r="G71" i="10"/>
  <c r="F71" i="10" s="1"/>
  <c r="H71" i="10"/>
  <c r="I71" i="10"/>
  <c r="G72" i="10"/>
  <c r="F72" i="10" s="1"/>
  <c r="H72" i="10"/>
  <c r="I72" i="10"/>
  <c r="F73" i="10"/>
  <c r="G73" i="10"/>
  <c r="H73" i="10"/>
  <c r="I73" i="10"/>
  <c r="G74" i="10"/>
  <c r="H74" i="10"/>
  <c r="F74" i="10" s="1"/>
  <c r="I74" i="10"/>
  <c r="G75" i="10"/>
  <c r="F75" i="10" s="1"/>
  <c r="H75" i="10"/>
  <c r="I75" i="10"/>
  <c r="G76" i="10"/>
  <c r="H76" i="10"/>
  <c r="F76" i="10" s="1"/>
  <c r="I76" i="10"/>
  <c r="F77" i="10"/>
  <c r="G77" i="10"/>
  <c r="H77" i="10"/>
  <c r="I77" i="10"/>
  <c r="G78" i="10"/>
  <c r="H78" i="10"/>
  <c r="F78" i="10" s="1"/>
  <c r="I78" i="10"/>
  <c r="G79" i="10"/>
  <c r="F79" i="10" s="1"/>
  <c r="H79" i="10"/>
  <c r="I79" i="10"/>
  <c r="G80" i="10"/>
  <c r="F80" i="10" s="1"/>
  <c r="H80" i="10"/>
  <c r="I80" i="10"/>
  <c r="F81" i="10"/>
  <c r="G81" i="10"/>
  <c r="H81" i="10"/>
  <c r="I81" i="10"/>
  <c r="G82" i="10"/>
  <c r="H82" i="10"/>
  <c r="F82" i="10" s="1"/>
  <c r="I82" i="10"/>
  <c r="F83" i="10"/>
  <c r="G83" i="10"/>
  <c r="H83" i="10"/>
  <c r="I83" i="10"/>
  <c r="G84" i="10"/>
  <c r="F84" i="10" s="1"/>
  <c r="H84" i="10"/>
  <c r="I84" i="10"/>
  <c r="G85" i="10"/>
  <c r="F85" i="10" s="1"/>
  <c r="H85" i="10"/>
  <c r="I85" i="10"/>
  <c r="G86" i="10"/>
  <c r="F86" i="10" s="1"/>
  <c r="H86" i="10"/>
  <c r="I86" i="10"/>
  <c r="G87" i="10"/>
  <c r="F87" i="10" s="1"/>
  <c r="H87" i="10"/>
  <c r="I87" i="10"/>
  <c r="G88" i="10"/>
  <c r="F88" i="10" s="1"/>
  <c r="H88" i="10"/>
  <c r="I88" i="10"/>
  <c r="F89" i="10"/>
  <c r="G89" i="10"/>
  <c r="H89" i="10"/>
  <c r="I89" i="10"/>
  <c r="G90" i="10"/>
  <c r="F90" i="10" s="1"/>
  <c r="H90" i="10"/>
  <c r="I90" i="10"/>
  <c r="G91" i="10"/>
  <c r="F91" i="10" s="1"/>
  <c r="H91" i="10"/>
  <c r="I91" i="10"/>
  <c r="G92" i="10"/>
  <c r="H92" i="10"/>
  <c r="F92" i="10" s="1"/>
  <c r="I92" i="10"/>
  <c r="F93" i="10"/>
  <c r="G93" i="10"/>
  <c r="H93" i="10"/>
  <c r="I93" i="10"/>
  <c r="G94" i="10"/>
  <c r="H94" i="10"/>
  <c r="F94" i="10" s="1"/>
  <c r="I94" i="10"/>
  <c r="G95" i="10"/>
  <c r="F95" i="10" s="1"/>
  <c r="H95" i="10"/>
  <c r="I95" i="10"/>
  <c r="G96" i="10"/>
  <c r="H96" i="10"/>
  <c r="F96" i="10" s="1"/>
  <c r="I96" i="10"/>
  <c r="F97" i="10"/>
  <c r="G97" i="10"/>
  <c r="H97" i="10"/>
  <c r="I97" i="10"/>
  <c r="G98" i="10"/>
  <c r="H98" i="10"/>
  <c r="F98" i="10" s="1"/>
  <c r="I98" i="10"/>
  <c r="F99" i="10"/>
  <c r="G99" i="10"/>
  <c r="H99" i="10"/>
  <c r="I99" i="10"/>
  <c r="G100" i="10"/>
  <c r="H100" i="10"/>
  <c r="F100" i="10" s="1"/>
  <c r="I100" i="10"/>
  <c r="G101" i="10"/>
  <c r="F101" i="10" s="1"/>
  <c r="H101" i="10"/>
  <c r="I101" i="10"/>
  <c r="G102" i="10"/>
  <c r="H102" i="10"/>
  <c r="F102" i="10" s="1"/>
  <c r="I102" i="10"/>
  <c r="G103" i="10"/>
  <c r="F103" i="10" s="1"/>
  <c r="H103" i="10"/>
  <c r="I103" i="10"/>
  <c r="G104" i="10"/>
  <c r="H104" i="10"/>
  <c r="F104" i="10" s="1"/>
  <c r="I104" i="10"/>
  <c r="F105" i="10"/>
  <c r="G105" i="10"/>
  <c r="H105" i="10"/>
  <c r="I105" i="10"/>
  <c r="G106" i="10"/>
  <c r="H106" i="10"/>
  <c r="F106" i="10" s="1"/>
  <c r="I106" i="10"/>
  <c r="G107" i="10"/>
  <c r="F107" i="10" s="1"/>
  <c r="H107" i="10"/>
  <c r="I107" i="10"/>
  <c r="G108" i="10"/>
  <c r="H108" i="10"/>
  <c r="F108" i="10" s="1"/>
  <c r="I108" i="10"/>
  <c r="F109" i="10"/>
  <c r="G109" i="10"/>
  <c r="H109" i="10"/>
  <c r="I109" i="10"/>
  <c r="G110" i="10"/>
  <c r="H110" i="10"/>
  <c r="F110" i="10" s="1"/>
  <c r="I110" i="10"/>
  <c r="G111" i="10"/>
  <c r="F111" i="10" s="1"/>
  <c r="H111" i="10"/>
  <c r="I111" i="10"/>
  <c r="G112" i="10"/>
  <c r="H112" i="10"/>
  <c r="F112" i="10" s="1"/>
  <c r="I112" i="10"/>
  <c r="F113" i="10"/>
  <c r="G113" i="10"/>
  <c r="H113" i="10"/>
  <c r="I113" i="10"/>
  <c r="G114" i="10"/>
  <c r="H114" i="10"/>
  <c r="F114" i="10" s="1"/>
  <c r="I114" i="10"/>
  <c r="F115" i="10"/>
  <c r="G115" i="10"/>
  <c r="H115" i="10"/>
  <c r="I115" i="10"/>
  <c r="G116" i="10"/>
  <c r="H116" i="10"/>
  <c r="F116" i="10" s="1"/>
  <c r="I116" i="10"/>
  <c r="G117" i="10"/>
  <c r="F117" i="10" s="1"/>
  <c r="H117" i="10"/>
  <c r="I117" i="10"/>
  <c r="G118" i="10"/>
  <c r="H118" i="10"/>
  <c r="F118" i="10" s="1"/>
  <c r="I118" i="10"/>
  <c r="G119" i="10"/>
  <c r="F119" i="10" s="1"/>
  <c r="H119" i="10"/>
  <c r="I119" i="10"/>
  <c r="G120" i="10"/>
  <c r="H120" i="10"/>
  <c r="F120" i="10" s="1"/>
  <c r="I120" i="10"/>
  <c r="F121" i="10"/>
  <c r="G121" i="10"/>
  <c r="H121" i="10"/>
  <c r="I121" i="10"/>
  <c r="G122" i="10"/>
  <c r="H122" i="10"/>
  <c r="F122" i="10" s="1"/>
  <c r="I122" i="10"/>
  <c r="G123" i="10"/>
  <c r="F123" i="10" s="1"/>
  <c r="H123" i="10"/>
  <c r="I123" i="10"/>
  <c r="G124" i="10"/>
  <c r="H124" i="10"/>
  <c r="F124" i="10" s="1"/>
  <c r="I124" i="10"/>
  <c r="F125" i="10"/>
  <c r="G125" i="10"/>
  <c r="H125" i="10"/>
  <c r="I125" i="10"/>
  <c r="G126" i="10"/>
  <c r="F126" i="10" s="1"/>
  <c r="H126" i="10"/>
  <c r="I126" i="10"/>
  <c r="G127" i="10"/>
  <c r="F127" i="10" s="1"/>
  <c r="H127" i="10"/>
  <c r="I127" i="10"/>
  <c r="G128" i="10"/>
  <c r="F128" i="10" s="1"/>
  <c r="H128" i="10"/>
  <c r="I128" i="10"/>
  <c r="F129" i="10"/>
  <c r="G129" i="10"/>
  <c r="H129" i="10"/>
  <c r="I129" i="10"/>
  <c r="G130" i="10"/>
  <c r="H130" i="10"/>
  <c r="F130" i="10" s="1"/>
  <c r="I130" i="10"/>
  <c r="F131" i="10"/>
  <c r="G131" i="10"/>
  <c r="H131" i="10"/>
  <c r="I131" i="10"/>
  <c r="G132" i="10"/>
  <c r="F132" i="10" s="1"/>
  <c r="H132" i="10"/>
  <c r="I132" i="10"/>
  <c r="G133" i="10"/>
  <c r="F133" i="10" s="1"/>
  <c r="H133" i="10"/>
  <c r="I133" i="10"/>
  <c r="G134" i="10"/>
  <c r="F134" i="10" s="1"/>
  <c r="H134" i="10"/>
  <c r="I134" i="10"/>
  <c r="G135" i="10"/>
  <c r="F135" i="10" s="1"/>
  <c r="H135" i="10"/>
  <c r="I135" i="10"/>
  <c r="G136" i="10"/>
  <c r="H136" i="10"/>
  <c r="F136" i="10" s="1"/>
  <c r="I136" i="10"/>
  <c r="F137" i="10"/>
  <c r="G137" i="10"/>
  <c r="H137" i="10"/>
  <c r="I137" i="10"/>
  <c r="G138" i="10"/>
  <c r="H138" i="10"/>
  <c r="F138" i="10" s="1"/>
  <c r="I138" i="10"/>
  <c r="G139" i="10"/>
  <c r="F139" i="10" s="1"/>
  <c r="H139" i="10"/>
  <c r="I139" i="10"/>
  <c r="G140" i="10"/>
  <c r="H140" i="10"/>
  <c r="F140" i="10" s="1"/>
  <c r="I140" i="10"/>
  <c r="F141" i="10"/>
  <c r="G141" i="10"/>
  <c r="H141" i="10"/>
  <c r="I141" i="10"/>
  <c r="G142" i="10"/>
  <c r="H142" i="10"/>
  <c r="F142" i="10" s="1"/>
  <c r="I142" i="10"/>
  <c r="G143" i="10"/>
  <c r="F143" i="10" s="1"/>
  <c r="H143" i="10"/>
  <c r="I143" i="10"/>
  <c r="G144" i="10"/>
  <c r="H144" i="10"/>
  <c r="F144" i="10" s="1"/>
  <c r="I144" i="10"/>
  <c r="F145" i="10"/>
  <c r="G145" i="10"/>
  <c r="H145" i="10"/>
  <c r="I145" i="10"/>
  <c r="G146" i="10"/>
  <c r="H146" i="10"/>
  <c r="F146" i="10" s="1"/>
  <c r="I146" i="10"/>
  <c r="F147" i="10"/>
  <c r="G147" i="10"/>
  <c r="H147" i="10"/>
  <c r="I147" i="10"/>
  <c r="G148" i="10"/>
  <c r="H148" i="10"/>
  <c r="F148" i="10" s="1"/>
  <c r="I148" i="10"/>
  <c r="G149" i="10"/>
  <c r="F149" i="10" s="1"/>
  <c r="H149" i="10"/>
  <c r="I149" i="10"/>
  <c r="G150" i="10"/>
  <c r="H150" i="10"/>
  <c r="F150" i="10" s="1"/>
  <c r="I150" i="10"/>
  <c r="G151" i="10"/>
  <c r="F151" i="10" s="1"/>
  <c r="H151" i="10"/>
  <c r="I151" i="10"/>
  <c r="G152" i="10"/>
  <c r="H152" i="10"/>
  <c r="F152" i="10" s="1"/>
  <c r="I152" i="10"/>
  <c r="F153" i="10"/>
  <c r="G153" i="10"/>
  <c r="H153" i="10"/>
  <c r="I153" i="10"/>
  <c r="G154" i="10"/>
  <c r="H154" i="10"/>
  <c r="F154" i="10" s="1"/>
  <c r="I154" i="10"/>
  <c r="G155" i="10"/>
  <c r="F155" i="10" s="1"/>
  <c r="H155" i="10"/>
  <c r="I155" i="10"/>
  <c r="G156" i="10"/>
  <c r="H156" i="10"/>
  <c r="F156" i="10" s="1"/>
  <c r="I156" i="10"/>
  <c r="F157" i="10"/>
  <c r="G157" i="10"/>
  <c r="H157" i="10"/>
  <c r="I157" i="10"/>
  <c r="G158" i="10"/>
  <c r="H158" i="10"/>
  <c r="F158" i="10" s="1"/>
  <c r="I158" i="10"/>
  <c r="G159" i="10"/>
  <c r="F159" i="10" s="1"/>
  <c r="H159" i="10"/>
  <c r="I159" i="10"/>
  <c r="G160" i="10"/>
  <c r="H160" i="10"/>
  <c r="F160" i="10" s="1"/>
  <c r="I160" i="10"/>
  <c r="F161" i="10"/>
  <c r="G161" i="10"/>
  <c r="H161" i="10"/>
  <c r="I161" i="10"/>
  <c r="G162" i="10"/>
  <c r="H162" i="10"/>
  <c r="F162" i="10" s="1"/>
  <c r="I162" i="10"/>
  <c r="F163" i="10"/>
  <c r="G163" i="10"/>
  <c r="H163" i="10"/>
  <c r="I163" i="10"/>
  <c r="G164" i="10"/>
  <c r="H164" i="10"/>
  <c r="F164" i="10" s="1"/>
  <c r="I164" i="10"/>
  <c r="G165" i="10"/>
  <c r="F165" i="10" s="1"/>
  <c r="H165" i="10"/>
  <c r="I165" i="10"/>
  <c r="G166" i="10"/>
  <c r="H166" i="10"/>
  <c r="F166" i="10" s="1"/>
  <c r="I166" i="10"/>
  <c r="G167" i="10"/>
  <c r="F167" i="10" s="1"/>
  <c r="H167" i="10"/>
  <c r="I167" i="10"/>
  <c r="G168" i="10"/>
  <c r="H168" i="10"/>
  <c r="F168" i="10" s="1"/>
  <c r="I168" i="10"/>
  <c r="F169" i="10"/>
  <c r="G169" i="10"/>
  <c r="H169" i="10"/>
  <c r="I169" i="10"/>
  <c r="G170" i="10"/>
  <c r="H170" i="10"/>
  <c r="F170" i="10" s="1"/>
  <c r="I170" i="10"/>
  <c r="G171" i="10"/>
  <c r="F171" i="10" s="1"/>
  <c r="H171" i="10"/>
  <c r="I171" i="10"/>
  <c r="G172" i="10"/>
  <c r="H172" i="10"/>
  <c r="F172" i="10" s="1"/>
  <c r="I172" i="10"/>
  <c r="F173" i="10"/>
  <c r="G173" i="10"/>
  <c r="H173" i="10"/>
  <c r="I173" i="10"/>
  <c r="G174" i="10"/>
  <c r="H174" i="10"/>
  <c r="F174" i="10" s="1"/>
  <c r="I174" i="10"/>
  <c r="G175" i="10"/>
  <c r="F175" i="10" s="1"/>
  <c r="H175" i="10"/>
  <c r="I175" i="10"/>
  <c r="G176" i="10"/>
  <c r="H176" i="10"/>
  <c r="F176" i="10" s="1"/>
  <c r="I176" i="10"/>
  <c r="F177" i="10"/>
  <c r="G177" i="10"/>
  <c r="H177" i="10"/>
  <c r="I177" i="10"/>
  <c r="G178" i="10"/>
  <c r="H178" i="10"/>
  <c r="F178" i="10" s="1"/>
  <c r="I178" i="10"/>
  <c r="F179" i="10"/>
  <c r="G179" i="10"/>
  <c r="H179" i="10"/>
  <c r="I179" i="10"/>
  <c r="G180" i="10"/>
  <c r="H180" i="10"/>
  <c r="F180" i="10" s="1"/>
  <c r="I180" i="10"/>
  <c r="G181" i="10"/>
  <c r="F181" i="10" s="1"/>
  <c r="H181" i="10"/>
  <c r="I181" i="10"/>
  <c r="G182" i="10"/>
  <c r="H182" i="10"/>
  <c r="F182" i="10" s="1"/>
  <c r="I182" i="10"/>
  <c r="G183" i="10"/>
  <c r="F183" i="10" s="1"/>
  <c r="H183" i="10"/>
  <c r="I183" i="10"/>
  <c r="G184" i="10"/>
  <c r="H184" i="10"/>
  <c r="F184" i="10" s="1"/>
  <c r="I184" i="10"/>
  <c r="F185" i="10"/>
  <c r="G185" i="10"/>
  <c r="H185" i="10"/>
  <c r="I185" i="10"/>
  <c r="G186" i="10"/>
  <c r="H186" i="10"/>
  <c r="F186" i="10" s="1"/>
  <c r="I186" i="10"/>
  <c r="G187" i="10"/>
  <c r="F187" i="10" s="1"/>
  <c r="H187" i="10"/>
  <c r="I187" i="10"/>
  <c r="G188" i="10"/>
  <c r="F188" i="10" s="1"/>
  <c r="H188" i="10"/>
  <c r="I188" i="10"/>
  <c r="F189" i="10"/>
  <c r="G189" i="10"/>
  <c r="H189" i="10"/>
  <c r="I189" i="10"/>
  <c r="G190" i="10"/>
  <c r="H190" i="10"/>
  <c r="I190" i="10"/>
  <c r="G191" i="10"/>
  <c r="H191" i="10"/>
  <c r="F191" i="10" s="1"/>
  <c r="I191" i="10"/>
  <c r="G192" i="10"/>
  <c r="F192" i="10" s="1"/>
  <c r="H192" i="10"/>
  <c r="I192" i="10"/>
  <c r="G193" i="10"/>
  <c r="H193" i="10"/>
  <c r="F193" i="10" s="1"/>
  <c r="I193" i="10"/>
  <c r="G194" i="10"/>
  <c r="H194" i="10"/>
  <c r="I194" i="10"/>
  <c r="F195" i="10"/>
  <c r="G195" i="10"/>
  <c r="H195" i="10"/>
  <c r="I195" i="10"/>
  <c r="G196" i="10"/>
  <c r="F196" i="10" s="1"/>
  <c r="H196" i="10"/>
  <c r="I196" i="10"/>
  <c r="G197" i="10"/>
  <c r="H197" i="10"/>
  <c r="F197" i="10" s="1"/>
  <c r="I197" i="10"/>
  <c r="G198" i="10"/>
  <c r="F198" i="10" s="1"/>
  <c r="H198" i="10"/>
  <c r="I198" i="10"/>
  <c r="F199" i="10"/>
  <c r="G199" i="10"/>
  <c r="H199" i="10"/>
  <c r="I199" i="10"/>
  <c r="G200" i="10"/>
  <c r="H200" i="10"/>
  <c r="I200" i="10"/>
  <c r="G201" i="10"/>
  <c r="F201" i="10" s="1"/>
  <c r="H201" i="10"/>
  <c r="I201" i="10"/>
  <c r="G202" i="10"/>
  <c r="H202" i="10"/>
  <c r="I202" i="10"/>
  <c r="F203" i="10"/>
  <c r="G203" i="10"/>
  <c r="H203" i="10"/>
  <c r="I203" i="10"/>
  <c r="G204" i="10"/>
  <c r="F204" i="10" s="1"/>
  <c r="H204" i="10"/>
  <c r="I204" i="10"/>
  <c r="G205" i="10"/>
  <c r="F205" i="10" s="1"/>
  <c r="H205" i="10"/>
  <c r="I205" i="10"/>
  <c r="G206" i="10"/>
  <c r="H206" i="10"/>
  <c r="I206" i="10"/>
  <c r="G207" i="10"/>
  <c r="H207" i="10"/>
  <c r="F207" i="10" s="1"/>
  <c r="I207" i="10"/>
  <c r="N1" i="9"/>
  <c r="Q1" i="9"/>
  <c r="N2" i="9"/>
  <c r="Q2" i="9"/>
  <c r="I6" i="9"/>
  <c r="J6" i="9"/>
  <c r="O6" i="9"/>
  <c r="P6" i="9"/>
  <c r="I7" i="9"/>
  <c r="J7" i="9"/>
  <c r="O7" i="9"/>
  <c r="P7" i="9"/>
  <c r="I8" i="9"/>
  <c r="J8" i="9"/>
  <c r="O8" i="9"/>
  <c r="P8" i="9"/>
  <c r="I9" i="9"/>
  <c r="J9" i="9"/>
  <c r="K9" i="9" s="1"/>
  <c r="O9" i="9"/>
  <c r="P9" i="9"/>
  <c r="I10" i="9"/>
  <c r="J10" i="9"/>
  <c r="O10" i="9"/>
  <c r="P10" i="9"/>
  <c r="I11" i="9"/>
  <c r="J11" i="9"/>
  <c r="O11" i="9"/>
  <c r="P11" i="9"/>
  <c r="I12" i="9"/>
  <c r="J12" i="9"/>
  <c r="O12" i="9"/>
  <c r="P12" i="9"/>
  <c r="I13" i="9"/>
  <c r="J13" i="9"/>
  <c r="O13" i="9"/>
  <c r="P13" i="9"/>
  <c r="I14" i="9"/>
  <c r="J14" i="9"/>
  <c r="O14" i="9"/>
  <c r="P14" i="9"/>
  <c r="I15" i="9"/>
  <c r="J15" i="9"/>
  <c r="O15" i="9"/>
  <c r="P15" i="9"/>
  <c r="I16" i="9"/>
  <c r="J16" i="9"/>
  <c r="O16" i="9"/>
  <c r="P16" i="9"/>
  <c r="I17" i="9"/>
  <c r="J17" i="9"/>
  <c r="O17" i="9"/>
  <c r="P17" i="9"/>
  <c r="I18" i="9"/>
  <c r="J18" i="9"/>
  <c r="O18" i="9"/>
  <c r="P18" i="9"/>
  <c r="I19" i="9"/>
  <c r="J19" i="9"/>
  <c r="O19" i="9"/>
  <c r="P19" i="9"/>
  <c r="I20" i="9"/>
  <c r="J20" i="9"/>
  <c r="O20" i="9"/>
  <c r="P20" i="9"/>
  <c r="I21" i="9"/>
  <c r="J21" i="9"/>
  <c r="O21" i="9"/>
  <c r="P21" i="9"/>
  <c r="I22" i="9"/>
  <c r="J22" i="9"/>
  <c r="O22" i="9"/>
  <c r="P22" i="9"/>
  <c r="I23" i="9"/>
  <c r="J23" i="9"/>
  <c r="O23" i="9"/>
  <c r="P23" i="9"/>
  <c r="I24" i="9"/>
  <c r="J24" i="9"/>
  <c r="O24" i="9"/>
  <c r="P24" i="9"/>
  <c r="I25" i="9"/>
  <c r="J25" i="9"/>
  <c r="O25" i="9"/>
  <c r="P25" i="9"/>
  <c r="I26" i="9"/>
  <c r="J26" i="9"/>
  <c r="O26" i="9"/>
  <c r="P26" i="9"/>
  <c r="I27" i="9"/>
  <c r="J27" i="9"/>
  <c r="O27" i="9"/>
  <c r="P27" i="9"/>
  <c r="I28" i="9"/>
  <c r="J28" i="9"/>
  <c r="O28" i="9"/>
  <c r="P28" i="9"/>
  <c r="I29" i="9"/>
  <c r="J29" i="9"/>
  <c r="O29" i="9"/>
  <c r="P29" i="9"/>
  <c r="I30" i="9"/>
  <c r="J30" i="9"/>
  <c r="O30" i="9"/>
  <c r="P30" i="9"/>
  <c r="I31" i="9"/>
  <c r="J31" i="9"/>
  <c r="O31" i="9"/>
  <c r="P31" i="9"/>
  <c r="I32" i="9"/>
  <c r="J32" i="9"/>
  <c r="O32" i="9"/>
  <c r="P32" i="9"/>
  <c r="I33" i="9"/>
  <c r="J33" i="9"/>
  <c r="O33" i="9"/>
  <c r="P33" i="9"/>
  <c r="I34" i="9"/>
  <c r="J34" i="9"/>
  <c r="O34" i="9"/>
  <c r="P34" i="9"/>
  <c r="I35" i="9"/>
  <c r="J35" i="9"/>
  <c r="O35" i="9"/>
  <c r="P35" i="9"/>
  <c r="I36" i="9"/>
  <c r="J36" i="9"/>
  <c r="O36" i="9"/>
  <c r="P36" i="9"/>
  <c r="I37" i="9"/>
  <c r="J37" i="9"/>
  <c r="O37" i="9"/>
  <c r="P37" i="9"/>
  <c r="I38" i="9"/>
  <c r="J38" i="9"/>
  <c r="O38" i="9"/>
  <c r="P38" i="9"/>
  <c r="I39" i="9"/>
  <c r="J39" i="9"/>
  <c r="O39" i="9"/>
  <c r="P39" i="9"/>
  <c r="I40" i="9"/>
  <c r="J40" i="9"/>
  <c r="O40" i="9"/>
  <c r="P40" i="9"/>
  <c r="I41" i="9"/>
  <c r="J41" i="9"/>
  <c r="O41" i="9"/>
  <c r="P41" i="9"/>
  <c r="I42" i="9"/>
  <c r="J42" i="9"/>
  <c r="O42" i="9"/>
  <c r="P42" i="9"/>
  <c r="I43" i="9"/>
  <c r="J43" i="9"/>
  <c r="O43" i="9"/>
  <c r="P43" i="9"/>
  <c r="I44" i="9"/>
  <c r="J44" i="9"/>
  <c r="K44" i="9" s="1"/>
  <c r="O44" i="9"/>
  <c r="P44" i="9"/>
  <c r="I45" i="9"/>
  <c r="J45" i="9"/>
  <c r="O45" i="9"/>
  <c r="P45" i="9"/>
  <c r="I46" i="9"/>
  <c r="J46" i="9"/>
  <c r="O46" i="9"/>
  <c r="P46" i="9"/>
  <c r="I47" i="9"/>
  <c r="J47" i="9"/>
  <c r="O47" i="9"/>
  <c r="P47" i="9"/>
  <c r="I48" i="9"/>
  <c r="J48" i="9"/>
  <c r="O48" i="9"/>
  <c r="P48" i="9"/>
  <c r="I49" i="9"/>
  <c r="J49" i="9"/>
  <c r="O49" i="9"/>
  <c r="P49" i="9"/>
  <c r="I50" i="9"/>
  <c r="J50" i="9"/>
  <c r="O50" i="9"/>
  <c r="P50" i="9"/>
  <c r="I51" i="9"/>
  <c r="J51" i="9"/>
  <c r="O51" i="9"/>
  <c r="P51" i="9"/>
  <c r="I52" i="9"/>
  <c r="J52" i="9"/>
  <c r="O52" i="9"/>
  <c r="P52" i="9"/>
  <c r="I53" i="9"/>
  <c r="J53" i="9"/>
  <c r="O53" i="9"/>
  <c r="P53" i="9"/>
  <c r="I54" i="9"/>
  <c r="J54" i="9"/>
  <c r="O54" i="9"/>
  <c r="P54" i="9"/>
  <c r="I55" i="9"/>
  <c r="J55" i="9"/>
  <c r="O55" i="9"/>
  <c r="P55" i="9"/>
  <c r="I56" i="9"/>
  <c r="J56" i="9"/>
  <c r="O56" i="9"/>
  <c r="P56" i="9"/>
  <c r="I57" i="9"/>
  <c r="J57" i="9"/>
  <c r="O57" i="9"/>
  <c r="P57" i="9"/>
  <c r="I58" i="9"/>
  <c r="J58" i="9"/>
  <c r="O58" i="9"/>
  <c r="P58" i="9"/>
  <c r="I59" i="9"/>
  <c r="J59" i="9"/>
  <c r="O59" i="9"/>
  <c r="P59" i="9"/>
  <c r="I60" i="9"/>
  <c r="J60" i="9"/>
  <c r="O60" i="9"/>
  <c r="P60" i="9"/>
  <c r="I61" i="9"/>
  <c r="J61" i="9"/>
  <c r="O61" i="9"/>
  <c r="P61" i="9"/>
  <c r="I62" i="9"/>
  <c r="J62" i="9"/>
  <c r="O62" i="9"/>
  <c r="P62" i="9"/>
  <c r="I63" i="9"/>
  <c r="J63" i="9"/>
  <c r="O63" i="9"/>
  <c r="P63" i="9"/>
  <c r="I64" i="9"/>
  <c r="J64" i="9"/>
  <c r="O64" i="9"/>
  <c r="P64" i="9"/>
  <c r="I65" i="9"/>
  <c r="J65" i="9"/>
  <c r="O65" i="9"/>
  <c r="P65" i="9"/>
  <c r="I66" i="9"/>
  <c r="J66" i="9"/>
  <c r="O66" i="9"/>
  <c r="P66" i="9"/>
  <c r="I67" i="9"/>
  <c r="J67" i="9"/>
  <c r="O67" i="9"/>
  <c r="P67" i="9"/>
  <c r="I68" i="9"/>
  <c r="J68" i="9"/>
  <c r="O68" i="9"/>
  <c r="P68" i="9"/>
  <c r="I69" i="9"/>
  <c r="J69" i="9"/>
  <c r="O69" i="9"/>
  <c r="P69" i="9"/>
  <c r="I70" i="9"/>
  <c r="J70" i="9"/>
  <c r="O70" i="9"/>
  <c r="P70" i="9"/>
  <c r="I71" i="9"/>
  <c r="J71" i="9"/>
  <c r="O71" i="9"/>
  <c r="P71" i="9"/>
  <c r="I72" i="9"/>
  <c r="J72" i="9"/>
  <c r="O72" i="9"/>
  <c r="P72" i="9"/>
  <c r="I73" i="9"/>
  <c r="J73" i="9"/>
  <c r="O73" i="9"/>
  <c r="P73" i="9"/>
  <c r="I74" i="9"/>
  <c r="J74" i="9"/>
  <c r="O74" i="9"/>
  <c r="P74" i="9"/>
  <c r="I75" i="9"/>
  <c r="J75" i="9"/>
  <c r="O75" i="9"/>
  <c r="P75" i="9"/>
  <c r="I76" i="9"/>
  <c r="J76" i="9"/>
  <c r="O76" i="9"/>
  <c r="P76" i="9"/>
  <c r="I77" i="9"/>
  <c r="J77" i="9"/>
  <c r="O77" i="9"/>
  <c r="P77" i="9"/>
  <c r="I78" i="9"/>
  <c r="J78" i="9"/>
  <c r="O78" i="9"/>
  <c r="P78" i="9"/>
  <c r="I79" i="9"/>
  <c r="J79" i="9"/>
  <c r="O79" i="9"/>
  <c r="P79" i="9"/>
  <c r="I80" i="9"/>
  <c r="J80" i="9"/>
  <c r="O80" i="9"/>
  <c r="P80" i="9"/>
  <c r="I81" i="9"/>
  <c r="J81" i="9"/>
  <c r="O81" i="9"/>
  <c r="P81" i="9"/>
  <c r="I82" i="9"/>
  <c r="J82" i="9"/>
  <c r="O82" i="9"/>
  <c r="P82" i="9"/>
  <c r="I83" i="9"/>
  <c r="J83" i="9"/>
  <c r="O83" i="9"/>
  <c r="P83" i="9"/>
  <c r="I84" i="9"/>
  <c r="J84" i="9"/>
  <c r="O84" i="9"/>
  <c r="P84" i="9"/>
  <c r="I85" i="9"/>
  <c r="J85" i="9"/>
  <c r="O85" i="9"/>
  <c r="P85" i="9"/>
  <c r="I86" i="9"/>
  <c r="J86" i="9"/>
  <c r="O86" i="9"/>
  <c r="P86" i="9"/>
  <c r="I87" i="9"/>
  <c r="J87" i="9"/>
  <c r="O87" i="9"/>
  <c r="P87" i="9"/>
  <c r="I88" i="9"/>
  <c r="J88" i="9"/>
  <c r="O88" i="9"/>
  <c r="P88" i="9"/>
  <c r="I89" i="9"/>
  <c r="J89" i="9"/>
  <c r="O89" i="9"/>
  <c r="P89" i="9"/>
  <c r="I90" i="9"/>
  <c r="J90" i="9"/>
  <c r="O90" i="9"/>
  <c r="P90" i="9"/>
  <c r="I91" i="9"/>
  <c r="J91" i="9"/>
  <c r="O91" i="9"/>
  <c r="P91" i="9"/>
  <c r="I92" i="9"/>
  <c r="J92" i="9"/>
  <c r="O92" i="9"/>
  <c r="P92" i="9"/>
  <c r="I93" i="9"/>
  <c r="J93" i="9"/>
  <c r="O93" i="9"/>
  <c r="P93" i="9"/>
  <c r="I94" i="9"/>
  <c r="J94" i="9"/>
  <c r="O94" i="9"/>
  <c r="P94" i="9"/>
  <c r="I95" i="9"/>
  <c r="J95" i="9"/>
  <c r="O95" i="9"/>
  <c r="P95" i="9"/>
  <c r="I96" i="9"/>
  <c r="J96" i="9"/>
  <c r="O96" i="9"/>
  <c r="P96" i="9"/>
  <c r="I97" i="9"/>
  <c r="J97" i="9"/>
  <c r="O97" i="9"/>
  <c r="P97" i="9"/>
  <c r="I98" i="9"/>
  <c r="J98" i="9"/>
  <c r="O98" i="9"/>
  <c r="P98" i="9"/>
  <c r="I99" i="9"/>
  <c r="J99" i="9"/>
  <c r="O99" i="9"/>
  <c r="P99" i="9"/>
  <c r="I100" i="9"/>
  <c r="J100" i="9"/>
  <c r="O100" i="9"/>
  <c r="P100" i="9"/>
  <c r="I101" i="9"/>
  <c r="J101" i="9"/>
  <c r="O101" i="9"/>
  <c r="P101" i="9"/>
  <c r="I102" i="9"/>
  <c r="J102" i="9"/>
  <c r="O102" i="9"/>
  <c r="P102" i="9"/>
  <c r="I103" i="9"/>
  <c r="J103" i="9"/>
  <c r="O103" i="9"/>
  <c r="P103" i="9"/>
  <c r="I104" i="9"/>
  <c r="J104" i="9"/>
  <c r="O104" i="9"/>
  <c r="P104" i="9"/>
  <c r="I105" i="9"/>
  <c r="J105" i="9"/>
  <c r="O105" i="9"/>
  <c r="P105" i="9"/>
  <c r="I106" i="9"/>
  <c r="J106" i="9"/>
  <c r="O106" i="9"/>
  <c r="P106" i="9"/>
  <c r="I107" i="9"/>
  <c r="J107" i="9"/>
  <c r="O107" i="9"/>
  <c r="P107" i="9"/>
  <c r="I108" i="9"/>
  <c r="J108" i="9"/>
  <c r="O108" i="9"/>
  <c r="P108" i="9"/>
  <c r="I109" i="9"/>
  <c r="J109" i="9"/>
  <c r="O109" i="9"/>
  <c r="P109" i="9"/>
  <c r="I110" i="9"/>
  <c r="J110" i="9"/>
  <c r="O110" i="9"/>
  <c r="P110" i="9"/>
  <c r="I111" i="9"/>
  <c r="J111" i="9"/>
  <c r="O111" i="9"/>
  <c r="P111" i="9"/>
  <c r="I112" i="9"/>
  <c r="J112" i="9"/>
  <c r="O112" i="9"/>
  <c r="P112" i="9"/>
  <c r="I113" i="9"/>
  <c r="J113" i="9"/>
  <c r="O113" i="9"/>
  <c r="P113" i="9"/>
  <c r="I114" i="9"/>
  <c r="J114" i="9"/>
  <c r="O114" i="9"/>
  <c r="P114" i="9"/>
  <c r="I115" i="9"/>
  <c r="J115" i="9"/>
  <c r="O115" i="9"/>
  <c r="P115" i="9"/>
  <c r="I116" i="9"/>
  <c r="J116" i="9"/>
  <c r="O116" i="9"/>
  <c r="P116" i="9"/>
  <c r="I117" i="9"/>
  <c r="J117" i="9"/>
  <c r="O117" i="9"/>
  <c r="P117" i="9"/>
  <c r="I118" i="9"/>
  <c r="J118" i="9"/>
  <c r="O118" i="9"/>
  <c r="P118" i="9"/>
  <c r="I119" i="9"/>
  <c r="J119" i="9"/>
  <c r="O119" i="9"/>
  <c r="P119" i="9"/>
  <c r="I120" i="9"/>
  <c r="J120" i="9"/>
  <c r="O120" i="9"/>
  <c r="P120" i="9"/>
  <c r="I121" i="9"/>
  <c r="J121" i="9"/>
  <c r="O121" i="9"/>
  <c r="P121" i="9"/>
  <c r="I122" i="9"/>
  <c r="J122" i="9"/>
  <c r="O122" i="9"/>
  <c r="P122" i="9"/>
  <c r="I123" i="9"/>
  <c r="J123" i="9"/>
  <c r="O123" i="9"/>
  <c r="P123" i="9"/>
  <c r="I124" i="9"/>
  <c r="J124" i="9"/>
  <c r="O124" i="9"/>
  <c r="P124" i="9"/>
  <c r="I125" i="9"/>
  <c r="J125" i="9"/>
  <c r="O125" i="9"/>
  <c r="P125" i="9"/>
  <c r="I126" i="9"/>
  <c r="J126" i="9"/>
  <c r="O126" i="9"/>
  <c r="P126" i="9"/>
  <c r="I127" i="9"/>
  <c r="J127" i="9"/>
  <c r="O127" i="9"/>
  <c r="P127" i="9"/>
  <c r="I128" i="9"/>
  <c r="J128" i="9"/>
  <c r="O128" i="9"/>
  <c r="P128" i="9"/>
  <c r="I129" i="9"/>
  <c r="J129" i="9"/>
  <c r="O129" i="9"/>
  <c r="P129" i="9"/>
  <c r="I130" i="9"/>
  <c r="J130" i="9"/>
  <c r="O130" i="9"/>
  <c r="P130" i="9"/>
  <c r="I131" i="9"/>
  <c r="J131" i="9"/>
  <c r="O131" i="9"/>
  <c r="P131" i="9"/>
  <c r="I132" i="9"/>
  <c r="J132" i="9"/>
  <c r="O132" i="9"/>
  <c r="P132" i="9"/>
  <c r="I133" i="9"/>
  <c r="J133" i="9"/>
  <c r="O133" i="9"/>
  <c r="P133" i="9"/>
  <c r="I134" i="9"/>
  <c r="J134" i="9"/>
  <c r="O134" i="9"/>
  <c r="P134" i="9"/>
  <c r="I135" i="9"/>
  <c r="J135" i="9"/>
  <c r="O135" i="9"/>
  <c r="P135" i="9"/>
  <c r="I136" i="9"/>
  <c r="J136" i="9"/>
  <c r="O136" i="9"/>
  <c r="P136" i="9"/>
  <c r="I137" i="9"/>
  <c r="J137" i="9"/>
  <c r="O137" i="9"/>
  <c r="P137" i="9"/>
  <c r="I138" i="9"/>
  <c r="J138" i="9"/>
  <c r="O138" i="9"/>
  <c r="P138" i="9"/>
  <c r="I139" i="9"/>
  <c r="J139" i="9"/>
  <c r="O139" i="9"/>
  <c r="P139" i="9"/>
  <c r="I140" i="9"/>
  <c r="J140" i="9"/>
  <c r="O140" i="9"/>
  <c r="P140" i="9"/>
  <c r="I141" i="9"/>
  <c r="J141" i="9"/>
  <c r="O141" i="9"/>
  <c r="P141" i="9"/>
  <c r="I142" i="9"/>
  <c r="J142" i="9"/>
  <c r="O142" i="9"/>
  <c r="P142" i="9"/>
  <c r="I143" i="9"/>
  <c r="J143" i="9"/>
  <c r="K143" i="9" s="1"/>
  <c r="O143" i="9"/>
  <c r="P143" i="9"/>
  <c r="I144" i="9"/>
  <c r="J144" i="9"/>
  <c r="O144" i="9"/>
  <c r="P144" i="9"/>
  <c r="I145" i="9"/>
  <c r="J145" i="9"/>
  <c r="O145" i="9"/>
  <c r="P145" i="9"/>
  <c r="I146" i="9"/>
  <c r="J146" i="9"/>
  <c r="O146" i="9"/>
  <c r="P146" i="9"/>
  <c r="I147" i="9"/>
  <c r="J147" i="9"/>
  <c r="O147" i="9"/>
  <c r="P147" i="9"/>
  <c r="I148" i="9"/>
  <c r="J148" i="9"/>
  <c r="O148" i="9"/>
  <c r="P148" i="9"/>
  <c r="I149" i="9"/>
  <c r="J149" i="9"/>
  <c r="O149" i="9"/>
  <c r="P149" i="9"/>
  <c r="I150" i="9"/>
  <c r="J150" i="9"/>
  <c r="O150" i="9"/>
  <c r="P150" i="9"/>
  <c r="I151" i="9"/>
  <c r="J151" i="9"/>
  <c r="O151" i="9"/>
  <c r="P151" i="9"/>
  <c r="I152" i="9"/>
  <c r="J152" i="9"/>
  <c r="O152" i="9"/>
  <c r="P152" i="9"/>
  <c r="I153" i="9"/>
  <c r="J153" i="9"/>
  <c r="O153" i="9"/>
  <c r="P153" i="9"/>
  <c r="I154" i="9"/>
  <c r="J154" i="9"/>
  <c r="O154" i="9"/>
  <c r="P154" i="9"/>
  <c r="I155" i="9"/>
  <c r="J155" i="9"/>
  <c r="O155" i="9"/>
  <c r="P155" i="9"/>
  <c r="I156" i="9"/>
  <c r="J156" i="9"/>
  <c r="O156" i="9"/>
  <c r="P156" i="9"/>
  <c r="I157" i="9"/>
  <c r="J157" i="9"/>
  <c r="O157" i="9"/>
  <c r="P157" i="9"/>
  <c r="I158" i="9"/>
  <c r="J158" i="9"/>
  <c r="O158" i="9"/>
  <c r="P158" i="9"/>
  <c r="I159" i="9"/>
  <c r="J159" i="9"/>
  <c r="K159" i="9" s="1"/>
  <c r="O159" i="9"/>
  <c r="P159" i="9"/>
  <c r="I160" i="9"/>
  <c r="J160" i="9"/>
  <c r="O160" i="9"/>
  <c r="P160" i="9"/>
  <c r="I161" i="9"/>
  <c r="J161" i="9"/>
  <c r="O161" i="9"/>
  <c r="P161" i="9"/>
  <c r="I162" i="9"/>
  <c r="J162" i="9"/>
  <c r="O162" i="9"/>
  <c r="P162" i="9"/>
  <c r="I163" i="9"/>
  <c r="J163" i="9"/>
  <c r="O163" i="9"/>
  <c r="P163" i="9"/>
  <c r="I164" i="9"/>
  <c r="J164" i="9"/>
  <c r="O164" i="9"/>
  <c r="P164" i="9"/>
  <c r="I165" i="9"/>
  <c r="J165" i="9"/>
  <c r="O165" i="9"/>
  <c r="P165" i="9"/>
  <c r="I166" i="9"/>
  <c r="J166" i="9"/>
  <c r="O166" i="9"/>
  <c r="P166" i="9"/>
  <c r="I167" i="9"/>
  <c r="J167" i="9"/>
  <c r="O167" i="9"/>
  <c r="P167" i="9"/>
  <c r="I168" i="9"/>
  <c r="J168" i="9"/>
  <c r="O168" i="9"/>
  <c r="P168" i="9"/>
  <c r="I169" i="9"/>
  <c r="J169" i="9"/>
  <c r="O169" i="9"/>
  <c r="P169" i="9"/>
  <c r="I170" i="9"/>
  <c r="J170" i="9"/>
  <c r="O170" i="9"/>
  <c r="P170" i="9"/>
  <c r="I171" i="9"/>
  <c r="J171" i="9"/>
  <c r="O171" i="9"/>
  <c r="P171" i="9"/>
  <c r="I172" i="9"/>
  <c r="J172" i="9"/>
  <c r="O172" i="9"/>
  <c r="P172" i="9"/>
  <c r="I173" i="9"/>
  <c r="J173" i="9"/>
  <c r="O173" i="9"/>
  <c r="P173" i="9"/>
  <c r="I174" i="9"/>
  <c r="J174" i="9"/>
  <c r="O174" i="9"/>
  <c r="P174" i="9"/>
  <c r="I175" i="9"/>
  <c r="J175" i="9"/>
  <c r="O175" i="9"/>
  <c r="P175" i="9"/>
  <c r="I176" i="9"/>
  <c r="J176" i="9"/>
  <c r="O176" i="9"/>
  <c r="P176" i="9"/>
  <c r="I177" i="9"/>
  <c r="J177" i="9"/>
  <c r="O177" i="9"/>
  <c r="P177" i="9"/>
  <c r="I178" i="9"/>
  <c r="J178" i="9"/>
  <c r="O178" i="9"/>
  <c r="P178" i="9"/>
  <c r="I179" i="9"/>
  <c r="J179" i="9"/>
  <c r="O179" i="9"/>
  <c r="P179" i="9"/>
  <c r="I180" i="9"/>
  <c r="J180" i="9"/>
  <c r="O180" i="9"/>
  <c r="P180" i="9"/>
  <c r="I181" i="9"/>
  <c r="J181" i="9"/>
  <c r="O181" i="9"/>
  <c r="P181" i="9"/>
  <c r="I182" i="9"/>
  <c r="J182" i="9"/>
  <c r="O182" i="9"/>
  <c r="P182" i="9"/>
  <c r="I183" i="9"/>
  <c r="J183" i="9"/>
  <c r="O183" i="9"/>
  <c r="P183" i="9"/>
  <c r="I184" i="9"/>
  <c r="J184" i="9"/>
  <c r="O184" i="9"/>
  <c r="P184" i="9"/>
  <c r="I185" i="9"/>
  <c r="J185" i="9"/>
  <c r="O185" i="9"/>
  <c r="P185" i="9"/>
  <c r="I186" i="9"/>
  <c r="J186" i="9"/>
  <c r="O186" i="9"/>
  <c r="P186" i="9"/>
  <c r="I187" i="9"/>
  <c r="J187" i="9"/>
  <c r="O187" i="9"/>
  <c r="P187" i="9"/>
  <c r="I188" i="9"/>
  <c r="J188" i="9"/>
  <c r="O188" i="9"/>
  <c r="P188" i="9"/>
  <c r="I189" i="9"/>
  <c r="J189" i="9"/>
  <c r="O189" i="9"/>
  <c r="P189" i="9"/>
  <c r="I190" i="9"/>
  <c r="J190" i="9"/>
  <c r="O190" i="9"/>
  <c r="P190" i="9"/>
  <c r="I191" i="9"/>
  <c r="J191" i="9"/>
  <c r="O191" i="9"/>
  <c r="P191" i="9"/>
  <c r="I192" i="9"/>
  <c r="J192" i="9"/>
  <c r="O192" i="9"/>
  <c r="P192" i="9"/>
  <c r="I193" i="9"/>
  <c r="J193" i="9"/>
  <c r="O193" i="9"/>
  <c r="P193" i="9"/>
  <c r="I194" i="9"/>
  <c r="J194" i="9"/>
  <c r="O194" i="9"/>
  <c r="P194" i="9"/>
  <c r="I195" i="9"/>
  <c r="J195" i="9"/>
  <c r="O195" i="9"/>
  <c r="P195" i="9"/>
  <c r="I196" i="9"/>
  <c r="J196" i="9"/>
  <c r="O196" i="9"/>
  <c r="P196" i="9"/>
  <c r="I197" i="9"/>
  <c r="J197" i="9"/>
  <c r="O197" i="9"/>
  <c r="P197" i="9"/>
  <c r="I198" i="9"/>
  <c r="J198" i="9"/>
  <c r="O198" i="9"/>
  <c r="P198" i="9"/>
  <c r="I199" i="9"/>
  <c r="J199" i="9"/>
  <c r="O199" i="9"/>
  <c r="P199" i="9"/>
  <c r="I200" i="9"/>
  <c r="J200" i="9"/>
  <c r="O200" i="9"/>
  <c r="P200" i="9"/>
  <c r="I201" i="9"/>
  <c r="J201" i="9"/>
  <c r="O201" i="9"/>
  <c r="P201" i="9"/>
  <c r="I202" i="9"/>
  <c r="J202" i="9"/>
  <c r="O202" i="9"/>
  <c r="P202" i="9"/>
  <c r="I203" i="9"/>
  <c r="J203" i="9"/>
  <c r="O203" i="9"/>
  <c r="P203" i="9"/>
  <c r="I204" i="9"/>
  <c r="J204" i="9"/>
  <c r="O204" i="9"/>
  <c r="P204" i="9"/>
  <c r="I205" i="9"/>
  <c r="J205" i="9"/>
  <c r="O205" i="9"/>
  <c r="P205" i="9"/>
  <c r="E6" i="8"/>
  <c r="F6" i="8"/>
  <c r="E7" i="8"/>
  <c r="F7" i="8"/>
  <c r="E8" i="8"/>
  <c r="F8" i="8"/>
  <c r="G8" i="8" s="1"/>
  <c r="E9" i="8"/>
  <c r="F9" i="8"/>
  <c r="E10" i="8"/>
  <c r="F10" i="8"/>
  <c r="E11" i="8"/>
  <c r="F11" i="8"/>
  <c r="G11" i="8" s="1"/>
  <c r="E12" i="8"/>
  <c r="F12" i="8"/>
  <c r="E13" i="8"/>
  <c r="F13" i="8"/>
  <c r="G13" i="8"/>
  <c r="E14" i="8"/>
  <c r="F14" i="8"/>
  <c r="E15" i="8"/>
  <c r="F15" i="8"/>
  <c r="E16" i="8"/>
  <c r="F16" i="8"/>
  <c r="G16" i="8"/>
  <c r="E17" i="8"/>
  <c r="F17" i="8"/>
  <c r="G17" i="8" s="1"/>
  <c r="E18" i="8"/>
  <c r="F18" i="8"/>
  <c r="E19" i="8"/>
  <c r="F19" i="8"/>
  <c r="G19" i="8"/>
  <c r="E20" i="8"/>
  <c r="F20" i="8"/>
  <c r="E21" i="8"/>
  <c r="F21" i="8"/>
  <c r="G21" i="8" s="1"/>
  <c r="E22" i="8"/>
  <c r="F22" i="8"/>
  <c r="E23" i="8"/>
  <c r="F23" i="8"/>
  <c r="E24" i="8"/>
  <c r="F24" i="8"/>
  <c r="G24" i="8"/>
  <c r="E25" i="8"/>
  <c r="G25" i="8" s="1"/>
  <c r="F25" i="8"/>
  <c r="E26" i="8"/>
  <c r="F26" i="8"/>
  <c r="G26" i="8" s="1"/>
  <c r="E27" i="8"/>
  <c r="F27" i="8"/>
  <c r="E28" i="8"/>
  <c r="F28" i="8"/>
  <c r="G28" i="8" s="1"/>
  <c r="E29" i="8"/>
  <c r="F29" i="8"/>
  <c r="G29" i="8" s="1"/>
  <c r="E30" i="8"/>
  <c r="F30" i="8"/>
  <c r="G30" i="8" s="1"/>
  <c r="E31" i="8"/>
  <c r="F31" i="8"/>
  <c r="E32" i="8"/>
  <c r="F32" i="8"/>
  <c r="G32" i="8" s="1"/>
  <c r="E33" i="8"/>
  <c r="F33" i="8"/>
  <c r="G33" i="8"/>
  <c r="E34" i="8"/>
  <c r="F34" i="8"/>
  <c r="E35" i="8"/>
  <c r="F35" i="8"/>
  <c r="G35" i="8" s="1"/>
  <c r="E36" i="8"/>
  <c r="F36" i="8"/>
  <c r="G36" i="8" s="1"/>
  <c r="E37" i="8"/>
  <c r="F37" i="8"/>
  <c r="G37" i="8" s="1"/>
  <c r="E38" i="8"/>
  <c r="F38" i="8"/>
  <c r="E39" i="8"/>
  <c r="F39" i="8"/>
  <c r="E40" i="8"/>
  <c r="F40" i="8"/>
  <c r="G40" i="8" s="1"/>
  <c r="E41" i="8"/>
  <c r="F41" i="8"/>
  <c r="E42" i="8"/>
  <c r="F42" i="8"/>
  <c r="E43" i="8"/>
  <c r="F43" i="8"/>
  <c r="G43" i="8" s="1"/>
  <c r="E44" i="8"/>
  <c r="F44" i="8"/>
  <c r="E45" i="8"/>
  <c r="F45" i="8"/>
  <c r="G45" i="8" s="1"/>
  <c r="E46" i="8"/>
  <c r="F46" i="8"/>
  <c r="E47" i="8"/>
  <c r="F47" i="8"/>
  <c r="G47" i="8" s="1"/>
  <c r="E48" i="8"/>
  <c r="F48" i="8"/>
  <c r="G48" i="8"/>
  <c r="E49" i="8"/>
  <c r="F49" i="8"/>
  <c r="G49" i="8" s="1"/>
  <c r="E50" i="8"/>
  <c r="F50" i="8"/>
  <c r="G50" i="8" s="1"/>
  <c r="E51" i="8"/>
  <c r="F51" i="8"/>
  <c r="G51" i="8"/>
  <c r="E52" i="8"/>
  <c r="F52" i="8"/>
  <c r="E53" i="8"/>
  <c r="F53" i="8"/>
  <c r="G53" i="8"/>
  <c r="E54" i="8"/>
  <c r="F54" i="8"/>
  <c r="E55" i="8"/>
  <c r="F55" i="8"/>
  <c r="E56" i="8"/>
  <c r="F56" i="8"/>
  <c r="G56" i="8"/>
  <c r="E57" i="8"/>
  <c r="G57" i="8" s="1"/>
  <c r="F57" i="8"/>
  <c r="E58" i="8"/>
  <c r="F58" i="8"/>
  <c r="G58" i="8" s="1"/>
  <c r="E59" i="8"/>
  <c r="F59" i="8"/>
  <c r="E60" i="8"/>
  <c r="F60" i="8"/>
  <c r="G60" i="8" s="1"/>
  <c r="E61" i="8"/>
  <c r="F61" i="8"/>
  <c r="G61" i="8" s="1"/>
  <c r="E62" i="8"/>
  <c r="F62" i="8"/>
  <c r="E63" i="8"/>
  <c r="F63" i="8"/>
  <c r="E64" i="8"/>
  <c r="F64" i="8"/>
  <c r="G64" i="8" s="1"/>
  <c r="E65" i="8"/>
  <c r="F65" i="8"/>
  <c r="G65" i="8" s="1"/>
  <c r="E66" i="8"/>
  <c r="F66" i="8"/>
  <c r="E67" i="8"/>
  <c r="F67" i="8"/>
  <c r="G67" i="8" s="1"/>
  <c r="E68" i="8"/>
  <c r="F68" i="8"/>
  <c r="G68" i="8" s="1"/>
  <c r="E69" i="8"/>
  <c r="F69" i="8"/>
  <c r="G69" i="8" s="1"/>
  <c r="E70" i="8"/>
  <c r="F70" i="8"/>
  <c r="E71" i="8"/>
  <c r="F71" i="8"/>
  <c r="E72" i="8"/>
  <c r="F72" i="8"/>
  <c r="G72" i="8" s="1"/>
  <c r="E73" i="8"/>
  <c r="F73" i="8"/>
  <c r="E74" i="8"/>
  <c r="F74" i="8"/>
  <c r="E75" i="8"/>
  <c r="F75" i="8"/>
  <c r="G75" i="8" s="1"/>
  <c r="E76" i="8"/>
  <c r="F76" i="8"/>
  <c r="E77" i="8"/>
  <c r="F77" i="8"/>
  <c r="G77" i="8"/>
  <c r="E78" i="8"/>
  <c r="F78" i="8"/>
  <c r="E79" i="8"/>
  <c r="F79" i="8"/>
  <c r="E80" i="8"/>
  <c r="F80" i="8"/>
  <c r="G80" i="8"/>
  <c r="E81" i="8"/>
  <c r="F81" i="8"/>
  <c r="G81" i="8" s="1"/>
  <c r="E82" i="8"/>
  <c r="F82" i="8"/>
  <c r="E83" i="8"/>
  <c r="F83" i="8"/>
  <c r="G83" i="8"/>
  <c r="E84" i="8"/>
  <c r="F84" i="8"/>
  <c r="E85" i="8"/>
  <c r="F85" i="8"/>
  <c r="G85" i="8" s="1"/>
  <c r="E86" i="8"/>
  <c r="F86" i="8"/>
  <c r="E87" i="8"/>
  <c r="F87" i="8"/>
  <c r="E88" i="8"/>
  <c r="F88" i="8"/>
  <c r="G88" i="8"/>
  <c r="E89" i="8"/>
  <c r="G89" i="8" s="1"/>
  <c r="F89" i="8"/>
  <c r="E90" i="8"/>
  <c r="F90" i="8"/>
  <c r="G90" i="8" s="1"/>
  <c r="E91" i="8"/>
  <c r="F91" i="8"/>
  <c r="E92" i="8"/>
  <c r="F92" i="8"/>
  <c r="G92" i="8" s="1"/>
  <c r="E93" i="8"/>
  <c r="F93" i="8"/>
  <c r="G93" i="8" s="1"/>
  <c r="B206" i="8"/>
  <c r="F206" i="8" s="1"/>
  <c r="D206" i="8"/>
  <c r="E95" i="8"/>
  <c r="F95" i="8"/>
  <c r="E96" i="8"/>
  <c r="F96" i="8"/>
  <c r="G96" i="8" s="1"/>
  <c r="E97" i="8"/>
  <c r="G97" i="8" s="1"/>
  <c r="F97" i="8"/>
  <c r="E98" i="8"/>
  <c r="F98" i="8"/>
  <c r="E99" i="8"/>
  <c r="F99" i="8"/>
  <c r="E100" i="8"/>
  <c r="F100" i="8"/>
  <c r="G100" i="8" s="1"/>
  <c r="E101" i="8"/>
  <c r="F101" i="8"/>
  <c r="G101" i="8" s="1"/>
  <c r="E102" i="8"/>
  <c r="F102" i="8"/>
  <c r="E103" i="8"/>
  <c r="F103" i="8"/>
  <c r="G103" i="8" s="1"/>
  <c r="E104" i="8"/>
  <c r="F104" i="8"/>
  <c r="G104" i="8" s="1"/>
  <c r="E105" i="8"/>
  <c r="F105" i="8"/>
  <c r="G105" i="8" s="1"/>
  <c r="E106" i="8"/>
  <c r="F106" i="8"/>
  <c r="E107" i="8"/>
  <c r="F107" i="8"/>
  <c r="G107" i="8" s="1"/>
  <c r="E108" i="8"/>
  <c r="F108" i="8"/>
  <c r="G108" i="8" s="1"/>
  <c r="E109" i="8"/>
  <c r="F109" i="8"/>
  <c r="E110" i="8"/>
  <c r="F110" i="8"/>
  <c r="E111" i="8"/>
  <c r="F111" i="8"/>
  <c r="G111" i="8" s="1"/>
  <c r="E112" i="8"/>
  <c r="F112" i="8"/>
  <c r="E113" i="8"/>
  <c r="F113" i="8"/>
  <c r="G113" i="8"/>
  <c r="E114" i="8"/>
  <c r="F114" i="8"/>
  <c r="G114" i="8" s="1"/>
  <c r="E115" i="8"/>
  <c r="F115" i="8"/>
  <c r="E116" i="8"/>
  <c r="F116" i="8"/>
  <c r="G116" i="8"/>
  <c r="E117" i="8"/>
  <c r="G117" i="8" s="1"/>
  <c r="F117" i="8"/>
  <c r="E118" i="8"/>
  <c r="F118" i="8"/>
  <c r="E119" i="8"/>
  <c r="F119" i="8"/>
  <c r="G119" i="8"/>
  <c r="E120" i="8"/>
  <c r="F120" i="8"/>
  <c r="E121" i="8"/>
  <c r="F121" i="8"/>
  <c r="G121" i="8" s="1"/>
  <c r="E122" i="8"/>
  <c r="F122" i="8"/>
  <c r="E123" i="8"/>
  <c r="F123" i="8"/>
  <c r="G123" i="8" s="1"/>
  <c r="E124" i="8"/>
  <c r="F124" i="8"/>
  <c r="G124" i="8"/>
  <c r="E125" i="8"/>
  <c r="G125" i="8" s="1"/>
  <c r="F125" i="8"/>
  <c r="E126" i="8"/>
  <c r="F126" i="8"/>
  <c r="G126" i="8" s="1"/>
  <c r="E127" i="8"/>
  <c r="F127" i="8"/>
  <c r="E128" i="8"/>
  <c r="F128" i="8"/>
  <c r="G128" i="8" s="1"/>
  <c r="E129" i="8"/>
  <c r="F129" i="8"/>
  <c r="G129" i="8" s="1"/>
  <c r="E130" i="8"/>
  <c r="F130" i="8"/>
  <c r="G130" i="8" s="1"/>
  <c r="E131" i="8"/>
  <c r="F131" i="8"/>
  <c r="E132" i="8"/>
  <c r="F132" i="8"/>
  <c r="G132" i="8" s="1"/>
  <c r="E133" i="8"/>
  <c r="F133" i="8"/>
  <c r="G133" i="8"/>
  <c r="E134" i="8"/>
  <c r="F134" i="8"/>
  <c r="G134" i="8" s="1"/>
  <c r="E135" i="8"/>
  <c r="F135" i="8"/>
  <c r="G135" i="8" s="1"/>
  <c r="E136" i="8"/>
  <c r="F136" i="8"/>
  <c r="G136" i="8" s="1"/>
  <c r="E137" i="8"/>
  <c r="G137" i="8" s="1"/>
  <c r="F137" i="8"/>
  <c r="E138" i="8"/>
  <c r="F138" i="8"/>
  <c r="E139" i="8"/>
  <c r="F139" i="8"/>
  <c r="E140" i="8"/>
  <c r="F140" i="8"/>
  <c r="G140" i="8" s="1"/>
  <c r="E141" i="8"/>
  <c r="F141" i="8"/>
  <c r="E142" i="8"/>
  <c r="F142" i="8"/>
  <c r="E143" i="8"/>
  <c r="F143" i="8"/>
  <c r="G143" i="8" s="1"/>
  <c r="E144" i="8"/>
  <c r="F144" i="8"/>
  <c r="E145" i="8"/>
  <c r="F145" i="8"/>
  <c r="G145" i="8" s="1"/>
  <c r="E146" i="8"/>
  <c r="F146" i="8"/>
  <c r="E147" i="8"/>
  <c r="F147" i="8"/>
  <c r="E148" i="8"/>
  <c r="F148" i="8"/>
  <c r="G148" i="8"/>
  <c r="E149" i="8"/>
  <c r="F149" i="8"/>
  <c r="G149" i="8" s="1"/>
  <c r="E150" i="8"/>
  <c r="F150" i="8"/>
  <c r="G150" i="8" s="1"/>
  <c r="E151" i="8"/>
  <c r="F151" i="8"/>
  <c r="G151" i="8"/>
  <c r="E152" i="8"/>
  <c r="F152" i="8"/>
  <c r="E153" i="8"/>
  <c r="F153" i="8"/>
  <c r="G153" i="8"/>
  <c r="E154" i="8"/>
  <c r="F154" i="8"/>
  <c r="E155" i="8"/>
  <c r="F155" i="8"/>
  <c r="E156" i="8"/>
  <c r="F156" i="8"/>
  <c r="G156" i="8"/>
  <c r="E157" i="8"/>
  <c r="G157" i="8" s="1"/>
  <c r="F157" i="8"/>
  <c r="E158" i="8"/>
  <c r="F158" i="8"/>
  <c r="G158" i="8" s="1"/>
  <c r="E159" i="8"/>
  <c r="F159" i="8"/>
  <c r="E160" i="8"/>
  <c r="F160" i="8"/>
  <c r="G160" i="8" s="1"/>
  <c r="E161" i="8"/>
  <c r="G161" i="8" s="1"/>
  <c r="F161" i="8"/>
  <c r="E162" i="8"/>
  <c r="F162" i="8"/>
  <c r="E163" i="8"/>
  <c r="F163" i="8"/>
  <c r="E164" i="8"/>
  <c r="F164" i="8"/>
  <c r="G164" i="8" s="1"/>
  <c r="E165" i="8"/>
  <c r="F165" i="8"/>
  <c r="G165" i="8" s="1"/>
  <c r="E166" i="8"/>
  <c r="F166" i="8"/>
  <c r="E167" i="8"/>
  <c r="F167" i="8"/>
  <c r="G167" i="8" s="1"/>
  <c r="E168" i="8"/>
  <c r="F168" i="8"/>
  <c r="G168" i="8" s="1"/>
  <c r="E169" i="8"/>
  <c r="F169" i="8"/>
  <c r="G169" i="8" s="1"/>
  <c r="E170" i="8"/>
  <c r="F170" i="8"/>
  <c r="E171" i="8"/>
  <c r="F171" i="8"/>
  <c r="G171" i="8" s="1"/>
  <c r="E172" i="8"/>
  <c r="F172" i="8"/>
  <c r="G172" i="8" s="1"/>
  <c r="E173" i="8"/>
  <c r="F173" i="8"/>
  <c r="E174" i="8"/>
  <c r="F174" i="8"/>
  <c r="E175" i="8"/>
  <c r="F175" i="8"/>
  <c r="G175" i="8" s="1"/>
  <c r="E176" i="8"/>
  <c r="F176" i="8"/>
  <c r="E177" i="8"/>
  <c r="F177" i="8"/>
  <c r="G177" i="8"/>
  <c r="E178" i="8"/>
  <c r="F178" i="8"/>
  <c r="G178" i="8" s="1"/>
  <c r="E179" i="8"/>
  <c r="F179" i="8"/>
  <c r="E180" i="8"/>
  <c r="F180" i="8"/>
  <c r="G180" i="8"/>
  <c r="E181" i="8"/>
  <c r="G181" i="8" s="1"/>
  <c r="F181" i="8"/>
  <c r="E182" i="8"/>
  <c r="F182" i="8"/>
  <c r="E183" i="8"/>
  <c r="F183" i="8"/>
  <c r="G183" i="8"/>
  <c r="E184" i="8"/>
  <c r="F184" i="8"/>
  <c r="E185" i="8"/>
  <c r="F185" i="8"/>
  <c r="G185" i="8" s="1"/>
  <c r="E186" i="8"/>
  <c r="F186" i="8"/>
  <c r="E187" i="8"/>
  <c r="F187" i="8"/>
  <c r="G187" i="8" s="1"/>
  <c r="E188" i="8"/>
  <c r="F188" i="8"/>
  <c r="G188" i="8"/>
  <c r="E189" i="8"/>
  <c r="G189" i="8" s="1"/>
  <c r="F189" i="8"/>
  <c r="E190" i="8"/>
  <c r="F190" i="8"/>
  <c r="G190" i="8" s="1"/>
  <c r="E191" i="8"/>
  <c r="F191" i="8"/>
  <c r="E192" i="8"/>
  <c r="F192" i="8"/>
  <c r="G192" i="8" s="1"/>
  <c r="E193" i="8"/>
  <c r="F193" i="8"/>
  <c r="G193" i="8" s="1"/>
  <c r="E194" i="8"/>
  <c r="F194" i="8"/>
  <c r="G194" i="8" s="1"/>
  <c r="E195" i="8"/>
  <c r="F195" i="8"/>
  <c r="E196" i="8"/>
  <c r="F196" i="8"/>
  <c r="G196" i="8" s="1"/>
  <c r="E197" i="8"/>
  <c r="F197" i="8"/>
  <c r="G197" i="8"/>
  <c r="E198" i="8"/>
  <c r="F198" i="8"/>
  <c r="G198" i="8" s="1"/>
  <c r="E199" i="8"/>
  <c r="F199" i="8"/>
  <c r="G199" i="8" s="1"/>
  <c r="E200" i="8"/>
  <c r="F200" i="8"/>
  <c r="G200" i="8" s="1"/>
  <c r="E201" i="8"/>
  <c r="G201" i="8" s="1"/>
  <c r="F201" i="8"/>
  <c r="E202" i="8"/>
  <c r="F202" i="8"/>
  <c r="E203" i="8"/>
  <c r="F203" i="8"/>
  <c r="E204" i="8"/>
  <c r="F204" i="8"/>
  <c r="G204" i="8" s="1"/>
  <c r="E205" i="8"/>
  <c r="F205" i="8"/>
  <c r="C206" i="8"/>
  <c r="E285" i="8"/>
  <c r="F285" i="8"/>
  <c r="E6" i="3"/>
  <c r="F6" i="3"/>
  <c r="E7" i="3"/>
  <c r="F7" i="3"/>
  <c r="H7" i="3" s="1"/>
  <c r="E8" i="3"/>
  <c r="F8" i="3"/>
  <c r="H8" i="3" s="1"/>
  <c r="E9" i="3"/>
  <c r="F9" i="3"/>
  <c r="E10" i="3"/>
  <c r="F10" i="3"/>
  <c r="E11" i="3"/>
  <c r="F11" i="3"/>
  <c r="H11" i="3" s="1"/>
  <c r="E12" i="3"/>
  <c r="F12" i="3"/>
  <c r="H12" i="3" s="1"/>
  <c r="E13" i="3"/>
  <c r="F13" i="3"/>
  <c r="E14" i="3"/>
  <c r="F14" i="3"/>
  <c r="E15" i="3"/>
  <c r="F15" i="3"/>
  <c r="H15" i="3" s="1"/>
  <c r="E16" i="3"/>
  <c r="F16" i="3"/>
  <c r="H16" i="3" s="1"/>
  <c r="E17" i="3"/>
  <c r="F17" i="3"/>
  <c r="E18" i="3"/>
  <c r="F18" i="3"/>
  <c r="E19" i="3"/>
  <c r="F19" i="3"/>
  <c r="H19" i="3" s="1"/>
  <c r="E20" i="3"/>
  <c r="F20" i="3"/>
  <c r="H20" i="3" s="1"/>
  <c r="E21" i="3"/>
  <c r="F21" i="3"/>
  <c r="E22" i="3"/>
  <c r="F22" i="3"/>
  <c r="E23" i="3"/>
  <c r="F23" i="3"/>
  <c r="H23" i="3" s="1"/>
  <c r="E24" i="3"/>
  <c r="F24" i="3"/>
  <c r="H24" i="3" s="1"/>
  <c r="E25" i="3"/>
  <c r="F25" i="3"/>
  <c r="E26" i="3"/>
  <c r="F26" i="3"/>
  <c r="E27" i="3"/>
  <c r="F27" i="3"/>
  <c r="H27" i="3" s="1"/>
  <c r="E28" i="3"/>
  <c r="F28" i="3"/>
  <c r="H28" i="3" s="1"/>
  <c r="E29" i="3"/>
  <c r="F29" i="3"/>
  <c r="E30" i="3"/>
  <c r="F30" i="3"/>
  <c r="E31" i="3"/>
  <c r="F31" i="3"/>
  <c r="H31" i="3" s="1"/>
  <c r="E32" i="3"/>
  <c r="F32" i="3"/>
  <c r="H32" i="3" s="1"/>
  <c r="E33" i="3"/>
  <c r="F33" i="3"/>
  <c r="E34" i="3"/>
  <c r="F34" i="3"/>
  <c r="E35" i="3"/>
  <c r="F35" i="3"/>
  <c r="H35" i="3" s="1"/>
  <c r="E36" i="3"/>
  <c r="F36" i="3"/>
  <c r="H36" i="3" s="1"/>
  <c r="E37" i="3"/>
  <c r="F37" i="3"/>
  <c r="E38" i="3"/>
  <c r="F38" i="3"/>
  <c r="E39" i="3"/>
  <c r="F39" i="3"/>
  <c r="H39" i="3" s="1"/>
  <c r="E40" i="3"/>
  <c r="F40" i="3"/>
  <c r="H40" i="3" s="1"/>
  <c r="E41" i="3"/>
  <c r="F41" i="3"/>
  <c r="E42" i="3"/>
  <c r="F42" i="3"/>
  <c r="E43" i="3"/>
  <c r="F43" i="3"/>
  <c r="H43" i="3" s="1"/>
  <c r="E44" i="3"/>
  <c r="F44" i="3"/>
  <c r="H44" i="3" s="1"/>
  <c r="E45" i="3"/>
  <c r="F45" i="3"/>
  <c r="E46" i="3"/>
  <c r="F46" i="3"/>
  <c r="E47" i="3"/>
  <c r="F47" i="3"/>
  <c r="H47" i="3" s="1"/>
  <c r="E48" i="3"/>
  <c r="F48" i="3"/>
  <c r="H48" i="3" s="1"/>
  <c r="E49" i="3"/>
  <c r="F49" i="3"/>
  <c r="E50" i="3"/>
  <c r="F50" i="3"/>
  <c r="E51" i="3"/>
  <c r="F51" i="3"/>
  <c r="H51" i="3" s="1"/>
  <c r="E52" i="3"/>
  <c r="F52" i="3"/>
  <c r="H52" i="3" s="1"/>
  <c r="E53" i="3"/>
  <c r="F53" i="3"/>
  <c r="E54" i="3"/>
  <c r="F54" i="3"/>
  <c r="E55" i="3"/>
  <c r="F55" i="3"/>
  <c r="H55" i="3" s="1"/>
  <c r="E56" i="3"/>
  <c r="F56" i="3"/>
  <c r="H56" i="3" s="1"/>
  <c r="E57" i="3"/>
  <c r="F57" i="3"/>
  <c r="E58" i="3"/>
  <c r="F58" i="3"/>
  <c r="E59" i="3"/>
  <c r="F59" i="3"/>
  <c r="H59" i="3" s="1"/>
  <c r="E60" i="3"/>
  <c r="F60" i="3"/>
  <c r="H60" i="3" s="1"/>
  <c r="E61" i="3"/>
  <c r="F61" i="3"/>
  <c r="E62" i="3"/>
  <c r="F62" i="3"/>
  <c r="E63" i="3"/>
  <c r="F63" i="3"/>
  <c r="H63" i="3" s="1"/>
  <c r="E64" i="3"/>
  <c r="F64" i="3"/>
  <c r="H64" i="3" s="1"/>
  <c r="E65" i="3"/>
  <c r="F65" i="3"/>
  <c r="E66" i="3"/>
  <c r="F66" i="3"/>
  <c r="E67" i="3"/>
  <c r="F67" i="3"/>
  <c r="H67" i="3" s="1"/>
  <c r="E68" i="3"/>
  <c r="F68" i="3"/>
  <c r="H68" i="3" s="1"/>
  <c r="E69" i="3"/>
  <c r="F69" i="3"/>
  <c r="E70" i="3"/>
  <c r="F70" i="3"/>
  <c r="E71" i="3"/>
  <c r="F71" i="3"/>
  <c r="H71" i="3" s="1"/>
  <c r="E72" i="3"/>
  <c r="F72" i="3"/>
  <c r="H72" i="3" s="1"/>
  <c r="E73" i="3"/>
  <c r="F73" i="3"/>
  <c r="E74" i="3"/>
  <c r="F74" i="3"/>
  <c r="E75" i="3"/>
  <c r="F75" i="3"/>
  <c r="H75" i="3" s="1"/>
  <c r="E76" i="3"/>
  <c r="F76" i="3"/>
  <c r="H76" i="3" s="1"/>
  <c r="E77" i="3"/>
  <c r="F77" i="3"/>
  <c r="E78" i="3"/>
  <c r="F78" i="3"/>
  <c r="E79" i="3"/>
  <c r="F79" i="3"/>
  <c r="H79" i="3" s="1"/>
  <c r="E80" i="3"/>
  <c r="F80" i="3"/>
  <c r="H80" i="3" s="1"/>
  <c r="E81" i="3"/>
  <c r="F81" i="3"/>
  <c r="E82" i="3"/>
  <c r="F82" i="3"/>
  <c r="E83" i="3"/>
  <c r="F83" i="3"/>
  <c r="H83" i="3" s="1"/>
  <c r="E84" i="3"/>
  <c r="F84" i="3"/>
  <c r="H84" i="3" s="1"/>
  <c r="E85" i="3"/>
  <c r="F85" i="3"/>
  <c r="E86" i="3"/>
  <c r="F86" i="3"/>
  <c r="E87" i="3"/>
  <c r="F87" i="3"/>
  <c r="H87" i="3" s="1"/>
  <c r="E88" i="3"/>
  <c r="F88" i="3"/>
  <c r="H88" i="3" s="1"/>
  <c r="E89" i="3"/>
  <c r="F89" i="3"/>
  <c r="E90" i="3"/>
  <c r="F90" i="3"/>
  <c r="E91" i="3"/>
  <c r="F91" i="3"/>
  <c r="H91" i="3" s="1"/>
  <c r="E92" i="3"/>
  <c r="F92" i="3"/>
  <c r="H92" i="3" s="1"/>
  <c r="E93" i="3"/>
  <c r="F93" i="3"/>
  <c r="E94" i="3"/>
  <c r="F94" i="3"/>
  <c r="E95" i="3"/>
  <c r="F95" i="3"/>
  <c r="H95" i="3" s="1"/>
  <c r="E96" i="3"/>
  <c r="F96" i="3"/>
  <c r="H96" i="3" s="1"/>
  <c r="E97" i="3"/>
  <c r="F97" i="3"/>
  <c r="E98" i="3"/>
  <c r="F98" i="3"/>
  <c r="E99" i="3"/>
  <c r="F99" i="3"/>
  <c r="H99" i="3" s="1"/>
  <c r="E100" i="3"/>
  <c r="F100" i="3"/>
  <c r="H100" i="3" s="1"/>
  <c r="E101" i="3"/>
  <c r="F101" i="3"/>
  <c r="E102" i="3"/>
  <c r="F102" i="3"/>
  <c r="E103" i="3"/>
  <c r="F103" i="3"/>
  <c r="H103" i="3" s="1"/>
  <c r="E104" i="3"/>
  <c r="F104" i="3"/>
  <c r="H104" i="3" s="1"/>
  <c r="E105" i="3"/>
  <c r="F105" i="3"/>
  <c r="E106" i="3"/>
  <c r="F106" i="3"/>
  <c r="E107" i="3"/>
  <c r="F107" i="3"/>
  <c r="H107" i="3" s="1"/>
  <c r="E108" i="3"/>
  <c r="F108" i="3"/>
  <c r="H108" i="3" s="1"/>
  <c r="E109" i="3"/>
  <c r="F109" i="3"/>
  <c r="E110" i="3"/>
  <c r="F110" i="3"/>
  <c r="E111" i="3"/>
  <c r="F111" i="3"/>
  <c r="H111" i="3" s="1"/>
  <c r="E112" i="3"/>
  <c r="F112" i="3"/>
  <c r="H112" i="3" s="1"/>
  <c r="E113" i="3"/>
  <c r="F113" i="3"/>
  <c r="E114" i="3"/>
  <c r="F114" i="3"/>
  <c r="E115" i="3"/>
  <c r="F115" i="3"/>
  <c r="H115" i="3" s="1"/>
  <c r="E116" i="3"/>
  <c r="F116" i="3"/>
  <c r="H116" i="3" s="1"/>
  <c r="E117" i="3"/>
  <c r="F117" i="3"/>
  <c r="E118" i="3"/>
  <c r="F118" i="3"/>
  <c r="E119" i="3"/>
  <c r="F119" i="3"/>
  <c r="H119" i="3" s="1"/>
  <c r="E120" i="3"/>
  <c r="F120" i="3"/>
  <c r="H120" i="3" s="1"/>
  <c r="E121" i="3"/>
  <c r="F121" i="3"/>
  <c r="E122" i="3"/>
  <c r="F122" i="3"/>
  <c r="E123" i="3"/>
  <c r="F123" i="3"/>
  <c r="H123" i="3" s="1"/>
  <c r="E124" i="3"/>
  <c r="F124" i="3"/>
  <c r="H124" i="3" s="1"/>
  <c r="E125" i="3"/>
  <c r="F125" i="3"/>
  <c r="E126" i="3"/>
  <c r="F126" i="3"/>
  <c r="E127" i="3"/>
  <c r="F127" i="3"/>
  <c r="H127" i="3" s="1"/>
  <c r="E128" i="3"/>
  <c r="F128" i="3"/>
  <c r="H128" i="3" s="1"/>
  <c r="E129" i="3"/>
  <c r="F129" i="3"/>
  <c r="E130" i="3"/>
  <c r="F130" i="3"/>
  <c r="E131" i="3"/>
  <c r="F131" i="3"/>
  <c r="H131" i="3" s="1"/>
  <c r="E132" i="3"/>
  <c r="F132" i="3"/>
  <c r="H132" i="3" s="1"/>
  <c r="E133" i="3"/>
  <c r="F133" i="3"/>
  <c r="E134" i="3"/>
  <c r="F134" i="3"/>
  <c r="E135" i="3"/>
  <c r="F135" i="3"/>
  <c r="H135" i="3" s="1"/>
  <c r="E136" i="3"/>
  <c r="F136" i="3"/>
  <c r="H136" i="3" s="1"/>
  <c r="E137" i="3"/>
  <c r="F137" i="3"/>
  <c r="E138" i="3"/>
  <c r="F138" i="3"/>
  <c r="E139" i="3"/>
  <c r="F139" i="3"/>
  <c r="H139" i="3" s="1"/>
  <c r="E140" i="3"/>
  <c r="F140" i="3"/>
  <c r="H140" i="3" s="1"/>
  <c r="E141" i="3"/>
  <c r="F141" i="3"/>
  <c r="E142" i="3"/>
  <c r="F142" i="3"/>
  <c r="E143" i="3"/>
  <c r="F143" i="3"/>
  <c r="H143" i="3" s="1"/>
  <c r="E144" i="3"/>
  <c r="F144" i="3"/>
  <c r="H144" i="3" s="1"/>
  <c r="E145" i="3"/>
  <c r="F145" i="3"/>
  <c r="E146" i="3"/>
  <c r="F146" i="3"/>
  <c r="E147" i="3"/>
  <c r="F147" i="3"/>
  <c r="H147" i="3" s="1"/>
  <c r="E148" i="3"/>
  <c r="F148" i="3"/>
  <c r="H148" i="3" s="1"/>
  <c r="E149" i="3"/>
  <c r="F149" i="3"/>
  <c r="E150" i="3"/>
  <c r="F150" i="3"/>
  <c r="E151" i="3"/>
  <c r="F151" i="3"/>
  <c r="H151" i="3" s="1"/>
  <c r="E152" i="3"/>
  <c r="F152" i="3"/>
  <c r="H152" i="3" s="1"/>
  <c r="E153" i="3"/>
  <c r="F153" i="3"/>
  <c r="E154" i="3"/>
  <c r="F154" i="3"/>
  <c r="E155" i="3"/>
  <c r="F155" i="3"/>
  <c r="H155" i="3" s="1"/>
  <c r="E156" i="3"/>
  <c r="F156" i="3"/>
  <c r="H156" i="3" s="1"/>
  <c r="E157" i="3"/>
  <c r="F157" i="3"/>
  <c r="E158" i="3"/>
  <c r="F158" i="3"/>
  <c r="E159" i="3"/>
  <c r="F159" i="3"/>
  <c r="H159" i="3" s="1"/>
  <c r="E160" i="3"/>
  <c r="F160" i="3"/>
  <c r="H160" i="3" s="1"/>
  <c r="E161" i="3"/>
  <c r="F161" i="3"/>
  <c r="E162" i="3"/>
  <c r="F162" i="3"/>
  <c r="E163" i="3"/>
  <c r="F163" i="3"/>
  <c r="H163" i="3" s="1"/>
  <c r="E164" i="3"/>
  <c r="F164" i="3"/>
  <c r="H164" i="3" s="1"/>
  <c r="E165" i="3"/>
  <c r="F165" i="3"/>
  <c r="E166" i="3"/>
  <c r="F166" i="3"/>
  <c r="E167" i="3"/>
  <c r="F167" i="3"/>
  <c r="H167" i="3" s="1"/>
  <c r="E168" i="3"/>
  <c r="F168" i="3"/>
  <c r="H168" i="3" s="1"/>
  <c r="E169" i="3"/>
  <c r="F169" i="3"/>
  <c r="E170" i="3"/>
  <c r="F170" i="3"/>
  <c r="E171" i="3"/>
  <c r="F171" i="3"/>
  <c r="H171" i="3" s="1"/>
  <c r="E172" i="3"/>
  <c r="F172" i="3"/>
  <c r="H172" i="3" s="1"/>
  <c r="E173" i="3"/>
  <c r="F173" i="3"/>
  <c r="E174" i="3"/>
  <c r="F174" i="3"/>
  <c r="E175" i="3"/>
  <c r="F175" i="3"/>
  <c r="H175" i="3" s="1"/>
  <c r="E176" i="3"/>
  <c r="F176" i="3"/>
  <c r="H176" i="3" s="1"/>
  <c r="E177" i="3"/>
  <c r="F177" i="3"/>
  <c r="E178" i="3"/>
  <c r="F178" i="3"/>
  <c r="E179" i="3"/>
  <c r="F179" i="3"/>
  <c r="E180" i="3"/>
  <c r="F180" i="3"/>
  <c r="H180" i="3" s="1"/>
  <c r="E181" i="3"/>
  <c r="F181" i="3"/>
  <c r="E182" i="3"/>
  <c r="F182" i="3"/>
  <c r="E183" i="3"/>
  <c r="F183" i="3"/>
  <c r="H183" i="3" s="1"/>
  <c r="E184" i="3"/>
  <c r="F184" i="3"/>
  <c r="H184" i="3" s="1"/>
  <c r="E185" i="3"/>
  <c r="F185" i="3"/>
  <c r="E186" i="3"/>
  <c r="F186" i="3"/>
  <c r="E187" i="3"/>
  <c r="F187" i="3"/>
  <c r="H187" i="3" s="1"/>
  <c r="E188" i="3"/>
  <c r="F188" i="3"/>
  <c r="H188" i="3" s="1"/>
  <c r="E189" i="3"/>
  <c r="F189" i="3"/>
  <c r="E190" i="3"/>
  <c r="F190" i="3"/>
  <c r="E191" i="3"/>
  <c r="F191" i="3"/>
  <c r="H191" i="3" s="1"/>
  <c r="E192" i="3"/>
  <c r="F192" i="3"/>
  <c r="H192" i="3" s="1"/>
  <c r="E193" i="3"/>
  <c r="F193" i="3"/>
  <c r="E194" i="3"/>
  <c r="F194" i="3"/>
  <c r="E195" i="3"/>
  <c r="F195" i="3"/>
  <c r="H195" i="3" s="1"/>
  <c r="E196" i="3"/>
  <c r="F196" i="3"/>
  <c r="H196" i="3" s="1"/>
  <c r="E197" i="3"/>
  <c r="F197" i="3"/>
  <c r="E198" i="3"/>
  <c r="F198" i="3"/>
  <c r="E199" i="3"/>
  <c r="F199" i="3"/>
  <c r="H199" i="3" s="1"/>
  <c r="E200" i="3"/>
  <c r="F200" i="3"/>
  <c r="H200" i="3" s="1"/>
  <c r="E201" i="3"/>
  <c r="F201" i="3"/>
  <c r="E202" i="3"/>
  <c r="F202" i="3"/>
  <c r="E203" i="3"/>
  <c r="F203" i="3"/>
  <c r="H203" i="3" s="1"/>
  <c r="E204" i="3"/>
  <c r="F204" i="3"/>
  <c r="H204" i="3" s="1"/>
  <c r="E205" i="3"/>
  <c r="F205" i="3"/>
  <c r="B22" i="29" l="1"/>
  <c r="B24" i="29" s="1"/>
  <c r="W178" i="17"/>
  <c r="W154" i="17"/>
  <c r="W130" i="17"/>
  <c r="W106" i="17"/>
  <c r="W90" i="17"/>
  <c r="W58" i="17"/>
  <c r="W26" i="17"/>
  <c r="W202" i="17"/>
  <c r="W182" i="17"/>
  <c r="W158" i="17"/>
  <c r="W126" i="17"/>
  <c r="W102" i="17"/>
  <c r="W78" i="17"/>
  <c r="W66" i="17"/>
  <c r="W42" i="17"/>
  <c r="W14" i="17"/>
  <c r="W190" i="17"/>
  <c r="W162" i="17"/>
  <c r="W134" i="17"/>
  <c r="W110" i="17"/>
  <c r="W94" i="17"/>
  <c r="W70" i="17"/>
  <c r="W30" i="17"/>
  <c r="W206" i="17"/>
  <c r="W186" i="17"/>
  <c r="W166" i="17"/>
  <c r="W142" i="17"/>
  <c r="W118" i="17"/>
  <c r="W86" i="17"/>
  <c r="W62" i="17"/>
  <c r="W46" i="17"/>
  <c r="W38" i="17"/>
  <c r="W34" i="17"/>
  <c r="W10" i="17"/>
  <c r="W208" i="17"/>
  <c r="W204" i="17"/>
  <c r="W200" i="17"/>
  <c r="W196" i="17"/>
  <c r="W192" i="17"/>
  <c r="W188" i="17"/>
  <c r="W184" i="17"/>
  <c r="W180" i="17"/>
  <c r="W176" i="17"/>
  <c r="W172" i="17"/>
  <c r="W168" i="17"/>
  <c r="W164" i="17"/>
  <c r="W160" i="17"/>
  <c r="W156" i="17"/>
  <c r="W152" i="17"/>
  <c r="W148" i="17"/>
  <c r="W144" i="17"/>
  <c r="W140" i="17"/>
  <c r="W136" i="17"/>
  <c r="W132" i="17"/>
  <c r="W128" i="17"/>
  <c r="W124" i="17"/>
  <c r="W120" i="17"/>
  <c r="W116" i="17"/>
  <c r="W112" i="17"/>
  <c r="W108" i="17"/>
  <c r="W104" i="17"/>
  <c r="W100" i="17"/>
  <c r="W96" i="17"/>
  <c r="W92" i="17"/>
  <c r="W88" i="17"/>
  <c r="W84" i="17"/>
  <c r="W80" i="17"/>
  <c r="W76" i="17"/>
  <c r="W72" i="17"/>
  <c r="W68" i="17"/>
  <c r="W64" i="17"/>
  <c r="W60" i="17"/>
  <c r="W56" i="17"/>
  <c r="W52" i="17"/>
  <c r="W48" i="17"/>
  <c r="W44" i="17"/>
  <c r="W40" i="17"/>
  <c r="W36" i="17"/>
  <c r="W32" i="17"/>
  <c r="W28" i="17"/>
  <c r="W24" i="17"/>
  <c r="W20" i="17"/>
  <c r="W16" i="17"/>
  <c r="W12" i="17"/>
  <c r="W198" i="17"/>
  <c r="W174" i="17"/>
  <c r="W146" i="17"/>
  <c r="W114" i="17"/>
  <c r="W82" i="17"/>
  <c r="W50" i="17"/>
  <c r="W18" i="17"/>
  <c r="W194" i="17"/>
  <c r="W170" i="17"/>
  <c r="W150" i="17"/>
  <c r="W138" i="17"/>
  <c r="W122" i="17"/>
  <c r="W98" i="17"/>
  <c r="W74" i="17"/>
  <c r="W54" i="17"/>
  <c r="W22" i="17"/>
  <c r="L3" i="13"/>
  <c r="M341" i="13" s="1"/>
  <c r="L2" i="13"/>
  <c r="M340" i="13" s="1"/>
  <c r="H6" i="10"/>
  <c r="G6" i="10"/>
  <c r="K103" i="9"/>
  <c r="K204" i="9"/>
  <c r="K7" i="9"/>
  <c r="K167" i="9"/>
  <c r="K79" i="9"/>
  <c r="K65" i="9"/>
  <c r="K63" i="9"/>
  <c r="K31" i="9"/>
  <c r="K25" i="9"/>
  <c r="K199" i="9"/>
  <c r="K179" i="9"/>
  <c r="K145" i="9"/>
  <c r="K99" i="9"/>
  <c r="K180" i="9"/>
  <c r="K191" i="9"/>
  <c r="K183" i="9"/>
  <c r="K193" i="9"/>
  <c r="K127" i="9"/>
  <c r="K119" i="9"/>
  <c r="K115" i="9"/>
  <c r="K111" i="9"/>
  <c r="K156" i="9"/>
  <c r="K154" i="9"/>
  <c r="K152" i="9"/>
  <c r="K150" i="9"/>
  <c r="K146" i="9"/>
  <c r="K109" i="9"/>
  <c r="K105" i="9"/>
  <c r="K66" i="9"/>
  <c r="K51" i="9"/>
  <c r="K39" i="9"/>
  <c r="K33" i="9"/>
  <c r="J1" i="9"/>
  <c r="K202" i="9"/>
  <c r="K200" i="9"/>
  <c r="K187" i="9"/>
  <c r="K148" i="9"/>
  <c r="K113" i="9"/>
  <c r="K43" i="9"/>
  <c r="K196" i="9"/>
  <c r="K175" i="9"/>
  <c r="K140" i="9"/>
  <c r="K132" i="9"/>
  <c r="K87" i="9"/>
  <c r="K81" i="9"/>
  <c r="K130" i="9"/>
  <c r="K13" i="9"/>
  <c r="K192" i="9"/>
  <c r="K163" i="9"/>
  <c r="K161" i="9"/>
  <c r="K97" i="9"/>
  <c r="K91" i="9"/>
  <c r="K83" i="9"/>
  <c r="K77" i="9"/>
  <c r="K71" i="9"/>
  <c r="K60" i="9"/>
  <c r="K52" i="9"/>
  <c r="K50" i="9"/>
  <c r="K48" i="9"/>
  <c r="K23" i="9"/>
  <c r="K17" i="9"/>
  <c r="K177" i="9"/>
  <c r="K169" i="9"/>
  <c r="K95" i="9"/>
  <c r="K188" i="9"/>
  <c r="K182" i="9"/>
  <c r="K147" i="9"/>
  <c r="K124" i="9"/>
  <c r="K116" i="9"/>
  <c r="K112" i="9"/>
  <c r="K75" i="9"/>
  <c r="K67" i="9"/>
  <c r="K42" i="9"/>
  <c r="K40" i="9"/>
  <c r="K38" i="9"/>
  <c r="K173" i="9"/>
  <c r="K93" i="9"/>
  <c r="K15" i="9"/>
  <c r="K201" i="9"/>
  <c r="K155" i="9"/>
  <c r="K108" i="9"/>
  <c r="K102" i="9"/>
  <c r="K36" i="9"/>
  <c r="K30" i="9"/>
  <c r="K28" i="9"/>
  <c r="K24" i="9"/>
  <c r="K22" i="9"/>
  <c r="K16" i="9"/>
  <c r="K14" i="9"/>
  <c r="K37" i="9"/>
  <c r="K195" i="9"/>
  <c r="K172" i="9"/>
  <c r="K170" i="9"/>
  <c r="K168" i="9"/>
  <c r="K141" i="9"/>
  <c r="K135" i="9"/>
  <c r="K129" i="9"/>
  <c r="K100" i="9"/>
  <c r="K92" i="9"/>
  <c r="K90" i="9"/>
  <c r="K88" i="9"/>
  <c r="K86" i="9"/>
  <c r="K82" i="9"/>
  <c r="K57" i="9"/>
  <c r="K55" i="9"/>
  <c r="K164" i="9"/>
  <c r="K162" i="9"/>
  <c r="K160" i="9"/>
  <c r="K139" i="9"/>
  <c r="K121" i="9"/>
  <c r="K84" i="9"/>
  <c r="K76" i="9"/>
  <c r="K74" i="9"/>
  <c r="K72" i="9"/>
  <c r="K70" i="9"/>
  <c r="K68" i="9"/>
  <c r="K53" i="9"/>
  <c r="K47" i="9"/>
  <c r="K45" i="9"/>
  <c r="K20" i="9"/>
  <c r="K12" i="9"/>
  <c r="K8" i="9"/>
  <c r="O350" i="6"/>
  <c r="O359" i="6"/>
  <c r="O281" i="6"/>
  <c r="O15" i="6"/>
  <c r="O25" i="6"/>
  <c r="O47" i="6"/>
  <c r="O57" i="6"/>
  <c r="O79" i="6"/>
  <c r="O89" i="6"/>
  <c r="O111" i="6"/>
  <c r="O121" i="6"/>
  <c r="O143" i="6"/>
  <c r="O153" i="6"/>
  <c r="O175" i="6"/>
  <c r="O185" i="6"/>
  <c r="O207" i="6"/>
  <c r="O217" i="6"/>
  <c r="O239" i="6"/>
  <c r="O249" i="6"/>
  <c r="O271" i="6"/>
  <c r="O303" i="6"/>
  <c r="O313" i="6"/>
  <c r="O324" i="6"/>
  <c r="O342" i="6"/>
  <c r="O351" i="6"/>
  <c r="O369" i="6"/>
  <c r="O28" i="6"/>
  <c r="O38" i="6"/>
  <c r="O60" i="6"/>
  <c r="O70" i="6"/>
  <c r="O92" i="6"/>
  <c r="O102" i="6"/>
  <c r="O124" i="6"/>
  <c r="O134" i="6"/>
  <c r="O156" i="6"/>
  <c r="O166" i="6"/>
  <c r="O188" i="6"/>
  <c r="O198" i="6"/>
  <c r="O220" i="6"/>
  <c r="O230" i="6"/>
  <c r="O252" i="6"/>
  <c r="O262" i="6"/>
  <c r="O284" i="6"/>
  <c r="O294" i="6"/>
  <c r="O316" i="6"/>
  <c r="O334" i="6"/>
  <c r="O343" i="6"/>
  <c r="O361" i="6"/>
  <c r="O17" i="6"/>
  <c r="O39" i="6"/>
  <c r="O49" i="6"/>
  <c r="O71" i="6"/>
  <c r="O81" i="6"/>
  <c r="O103" i="6"/>
  <c r="O113" i="6"/>
  <c r="O135" i="6"/>
  <c r="O145" i="6"/>
  <c r="O167" i="6"/>
  <c r="O177" i="6"/>
  <c r="O199" i="6"/>
  <c r="O209" i="6"/>
  <c r="O231" i="6"/>
  <c r="O241" i="6"/>
  <c r="O263" i="6"/>
  <c r="O273" i="6"/>
  <c r="O295" i="6"/>
  <c r="O305" i="6"/>
  <c r="O326" i="6"/>
  <c r="O335" i="6"/>
  <c r="O353" i="6"/>
  <c r="O372" i="6"/>
  <c r="O20" i="6"/>
  <c r="O30" i="6"/>
  <c r="O52" i="6"/>
  <c r="O62" i="6"/>
  <c r="O84" i="6"/>
  <c r="O94" i="6"/>
  <c r="O116" i="6"/>
  <c r="O126" i="6"/>
  <c r="O148" i="6"/>
  <c r="O158" i="6"/>
  <c r="O180" i="6"/>
  <c r="O190" i="6"/>
  <c r="O212" i="6"/>
  <c r="O222" i="6"/>
  <c r="O244" i="6"/>
  <c r="O254" i="6"/>
  <c r="O276" i="6"/>
  <c r="O286" i="6"/>
  <c r="O308" i="6"/>
  <c r="O318" i="6"/>
  <c r="O327" i="6"/>
  <c r="O345" i="6"/>
  <c r="O31" i="6"/>
  <c r="O41" i="6"/>
  <c r="O63" i="6"/>
  <c r="O73" i="6"/>
  <c r="O95" i="6"/>
  <c r="O105" i="6"/>
  <c r="O127" i="6"/>
  <c r="O137" i="6"/>
  <c r="O159" i="6"/>
  <c r="O169" i="6"/>
  <c r="O191" i="6"/>
  <c r="O201" i="6"/>
  <c r="O223" i="6"/>
  <c r="O233" i="6"/>
  <c r="O255" i="6"/>
  <c r="O265" i="6"/>
  <c r="O287" i="6"/>
  <c r="O297" i="6"/>
  <c r="O319" i="6"/>
  <c r="O337" i="6"/>
  <c r="O356" i="6"/>
  <c r="O374" i="6"/>
  <c r="O375" i="6"/>
  <c r="O23" i="6"/>
  <c r="O55" i="6"/>
  <c r="O87" i="6"/>
  <c r="O119" i="6"/>
  <c r="O151" i="6"/>
  <c r="O183" i="6"/>
  <c r="O215" i="6"/>
  <c r="O247" i="6"/>
  <c r="O279" i="6"/>
  <c r="O311" i="6"/>
  <c r="O358" i="6"/>
  <c r="O367" i="6"/>
  <c r="O14" i="6"/>
  <c r="O46" i="6"/>
  <c r="O78" i="6"/>
  <c r="O110" i="6"/>
  <c r="O142" i="6"/>
  <c r="O174" i="6"/>
  <c r="O206" i="6"/>
  <c r="O238" i="6"/>
  <c r="O270" i="6"/>
  <c r="O302" i="6"/>
  <c r="O341" i="6"/>
  <c r="O91" i="6"/>
  <c r="O214" i="6"/>
  <c r="O363" i="6"/>
  <c r="O352" i="6"/>
  <c r="O280" i="6"/>
  <c r="O152" i="6"/>
  <c r="O40" i="6"/>
  <c r="O269" i="6"/>
  <c r="O165" i="6"/>
  <c r="O93" i="6"/>
  <c r="O29" i="6"/>
  <c r="O292" i="6"/>
  <c r="O164" i="6"/>
  <c r="O36" i="6"/>
  <c r="O161" i="6"/>
  <c r="O232" i="6"/>
  <c r="O96" i="6"/>
  <c r="O309" i="6"/>
  <c r="O133" i="6"/>
  <c r="O195" i="6"/>
  <c r="O131" i="6"/>
  <c r="O67" i="6"/>
  <c r="O275" i="6"/>
  <c r="O226" i="6"/>
  <c r="O50" i="6"/>
  <c r="O338" i="6"/>
  <c r="O234" i="6"/>
  <c r="O98" i="6"/>
  <c r="O274" i="6"/>
  <c r="O182" i="6"/>
  <c r="O355" i="6"/>
  <c r="O344" i="6"/>
  <c r="O264" i="6"/>
  <c r="O136" i="6"/>
  <c r="O24" i="6"/>
  <c r="O261" i="6"/>
  <c r="O157" i="6"/>
  <c r="O85" i="6"/>
  <c r="O21" i="6"/>
  <c r="O268" i="6"/>
  <c r="O140" i="6"/>
  <c r="O12" i="6"/>
  <c r="O129" i="6"/>
  <c r="O216" i="6"/>
  <c r="O80" i="6"/>
  <c r="O293" i="6"/>
  <c r="O9" i="6"/>
  <c r="O187" i="6"/>
  <c r="O123" i="6"/>
  <c r="O59" i="6"/>
  <c r="O227" i="6"/>
  <c r="O162" i="6"/>
  <c r="O42" i="6"/>
  <c r="O330" i="6"/>
  <c r="O210" i="6"/>
  <c r="O299" i="6"/>
  <c r="O218" i="6"/>
  <c r="O150" i="6"/>
  <c r="O347" i="6"/>
  <c r="O336" i="6"/>
  <c r="O248" i="6"/>
  <c r="O120" i="6"/>
  <c r="O373" i="6"/>
  <c r="O253" i="6"/>
  <c r="O149" i="6"/>
  <c r="O77" i="6"/>
  <c r="O13" i="6"/>
  <c r="O260" i="6"/>
  <c r="O132" i="6"/>
  <c r="O329" i="6"/>
  <c r="O97" i="6"/>
  <c r="O192" i="6"/>
  <c r="O56" i="6"/>
  <c r="O277" i="6"/>
  <c r="O307" i="6"/>
  <c r="O179" i="6"/>
  <c r="O115" i="6"/>
  <c r="O51" i="6"/>
  <c r="O203" i="6"/>
  <c r="O146" i="6"/>
  <c r="O34" i="6"/>
  <c r="O322" i="6"/>
  <c r="O202" i="6"/>
  <c r="O370" i="6"/>
  <c r="O178" i="6"/>
  <c r="O296" i="6"/>
  <c r="O118" i="6"/>
  <c r="O339" i="6"/>
  <c r="O328" i="6"/>
  <c r="O224" i="6"/>
  <c r="O104" i="6"/>
  <c r="O357" i="6"/>
  <c r="O237" i="6"/>
  <c r="O141" i="6"/>
  <c r="O69" i="6"/>
  <c r="O364" i="6"/>
  <c r="O236" i="6"/>
  <c r="O108" i="6"/>
  <c r="O321" i="6"/>
  <c r="O65" i="6"/>
  <c r="O176" i="6"/>
  <c r="O32" i="6"/>
  <c r="O245" i="6"/>
  <c r="O283" i="6"/>
  <c r="O171" i="6"/>
  <c r="O107" i="6"/>
  <c r="O43" i="6"/>
  <c r="O291" i="6"/>
  <c r="O138" i="6"/>
  <c r="O26" i="6"/>
  <c r="O306" i="6"/>
  <c r="O194" i="6"/>
  <c r="O362" i="6"/>
  <c r="O170" i="6"/>
  <c r="O366" i="6"/>
  <c r="O86" i="6"/>
  <c r="O331" i="6"/>
  <c r="O320" i="6"/>
  <c r="O208" i="6"/>
  <c r="O88" i="6"/>
  <c r="O333" i="6"/>
  <c r="O221" i="6"/>
  <c r="O125" i="6"/>
  <c r="O61" i="6"/>
  <c r="O348" i="6"/>
  <c r="O228" i="6"/>
  <c r="O100" i="6"/>
  <c r="O289" i="6"/>
  <c r="O33" i="6"/>
  <c r="O168" i="6"/>
  <c r="O16" i="6"/>
  <c r="O229" i="6"/>
  <c r="O267" i="6"/>
  <c r="O163" i="6"/>
  <c r="O99" i="6"/>
  <c r="O35" i="6"/>
  <c r="O259" i="6"/>
  <c r="O90" i="6"/>
  <c r="O18" i="6"/>
  <c r="O298" i="6"/>
  <c r="O186" i="6"/>
  <c r="O354" i="6"/>
  <c r="O114" i="6"/>
  <c r="O310" i="6"/>
  <c r="O54" i="6"/>
  <c r="O323" i="6"/>
  <c r="O312" i="6"/>
  <c r="O200" i="6"/>
  <c r="O317" i="6"/>
  <c r="O205" i="6"/>
  <c r="O117" i="6"/>
  <c r="O53" i="6"/>
  <c r="O340" i="6"/>
  <c r="O204" i="6"/>
  <c r="O76" i="6"/>
  <c r="O257" i="6"/>
  <c r="O272" i="6"/>
  <c r="O144" i="6"/>
  <c r="O365" i="6"/>
  <c r="O213" i="6"/>
  <c r="O235" i="6"/>
  <c r="O155" i="6"/>
  <c r="O27" i="6"/>
  <c r="O251" i="6"/>
  <c r="O10" i="6"/>
  <c r="O258" i="6"/>
  <c r="O154" i="6"/>
  <c r="O314" i="6"/>
  <c r="O106" i="6"/>
  <c r="O278" i="6"/>
  <c r="O184" i="6"/>
  <c r="O72" i="6"/>
  <c r="O74" i="6"/>
  <c r="O22" i="6"/>
  <c r="O304" i="6"/>
  <c r="O64" i="6"/>
  <c r="O160" i="6"/>
  <c r="O45" i="6"/>
  <c r="O225" i="6"/>
  <c r="O189" i="6"/>
  <c r="O19" i="6"/>
  <c r="O250" i="6"/>
  <c r="O48" i="6"/>
  <c r="O37" i="6"/>
  <c r="O193" i="6"/>
  <c r="O173" i="6"/>
  <c r="O11" i="6"/>
  <c r="O242" i="6"/>
  <c r="O301" i="6"/>
  <c r="O332" i="6"/>
  <c r="O256" i="6"/>
  <c r="O219" i="6"/>
  <c r="O243" i="6"/>
  <c r="O130" i="6"/>
  <c r="O246" i="6"/>
  <c r="O285" i="6"/>
  <c r="O300" i="6"/>
  <c r="O240" i="6"/>
  <c r="O211" i="6"/>
  <c r="O266" i="6"/>
  <c r="O122" i="6"/>
  <c r="O371" i="6"/>
  <c r="O197" i="6"/>
  <c r="O196" i="6"/>
  <c r="O128" i="6"/>
  <c r="O147" i="6"/>
  <c r="O66" i="6"/>
  <c r="O290" i="6"/>
  <c r="O368" i="6"/>
  <c r="O181" i="6"/>
  <c r="O172" i="6"/>
  <c r="O112" i="6"/>
  <c r="O139" i="6"/>
  <c r="O58" i="6"/>
  <c r="O282" i="6"/>
  <c r="O360" i="6"/>
  <c r="O109" i="6"/>
  <c r="O68" i="6"/>
  <c r="O349" i="6"/>
  <c r="O83" i="6"/>
  <c r="O315" i="6"/>
  <c r="O82" i="6"/>
  <c r="O288" i="6"/>
  <c r="O101" i="6"/>
  <c r="O44" i="6"/>
  <c r="O325" i="6"/>
  <c r="O75" i="6"/>
  <c r="O346" i="6"/>
  <c r="H202" i="3"/>
  <c r="H190" i="3"/>
  <c r="H178" i="3"/>
  <c r="H166" i="3"/>
  <c r="H154" i="3"/>
  <c r="H146" i="3"/>
  <c r="H138" i="3"/>
  <c r="H134" i="3"/>
  <c r="H126" i="3"/>
  <c r="H118" i="3"/>
  <c r="H110" i="3"/>
  <c r="H106" i="3"/>
  <c r="H98" i="3"/>
  <c r="H94" i="3"/>
  <c r="H90" i="3"/>
  <c r="H86" i="3"/>
  <c r="H82" i="3"/>
  <c r="H78" i="3"/>
  <c r="H74" i="3"/>
  <c r="H70" i="3"/>
  <c r="H66" i="3"/>
  <c r="H58" i="3"/>
  <c r="H54" i="3"/>
  <c r="H50" i="3"/>
  <c r="H46" i="3"/>
  <c r="H42" i="3"/>
  <c r="H38" i="3"/>
  <c r="H34" i="3"/>
  <c r="H30" i="3"/>
  <c r="H26" i="3"/>
  <c r="H22" i="3"/>
  <c r="H18" i="3"/>
  <c r="H14" i="3"/>
  <c r="H10" i="3"/>
  <c r="H6" i="3"/>
  <c r="H198" i="3"/>
  <c r="H186" i="3"/>
  <c r="H174" i="3"/>
  <c r="H162" i="3"/>
  <c r="H158" i="3"/>
  <c r="H150" i="3"/>
  <c r="H142" i="3"/>
  <c r="H130" i="3"/>
  <c r="H122" i="3"/>
  <c r="H114" i="3"/>
  <c r="H102" i="3"/>
  <c r="H62" i="3"/>
  <c r="H194" i="3"/>
  <c r="H182" i="3"/>
  <c r="H170" i="3"/>
  <c r="H205" i="3"/>
  <c r="H201" i="3"/>
  <c r="H197" i="3"/>
  <c r="H193" i="3"/>
  <c r="H189" i="3"/>
  <c r="H185" i="3"/>
  <c r="H181" i="3"/>
  <c r="H177" i="3"/>
  <c r="H173" i="3"/>
  <c r="H169" i="3"/>
  <c r="H165" i="3"/>
  <c r="H161" i="3"/>
  <c r="H157" i="3"/>
  <c r="H153" i="3"/>
  <c r="H149" i="3"/>
  <c r="H145" i="3"/>
  <c r="H141" i="3"/>
  <c r="H137" i="3"/>
  <c r="H133" i="3"/>
  <c r="H129" i="3"/>
  <c r="H125" i="3"/>
  <c r="H121" i="3"/>
  <c r="H117" i="3"/>
  <c r="H113" i="3"/>
  <c r="H109" i="3"/>
  <c r="H105" i="3"/>
  <c r="H101" i="3"/>
  <c r="H97" i="3"/>
  <c r="H93" i="3"/>
  <c r="H89" i="3"/>
  <c r="H85" i="3"/>
  <c r="H81" i="3"/>
  <c r="H77" i="3"/>
  <c r="H73" i="3"/>
  <c r="H69" i="3"/>
  <c r="H65" i="3"/>
  <c r="H61" i="3"/>
  <c r="H57" i="3"/>
  <c r="H53" i="3"/>
  <c r="H49" i="3"/>
  <c r="H45" i="3"/>
  <c r="H41" i="3"/>
  <c r="H37" i="3"/>
  <c r="H33" i="3"/>
  <c r="H29" i="3"/>
  <c r="H25" i="3"/>
  <c r="H21" i="3"/>
  <c r="H17" i="3"/>
  <c r="H13" i="3"/>
  <c r="H9" i="3"/>
  <c r="G179" i="3"/>
  <c r="H179" i="3"/>
  <c r="G195" i="3"/>
  <c r="G171" i="3"/>
  <c r="G143" i="3"/>
  <c r="G123" i="3"/>
  <c r="G99" i="3"/>
  <c r="G83" i="3"/>
  <c r="G71" i="3"/>
  <c r="G63" i="3"/>
  <c r="G59" i="3"/>
  <c r="G55" i="3"/>
  <c r="G43" i="3"/>
  <c r="G35" i="3"/>
  <c r="G23" i="3"/>
  <c r="G19" i="3"/>
  <c r="G15" i="3"/>
  <c r="G7" i="3"/>
  <c r="G187" i="3"/>
  <c r="G147" i="3"/>
  <c r="G11" i="3"/>
  <c r="G202" i="3"/>
  <c r="G198" i="3"/>
  <c r="G194" i="3"/>
  <c r="G190" i="3"/>
  <c r="G186" i="3"/>
  <c r="G182" i="3"/>
  <c r="G178" i="3"/>
  <c r="G174" i="3"/>
  <c r="G170" i="3"/>
  <c r="G166" i="3"/>
  <c r="G162" i="3"/>
  <c r="G158" i="3"/>
  <c r="G154" i="3"/>
  <c r="G150" i="3"/>
  <c r="G146" i="3"/>
  <c r="G142" i="3"/>
  <c r="G138" i="3"/>
  <c r="G134" i="3"/>
  <c r="G130" i="3"/>
  <c r="G126" i="3"/>
  <c r="G122" i="3"/>
  <c r="G118" i="3"/>
  <c r="G114" i="3"/>
  <c r="G110" i="3"/>
  <c r="G106" i="3"/>
  <c r="G102" i="3"/>
  <c r="G98" i="3"/>
  <c r="G94" i="3"/>
  <c r="G90" i="3"/>
  <c r="G86" i="3"/>
  <c r="G82" i="3"/>
  <c r="G78" i="3"/>
  <c r="G74" i="3"/>
  <c r="G70" i="3"/>
  <c r="G66" i="3"/>
  <c r="G62" i="3"/>
  <c r="G58" i="3"/>
  <c r="G54" i="3"/>
  <c r="G50" i="3"/>
  <c r="G46" i="3"/>
  <c r="G42" i="3"/>
  <c r="G38" i="3"/>
  <c r="G34" i="3"/>
  <c r="G30" i="3"/>
  <c r="G26" i="3"/>
  <c r="G22" i="3"/>
  <c r="G18" i="3"/>
  <c r="G14" i="3"/>
  <c r="G10" i="3"/>
  <c r="G6" i="3"/>
  <c r="G191" i="3"/>
  <c r="G155" i="3"/>
  <c r="G119" i="3"/>
  <c r="G31" i="3"/>
  <c r="G151" i="3"/>
  <c r="G127" i="3"/>
  <c r="G103" i="3"/>
  <c r="G79" i="3"/>
  <c r="G47" i="3"/>
  <c r="G189" i="3"/>
  <c r="G177" i="3"/>
  <c r="G161" i="3"/>
  <c r="G149" i="3"/>
  <c r="G137" i="3"/>
  <c r="G125" i="3"/>
  <c r="G105" i="3"/>
  <c r="G89" i="3"/>
  <c r="G69" i="3"/>
  <c r="G9" i="3"/>
  <c r="G203" i="3"/>
  <c r="G175" i="3"/>
  <c r="G167" i="3"/>
  <c r="G131" i="3"/>
  <c r="G107" i="3"/>
  <c r="G91" i="3"/>
  <c r="G67" i="3"/>
  <c r="G27" i="3"/>
  <c r="G201" i="3"/>
  <c r="G173" i="3"/>
  <c r="G61" i="3"/>
  <c r="G199" i="3"/>
  <c r="G163" i="3"/>
  <c r="G139" i="3"/>
  <c r="G115" i="3"/>
  <c r="G95" i="3"/>
  <c r="G75" i="3"/>
  <c r="G39" i="3"/>
  <c r="G197" i="3"/>
  <c r="G185" i="3"/>
  <c r="G169" i="3"/>
  <c r="G153" i="3"/>
  <c r="G141" i="3"/>
  <c r="G129" i="3"/>
  <c r="G121" i="3"/>
  <c r="G113" i="3"/>
  <c r="G101" i="3"/>
  <c r="G93" i="3"/>
  <c r="G81" i="3"/>
  <c r="G73" i="3"/>
  <c r="G57" i="3"/>
  <c r="G49" i="3"/>
  <c r="G41" i="3"/>
  <c r="G33" i="3"/>
  <c r="G25" i="3"/>
  <c r="G13" i="3"/>
  <c r="G200" i="3"/>
  <c r="G192" i="3"/>
  <c r="G184" i="3"/>
  <c r="G176" i="3"/>
  <c r="G168" i="3"/>
  <c r="G160" i="3"/>
  <c r="G152" i="3"/>
  <c r="G144" i="3"/>
  <c r="G140" i="3"/>
  <c r="G132" i="3"/>
  <c r="G128" i="3"/>
  <c r="G124" i="3"/>
  <c r="G120" i="3"/>
  <c r="G116" i="3"/>
  <c r="G112" i="3"/>
  <c r="G108" i="3"/>
  <c r="G104" i="3"/>
  <c r="G100" i="3"/>
  <c r="G96" i="3"/>
  <c r="G92" i="3"/>
  <c r="G84" i="3"/>
  <c r="G80" i="3"/>
  <c r="G76" i="3"/>
  <c r="G72" i="3"/>
  <c r="G68" i="3"/>
  <c r="G64" i="3"/>
  <c r="G60" i="3"/>
  <c r="G56" i="3"/>
  <c r="G52" i="3"/>
  <c r="G48" i="3"/>
  <c r="G44" i="3"/>
  <c r="G40" i="3"/>
  <c r="G36" i="3"/>
  <c r="G32" i="3"/>
  <c r="G28" i="3"/>
  <c r="G24" i="3"/>
  <c r="G20" i="3"/>
  <c r="G16" i="3"/>
  <c r="G12" i="3"/>
  <c r="G8" i="3"/>
  <c r="G183" i="3"/>
  <c r="G159" i="3"/>
  <c r="G135" i="3"/>
  <c r="G111" i="3"/>
  <c r="G87" i="3"/>
  <c r="G51" i="3"/>
  <c r="G205" i="3"/>
  <c r="G193" i="3"/>
  <c r="G181" i="3"/>
  <c r="G165" i="3"/>
  <c r="G157" i="3"/>
  <c r="G145" i="3"/>
  <c r="G133" i="3"/>
  <c r="G117" i="3"/>
  <c r="G109" i="3"/>
  <c r="G97" i="3"/>
  <c r="G85" i="3"/>
  <c r="G77" i="3"/>
  <c r="G65" i="3"/>
  <c r="G53" i="3"/>
  <c r="G45" i="3"/>
  <c r="G37" i="3"/>
  <c r="G29" i="3"/>
  <c r="G21" i="3"/>
  <c r="G17" i="3"/>
  <c r="G204" i="3"/>
  <c r="G196" i="3"/>
  <c r="G188" i="3"/>
  <c r="G180" i="3"/>
  <c r="G172" i="3"/>
  <c r="G164" i="3"/>
  <c r="G156" i="3"/>
  <c r="G148" i="3"/>
  <c r="G136" i="3"/>
  <c r="G88" i="3"/>
  <c r="H8" i="15"/>
  <c r="G176" i="8"/>
  <c r="G159" i="8"/>
  <c r="G152" i="8"/>
  <c r="G142" i="8"/>
  <c r="G112" i="8"/>
  <c r="G95" i="8"/>
  <c r="G76" i="8"/>
  <c r="G59" i="8"/>
  <c r="G52" i="8"/>
  <c r="G42" i="8"/>
  <c r="G12" i="8"/>
  <c r="K185" i="9"/>
  <c r="K176" i="9"/>
  <c r="K118" i="9"/>
  <c r="G182" i="8"/>
  <c r="G162" i="8"/>
  <c r="G155" i="8"/>
  <c r="G118" i="8"/>
  <c r="G98" i="8"/>
  <c r="G82" i="8"/>
  <c r="G79" i="8"/>
  <c r="G62" i="8"/>
  <c r="G18" i="8"/>
  <c r="G15" i="8"/>
  <c r="K205" i="9"/>
  <c r="K194" i="9"/>
  <c r="K131" i="9"/>
  <c r="K114" i="9"/>
  <c r="K18" i="9"/>
  <c r="G205" i="8"/>
  <c r="G141" i="8"/>
  <c r="G78" i="8"/>
  <c r="G41" i="8"/>
  <c r="G34" i="8"/>
  <c r="G31" i="8"/>
  <c r="G14" i="8"/>
  <c r="K203" i="9"/>
  <c r="K166" i="9"/>
  <c r="K157" i="9"/>
  <c r="K125" i="9"/>
  <c r="K98" i="9"/>
  <c r="K96" i="9"/>
  <c r="K35" i="9"/>
  <c r="K29" i="9"/>
  <c r="F49" i="10"/>
  <c r="G191" i="8"/>
  <c r="G184" i="8"/>
  <c r="G174" i="8"/>
  <c r="G144" i="8"/>
  <c r="G127" i="8"/>
  <c r="G120" i="8"/>
  <c r="G110" i="8"/>
  <c r="G91" i="8"/>
  <c r="G84" i="8"/>
  <c r="G74" i="8"/>
  <c r="G44" i="8"/>
  <c r="G27" i="8"/>
  <c r="G20" i="8"/>
  <c r="G10" i="8"/>
  <c r="K186" i="9"/>
  <c r="K184" i="9"/>
  <c r="K151" i="9"/>
  <c r="K138" i="9"/>
  <c r="K136" i="9"/>
  <c r="K134" i="9"/>
  <c r="I1" i="9"/>
  <c r="K11" i="9"/>
  <c r="K107" i="9"/>
  <c r="G203" i="8"/>
  <c r="G173" i="8"/>
  <c r="G166" i="8"/>
  <c r="G146" i="8"/>
  <c r="G139" i="8"/>
  <c r="G109" i="8"/>
  <c r="G102" i="8"/>
  <c r="G73" i="8"/>
  <c r="G66" i="8"/>
  <c r="G63" i="8"/>
  <c r="G46" i="8"/>
  <c r="G9" i="8"/>
  <c r="K198" i="9"/>
  <c r="K189" i="9"/>
  <c r="K178" i="9"/>
  <c r="K171" i="9"/>
  <c r="K61" i="9"/>
  <c r="K137" i="9"/>
  <c r="K128" i="9"/>
  <c r="K106" i="9"/>
  <c r="K104" i="9"/>
  <c r="K73" i="9"/>
  <c r="K64" i="9"/>
  <c r="K49" i="9"/>
  <c r="K34" i="9"/>
  <c r="K32" i="9"/>
  <c r="K21" i="9"/>
  <c r="K10" i="9"/>
  <c r="F202" i="10"/>
  <c r="F51" i="10"/>
  <c r="AA32" i="23"/>
  <c r="AB32" i="23" s="1"/>
  <c r="AA190" i="23"/>
  <c r="AB190" i="23" s="1"/>
  <c r="AA167" i="23"/>
  <c r="AB167" i="23" s="1"/>
  <c r="K153" i="9"/>
  <c r="K144" i="9"/>
  <c r="K122" i="9"/>
  <c r="K120" i="9"/>
  <c r="K89" i="9"/>
  <c r="K80" i="9"/>
  <c r="K58" i="9"/>
  <c r="K56" i="9"/>
  <c r="K41" i="9"/>
  <c r="K26" i="9"/>
  <c r="K19" i="9"/>
  <c r="J2" i="9"/>
  <c r="F206" i="10"/>
  <c r="F190" i="10"/>
  <c r="F194" i="10"/>
  <c r="F52" i="10"/>
  <c r="G9" i="15"/>
  <c r="I4" i="16"/>
  <c r="AA200" i="23"/>
  <c r="AB200" i="23" s="1"/>
  <c r="AA192" i="23"/>
  <c r="AB192" i="23" s="1"/>
  <c r="AA160" i="23"/>
  <c r="AB160" i="23" s="1"/>
  <c r="K123" i="9"/>
  <c r="K59" i="9"/>
  <c r="K27" i="9"/>
  <c r="F200" i="10"/>
  <c r="F41" i="10"/>
  <c r="F33" i="10"/>
  <c r="F25" i="10"/>
  <c r="F17" i="10"/>
  <c r="F9" i="10"/>
  <c r="G206" i="8"/>
  <c r="G86" i="8"/>
  <c r="G70" i="8"/>
  <c r="G54" i="8"/>
  <c r="G38" i="8"/>
  <c r="G22" i="8"/>
  <c r="G6" i="8"/>
  <c r="K197" i="9"/>
  <c r="K190" i="9"/>
  <c r="K181" i="9"/>
  <c r="K174" i="9"/>
  <c r="K165" i="9"/>
  <c r="K158" i="9"/>
  <c r="K149" i="9"/>
  <c r="K142" i="9"/>
  <c r="K133" i="9"/>
  <c r="K126" i="9"/>
  <c r="K117" i="9"/>
  <c r="K110" i="9"/>
  <c r="K101" i="9"/>
  <c r="K94" i="9"/>
  <c r="K85" i="9"/>
  <c r="K78" i="9"/>
  <c r="K69" i="9"/>
  <c r="K62" i="9"/>
  <c r="E206" i="8"/>
  <c r="G202" i="8"/>
  <c r="G186" i="8"/>
  <c r="G170" i="8"/>
  <c r="G154" i="8"/>
  <c r="G138" i="8"/>
  <c r="G122" i="8"/>
  <c r="G106" i="8"/>
  <c r="K54" i="9"/>
  <c r="P1" i="9"/>
  <c r="I2" i="9"/>
  <c r="G195" i="8"/>
  <c r="G179" i="8"/>
  <c r="G163" i="8"/>
  <c r="G147" i="8"/>
  <c r="G131" i="8"/>
  <c r="G115" i="8"/>
  <c r="G99" i="8"/>
  <c r="K6" i="9"/>
  <c r="G285" i="8"/>
  <c r="G87" i="8"/>
  <c r="G71" i="8"/>
  <c r="G55" i="8"/>
  <c r="G39" i="8"/>
  <c r="G23" i="8"/>
  <c r="G7" i="8"/>
  <c r="K46" i="9"/>
  <c r="AA202" i="23"/>
  <c r="AB202" i="23" s="1"/>
  <c r="AA179" i="23"/>
  <c r="AB179" i="23" s="1"/>
  <c r="AA56" i="23"/>
  <c r="AB56" i="23" s="1"/>
  <c r="P2" i="9"/>
  <c r="F62" i="10"/>
  <c r="F46" i="10"/>
  <c r="F38" i="10"/>
  <c r="F30" i="10"/>
  <c r="F22" i="10"/>
  <c r="F14" i="10"/>
  <c r="AA199" i="23"/>
  <c r="AB199" i="23" s="1"/>
  <c r="AA184" i="23"/>
  <c r="AB184" i="23" s="1"/>
  <c r="F64" i="10"/>
  <c r="F48" i="10"/>
  <c r="AA186" i="23"/>
  <c r="AB186" i="23" s="1"/>
  <c r="AA181" i="23"/>
  <c r="AB181" i="23" s="1"/>
  <c r="AA168" i="23"/>
  <c r="AB168" i="23" s="1"/>
  <c r="F66" i="10"/>
  <c r="F50" i="10"/>
  <c r="F40" i="10"/>
  <c r="F32" i="10"/>
  <c r="F24" i="10"/>
  <c r="F16" i="10"/>
  <c r="F8" i="10"/>
  <c r="AA147" i="23"/>
  <c r="AB147" i="23" s="1"/>
  <c r="AA131" i="23"/>
  <c r="AB131" i="23" s="1"/>
  <c r="AA115" i="23"/>
  <c r="AB115" i="23" s="1"/>
  <c r="AA99" i="23"/>
  <c r="AB99" i="23" s="1"/>
  <c r="AA83" i="23"/>
  <c r="AB83" i="23" s="1"/>
  <c r="AA67" i="23"/>
  <c r="AB67" i="23" s="1"/>
  <c r="F70" i="10"/>
  <c r="F54" i="10"/>
  <c r="F42" i="10"/>
  <c r="F34" i="10"/>
  <c r="F26" i="10"/>
  <c r="F18" i="10"/>
  <c r="F10" i="10"/>
  <c r="AA203" i="23"/>
  <c r="AB203" i="23" s="1"/>
  <c r="AA149" i="23"/>
  <c r="AB149" i="23" s="1"/>
  <c r="AA133" i="23"/>
  <c r="AB133" i="23" s="1"/>
  <c r="AA117" i="23"/>
  <c r="AB117" i="23" s="1"/>
  <c r="AA101" i="23"/>
  <c r="AB101" i="23" s="1"/>
  <c r="AA85" i="23"/>
  <c r="AB85" i="23" s="1"/>
  <c r="AA69" i="23"/>
  <c r="AB69" i="23" s="1"/>
  <c r="F56" i="10"/>
  <c r="AA146" i="23"/>
  <c r="AB146" i="23" s="1"/>
  <c r="AA130" i="23"/>
  <c r="AB130" i="23" s="1"/>
  <c r="AA114" i="23"/>
  <c r="AB114" i="23" s="1"/>
  <c r="AA98" i="23"/>
  <c r="AB98" i="23" s="1"/>
  <c r="AA82" i="23"/>
  <c r="AB82" i="23" s="1"/>
  <c r="AA66" i="23"/>
  <c r="AB66" i="23" s="1"/>
  <c r="AA50" i="23"/>
  <c r="AB50" i="23" s="1"/>
  <c r="AA166" i="23"/>
  <c r="AB166" i="23" s="1"/>
  <c r="AA198" i="23"/>
  <c r="AB198" i="23" s="1"/>
  <c r="AA204" i="23"/>
  <c r="AB204" i="23" s="1"/>
  <c r="AA57" i="23"/>
  <c r="AB57" i="23" s="1"/>
  <c r="AA64" i="23"/>
  <c r="AB64" i="23" s="1"/>
  <c r="AA73" i="23"/>
  <c r="AB73" i="23" s="1"/>
  <c r="AA80" i="23"/>
  <c r="AB80" i="23" s="1"/>
  <c r="AA89" i="23"/>
  <c r="AB89" i="23" s="1"/>
  <c r="AA96" i="23"/>
  <c r="AB96" i="23" s="1"/>
  <c r="AA105" i="23"/>
  <c r="AB105" i="23" s="1"/>
  <c r="AA112" i="23"/>
  <c r="AB112" i="23" s="1"/>
  <c r="AA121" i="23"/>
  <c r="AB121" i="23" s="1"/>
  <c r="AA128" i="23"/>
  <c r="AB128" i="23" s="1"/>
  <c r="AA137" i="23"/>
  <c r="AB137" i="23" s="1"/>
  <c r="AA144" i="23"/>
  <c r="AB144" i="23" s="1"/>
  <c r="AA153" i="23"/>
  <c r="AB153" i="23" s="1"/>
  <c r="AA177" i="23"/>
  <c r="AB177" i="23" s="1"/>
  <c r="AA169" i="23"/>
  <c r="AB169" i="23" s="1"/>
  <c r="AA182" i="23"/>
  <c r="AB182" i="23" s="1"/>
  <c r="AA201" i="23"/>
  <c r="AB201" i="23" s="1"/>
  <c r="AA88" i="23"/>
  <c r="AB88" i="23" s="1"/>
  <c r="AA97" i="23"/>
  <c r="AB97" i="23" s="1"/>
  <c r="AA104" i="23"/>
  <c r="AB104" i="23" s="1"/>
  <c r="AA113" i="23"/>
  <c r="AB113" i="23" s="1"/>
  <c r="AA120" i="23"/>
  <c r="AB120" i="23" s="1"/>
  <c r="AA129" i="23"/>
  <c r="AB129" i="23" s="1"/>
  <c r="AA136" i="23"/>
  <c r="AB136" i="23" s="1"/>
  <c r="AA145" i="23"/>
  <c r="AB145" i="23" s="1"/>
  <c r="AA152" i="23"/>
  <c r="AB152" i="23" s="1"/>
  <c r="AA161" i="23"/>
  <c r="AB161" i="23" s="1"/>
  <c r="AA176" i="23"/>
  <c r="AB176" i="23" s="1"/>
  <c r="AA193" i="23"/>
  <c r="AB193" i="23" s="1"/>
  <c r="AA174" i="23"/>
  <c r="AB174" i="23" s="1"/>
  <c r="AA47" i="23"/>
  <c r="AB47" i="23" s="1"/>
  <c r="AA181" i="26"/>
  <c r="AB181" i="26" s="1"/>
  <c r="AA110" i="26"/>
  <c r="AB110" i="26" s="1"/>
  <c r="AA97" i="26"/>
  <c r="AB97" i="26" s="1"/>
  <c r="AA182" i="26"/>
  <c r="AB182" i="26" s="1"/>
  <c r="AA202" i="26"/>
  <c r="AB202" i="26" s="1"/>
  <c r="AA57" i="26"/>
  <c r="AB57" i="26" s="1"/>
  <c r="AA183" i="23"/>
  <c r="AB183" i="23" s="1"/>
  <c r="AA170" i="23"/>
  <c r="AB170" i="23" s="1"/>
  <c r="AA157" i="23"/>
  <c r="AB157" i="23" s="1"/>
  <c r="AA155" i="23"/>
  <c r="AB155" i="23" s="1"/>
  <c r="AA141" i="23"/>
  <c r="AB141" i="23" s="1"/>
  <c r="AA139" i="23"/>
  <c r="AB139" i="23" s="1"/>
  <c r="AA125" i="23"/>
  <c r="AB125" i="23" s="1"/>
  <c r="AA123" i="23"/>
  <c r="AB123" i="23" s="1"/>
  <c r="AA109" i="23"/>
  <c r="AB109" i="23" s="1"/>
  <c r="AA107" i="23"/>
  <c r="AB107" i="23" s="1"/>
  <c r="AA93" i="23"/>
  <c r="AB93" i="23" s="1"/>
  <c r="AA91" i="23"/>
  <c r="AB91" i="23" s="1"/>
  <c r="AA77" i="23"/>
  <c r="AB77" i="23" s="1"/>
  <c r="AA75" i="23"/>
  <c r="AB75" i="23" s="1"/>
  <c r="AA61" i="23"/>
  <c r="AB61" i="23" s="1"/>
  <c r="AA59" i="23"/>
  <c r="AB59" i="23" s="1"/>
  <c r="AA45" i="23"/>
  <c r="AB45" i="23" s="1"/>
  <c r="AA37" i="23"/>
  <c r="AB37" i="23" s="1"/>
  <c r="AA193" i="26"/>
  <c r="AB193" i="26" s="1"/>
  <c r="AA173" i="26"/>
  <c r="AB173" i="26" s="1"/>
  <c r="AA189" i="23"/>
  <c r="AB189" i="23" s="1"/>
  <c r="AA187" i="23"/>
  <c r="AB187" i="23" s="1"/>
  <c r="AA81" i="23"/>
  <c r="AB81" i="23" s="1"/>
  <c r="AA72" i="23"/>
  <c r="AB72" i="23" s="1"/>
  <c r="AA65" i="23"/>
  <c r="AB65" i="23" s="1"/>
  <c r="AA141" i="26"/>
  <c r="AB141" i="26" s="1"/>
  <c r="AA191" i="23"/>
  <c r="AB191" i="23" s="1"/>
  <c r="AA178" i="23"/>
  <c r="AB178" i="23" s="1"/>
  <c r="AA159" i="23"/>
  <c r="AB159" i="23" s="1"/>
  <c r="AA143" i="23"/>
  <c r="AB143" i="23" s="1"/>
  <c r="AA127" i="23"/>
  <c r="AB127" i="23" s="1"/>
  <c r="AA111" i="23"/>
  <c r="AB111" i="23" s="1"/>
  <c r="AA95" i="23"/>
  <c r="AB95" i="23" s="1"/>
  <c r="AA79" i="23"/>
  <c r="AB79" i="23" s="1"/>
  <c r="AA63" i="23"/>
  <c r="AB63" i="23" s="1"/>
  <c r="AA40" i="23"/>
  <c r="AB40" i="23" s="1"/>
  <c r="AA42" i="23"/>
  <c r="AB42" i="23" s="1"/>
  <c r="AA54" i="23"/>
  <c r="AB54" i="23" s="1"/>
  <c r="AA62" i="23"/>
  <c r="AB62" i="23" s="1"/>
  <c r="AA70" i="23"/>
  <c r="AB70" i="23" s="1"/>
  <c r="AA78" i="23"/>
  <c r="AB78" i="23" s="1"/>
  <c r="AA86" i="23"/>
  <c r="AB86" i="23" s="1"/>
  <c r="AA94" i="23"/>
  <c r="AB94" i="23" s="1"/>
  <c r="AA102" i="23"/>
  <c r="AB102" i="23" s="1"/>
  <c r="AA110" i="23"/>
  <c r="AB110" i="23" s="1"/>
  <c r="AA118" i="23"/>
  <c r="AB118" i="23" s="1"/>
  <c r="AA126" i="23"/>
  <c r="AB126" i="23" s="1"/>
  <c r="AA134" i="23"/>
  <c r="AB134" i="23" s="1"/>
  <c r="AA142" i="23"/>
  <c r="AB142" i="23" s="1"/>
  <c r="AA150" i="23"/>
  <c r="AB150" i="23" s="1"/>
  <c r="AA158" i="23"/>
  <c r="AB158" i="23" s="1"/>
  <c r="AA39" i="23"/>
  <c r="AB39" i="23" s="1"/>
  <c r="AA52" i="23"/>
  <c r="AB52" i="23" s="1"/>
  <c r="AA60" i="23"/>
  <c r="AB60" i="23" s="1"/>
  <c r="AA68" i="23"/>
  <c r="AB68" i="23" s="1"/>
  <c r="AA76" i="23"/>
  <c r="AB76" i="23" s="1"/>
  <c r="AA84" i="23"/>
  <c r="AB84" i="23" s="1"/>
  <c r="AA92" i="23"/>
  <c r="AB92" i="23" s="1"/>
  <c r="AA100" i="23"/>
  <c r="AB100" i="23" s="1"/>
  <c r="AA108" i="23"/>
  <c r="AB108" i="23" s="1"/>
  <c r="AA116" i="23"/>
  <c r="AB116" i="23" s="1"/>
  <c r="AA124" i="23"/>
  <c r="AB124" i="23" s="1"/>
  <c r="AA132" i="23"/>
  <c r="AB132" i="23" s="1"/>
  <c r="AA140" i="23"/>
  <c r="AB140" i="23" s="1"/>
  <c r="AA148" i="23"/>
  <c r="AB148" i="23" s="1"/>
  <c r="AA156" i="23"/>
  <c r="AB156" i="23" s="1"/>
  <c r="AA164" i="23"/>
  <c r="AB164" i="23" s="1"/>
  <c r="AA172" i="23"/>
  <c r="AB172" i="23" s="1"/>
  <c r="AA180" i="23"/>
  <c r="AB180" i="23" s="1"/>
  <c r="AA188" i="23"/>
  <c r="AB188" i="23" s="1"/>
  <c r="AA196" i="23"/>
  <c r="AB196" i="23" s="1"/>
  <c r="AA24" i="23"/>
  <c r="AB24" i="23" s="1"/>
  <c r="AA205" i="23"/>
  <c r="AB205" i="23" s="1"/>
  <c r="AA197" i="23"/>
  <c r="AB197" i="23" s="1"/>
  <c r="AA195" i="23"/>
  <c r="AB195" i="23" s="1"/>
  <c r="AA165" i="23"/>
  <c r="AB165" i="23" s="1"/>
  <c r="AA163" i="23"/>
  <c r="AB163" i="23" s="1"/>
  <c r="AA154" i="23"/>
  <c r="AB154" i="23" s="1"/>
  <c r="AA138" i="23"/>
  <c r="AB138" i="23" s="1"/>
  <c r="AA122" i="23"/>
  <c r="AB122" i="23" s="1"/>
  <c r="AA106" i="23"/>
  <c r="AB106" i="23" s="1"/>
  <c r="AA90" i="23"/>
  <c r="AB90" i="23" s="1"/>
  <c r="AA74" i="23"/>
  <c r="AB74" i="23" s="1"/>
  <c r="AA58" i="23"/>
  <c r="AB58" i="23" s="1"/>
  <c r="AA46" i="23"/>
  <c r="AB46" i="23" s="1"/>
  <c r="AA15" i="23"/>
  <c r="AB15" i="23" s="1"/>
  <c r="AA53" i="23"/>
  <c r="AB53" i="23" s="1"/>
  <c r="AA14" i="23"/>
  <c r="AB14" i="23" s="1"/>
  <c r="H5" i="16"/>
  <c r="I5" i="16"/>
  <c r="AA173" i="23"/>
  <c r="AB173" i="23" s="1"/>
  <c r="AA171" i="23"/>
  <c r="AB171" i="23" s="1"/>
  <c r="AA48" i="23"/>
  <c r="AB48" i="23" s="1"/>
  <c r="AA16" i="23"/>
  <c r="AB16" i="23" s="1"/>
  <c r="AA95" i="26"/>
  <c r="AB95" i="26" s="1"/>
  <c r="AA194" i="23"/>
  <c r="AB194" i="23" s="1"/>
  <c r="AA175" i="23"/>
  <c r="AB175" i="23" s="1"/>
  <c r="AA162" i="23"/>
  <c r="AB162" i="23" s="1"/>
  <c r="AA151" i="23"/>
  <c r="AB151" i="23" s="1"/>
  <c r="AA135" i="23"/>
  <c r="AB135" i="23" s="1"/>
  <c r="AA119" i="23"/>
  <c r="AB119" i="23" s="1"/>
  <c r="AA103" i="23"/>
  <c r="AB103" i="23" s="1"/>
  <c r="AA87" i="23"/>
  <c r="AB87" i="23" s="1"/>
  <c r="AA71" i="23"/>
  <c r="AB71" i="23" s="1"/>
  <c r="AA55" i="23"/>
  <c r="AB55" i="23" s="1"/>
  <c r="AA11" i="23"/>
  <c r="AB11" i="23" s="1"/>
  <c r="AA51" i="26"/>
  <c r="AB51" i="26" s="1"/>
  <c r="AA49" i="23"/>
  <c r="AB49" i="23" s="1"/>
  <c r="AA36" i="23"/>
  <c r="AB36" i="23" s="1"/>
  <c r="AA34" i="23"/>
  <c r="AB34" i="23" s="1"/>
  <c r="AA28" i="23"/>
  <c r="AB28" i="23" s="1"/>
  <c r="AA26" i="23"/>
  <c r="AB26" i="23" s="1"/>
  <c r="AA20" i="23"/>
  <c r="AB20" i="23" s="1"/>
  <c r="AA18" i="23"/>
  <c r="AB18" i="23" s="1"/>
  <c r="AA12" i="23"/>
  <c r="AB12" i="23" s="1"/>
  <c r="AA10" i="23"/>
  <c r="AB10" i="23" s="1"/>
  <c r="AA6" i="23"/>
  <c r="AB6" i="23" s="1"/>
  <c r="AA197" i="26"/>
  <c r="AB197" i="26" s="1"/>
  <c r="AA186" i="26"/>
  <c r="AB186" i="26" s="1"/>
  <c r="AA153" i="26"/>
  <c r="AB153" i="26" s="1"/>
  <c r="AA90" i="26"/>
  <c r="AB90" i="26" s="1"/>
  <c r="AA77" i="26"/>
  <c r="AB77" i="26" s="1"/>
  <c r="AA9" i="26"/>
  <c r="AB9" i="26" s="1"/>
  <c r="AA43" i="23"/>
  <c r="AB43" i="23" s="1"/>
  <c r="AA201" i="26"/>
  <c r="AB201" i="26" s="1"/>
  <c r="AA190" i="26"/>
  <c r="AB190" i="26" s="1"/>
  <c r="AA165" i="26"/>
  <c r="AB165" i="26" s="1"/>
  <c r="AA133" i="26"/>
  <c r="AB133" i="26" s="1"/>
  <c r="AA109" i="26"/>
  <c r="AB109" i="26" s="1"/>
  <c r="AA72" i="26"/>
  <c r="AB72" i="26" s="1"/>
  <c r="AA32" i="26"/>
  <c r="AB32" i="26" s="1"/>
  <c r="AA179" i="26"/>
  <c r="AB179" i="26" s="1"/>
  <c r="AA183" i="26"/>
  <c r="AB183" i="26" s="1"/>
  <c r="AA187" i="26"/>
  <c r="AB187" i="26" s="1"/>
  <c r="AA191" i="26"/>
  <c r="AB191" i="26" s="1"/>
  <c r="AA195" i="26"/>
  <c r="AB195" i="26" s="1"/>
  <c r="AA199" i="26"/>
  <c r="AB199" i="26" s="1"/>
  <c r="AA203" i="26"/>
  <c r="AB203" i="26" s="1"/>
  <c r="AA20" i="26"/>
  <c r="AB20" i="26" s="1"/>
  <c r="AA48" i="26"/>
  <c r="AB48" i="26" s="1"/>
  <c r="AA56" i="26"/>
  <c r="AB56" i="26" s="1"/>
  <c r="AA71" i="26"/>
  <c r="AB71" i="26" s="1"/>
  <c r="AA81" i="26"/>
  <c r="AB81" i="26" s="1"/>
  <c r="AA99" i="26"/>
  <c r="AB99" i="26" s="1"/>
  <c r="AA105" i="26"/>
  <c r="AB105" i="26" s="1"/>
  <c r="AA112" i="26"/>
  <c r="AB112" i="26" s="1"/>
  <c r="AA119" i="26"/>
  <c r="AB119" i="26" s="1"/>
  <c r="AA130" i="26"/>
  <c r="AB130" i="26" s="1"/>
  <c r="AA134" i="26"/>
  <c r="AB134" i="26" s="1"/>
  <c r="AA138" i="26"/>
  <c r="AB138" i="26" s="1"/>
  <c r="AA142" i="26"/>
  <c r="AB142" i="26" s="1"/>
  <c r="AA146" i="26"/>
  <c r="AB146" i="26" s="1"/>
  <c r="AA150" i="26"/>
  <c r="AB150" i="26" s="1"/>
  <c r="AA154" i="26"/>
  <c r="AB154" i="26" s="1"/>
  <c r="AA158" i="26"/>
  <c r="AB158" i="26" s="1"/>
  <c r="AA162" i="26"/>
  <c r="AB162" i="26" s="1"/>
  <c r="AA166" i="26"/>
  <c r="AB166" i="26" s="1"/>
  <c r="AA170" i="26"/>
  <c r="AB170" i="26" s="1"/>
  <c r="AA174" i="26"/>
  <c r="AB174" i="26" s="1"/>
  <c r="AA178" i="26"/>
  <c r="AB178" i="26" s="1"/>
  <c r="AA7" i="23"/>
  <c r="AB7" i="23" s="1"/>
  <c r="AA194" i="26"/>
  <c r="AB194" i="26" s="1"/>
  <c r="AA177" i="26"/>
  <c r="AB177" i="26" s="1"/>
  <c r="AA145" i="26"/>
  <c r="AB145" i="26" s="1"/>
  <c r="AA116" i="26"/>
  <c r="AB116" i="26" s="1"/>
  <c r="AA111" i="26"/>
  <c r="AB111" i="26" s="1"/>
  <c r="AA87" i="26"/>
  <c r="AB87" i="26" s="1"/>
  <c r="AA67" i="26"/>
  <c r="AB67" i="26" s="1"/>
  <c r="Z2" i="26"/>
  <c r="AA41" i="23"/>
  <c r="AB41" i="23" s="1"/>
  <c r="AA35" i="23"/>
  <c r="AB35" i="23" s="1"/>
  <c r="AA31" i="23"/>
  <c r="AB31" i="23" s="1"/>
  <c r="AA27" i="23"/>
  <c r="AB27" i="23" s="1"/>
  <c r="AA23" i="23"/>
  <c r="AB23" i="23" s="1"/>
  <c r="AA19" i="23"/>
  <c r="AB19" i="23" s="1"/>
  <c r="AA198" i="26"/>
  <c r="AB198" i="26" s="1"/>
  <c r="AA157" i="26"/>
  <c r="AB157" i="26" s="1"/>
  <c r="AA123" i="26"/>
  <c r="AB123" i="26" s="1"/>
  <c r="AA79" i="26"/>
  <c r="AB79" i="26" s="1"/>
  <c r="AA44" i="26"/>
  <c r="AB44" i="26" s="1"/>
  <c r="AA169" i="26"/>
  <c r="AB169" i="26" s="1"/>
  <c r="AA137" i="26"/>
  <c r="AB137" i="26" s="1"/>
  <c r="AA96" i="26"/>
  <c r="AB96" i="26" s="1"/>
  <c r="AA84" i="26"/>
  <c r="AB84" i="26" s="1"/>
  <c r="AA74" i="26"/>
  <c r="AB74" i="26" s="1"/>
  <c r="AA53" i="26"/>
  <c r="AB53" i="26" s="1"/>
  <c r="AA51" i="23"/>
  <c r="AB51" i="23" s="1"/>
  <c r="AA33" i="23"/>
  <c r="AB33" i="23" s="1"/>
  <c r="AA29" i="23"/>
  <c r="AB29" i="23" s="1"/>
  <c r="AA25" i="23"/>
  <c r="AB25" i="23" s="1"/>
  <c r="AA21" i="23"/>
  <c r="AB21" i="23" s="1"/>
  <c r="AA17" i="23"/>
  <c r="AB17" i="23" s="1"/>
  <c r="AA13" i="23"/>
  <c r="AB13" i="23" s="1"/>
  <c r="AA8" i="23"/>
  <c r="AB8" i="23" s="1"/>
  <c r="AA9" i="23"/>
  <c r="AB9" i="23" s="1"/>
  <c r="AA22" i="23"/>
  <c r="AB22" i="23" s="1"/>
  <c r="AA30" i="23"/>
  <c r="AB30" i="23" s="1"/>
  <c r="AA38" i="23"/>
  <c r="AB38" i="23" s="1"/>
  <c r="AA185" i="26"/>
  <c r="AB185" i="26" s="1"/>
  <c r="AA149" i="26"/>
  <c r="AB149" i="26" s="1"/>
  <c r="AA117" i="26"/>
  <c r="AB117" i="26" s="1"/>
  <c r="AA100" i="26"/>
  <c r="AB100" i="26" s="1"/>
  <c r="AA15" i="26"/>
  <c r="AB15" i="26" s="1"/>
  <c r="AA12" i="26"/>
  <c r="AB12" i="26" s="1"/>
  <c r="AA44" i="23"/>
  <c r="AB44" i="23" s="1"/>
  <c r="AA189" i="26"/>
  <c r="AB189" i="26" s="1"/>
  <c r="AA161" i="26"/>
  <c r="AB161" i="26" s="1"/>
  <c r="AA129" i="26"/>
  <c r="AB129" i="26" s="1"/>
  <c r="AA124" i="26"/>
  <c r="AB124" i="26" s="1"/>
  <c r="AA122" i="26"/>
  <c r="AB122" i="26" s="1"/>
  <c r="AA78" i="26"/>
  <c r="AB78" i="26" s="1"/>
  <c r="AA204" i="26"/>
  <c r="AB204" i="26" s="1"/>
  <c r="AA200" i="26"/>
  <c r="AB200" i="26" s="1"/>
  <c r="AA196" i="26"/>
  <c r="AB196" i="26" s="1"/>
  <c r="AA192" i="26"/>
  <c r="AB192" i="26" s="1"/>
  <c r="AA188" i="26"/>
  <c r="AB188" i="26" s="1"/>
  <c r="AA184" i="26"/>
  <c r="AB184" i="26" s="1"/>
  <c r="AA180" i="26"/>
  <c r="AB180" i="26" s="1"/>
  <c r="AA176" i="26"/>
  <c r="AB176" i="26" s="1"/>
  <c r="AA172" i="26"/>
  <c r="AB172" i="26" s="1"/>
  <c r="AA168" i="26"/>
  <c r="AB168" i="26" s="1"/>
  <c r="AA164" i="26"/>
  <c r="AB164" i="26" s="1"/>
  <c r="AA160" i="26"/>
  <c r="AB160" i="26" s="1"/>
  <c r="AA156" i="26"/>
  <c r="AB156" i="26" s="1"/>
  <c r="AA152" i="26"/>
  <c r="AB152" i="26" s="1"/>
  <c r="AA148" i="26"/>
  <c r="AB148" i="26" s="1"/>
  <c r="AA144" i="26"/>
  <c r="AB144" i="26" s="1"/>
  <c r="AA140" i="26"/>
  <c r="AB140" i="26" s="1"/>
  <c r="AA136" i="26"/>
  <c r="AB136" i="26" s="1"/>
  <c r="AA132" i="26"/>
  <c r="AB132" i="26" s="1"/>
  <c r="AA128" i="26"/>
  <c r="AB128" i="26" s="1"/>
  <c r="AA121" i="26"/>
  <c r="AB121" i="26" s="1"/>
  <c r="AA114" i="26"/>
  <c r="AB114" i="26" s="1"/>
  <c r="AA91" i="26"/>
  <c r="AB91" i="26" s="1"/>
  <c r="AA85" i="26"/>
  <c r="AB85" i="26" s="1"/>
  <c r="AA80" i="26"/>
  <c r="AB80" i="26" s="1"/>
  <c r="AA47" i="26"/>
  <c r="AB47" i="26" s="1"/>
  <c r="AA39" i="26"/>
  <c r="AB39" i="26" s="1"/>
  <c r="AA23" i="26"/>
  <c r="AB23" i="26" s="1"/>
  <c r="AA17" i="26"/>
  <c r="AB17" i="26" s="1"/>
  <c r="AA11" i="26"/>
  <c r="AB11" i="26" s="1"/>
  <c r="AA125" i="26"/>
  <c r="AB125" i="26" s="1"/>
  <c r="AA118" i="26"/>
  <c r="AB118" i="26" s="1"/>
  <c r="AA107" i="26"/>
  <c r="AB107" i="26" s="1"/>
  <c r="AA104" i="26"/>
  <c r="AB104" i="26" s="1"/>
  <c r="AA101" i="26"/>
  <c r="AB101" i="26" s="1"/>
  <c r="AA94" i="26"/>
  <c r="AB94" i="26" s="1"/>
  <c r="AA88" i="26"/>
  <c r="AB88" i="26" s="1"/>
  <c r="AA75" i="26"/>
  <c r="AB75" i="26" s="1"/>
  <c r="AA70" i="26"/>
  <c r="AB70" i="26" s="1"/>
  <c r="AA55" i="26"/>
  <c r="AB55" i="26" s="1"/>
  <c r="AA45" i="26"/>
  <c r="AB45" i="26" s="1"/>
  <c r="AA31" i="26"/>
  <c r="AB31" i="26" s="1"/>
  <c r="AA25" i="26"/>
  <c r="AB25" i="26" s="1"/>
  <c r="AA19" i="26"/>
  <c r="AB19" i="26" s="1"/>
  <c r="AA86" i="26"/>
  <c r="AB86" i="26" s="1"/>
  <c r="AA68" i="26"/>
  <c r="AB68" i="26" s="1"/>
  <c r="AA33" i="26"/>
  <c r="AB33" i="26" s="1"/>
  <c r="AA27" i="26"/>
  <c r="AB27" i="26" s="1"/>
  <c r="AA126" i="26"/>
  <c r="AB126" i="26" s="1"/>
  <c r="AA115" i="26"/>
  <c r="AB115" i="26" s="1"/>
  <c r="AA108" i="26"/>
  <c r="AB108" i="26" s="1"/>
  <c r="AA98" i="26"/>
  <c r="AB98" i="26" s="1"/>
  <c r="AA92" i="26"/>
  <c r="AB92" i="26" s="1"/>
  <c r="AA89" i="26"/>
  <c r="AB89" i="26" s="1"/>
  <c r="AA83" i="26"/>
  <c r="AB83" i="26" s="1"/>
  <c r="AA64" i="26"/>
  <c r="AB64" i="26" s="1"/>
  <c r="AA62" i="26"/>
  <c r="AB62" i="26" s="1"/>
  <c r="AA35" i="26"/>
  <c r="AB35" i="26" s="1"/>
  <c r="Z1" i="26"/>
  <c r="AA6" i="26"/>
  <c r="AB6" i="26" s="1"/>
  <c r="AA41" i="26"/>
  <c r="AB41" i="26" s="1"/>
  <c r="AA73" i="26"/>
  <c r="AB73" i="26" s="1"/>
  <c r="AA61" i="26"/>
  <c r="AB61" i="26" s="1"/>
  <c r="AA5" i="26"/>
  <c r="AB5" i="26" s="1"/>
  <c r="AA13" i="26"/>
  <c r="AB13" i="26" s="1"/>
  <c r="AA21" i="26"/>
  <c r="AB21" i="26" s="1"/>
  <c r="AA29" i="26"/>
  <c r="AB29" i="26" s="1"/>
  <c r="AA40" i="26"/>
  <c r="AB40" i="26" s="1"/>
  <c r="AA43" i="26"/>
  <c r="AB43" i="26" s="1"/>
  <c r="AA49" i="26"/>
  <c r="AB49" i="26" s="1"/>
  <c r="AA37" i="26"/>
  <c r="AB37" i="26" s="1"/>
  <c r="AA60" i="26"/>
  <c r="AB60" i="26" s="1"/>
  <c r="AA63" i="26"/>
  <c r="AB63" i="26" s="1"/>
  <c r="AA69" i="26"/>
  <c r="AB69" i="26" s="1"/>
  <c r="AA52" i="26"/>
  <c r="AB52" i="26" s="1"/>
  <c r="AA50" i="26"/>
  <c r="AB50" i="26" s="1"/>
  <c r="AA14" i="26"/>
  <c r="AB14" i="26" s="1"/>
  <c r="AA8" i="26"/>
  <c r="AB8" i="26" s="1"/>
  <c r="AA102" i="26"/>
  <c r="AB102" i="26" s="1"/>
  <c r="AA93" i="26"/>
  <c r="AB93" i="26" s="1"/>
  <c r="AA76" i="26"/>
  <c r="AB76" i="26" s="1"/>
  <c r="AA38" i="26"/>
  <c r="AB38" i="26" s="1"/>
  <c r="AA28" i="26"/>
  <c r="AB28" i="26" s="1"/>
  <c r="AA22" i="26"/>
  <c r="AB22" i="26" s="1"/>
  <c r="AA16" i="26"/>
  <c r="AB16" i="26" s="1"/>
  <c r="AA175" i="26"/>
  <c r="AB175" i="26" s="1"/>
  <c r="AA171" i="26"/>
  <c r="AB171" i="26" s="1"/>
  <c r="AA167" i="26"/>
  <c r="AB167" i="26" s="1"/>
  <c r="AA163" i="26"/>
  <c r="AB163" i="26" s="1"/>
  <c r="AA159" i="26"/>
  <c r="AB159" i="26" s="1"/>
  <c r="AA155" i="26"/>
  <c r="AB155" i="26" s="1"/>
  <c r="AA151" i="26"/>
  <c r="AB151" i="26" s="1"/>
  <c r="AA147" i="26"/>
  <c r="AB147" i="26" s="1"/>
  <c r="AA143" i="26"/>
  <c r="AB143" i="26" s="1"/>
  <c r="AA139" i="26"/>
  <c r="AB139" i="26" s="1"/>
  <c r="AA135" i="26"/>
  <c r="AB135" i="26" s="1"/>
  <c r="AA131" i="26"/>
  <c r="AB131" i="26" s="1"/>
  <c r="AA127" i="26"/>
  <c r="AB127" i="26" s="1"/>
  <c r="AA120" i="26"/>
  <c r="AB120" i="26" s="1"/>
  <c r="AA113" i="26"/>
  <c r="AB113" i="26" s="1"/>
  <c r="AA106" i="26"/>
  <c r="AB106" i="26" s="1"/>
  <c r="AA103" i="26"/>
  <c r="AB103" i="26" s="1"/>
  <c r="AC84" i="26"/>
  <c r="AA82" i="26"/>
  <c r="AB82" i="26" s="1"/>
  <c r="AA65" i="26"/>
  <c r="AB65" i="26" s="1"/>
  <c r="AA59" i="26"/>
  <c r="AB59" i="26" s="1"/>
  <c r="AA42" i="26"/>
  <c r="AB42" i="26" s="1"/>
  <c r="AA36" i="26"/>
  <c r="AB36" i="26" s="1"/>
  <c r="AC32" i="26"/>
  <c r="AA30" i="26"/>
  <c r="AB30" i="26" s="1"/>
  <c r="AA24" i="26"/>
  <c r="AB24" i="26" s="1"/>
  <c r="AA7" i="26"/>
  <c r="AB7" i="26" s="1"/>
  <c r="AA54" i="26"/>
  <c r="AB54" i="26" s="1"/>
  <c r="AA66" i="26"/>
  <c r="AB66" i="26" s="1"/>
  <c r="AA34" i="26"/>
  <c r="AB34" i="26" s="1"/>
  <c r="AA26" i="26"/>
  <c r="AB26" i="26" s="1"/>
  <c r="AA18" i="26"/>
  <c r="AB18" i="26" s="1"/>
  <c r="AA10" i="26"/>
  <c r="AB10" i="26" s="1"/>
  <c r="AA46" i="26"/>
  <c r="AB46" i="26" s="1"/>
  <c r="AA58" i="26"/>
  <c r="AB58" i="26" s="1"/>
  <c r="AC55" i="26"/>
  <c r="M144" i="13" l="1"/>
  <c r="M344" i="13"/>
  <c r="M171" i="13"/>
  <c r="M371" i="13"/>
  <c r="M62" i="13"/>
  <c r="M273" i="13"/>
  <c r="M55" i="13"/>
  <c r="M143" i="13"/>
  <c r="M239" i="13"/>
  <c r="M343" i="13"/>
  <c r="M50" i="13"/>
  <c r="M162" i="13"/>
  <c r="M298" i="13"/>
  <c r="M29" i="13"/>
  <c r="M173" i="13"/>
  <c r="M293" i="13"/>
  <c r="M8" i="13"/>
  <c r="M208" i="13"/>
  <c r="M35" i="13"/>
  <c r="M235" i="13"/>
  <c r="M84" i="13"/>
  <c r="M126" i="13"/>
  <c r="M326" i="13"/>
  <c r="M137" i="13"/>
  <c r="M337" i="13"/>
  <c r="M135" i="13"/>
  <c r="M319" i="13"/>
  <c r="M372" i="13"/>
  <c r="M262" i="13"/>
  <c r="M63" i="13"/>
  <c r="M151" i="13"/>
  <c r="M247" i="13"/>
  <c r="M351" i="13"/>
  <c r="M58" i="13"/>
  <c r="M170" i="13"/>
  <c r="M306" i="13"/>
  <c r="M37" i="13"/>
  <c r="M181" i="13"/>
  <c r="M325" i="13"/>
  <c r="M16" i="13"/>
  <c r="M216" i="13"/>
  <c r="M43" i="13"/>
  <c r="M243" i="13"/>
  <c r="M132" i="13"/>
  <c r="M134" i="13"/>
  <c r="M334" i="13"/>
  <c r="M145" i="13"/>
  <c r="M345" i="13"/>
  <c r="M23" i="13"/>
  <c r="M223" i="13"/>
  <c r="M42" i="13"/>
  <c r="M138" i="13"/>
  <c r="M250" i="13"/>
  <c r="M165" i="13"/>
  <c r="M285" i="13"/>
  <c r="M73" i="13"/>
  <c r="M71" i="13"/>
  <c r="M159" i="13"/>
  <c r="M271" i="13"/>
  <c r="M375" i="13"/>
  <c r="M66" i="13"/>
  <c r="M194" i="13"/>
  <c r="M314" i="13"/>
  <c r="M69" i="13"/>
  <c r="M189" i="13"/>
  <c r="M349" i="13"/>
  <c r="M24" i="13"/>
  <c r="M224" i="13"/>
  <c r="M51" i="13"/>
  <c r="M275" i="13"/>
  <c r="M164" i="13"/>
  <c r="M142" i="13"/>
  <c r="M342" i="13"/>
  <c r="M153" i="13"/>
  <c r="M12" i="13"/>
  <c r="M79" i="13"/>
  <c r="M175" i="13"/>
  <c r="M279" i="13"/>
  <c r="M74" i="13"/>
  <c r="M202" i="13"/>
  <c r="M322" i="13"/>
  <c r="M93" i="13"/>
  <c r="M197" i="13"/>
  <c r="M357" i="13"/>
  <c r="M32" i="13"/>
  <c r="M232" i="13"/>
  <c r="M83" i="13"/>
  <c r="M283" i="13"/>
  <c r="M180" i="13"/>
  <c r="M150" i="13"/>
  <c r="M350" i="13"/>
  <c r="M28" i="13"/>
  <c r="M87" i="13"/>
  <c r="M199" i="13"/>
  <c r="M287" i="13"/>
  <c r="M308" i="13"/>
  <c r="M114" i="13"/>
  <c r="M226" i="13"/>
  <c r="M330" i="13"/>
  <c r="M101" i="13"/>
  <c r="M245" i="13"/>
  <c r="M365" i="13"/>
  <c r="M96" i="13"/>
  <c r="M296" i="13"/>
  <c r="M147" i="13"/>
  <c r="M347" i="13"/>
  <c r="M14" i="13"/>
  <c r="M214" i="13"/>
  <c r="M25" i="13"/>
  <c r="M249" i="13"/>
  <c r="M316" i="13"/>
  <c r="M276" i="13"/>
  <c r="M185" i="13"/>
  <c r="M95" i="13"/>
  <c r="M207" i="13"/>
  <c r="M303" i="13"/>
  <c r="M324" i="13"/>
  <c r="M122" i="13"/>
  <c r="M234" i="13"/>
  <c r="M268" i="13"/>
  <c r="M109" i="13"/>
  <c r="M253" i="13"/>
  <c r="M373" i="13"/>
  <c r="M104" i="13"/>
  <c r="M328" i="13"/>
  <c r="M155" i="13"/>
  <c r="M355" i="13"/>
  <c r="M22" i="13"/>
  <c r="M222" i="13"/>
  <c r="M57" i="13"/>
  <c r="M257" i="13"/>
  <c r="M15" i="13"/>
  <c r="M127" i="13"/>
  <c r="M215" i="13"/>
  <c r="M311" i="13"/>
  <c r="M34" i="13"/>
  <c r="M130" i="13"/>
  <c r="M242" i="13"/>
  <c r="M332" i="13"/>
  <c r="M117" i="13"/>
  <c r="M261" i="13"/>
  <c r="M148" i="13"/>
  <c r="M136" i="13"/>
  <c r="M336" i="13"/>
  <c r="M163" i="13"/>
  <c r="M363" i="13"/>
  <c r="M30" i="13"/>
  <c r="M254" i="13"/>
  <c r="M65" i="13"/>
  <c r="M265" i="13"/>
  <c r="M356" i="13"/>
  <c r="M31" i="13"/>
  <c r="M111" i="13"/>
  <c r="M183" i="13"/>
  <c r="M255" i="13"/>
  <c r="M327" i="13"/>
  <c r="M348" i="13"/>
  <c r="M98" i="13"/>
  <c r="M178" i="13"/>
  <c r="M258" i="13"/>
  <c r="M354" i="13"/>
  <c r="M45" i="13"/>
  <c r="M125" i="13"/>
  <c r="M221" i="13"/>
  <c r="M301" i="13"/>
  <c r="M228" i="13"/>
  <c r="M40" i="13"/>
  <c r="M152" i="13"/>
  <c r="M264" i="13"/>
  <c r="M352" i="13"/>
  <c r="M91" i="13"/>
  <c r="M179" i="13"/>
  <c r="M291" i="13"/>
  <c r="M52" i="13"/>
  <c r="M196" i="13"/>
  <c r="M70" i="13"/>
  <c r="M158" i="13"/>
  <c r="M270" i="13"/>
  <c r="M108" i="13"/>
  <c r="M81" i="13"/>
  <c r="M193" i="13"/>
  <c r="M281" i="13"/>
  <c r="M116" i="13"/>
  <c r="M47" i="13"/>
  <c r="M119" i="13"/>
  <c r="M191" i="13"/>
  <c r="M263" i="13"/>
  <c r="M335" i="13"/>
  <c r="M10" i="13"/>
  <c r="M106" i="13"/>
  <c r="M186" i="13"/>
  <c r="M266" i="13"/>
  <c r="M362" i="13"/>
  <c r="M53" i="13"/>
  <c r="M133" i="13"/>
  <c r="M229" i="13"/>
  <c r="M309" i="13"/>
  <c r="M292" i="13"/>
  <c r="M72" i="13"/>
  <c r="M160" i="13"/>
  <c r="M272" i="13"/>
  <c r="M360" i="13"/>
  <c r="M99" i="13"/>
  <c r="M211" i="13"/>
  <c r="M299" i="13"/>
  <c r="M60" i="13"/>
  <c r="M204" i="13"/>
  <c r="M78" i="13"/>
  <c r="M190" i="13"/>
  <c r="M278" i="13"/>
  <c r="M172" i="13"/>
  <c r="M89" i="13"/>
  <c r="M201" i="13"/>
  <c r="M313" i="13"/>
  <c r="M290" i="13"/>
  <c r="M370" i="13"/>
  <c r="M61" i="13"/>
  <c r="M157" i="13"/>
  <c r="M237" i="13"/>
  <c r="M317" i="13"/>
  <c r="M260" i="13"/>
  <c r="M80" i="13"/>
  <c r="M168" i="13"/>
  <c r="M280" i="13"/>
  <c r="M19" i="13"/>
  <c r="M107" i="13"/>
  <c r="M219" i="13"/>
  <c r="M307" i="13"/>
  <c r="M68" i="13"/>
  <c r="M252" i="13"/>
  <c r="M86" i="13"/>
  <c r="M198" i="13"/>
  <c r="M286" i="13"/>
  <c r="M9" i="13"/>
  <c r="M121" i="13"/>
  <c r="M209" i="13"/>
  <c r="M321" i="13"/>
  <c r="M156" i="13"/>
  <c r="M88" i="13"/>
  <c r="M200" i="13"/>
  <c r="M288" i="13"/>
  <c r="M27" i="13"/>
  <c r="M115" i="13"/>
  <c r="M227" i="13"/>
  <c r="M339" i="13"/>
  <c r="M76" i="13"/>
  <c r="M284" i="13"/>
  <c r="M94" i="13"/>
  <c r="M206" i="13"/>
  <c r="M318" i="13"/>
  <c r="M17" i="13"/>
  <c r="M129" i="13"/>
  <c r="M217" i="13"/>
  <c r="M329" i="13"/>
  <c r="M300" i="13"/>
  <c r="M39" i="13"/>
  <c r="M103" i="13"/>
  <c r="M167" i="13"/>
  <c r="M231" i="13"/>
  <c r="M295" i="13"/>
  <c r="M359" i="13"/>
  <c r="M18" i="13"/>
  <c r="M82" i="13"/>
  <c r="M146" i="13"/>
  <c r="M210" i="13"/>
  <c r="M274" i="13"/>
  <c r="M338" i="13"/>
  <c r="M13" i="13"/>
  <c r="M77" i="13"/>
  <c r="M141" i="13"/>
  <c r="M205" i="13"/>
  <c r="M269" i="13"/>
  <c r="M333" i="13"/>
  <c r="M364" i="13"/>
  <c r="M48" i="13"/>
  <c r="M112" i="13"/>
  <c r="M176" i="13"/>
  <c r="M240" i="13"/>
  <c r="M304" i="13"/>
  <c r="M368" i="13"/>
  <c r="M59" i="13"/>
  <c r="M123" i="13"/>
  <c r="M187" i="13"/>
  <c r="M251" i="13"/>
  <c r="M315" i="13"/>
  <c r="M20" i="13"/>
  <c r="M92" i="13"/>
  <c r="M212" i="13"/>
  <c r="M38" i="13"/>
  <c r="M102" i="13"/>
  <c r="M166" i="13"/>
  <c r="M230" i="13"/>
  <c r="M294" i="13"/>
  <c r="M358" i="13"/>
  <c r="M33" i="13"/>
  <c r="M97" i="13"/>
  <c r="M161" i="13"/>
  <c r="M225" i="13"/>
  <c r="M289" i="13"/>
  <c r="M353" i="13"/>
  <c r="M188" i="13"/>
  <c r="M367" i="13"/>
  <c r="M26" i="13"/>
  <c r="M90" i="13"/>
  <c r="M154" i="13"/>
  <c r="M218" i="13"/>
  <c r="M282" i="13"/>
  <c r="M346" i="13"/>
  <c r="M21" i="13"/>
  <c r="M85" i="13"/>
  <c r="M149" i="13"/>
  <c r="M213" i="13"/>
  <c r="M277" i="13"/>
  <c r="M56" i="13"/>
  <c r="M120" i="13"/>
  <c r="M184" i="13"/>
  <c r="M248" i="13"/>
  <c r="M312" i="13"/>
  <c r="M140" i="13"/>
  <c r="M67" i="13"/>
  <c r="M131" i="13"/>
  <c r="M195" i="13"/>
  <c r="M259" i="13"/>
  <c r="M323" i="13"/>
  <c r="M36" i="13"/>
  <c r="M100" i="13"/>
  <c r="M220" i="13"/>
  <c r="M46" i="13"/>
  <c r="M110" i="13"/>
  <c r="M174" i="13"/>
  <c r="M238" i="13"/>
  <c r="M302" i="13"/>
  <c r="M366" i="13"/>
  <c r="M41" i="13"/>
  <c r="M105" i="13"/>
  <c r="M169" i="13"/>
  <c r="M233" i="13"/>
  <c r="M297" i="13"/>
  <c r="M361" i="13"/>
  <c r="M244" i="13"/>
  <c r="M64" i="13"/>
  <c r="M128" i="13"/>
  <c r="M192" i="13"/>
  <c r="M256" i="13"/>
  <c r="M320" i="13"/>
  <c r="M11" i="13"/>
  <c r="M75" i="13"/>
  <c r="M139" i="13"/>
  <c r="M203" i="13"/>
  <c r="M267" i="13"/>
  <c r="M331" i="13"/>
  <c r="M44" i="13"/>
  <c r="M124" i="13"/>
  <c r="M236" i="13"/>
  <c r="M54" i="13"/>
  <c r="M118" i="13"/>
  <c r="M182" i="13"/>
  <c r="M246" i="13"/>
  <c r="M310" i="13"/>
  <c r="M374" i="13"/>
  <c r="M49" i="13"/>
  <c r="M113" i="13"/>
  <c r="M177" i="13"/>
  <c r="M241" i="13"/>
  <c r="M305" i="13"/>
  <c r="M369" i="13"/>
  <c r="L49" i="9"/>
  <c r="M181" i="9"/>
  <c r="M129" i="9"/>
  <c r="M197" i="9"/>
  <c r="M18" i="9"/>
  <c r="M30" i="9"/>
  <c r="M42" i="9"/>
  <c r="M108" i="9"/>
  <c r="M184" i="9"/>
  <c r="L13" i="9"/>
  <c r="M73" i="9"/>
  <c r="L175" i="9"/>
  <c r="M171" i="9"/>
  <c r="M196" i="9"/>
  <c r="L111" i="9"/>
  <c r="L78" i="9"/>
  <c r="M152" i="9"/>
  <c r="M183" i="9"/>
  <c r="M8" i="9"/>
  <c r="M47" i="9"/>
  <c r="L86" i="9"/>
  <c r="M57" i="9"/>
  <c r="M170" i="9"/>
  <c r="M199" i="9"/>
  <c r="M20" i="9"/>
  <c r="L116" i="9"/>
  <c r="M15" i="9"/>
  <c r="L200" i="9"/>
  <c r="M110" i="9"/>
  <c r="M186" i="9"/>
  <c r="M128" i="9"/>
  <c r="L15" i="9"/>
  <c r="M52" i="9"/>
  <c r="M75" i="9"/>
  <c r="M124" i="9"/>
  <c r="L177" i="9"/>
  <c r="M179" i="9"/>
  <c r="L113" i="9"/>
  <c r="M200" i="9"/>
  <c r="M35" i="9"/>
  <c r="M105" i="9"/>
  <c r="L193" i="9"/>
  <c r="M72" i="9"/>
  <c r="M121" i="9"/>
  <c r="M162" i="9"/>
  <c r="M90" i="9"/>
  <c r="M131" i="9"/>
  <c r="L118" i="9"/>
  <c r="M7" i="9"/>
  <c r="L52" i="9"/>
  <c r="M151" i="9"/>
  <c r="M188" i="9"/>
  <c r="M136" i="9"/>
  <c r="M126" i="9"/>
  <c r="M198" i="9"/>
  <c r="M91" i="9"/>
  <c r="M27" i="9"/>
  <c r="M39" i="9"/>
  <c r="M185" i="9"/>
  <c r="M60" i="9"/>
  <c r="M49" i="9"/>
  <c r="M59" i="9"/>
  <c r="M172" i="9"/>
  <c r="M107" i="9"/>
  <c r="M24" i="9"/>
  <c r="L38" i="9"/>
  <c r="M145" i="9"/>
  <c r="M85" i="9"/>
  <c r="M36" i="9"/>
  <c r="L54" i="9"/>
  <c r="M114" i="9"/>
  <c r="M153" i="9"/>
  <c r="M169" i="9"/>
  <c r="M54" i="9"/>
  <c r="M79" i="9"/>
  <c r="L130" i="9"/>
  <c r="M13" i="9"/>
  <c r="M21" i="9"/>
  <c r="M99" i="9"/>
  <c r="M31" i="9"/>
  <c r="M144" i="9"/>
  <c r="M202" i="9"/>
  <c r="M156" i="9"/>
  <c r="M119" i="9"/>
  <c r="L16" i="9"/>
  <c r="M74" i="9"/>
  <c r="M123" i="9"/>
  <c r="M164" i="9"/>
  <c r="M80" i="9"/>
  <c r="M92" i="9"/>
  <c r="M137" i="9"/>
  <c r="M12" i="9"/>
  <c r="L40" i="9"/>
  <c r="M93" i="9"/>
  <c r="M38" i="9"/>
  <c r="M67" i="9"/>
  <c r="M116" i="9"/>
  <c r="M157" i="9"/>
  <c r="M205" i="9"/>
  <c r="L25" i="9"/>
  <c r="L56" i="9"/>
  <c r="L132" i="9"/>
  <c r="M23" i="9"/>
  <c r="L33" i="9"/>
  <c r="L148" i="9"/>
  <c r="M146" i="9"/>
  <c r="L125" i="9"/>
  <c r="M191" i="9"/>
  <c r="L18" i="9"/>
  <c r="M55" i="9"/>
  <c r="L135" i="9"/>
  <c r="M141" i="9"/>
  <c r="M174" i="9"/>
  <c r="M14" i="9"/>
  <c r="M100" i="9"/>
  <c r="L157" i="9"/>
  <c r="M159" i="9"/>
  <c r="L64" i="9"/>
  <c r="M177" i="9"/>
  <c r="M46" i="9"/>
  <c r="L85" i="9"/>
  <c r="M62" i="9"/>
  <c r="L27" i="9"/>
  <c r="M140" i="9"/>
  <c r="M204" i="9"/>
  <c r="L55" i="9"/>
  <c r="M158" i="9"/>
  <c r="L59" i="9"/>
  <c r="M76" i="9"/>
  <c r="L137" i="9"/>
  <c r="L174" i="9"/>
  <c r="M84" i="9"/>
  <c r="M94" i="9"/>
  <c r="M195" i="9"/>
  <c r="M26" i="9"/>
  <c r="L190" i="9"/>
  <c r="M142" i="9"/>
  <c r="M40" i="9"/>
  <c r="M182" i="9"/>
  <c r="M83" i="9"/>
  <c r="M48" i="9"/>
  <c r="M69" i="9"/>
  <c r="M163" i="9"/>
  <c r="M130" i="9"/>
  <c r="L29" i="9"/>
  <c r="M64" i="9"/>
  <c r="L183" i="9"/>
  <c r="M66" i="9"/>
  <c r="M150" i="9"/>
  <c r="L160" i="9"/>
  <c r="M117" i="9"/>
  <c r="M45" i="9"/>
  <c r="L61" i="9"/>
  <c r="L176" i="9"/>
  <c r="M86" i="9"/>
  <c r="M143" i="9"/>
  <c r="M28" i="9"/>
  <c r="L104" i="9"/>
  <c r="M201" i="9"/>
  <c r="M173" i="9"/>
  <c r="L77" i="9"/>
  <c r="L126" i="9"/>
  <c r="M95" i="9"/>
  <c r="M9" i="9"/>
  <c r="L97" i="9"/>
  <c r="M81" i="9"/>
  <c r="L66" i="9"/>
  <c r="L185" i="9"/>
  <c r="M6" i="9"/>
  <c r="J4" i="9" s="1"/>
  <c r="M111" i="9"/>
  <c r="M160" i="9"/>
  <c r="M147" i="9"/>
  <c r="L201" i="9"/>
  <c r="L42" i="9"/>
  <c r="L79" i="9"/>
  <c r="L99" i="9"/>
  <c r="L35" i="9"/>
  <c r="L187" i="9"/>
  <c r="M51" i="9"/>
  <c r="L90" i="9"/>
  <c r="M125" i="9"/>
  <c r="M193" i="9"/>
  <c r="M61" i="9"/>
  <c r="M96" i="9"/>
  <c r="M133" i="9"/>
  <c r="L145" i="9"/>
  <c r="M176" i="9"/>
  <c r="L203" i="9"/>
  <c r="M16" i="9"/>
  <c r="L26" i="9"/>
  <c r="L44" i="9"/>
  <c r="L108" i="9"/>
  <c r="L147" i="9"/>
  <c r="M180" i="9"/>
  <c r="M203" i="9"/>
  <c r="L101" i="9"/>
  <c r="M32" i="9"/>
  <c r="M104" i="9"/>
  <c r="L163" i="9"/>
  <c r="L60" i="9"/>
  <c r="M77" i="9"/>
  <c r="L89" i="9"/>
  <c r="M120" i="9"/>
  <c r="L136" i="9"/>
  <c r="M165" i="9"/>
  <c r="M192" i="9"/>
  <c r="M89" i="9"/>
  <c r="M11" i="9"/>
  <c r="M56" i="9"/>
  <c r="M132" i="9"/>
  <c r="L204" i="9"/>
  <c r="L37" i="9"/>
  <c r="M101" i="9"/>
  <c r="L115" i="9"/>
  <c r="L152" i="9"/>
  <c r="J3" i="9"/>
  <c r="M68" i="9"/>
  <c r="M109" i="9"/>
  <c r="L164" i="9"/>
  <c r="M41" i="9"/>
  <c r="L123" i="9"/>
  <c r="M187" i="9"/>
  <c r="L20" i="9"/>
  <c r="L63" i="9"/>
  <c r="L88" i="9"/>
  <c r="L139" i="9"/>
  <c r="L178" i="9"/>
  <c r="L106" i="9"/>
  <c r="L159" i="9"/>
  <c r="L9" i="9"/>
  <c r="L161" i="9"/>
  <c r="L17" i="9"/>
  <c r="L58" i="9"/>
  <c r="L87" i="9"/>
  <c r="L134" i="9"/>
  <c r="L179" i="9"/>
  <c r="L31" i="9"/>
  <c r="L68" i="9"/>
  <c r="L150" i="9"/>
  <c r="L162" i="9"/>
  <c r="L127" i="9"/>
  <c r="L10" i="9"/>
  <c r="L22" i="9"/>
  <c r="M53" i="9"/>
  <c r="M70" i="9"/>
  <c r="M78" i="9"/>
  <c r="L92" i="9"/>
  <c r="M127" i="9"/>
  <c r="L141" i="9"/>
  <c r="M166" i="9"/>
  <c r="L195" i="9"/>
  <c r="M63" i="9"/>
  <c r="M88" i="9"/>
  <c r="M98" i="9"/>
  <c r="M135" i="9"/>
  <c r="M168" i="9"/>
  <c r="M178" i="9"/>
  <c r="M37" i="9"/>
  <c r="L28" i="9"/>
  <c r="L32" i="9"/>
  <c r="M65" i="9"/>
  <c r="L149" i="9"/>
  <c r="L182" i="9"/>
  <c r="L205" i="9"/>
  <c r="M134" i="9"/>
  <c r="M34" i="9"/>
  <c r="M44" i="9"/>
  <c r="L69" i="9"/>
  <c r="M106" i="9"/>
  <c r="M118" i="9"/>
  <c r="M149" i="9"/>
  <c r="L165" i="9"/>
  <c r="M190" i="9"/>
  <c r="L103" i="9"/>
  <c r="M194" i="9"/>
  <c r="L19" i="9"/>
  <c r="M50" i="9"/>
  <c r="L91" i="9"/>
  <c r="M122" i="9"/>
  <c r="L138" i="9"/>
  <c r="M167" i="9"/>
  <c r="M97" i="9"/>
  <c r="M19" i="9"/>
  <c r="M58" i="9"/>
  <c r="I3" i="9"/>
  <c r="L39" i="9"/>
  <c r="M103" i="9"/>
  <c r="L117" i="9"/>
  <c r="L154" i="9"/>
  <c r="L189" i="9"/>
  <c r="L45" i="9"/>
  <c r="L70" i="9"/>
  <c r="M154" i="9"/>
  <c r="L166" i="9"/>
  <c r="M43" i="9"/>
  <c r="M113" i="9"/>
  <c r="M189" i="9"/>
  <c r="L12" i="9"/>
  <c r="L24" i="9"/>
  <c r="L80" i="9"/>
  <c r="L94" i="9"/>
  <c r="L129" i="9"/>
  <c r="L143" i="9"/>
  <c r="L168" i="9"/>
  <c r="L197" i="9"/>
  <c r="L65" i="9"/>
  <c r="L100" i="9"/>
  <c r="L180" i="9"/>
  <c r="L34" i="9"/>
  <c r="L67" i="9"/>
  <c r="L110" i="9"/>
  <c r="L151" i="9"/>
  <c r="L184" i="9"/>
  <c r="L46" i="9"/>
  <c r="L71" i="9"/>
  <c r="L120" i="9"/>
  <c r="L167" i="9"/>
  <c r="L192" i="9"/>
  <c r="L202" i="9"/>
  <c r="L21" i="9"/>
  <c r="L62" i="9"/>
  <c r="L140" i="9"/>
  <c r="L169" i="9"/>
  <c r="L194" i="9"/>
  <c r="L6" i="9"/>
  <c r="L41" i="9"/>
  <c r="L105" i="9"/>
  <c r="L119" i="9"/>
  <c r="L156" i="9"/>
  <c r="L191" i="9"/>
  <c r="L51" i="9"/>
  <c r="L72" i="9"/>
  <c r="L47" i="9"/>
  <c r="L23" i="9"/>
  <c r="L82" i="9"/>
  <c r="L96" i="9"/>
  <c r="L131" i="9"/>
  <c r="L170" i="9"/>
  <c r="L199" i="9"/>
  <c r="L30" i="9"/>
  <c r="L36" i="9"/>
  <c r="L112" i="9"/>
  <c r="L153" i="9"/>
  <c r="L186" i="9"/>
  <c r="L48" i="9"/>
  <c r="L73" i="9"/>
  <c r="L122" i="9"/>
  <c r="L81" i="9"/>
  <c r="L93" i="9"/>
  <c r="L142" i="9"/>
  <c r="L171" i="9"/>
  <c r="L196" i="9"/>
  <c r="L43" i="9"/>
  <c r="L107" i="9"/>
  <c r="L158" i="9"/>
  <c r="L8" i="9"/>
  <c r="L74" i="9"/>
  <c r="L14" i="9"/>
  <c r="L57" i="9"/>
  <c r="L84" i="9"/>
  <c r="L98" i="9"/>
  <c r="L133" i="9"/>
  <c r="L172" i="9"/>
  <c r="M82" i="9"/>
  <c r="L102" i="9"/>
  <c r="M139" i="9"/>
  <c r="M10" i="9"/>
  <c r="M22" i="9"/>
  <c r="L7" i="9"/>
  <c r="M102" i="9"/>
  <c r="L114" i="9"/>
  <c r="L155" i="9"/>
  <c r="L188" i="9"/>
  <c r="L50" i="9"/>
  <c r="L75" i="9"/>
  <c r="M112" i="9"/>
  <c r="L124" i="9"/>
  <c r="M155" i="9"/>
  <c r="M17" i="9"/>
  <c r="L144" i="9"/>
  <c r="L11" i="9"/>
  <c r="M71" i="9"/>
  <c r="L83" i="9"/>
  <c r="L95" i="9"/>
  <c r="L128" i="9"/>
  <c r="M161" i="9"/>
  <c r="L173" i="9"/>
  <c r="L198" i="9"/>
  <c r="M138" i="9"/>
  <c r="M25" i="9"/>
  <c r="M87" i="9"/>
  <c r="M175" i="9"/>
  <c r="M29" i="9"/>
  <c r="L109" i="9"/>
  <c r="L146" i="9"/>
  <c r="L181" i="9"/>
  <c r="M33" i="9"/>
  <c r="L53" i="9"/>
  <c r="L76" i="9"/>
  <c r="M148" i="9"/>
  <c r="M115" i="9"/>
  <c r="L121" i="9"/>
  <c r="AC6" i="26"/>
  <c r="AC9" i="26"/>
  <c r="AC14" i="26"/>
  <c r="AC17" i="26"/>
  <c r="AC22" i="26"/>
  <c r="AC25" i="26"/>
  <c r="AC30" i="26"/>
  <c r="AC33" i="26"/>
  <c r="AC65" i="26"/>
  <c r="AC77" i="26"/>
  <c r="AC53" i="26"/>
  <c r="AC41" i="26"/>
  <c r="AC58" i="26"/>
  <c r="AC52" i="26"/>
  <c r="AC61" i="26"/>
  <c r="AC13" i="26"/>
  <c r="AC49" i="26"/>
  <c r="AC85" i="26"/>
  <c r="AC94" i="26"/>
  <c r="AC110" i="26"/>
  <c r="AC121" i="26"/>
  <c r="AC128" i="26"/>
  <c r="AC132" i="26"/>
  <c r="AC136" i="26"/>
  <c r="AC140" i="26"/>
  <c r="AC144" i="26"/>
  <c r="AC148" i="26"/>
  <c r="AC152" i="26"/>
  <c r="AC156" i="26"/>
  <c r="AC160" i="26"/>
  <c r="AC164" i="26"/>
  <c r="AC168" i="26"/>
  <c r="AC172" i="26"/>
  <c r="AC176" i="26"/>
  <c r="AC180" i="26"/>
  <c r="AC184" i="26"/>
  <c r="AC188" i="26"/>
  <c r="AC192" i="26"/>
  <c r="AC196" i="26"/>
  <c r="AC200" i="26"/>
  <c r="AC204" i="26"/>
  <c r="AC5" i="26"/>
  <c r="AC34" i="26"/>
  <c r="AC57" i="26"/>
  <c r="AC72" i="26"/>
  <c r="AC117" i="26"/>
  <c r="AC26" i="26"/>
  <c r="AC28" i="26"/>
  <c r="AC42" i="26"/>
  <c r="AC79" i="26"/>
  <c r="AC90" i="26"/>
  <c r="AC113" i="26"/>
  <c r="AC18" i="26"/>
  <c r="AC20" i="26"/>
  <c r="AC40" i="26"/>
  <c r="AC69" i="26"/>
  <c r="AC109" i="26"/>
  <c r="AC10" i="26"/>
  <c r="AC12" i="26"/>
  <c r="AC48" i="26"/>
  <c r="AC81" i="26"/>
  <c r="AC105" i="26"/>
  <c r="AC112" i="26"/>
  <c r="AC119" i="26"/>
  <c r="AC130" i="26"/>
  <c r="AC134" i="26"/>
  <c r="AC138" i="26"/>
  <c r="AC142" i="26"/>
  <c r="AC146" i="26"/>
  <c r="AC150" i="26"/>
  <c r="AC154" i="26"/>
  <c r="AC158" i="26"/>
  <c r="AC162" i="26"/>
  <c r="AC166" i="26"/>
  <c r="AC170" i="26"/>
  <c r="AC174" i="26"/>
  <c r="AC178" i="26"/>
  <c r="AC182" i="26"/>
  <c r="AC186" i="26"/>
  <c r="AC190" i="26"/>
  <c r="AC194" i="26"/>
  <c r="AC198" i="26"/>
  <c r="AC202" i="26"/>
  <c r="AC62" i="26"/>
  <c r="AC66" i="26"/>
  <c r="AC73" i="26"/>
  <c r="AC78" i="26"/>
  <c r="AC83" i="26"/>
  <c r="AC86" i="26"/>
  <c r="AC122" i="26"/>
  <c r="AC29" i="26"/>
  <c r="AC60" i="26"/>
  <c r="AC68" i="26"/>
  <c r="AC98" i="26"/>
  <c r="AC111" i="26"/>
  <c r="AC118" i="26"/>
  <c r="AC129" i="26"/>
  <c r="AC133" i="26"/>
  <c r="AC137" i="26"/>
  <c r="AC141" i="26"/>
  <c r="AC145" i="26"/>
  <c r="AC149" i="26"/>
  <c r="AC153" i="26"/>
  <c r="AC157" i="26"/>
  <c r="AC161" i="26"/>
  <c r="AC165" i="26"/>
  <c r="AC169" i="26"/>
  <c r="AC173" i="26"/>
  <c r="AC177" i="26"/>
  <c r="AC181" i="26"/>
  <c r="AC185" i="26"/>
  <c r="AC189" i="26"/>
  <c r="AC193" i="26"/>
  <c r="AC197" i="26"/>
  <c r="AC201" i="26"/>
  <c r="AC45" i="26"/>
  <c r="AC107" i="26"/>
  <c r="AC88" i="26"/>
  <c r="AC125" i="26"/>
  <c r="AC179" i="26"/>
  <c r="AC21" i="26"/>
  <c r="AC101" i="26"/>
  <c r="AC37" i="26"/>
  <c r="AC203" i="26"/>
  <c r="AC199" i="26"/>
  <c r="AC75" i="26"/>
  <c r="AC114" i="26"/>
  <c r="AC187" i="26"/>
  <c r="AC104" i="26"/>
  <c r="AC95" i="26"/>
  <c r="K1" i="9"/>
  <c r="K2" i="9"/>
  <c r="AC7" i="26"/>
  <c r="AC87" i="26"/>
  <c r="AC99" i="26"/>
  <c r="AC47" i="26"/>
  <c r="AC19" i="26"/>
  <c r="AC115" i="26"/>
  <c r="AC116" i="26"/>
  <c r="AC195" i="26"/>
  <c r="AC15" i="26"/>
  <c r="AC24" i="26"/>
  <c r="AC50" i="26"/>
  <c r="AC151" i="26"/>
  <c r="AC120" i="26"/>
  <c r="AC96" i="26"/>
  <c r="AC167" i="26"/>
  <c r="AC183" i="26"/>
  <c r="AC23" i="26"/>
  <c r="AC44" i="26"/>
  <c r="AC16" i="26"/>
  <c r="AC139" i="26"/>
  <c r="AC36" i="26"/>
  <c r="AC127" i="26"/>
  <c r="AC103" i="26"/>
  <c r="AC89" i="26"/>
  <c r="AC155" i="26"/>
  <c r="AC92" i="26"/>
  <c r="AC43" i="26"/>
  <c r="AC63" i="26"/>
  <c r="AC31" i="26"/>
  <c r="AC38" i="26"/>
  <c r="AC108" i="26"/>
  <c r="AC106" i="26"/>
  <c r="AC54" i="26"/>
  <c r="AC97" i="26"/>
  <c r="AC124" i="26"/>
  <c r="AC51" i="26"/>
  <c r="AC56" i="26"/>
  <c r="AC46" i="26"/>
  <c r="AC35" i="26"/>
  <c r="AC27" i="26"/>
  <c r="AC80" i="26"/>
  <c r="AC70" i="26"/>
  <c r="AC100" i="26"/>
  <c r="AC171" i="26"/>
  <c r="AC159" i="26"/>
  <c r="AC59" i="26"/>
  <c r="AC143" i="26"/>
  <c r="AC131" i="26"/>
  <c r="AC126" i="26"/>
  <c r="AC74" i="26"/>
  <c r="AC11" i="26"/>
  <c r="AC135" i="26"/>
  <c r="AC67" i="26"/>
  <c r="AC71" i="26"/>
  <c r="AC64" i="26"/>
  <c r="AC102" i="26"/>
  <c r="AC76" i="26"/>
  <c r="AC147" i="26"/>
  <c r="AC163" i="26"/>
  <c r="AC93" i="26"/>
  <c r="AC8" i="26"/>
  <c r="AC39" i="26"/>
  <c r="AC91" i="26"/>
  <c r="AC123" i="26"/>
  <c r="AC82" i="26"/>
  <c r="AC175" i="26"/>
  <c r="AC191" i="26"/>
  <c r="M3" i="13" l="1"/>
  <c r="M2" i="13"/>
  <c r="M1" i="9"/>
  <c r="M2" i="9"/>
  <c r="I4" i="9"/>
  <c r="L2" i="9"/>
  <c r="L1"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<sst xmlns="http://schemas.openxmlformats.org/spreadsheetml/2006/main" count="16828" uniqueCount="1244">
  <si>
    <t>Grand Total</t>
  </si>
  <si>
    <t>% Revenue</t>
  </si>
  <si>
    <t>% Machines</t>
  </si>
  <si>
    <t>Net Revenue</t>
  </si>
  <si>
    <t>#Machines</t>
  </si>
  <si>
    <t>Denom</t>
  </si>
  <si>
    <t>Compute the mix of machines and mix of revenue</t>
  </si>
  <si>
    <t>(Notebook page 21)</t>
  </si>
  <si>
    <t>Exercise 1</t>
  </si>
  <si>
    <t>Theo Win Per Mach Day</t>
  </si>
  <si>
    <t>Coin-In Per Mach Day</t>
  </si>
  <si>
    <t>Theo Win</t>
  </si>
  <si>
    <t>Coin-In</t>
  </si>
  <si>
    <t>Machine Days</t>
  </si>
  <si>
    <t>Mach. ID</t>
  </si>
  <si>
    <t>Compute Coin-In per Machine Day and Theo Win per Machine Day</t>
  </si>
  <si>
    <t>Exercise 2</t>
  </si>
  <si>
    <t>Index</t>
  </si>
  <si>
    <t>Rank</t>
  </si>
  <si>
    <t>Theo Win Per Machine Day</t>
  </si>
  <si>
    <t>2. Create an Index of Theo Win / Machine Day</t>
  </si>
  <si>
    <t>1. Use the RANK function to identify how machine number 1000 ranks in terms of Theo Win / Machine Day. Which is the top ranked machine?</t>
  </si>
  <si>
    <t>(Notebook page 22)</t>
  </si>
  <si>
    <t>Exercise 3</t>
  </si>
  <si>
    <t>Breakeven</t>
  </si>
  <si>
    <t>Total Fixed Cost</t>
  </si>
  <si>
    <t>Variable profit per entry</t>
  </si>
  <si>
    <t>Variable cost per entry</t>
  </si>
  <si>
    <t>Revenue per entry</t>
  </si>
  <si>
    <t>SCI</t>
  </si>
  <si>
    <t>KON</t>
  </si>
  <si>
    <t>INC</t>
  </si>
  <si>
    <t>IGT</t>
  </si>
  <si>
    <t>EVE</t>
  </si>
  <si>
    <t>ARU</t>
  </si>
  <si>
    <t>ARI</t>
  </si>
  <si>
    <t>AIN</t>
  </si>
  <si>
    <t>Theo Win Net Fees</t>
  </si>
  <si>
    <t>Actual Win Net Fees</t>
  </si>
  <si>
    <t>Coin In</t>
  </si>
  <si>
    <t>Days On Floor</t>
  </si>
  <si>
    <t>Theo Win Net of Fees</t>
  </si>
  <si>
    <t>Actual Win Net of Fees</t>
  </si>
  <si>
    <t>Total Days On Floor</t>
  </si>
  <si>
    <t xml:space="preserve">Count </t>
  </si>
  <si>
    <t>Manufacturer</t>
  </si>
  <si>
    <t>Mix %</t>
  </si>
  <si>
    <t>Why do we want to look at days on floor vs machine count?</t>
  </si>
  <si>
    <t>Compute the mix of days on floor, actual win, and theo win for this casino by manufacturer</t>
  </si>
  <si>
    <t>(Notebook page 15)</t>
  </si>
  <si>
    <t>Homework 1A</t>
  </si>
  <si>
    <t>VIDEO</t>
  </si>
  <si>
    <t>BUFFALO(ARI)</t>
  </si>
  <si>
    <t>DD-07</t>
  </si>
  <si>
    <t>POKER</t>
  </si>
  <si>
    <t>MD T MG GK .01-$1 II(IGT)</t>
  </si>
  <si>
    <t>WOF CLASSIC(IGT)</t>
  </si>
  <si>
    <t>DD-06</t>
  </si>
  <si>
    <t>MD T MG PLAT 5 .01-.10(IGT)</t>
  </si>
  <si>
    <t>MD T MG GK TAV 01-$1(IGT)</t>
  </si>
  <si>
    <t>MD T MG SPORTS BAR(IGT)</t>
  </si>
  <si>
    <t>DD-05</t>
  </si>
  <si>
    <t>DD-04</t>
  </si>
  <si>
    <t>MD 3 WAY ACTION III(IGT)</t>
  </si>
  <si>
    <t>DD-03</t>
  </si>
  <si>
    <t>MD T MG GK .05 - .50(IGT)</t>
  </si>
  <si>
    <t>DD-02</t>
  </si>
  <si>
    <t>DD-01</t>
  </si>
  <si>
    <t>MD T MG SPIN POKER DLX(IGT)</t>
  </si>
  <si>
    <t>DBL DBL BONUS PROG(IGT)</t>
  </si>
  <si>
    <t>CC-23</t>
  </si>
  <si>
    <t>TRIPLE DBL BONUS PROG(IGT)</t>
  </si>
  <si>
    <t>CC-22</t>
  </si>
  <si>
    <t>MD MG DBL DBL PROG + KENO(IGT)</t>
  </si>
  <si>
    <t>MD MG RBP + KENO(IGT)</t>
  </si>
  <si>
    <t>MD MG TRIPLE DBL PROG + KENO(IGT)</t>
  </si>
  <si>
    <t>LUCKY O'LEARY JPS (KON)</t>
  </si>
  <si>
    <t>CC-20</t>
  </si>
  <si>
    <t>ZEUS(SCI)</t>
  </si>
  <si>
    <t>JUNGLE WILD(SCI)</t>
  </si>
  <si>
    <t>BRAZILIAN BEAUTY(SCI)</t>
  </si>
  <si>
    <t>CC-16</t>
  </si>
  <si>
    <t>MD T MG SUPR PAYS(IGT)</t>
  </si>
  <si>
    <t>MG SELEXION 2 (KON)</t>
  </si>
  <si>
    <t>CC-12</t>
  </si>
  <si>
    <t>MG SELEXION 1 (KON)</t>
  </si>
  <si>
    <t>MG SELEXION 7 (KON)</t>
  </si>
  <si>
    <t>MG SELEXION 6 (KON)</t>
  </si>
  <si>
    <t>CC-10</t>
  </si>
  <si>
    <t>CRYSTAL FOREST(SCI)</t>
  </si>
  <si>
    <t>SUPER JP PARTY(SCI)</t>
  </si>
  <si>
    <t>WMS WOLVERTON(SCI)</t>
  </si>
  <si>
    <t>KILUAEA: FREE SPIN ERUPTION(SCI)</t>
  </si>
  <si>
    <t>COUNT MONEY(SCI)</t>
  </si>
  <si>
    <t>OPEN THE VAULT(SCI)</t>
  </si>
  <si>
    <t>LUCKY LEMMING(SCI)</t>
  </si>
  <si>
    <t>PYRAMID OF KINGS(SCI)</t>
  </si>
  <si>
    <t>MG 5 C NICKEL PROG + KENO(IGT)</t>
  </si>
  <si>
    <t>CC-09</t>
  </si>
  <si>
    <t>MD MG 25C PROG + $ + KENO(IGT)</t>
  </si>
  <si>
    <t>CC-08</t>
  </si>
  <si>
    <t>MONEY FROG (EVE)</t>
  </si>
  <si>
    <t>CC-07</t>
  </si>
  <si>
    <t>ACTION DRAGON 200C(AIN)</t>
  </si>
  <si>
    <t>RIVERBOAT QUEEN (EVE)</t>
  </si>
  <si>
    <t>CATS (IGT)</t>
  </si>
  <si>
    <t>ZEUS II(SCI)</t>
  </si>
  <si>
    <t>WILD FIESTA' COINS (ARI)</t>
  </si>
  <si>
    <t>CC-06</t>
  </si>
  <si>
    <t>CHOY COIN DOA DRAGON INGOT (ARI)</t>
  </si>
  <si>
    <t>PEACOCK RICHES (ARI)</t>
  </si>
  <si>
    <t>WILD LEPRE COINS (ARI)</t>
  </si>
  <si>
    <t>BUFFALO LEGENDS (ARI)</t>
  </si>
  <si>
    <t>FROG PRINCE(IGT)</t>
  </si>
  <si>
    <t>WILD WOLF(IGT)</t>
  </si>
  <si>
    <t>CC-05</t>
  </si>
  <si>
    <t>REEL</t>
  </si>
  <si>
    <t>QH BLACK GOLD WILD(SCI)</t>
  </si>
  <si>
    <t>CC-04</t>
  </si>
  <si>
    <t>QH STARS &amp; BARS(SCI)</t>
  </si>
  <si>
    <t>MONTY PYTHON KILLER BUNNY (SCI)</t>
  </si>
  <si>
    <t>CC-03</t>
  </si>
  <si>
    <t>QH RICHES B/G WILD (SCI)</t>
  </si>
  <si>
    <t>FU DAO LE(SCI)</t>
  </si>
  <si>
    <t>TEXAS TEA(IGT)</t>
  </si>
  <si>
    <t>MD T MG GK PLAT 6.0 II(IGT)</t>
  </si>
  <si>
    <t>CC-02</t>
  </si>
  <si>
    <t>CC-01</t>
  </si>
  <si>
    <t>CLEOPATRA II(IGT)</t>
  </si>
  <si>
    <t>HEXBREAKER(IGT)</t>
  </si>
  <si>
    <t>LOBSTERMANIA(IGT)</t>
  </si>
  <si>
    <t>DOUBLE DIAMOND PINBALL XL 3C(IGT)</t>
  </si>
  <si>
    <t>BB-17</t>
  </si>
  <si>
    <t>THE GOONIES (IGT)</t>
  </si>
  <si>
    <t>WILD FURY JPFG(IGT)</t>
  </si>
  <si>
    <t>WHALES OF CASH (ARI)</t>
  </si>
  <si>
    <t>HOOT LOOT(IGT)</t>
  </si>
  <si>
    <t>DAVINCI DIAMONDS(IGT)</t>
  </si>
  <si>
    <t>MD T MG P ALL STAR PKR(IGT)</t>
  </si>
  <si>
    <t>BB-16</t>
  </si>
  <si>
    <t>MD MG 3PL 5PL(IGT)</t>
  </si>
  <si>
    <t>INVADERS FM PLANET MOOLAH(SCI)</t>
  </si>
  <si>
    <t>BB-15</t>
  </si>
  <si>
    <t>MD T MG SPIN PKR(IGT)</t>
  </si>
  <si>
    <t>WOLF RUN(IGT)</t>
  </si>
  <si>
    <t>BB-14</t>
  </si>
  <si>
    <t>COYOTE MOON(IGT)</t>
  </si>
  <si>
    <t>CXPRS SUN &amp; MOON(ARI)</t>
  </si>
  <si>
    <t>BB-13</t>
  </si>
  <si>
    <t>CXPRS PLAYERS WORLD(ARI)</t>
  </si>
  <si>
    <t>OUTBACK JACK(ARI)</t>
  </si>
  <si>
    <t>CXPRS POMPEII(ARI)</t>
  </si>
  <si>
    <t>CXPRS GEISHA(ARI)</t>
  </si>
  <si>
    <t>BB-12</t>
  </si>
  <si>
    <t>LONGHORN DELX (ARI)</t>
  </si>
  <si>
    <t>BB-10</t>
  </si>
  <si>
    <t>TIMBERWOLF(ARI)</t>
  </si>
  <si>
    <t>JAGUAR MYST(ARI)</t>
  </si>
  <si>
    <t>5 DRAGONS</t>
  </si>
  <si>
    <t>DRAGON RICHES</t>
  </si>
  <si>
    <t>TRPL DBL DOLLARS 2C(IGT)</t>
  </si>
  <si>
    <t>BB-09</t>
  </si>
  <si>
    <t>DBL 3X4X5X DIAMOND(IGT)</t>
  </si>
  <si>
    <t>TRIPLE HOT ICE(IGT)</t>
  </si>
  <si>
    <t>3X4X5XPAY 3R2CM(IGT)</t>
  </si>
  <si>
    <t>TRIPLE RED HOT 7 3R2CM(IGT)</t>
  </si>
  <si>
    <t>WOF DESTINATION (IGT)</t>
  </si>
  <si>
    <t>BB-05</t>
  </si>
  <si>
    <t>WOF VEGAS (IGT)</t>
  </si>
  <si>
    <t>WOF EXTREME SPIN(IGT)</t>
  </si>
  <si>
    <t>3X4X5XPAY 3R3CM(IGT)</t>
  </si>
  <si>
    <t>BB-04</t>
  </si>
  <si>
    <t>TRIPLE STAR(IGT)</t>
  </si>
  <si>
    <t>MONEY STORM(IGT)</t>
  </si>
  <si>
    <t>DAVINCCI DIAMONDS(IGT)</t>
  </si>
  <si>
    <t>CLEOPATRA(IGT)</t>
  </si>
  <si>
    <t>WILD BEAR S. RUN(IGT)</t>
  </si>
  <si>
    <t>BB-03</t>
  </si>
  <si>
    <t>BB-02</t>
  </si>
  <si>
    <t>THAI TREASURES(SCI)</t>
  </si>
  <si>
    <t>TREASURE DIVER(SCI)</t>
  </si>
  <si>
    <t>GREAT WALL(SCI)</t>
  </si>
  <si>
    <t>ALL THAT GLITTERS(SCI)</t>
  </si>
  <si>
    <t>MD MG CASINO BAR WILD MIX POKER(IGT)</t>
  </si>
  <si>
    <t>BB-01</t>
  </si>
  <si>
    <t>MD T MG MAIN BAR HD(IGT)</t>
  </si>
  <si>
    <t>MG MD SUPERSTARS UMULTI POKER(IGT)</t>
  </si>
  <si>
    <t>AA-15</t>
  </si>
  <si>
    <t>KENO</t>
  </si>
  <si>
    <t>MD T MG GK KENO(IGT)</t>
  </si>
  <si>
    <t>AA-14</t>
  </si>
  <si>
    <t>MD T MG GK 5C PKR PR(IGT)</t>
  </si>
  <si>
    <t>AA-12</t>
  </si>
  <si>
    <t>TRIPLE RED HOT 7'S(IGT)</t>
  </si>
  <si>
    <t>AA-11</t>
  </si>
  <si>
    <t>FORT KNOX DIAMOND VAULT (IGT)</t>
  </si>
  <si>
    <t>AA-10</t>
  </si>
  <si>
    <t>FORT KNOX CLEOPATRA (IGT)</t>
  </si>
  <si>
    <t>QH CASH WHEEL(SCI)</t>
  </si>
  <si>
    <t>CRAZY MONEY DELUXE SKYBOX (INC)</t>
  </si>
  <si>
    <t>AA-09</t>
  </si>
  <si>
    <t>BUFFALO GRAND MSP (ARI)</t>
  </si>
  <si>
    <t>WOF WILD RED 7'S 5C(IGT)</t>
  </si>
  <si>
    <t>AA-08</t>
  </si>
  <si>
    <t>WOF ULTIMATE 7'S 5C(IGT)</t>
  </si>
  <si>
    <t>WOF DBL DIA WAP(IGT)</t>
  </si>
  <si>
    <t>WOF 3X4X5X WAP(IGT)</t>
  </si>
  <si>
    <t>RED HOT TAMALES SAP 270C(IGT)</t>
  </si>
  <si>
    <t>MD LOCK IT LINK LA SIRENA (SCI)</t>
  </si>
  <si>
    <t>AA-07</t>
  </si>
  <si>
    <t>MD LOCK IT LINK EL DIABLITO (SCI)</t>
  </si>
  <si>
    <t>MD LOCKIT LINK NIGHTLIFE (SCI)</t>
  </si>
  <si>
    <t>MD LOCKIT LINK DIAMONDS (SCI)</t>
  </si>
  <si>
    <t>WEALTH OF DYNASTY GOLIATH 340C(KON)</t>
  </si>
  <si>
    <t>AA-06</t>
  </si>
  <si>
    <t>LADY PEONY GOLIATH JS (KON)</t>
  </si>
  <si>
    <t>HONEYCOMB GOLIATH JS (KON)</t>
  </si>
  <si>
    <t>88 FORTUNE STEPPER (SCI)</t>
  </si>
  <si>
    <t>AA-05</t>
  </si>
  <si>
    <t>BUFFALO GOLD (ARI)</t>
  </si>
  <si>
    <t>WHALES OF CASH LEGENDS (ARI)</t>
  </si>
  <si>
    <t>ROYAL CROWN (ARU)</t>
  </si>
  <si>
    <t>SHARKNADO (ARI)</t>
  </si>
  <si>
    <t>QH TRP(SCI)</t>
  </si>
  <si>
    <t>AA-03</t>
  </si>
  <si>
    <t>OCEAN MAGIC (IGT)</t>
  </si>
  <si>
    <t>MONEY RUSH (ARU)</t>
  </si>
  <si>
    <t>GOLDEN EGYPT (IGT)</t>
  </si>
  <si>
    <t>QH TRP B/W (SCI)</t>
  </si>
  <si>
    <t>AA-02</t>
  </si>
  <si>
    <t>QH ULTRA SUN DRAGON (SCI)</t>
  </si>
  <si>
    <t>AA-01</t>
  </si>
  <si>
    <t>QH ULTRA MONKEYS FORTUNE (SCI)</t>
  </si>
  <si>
    <t>ZUMA 3D (IGT)</t>
  </si>
  <si>
    <t>DANCING DRUMS (SCI)</t>
  </si>
  <si>
    <t>QH RICHES TRP BLAZING 7S WILD (SCI)</t>
  </si>
  <si>
    <t>88 FORTUNES(SCI)</t>
  </si>
  <si>
    <t>Theo Win %</t>
  </si>
  <si>
    <t>Actual Win %</t>
  </si>
  <si>
    <t>Index Theo Win / Day</t>
  </si>
  <si>
    <t>Theo Win / Day</t>
  </si>
  <si>
    <t>Actual Win / Day</t>
  </si>
  <si>
    <t>Coin In / Day</t>
  </si>
  <si>
    <t>Actual Win</t>
  </si>
  <si>
    <t># Bets</t>
  </si>
  <si>
    <t>MFG</t>
  </si>
  <si>
    <t>Game Type</t>
  </si>
  <si>
    <t>Title</t>
  </si>
  <si>
    <t>Machine ID</t>
  </si>
  <si>
    <t>Bank</t>
  </si>
  <si>
    <t>4. For question 3, what do you think of this Title's overall performance at this casino? (note there are multiple machines to consider)</t>
  </si>
  <si>
    <t>3. Which is this casino's worst machine in terms of theoretical revenue?</t>
  </si>
  <si>
    <t>2. Which is this casino's best machine in terms of theoretical revenue?</t>
  </si>
  <si>
    <t>1. Compute the Coin In per Day, Actual Win per Day, Theo Win per Day, Index of Theo Win Per Day, Actual Win % and Theo Win %.</t>
  </si>
  <si>
    <t>(Notebook pages 9, 16)</t>
  </si>
  <si>
    <t>Homework 1B</t>
  </si>
  <si>
    <t>Win</t>
  </si>
  <si>
    <t>AVERAGE</t>
  </si>
  <si>
    <t>MAX</t>
  </si>
  <si>
    <t>MIN</t>
  </si>
  <si>
    <t>Total</t>
  </si>
  <si>
    <t>What do these tell us about the data? Why are there differences between Total (row 206) &amp; Average (row 211)?</t>
  </si>
  <si>
    <t>Compute Min, Max, Mode, and  Average</t>
  </si>
  <si>
    <t>(Notebook pages 29-30)</t>
  </si>
  <si>
    <t>Exercise 4</t>
  </si>
  <si>
    <t>Stand Alone</t>
  </si>
  <si>
    <t>MLV</t>
  </si>
  <si>
    <t>White Kitty</t>
  </si>
  <si>
    <t>Silver Slippers</t>
  </si>
  <si>
    <t>No</t>
  </si>
  <si>
    <t>Reels</t>
  </si>
  <si>
    <t>Old Blue Eyes</t>
  </si>
  <si>
    <t>Poker</t>
  </si>
  <si>
    <t>Multi Poker</t>
  </si>
  <si>
    <t>James Bond 777</t>
  </si>
  <si>
    <t>Cool Cats</t>
  </si>
  <si>
    <t>Pawn Shop</t>
  </si>
  <si>
    <t>Green Mushrooms</t>
  </si>
  <si>
    <t>Darling Diva</t>
  </si>
  <si>
    <t>Big Doggies</t>
  </si>
  <si>
    <t>Hollywood</t>
  </si>
  <si>
    <t>Fifty Hand Poker</t>
  </si>
  <si>
    <t>Sushi Fever</t>
  </si>
  <si>
    <t>Ring of Fire</t>
  </si>
  <si>
    <t>Mystic Diamond</t>
  </si>
  <si>
    <t>Lotus Blossom</t>
  </si>
  <si>
    <t>Hidden Dragon</t>
  </si>
  <si>
    <t>Crouching Tiger</t>
  </si>
  <si>
    <t>Circle of Winners</t>
  </si>
  <si>
    <t>Circle of Cash</t>
  </si>
  <si>
    <t>Circle of Dreams</t>
  </si>
  <si>
    <t>Circle of Fortune</t>
  </si>
  <si>
    <t>Butterfly Temple</t>
  </si>
  <si>
    <t>Super Sleepy 7's</t>
  </si>
  <si>
    <t>Smokin 7s</t>
  </si>
  <si>
    <t>Ultra Triple Double 7's Deluxe</t>
  </si>
  <si>
    <t>Insane 7s</t>
  </si>
  <si>
    <t>Smokin 7's</t>
  </si>
  <si>
    <t>Sleepy 7's</t>
  </si>
  <si>
    <t>Poker Deluxe</t>
  </si>
  <si>
    <t>Bank Robbers</t>
  </si>
  <si>
    <t>Waimea Bay</t>
  </si>
  <si>
    <t>Waikiki</t>
  </si>
  <si>
    <t>Sugar Daddy</t>
  </si>
  <si>
    <t>Sunset Beach</t>
  </si>
  <si>
    <t>Giant Squid</t>
  </si>
  <si>
    <t>Fun Sea Sponges</t>
  </si>
  <si>
    <t>South Shore</t>
  </si>
  <si>
    <t>Green Plankton</t>
  </si>
  <si>
    <t>Crazy Clams</t>
  </si>
  <si>
    <t>Pipeline</t>
  </si>
  <si>
    <t>Linked</t>
  </si>
  <si>
    <t>Penny Station</t>
  </si>
  <si>
    <t>Penny Pinchers</t>
  </si>
  <si>
    <t>Penny Grabbers</t>
  </si>
  <si>
    <t>Penny Collectors</t>
  </si>
  <si>
    <t>Sleepy Starfish</t>
  </si>
  <si>
    <t>Puffer Fish</t>
  </si>
  <si>
    <t>Hang 10</t>
  </si>
  <si>
    <t>Grabby Crabs</t>
  </si>
  <si>
    <t>Diamond Head</t>
  </si>
  <si>
    <t>Martini Madness</t>
  </si>
  <si>
    <t>Standardized Actual Win Per Mach Day (zAW/MD)</t>
  </si>
  <si>
    <t>Actual Win Per Mach Day (AW/MD)</t>
  </si>
  <si>
    <t>Actul Win %</t>
  </si>
  <si>
    <t>Standardized Theo Win / Machine Day (zTW/MD)</t>
  </si>
  <si>
    <t>Standardized Coin-In / Machine Day (zCI/MD)</t>
  </si>
  <si>
    <t>Theo Win Per Mach Day (TW/MD)</t>
  </si>
  <si>
    <t>Coin-In Per Mach Day (CI/MD)</t>
  </si>
  <si>
    <t>Progressive</t>
  </si>
  <si>
    <t>Type</t>
  </si>
  <si>
    <t>STDEV:</t>
  </si>
  <si>
    <t>Transform CI/MD and TW/MD to standardized values</t>
  </si>
  <si>
    <t>Average:</t>
  </si>
  <si>
    <t>(Notebook page 36)</t>
  </si>
  <si>
    <t>Exercise 5</t>
  </si>
  <si>
    <t>Actual Win Per Machine Day</t>
  </si>
  <si>
    <t>Pearson</t>
  </si>
  <si>
    <t>Create a scatter graph of Meter Win Per Mach Day and Theo Win Per Mach Day. What can you infer from this graph?</t>
  </si>
  <si>
    <t>Compute the Pearson value of Theo Win % and CI/MD</t>
  </si>
  <si>
    <t xml:space="preserve">Create a scatter plot of Theo Win % and CI/MD. Create a scatter plot of Theo Win% and TW/MD. </t>
  </si>
  <si>
    <t>(Notebook page 39)</t>
  </si>
  <si>
    <t>Exercise 6</t>
  </si>
  <si>
    <t>Intercept:</t>
  </si>
  <si>
    <t>RSQ:</t>
  </si>
  <si>
    <t>Slope:</t>
  </si>
  <si>
    <t>Net T-Win/MD</t>
  </si>
  <si>
    <t>Month #</t>
  </si>
  <si>
    <t>Month</t>
  </si>
  <si>
    <t>(Y)</t>
  </si>
  <si>
    <t>(X)</t>
  </si>
  <si>
    <t>Compute the slope, r2, and intercept of Net T-Win/MD.</t>
  </si>
  <si>
    <t>Create a graph of Net T-Win/MD. Add a linear trend line to the graph.</t>
  </si>
  <si>
    <t>(Notebook page 45)</t>
  </si>
  <si>
    <t>Excel Exercise 7</t>
  </si>
  <si>
    <t>(note: Alpha = 0.05 for 95% confidence)</t>
  </si>
  <si>
    <t>STDEV</t>
  </si>
  <si>
    <t>MEDIAN</t>
  </si>
  <si>
    <t>COUNT</t>
  </si>
  <si>
    <t>Sample B</t>
  </si>
  <si>
    <t>Sample A</t>
  </si>
  <si>
    <t>Observation #</t>
  </si>
  <si>
    <t>1. Compute the Median, Mean (aka Average), Standard Deviation, and 95% Confidence Value for the two data samples</t>
  </si>
  <si>
    <t>(Notebook pages 28, 29, 30, 31, 32)</t>
  </si>
  <si>
    <t>Homework 2A</t>
  </si>
  <si>
    <t>3. Filter your scatter chart by Game Type - which appears to have more variance to theoretical?</t>
  </si>
  <si>
    <t>Standard Dev</t>
  </si>
  <si>
    <t>2. Create a scatter plot of Theo Win per Day and Actual Win per day</t>
  </si>
  <si>
    <t>Average</t>
  </si>
  <si>
    <t>(Notebook pages 34 - 35)</t>
  </si>
  <si>
    <t>Homework 2B</t>
  </si>
  <si>
    <t>Casino Overall</t>
  </si>
  <si>
    <t>Buffalo Grand</t>
  </si>
  <si>
    <t>Theo Win / Machine Day</t>
  </si>
  <si>
    <t>2. How does Buffalo Grand compare to the overall?</t>
  </si>
  <si>
    <t>Homework 2C</t>
  </si>
  <si>
    <t>Upper</t>
  </si>
  <si>
    <t>Lower</t>
  </si>
  <si>
    <t>Volatility Index</t>
  </si>
  <si>
    <t>Confidence Level</t>
  </si>
  <si>
    <t>Standard Dev.</t>
  </si>
  <si>
    <t>Par</t>
  </si>
  <si>
    <t>Handle Pulls</t>
  </si>
  <si>
    <t>Acceptable Win % Range</t>
  </si>
  <si>
    <t>z</t>
  </si>
  <si>
    <t>C.V.</t>
  </si>
  <si>
    <t>(Notebook page 57)</t>
  </si>
  <si>
    <t xml:space="preserve">if confidence = 99% </t>
  </si>
  <si>
    <t xml:space="preserve">if confidence = 95% </t>
  </si>
  <si>
    <t xml:space="preserve">if confidence =  90% </t>
  </si>
  <si>
    <t>Standard Deviation</t>
  </si>
  <si>
    <t>YGT</t>
  </si>
  <si>
    <t>Upright</t>
  </si>
  <si>
    <t>Null</t>
  </si>
  <si>
    <t>06</t>
  </si>
  <si>
    <t>B</t>
  </si>
  <si>
    <t>02</t>
  </si>
  <si>
    <t>08</t>
  </si>
  <si>
    <t>04</t>
  </si>
  <si>
    <t>Slant</t>
  </si>
  <si>
    <t>10</t>
  </si>
  <si>
    <t>C</t>
  </si>
  <si>
    <t>03</t>
  </si>
  <si>
    <t>01</t>
  </si>
  <si>
    <t>05</t>
  </si>
  <si>
    <t>11</t>
  </si>
  <si>
    <t>A</t>
  </si>
  <si>
    <t>.01/.02/.03</t>
  </si>
  <si>
    <t>Yes</t>
  </si>
  <si>
    <t>07</t>
  </si>
  <si>
    <t>09</t>
  </si>
  <si>
    <t>Kyoto</t>
  </si>
  <si>
    <t>Belly</t>
  </si>
  <si>
    <t>12</t>
  </si>
  <si>
    <t>Aussie</t>
  </si>
  <si>
    <t>Variance in Pct Points</t>
  </si>
  <si>
    <t>Actual to Theo Variance $</t>
  </si>
  <si>
    <t>Days</t>
  </si>
  <si>
    <t>Cabinet</t>
  </si>
  <si>
    <t>Max Bet</t>
  </si>
  <si>
    <t>Denom Sel</t>
  </si>
  <si>
    <t>Multi Denom</t>
  </si>
  <si>
    <t>Position</t>
  </si>
  <si>
    <t>Area</t>
  </si>
  <si>
    <t>ID</t>
  </si>
  <si>
    <t>4. Is this machine within +/- 3% points between Actual Win % and Theo Win %?</t>
  </si>
  <si>
    <t>3. Identify the machine in our data with the largest absolute variance (in dollars, not percentage) between Actual Win and Theo Win</t>
  </si>
  <si>
    <t>2. Compute the point variance between Actual Win % and Theo Win % in (columns U and V)</t>
  </si>
  <si>
    <t>1. Compute the variance amount between Actual Win and Theo Win (columns R and S)</t>
  </si>
  <si>
    <t>Exercise 8</t>
  </si>
  <si>
    <t>What would be the percentage change amount?</t>
  </si>
  <si>
    <t xml:space="preserve"> the original win % and the new % expected from that segment under the plan?</t>
  </si>
  <si>
    <t>Looking just at the low denomination segment, what would be the percentage point difference between</t>
  </si>
  <si>
    <t>And what would be the win % just from the low denomination segment?</t>
  </si>
  <si>
    <t>If the plan were enacted, what would be the win % just from the high denomination segment?</t>
  </si>
  <si>
    <t>What would be the percentage change amount between the 6.3% and the initial 6.0%?</t>
  </si>
  <si>
    <t>What would be the percentage point difference between the 6.3% and the initial 6.0%?</t>
  </si>
  <si>
    <t>***Bonus Section***</t>
  </si>
  <si>
    <t>Our new overall win per player would be $420, which is a $20 increase overall from our original $400.</t>
  </si>
  <si>
    <t>The increase in overall win amount per player would be 420 - 400 =</t>
  </si>
  <si>
    <t>If the plan is enacted, our new monthly win per player would be 10,500,000 / 25,000 =</t>
  </si>
  <si>
    <r>
      <t xml:space="preserve">(keep in mind the CFO's plan will </t>
    </r>
    <r>
      <rPr>
        <b/>
        <u/>
        <sz val="9"/>
        <color theme="1"/>
        <rFont val="Arial"/>
        <family val="2"/>
      </rPr>
      <t>likely alter</t>
    </r>
    <r>
      <rPr>
        <sz val="9"/>
        <color theme="1"/>
        <rFont val="Arial"/>
        <family val="2"/>
      </rPr>
      <t xml:space="preserve"> the current 60/40 mix of win between the two segments)</t>
    </r>
  </si>
  <si>
    <t>Given the segmnet of machines the CFO is targeting, if the plan is enacted,</t>
  </si>
  <si>
    <t>And our new overall win percent would =</t>
  </si>
  <si>
    <t>So, our new total monthly slot win would =</t>
  </si>
  <si>
    <t>The CFO's plan is to increase par % on select machines and win an extra $500,000 per month.</t>
  </si>
  <si>
    <t>Overall slot win % =</t>
  </si>
  <si>
    <t>% of monthly total coin-in from low denomination players =</t>
  </si>
  <si>
    <t>% of monthly total coin-in from high denomination players =</t>
  </si>
  <si>
    <t>Slot Win % = Win / Coin-In; therefore, Coin-in = Slot Win % / Win. Our total monthly coin-in =</t>
  </si>
  <si>
    <t>% of monthly total slot win from low denomination players =</t>
  </si>
  <si>
    <t>% of monthly total slot win from high denomination players =</t>
  </si>
  <si>
    <t>Monthly total slot win =</t>
  </si>
  <si>
    <t>% of players who play low denomination machines =</t>
  </si>
  <si>
    <t>% of players who play high denomination machines =</t>
  </si>
  <si>
    <t># Slot players =</t>
  </si>
  <si>
    <t>Case Study 1: Par Percentage Change</t>
  </si>
  <si>
    <t>N</t>
  </si>
  <si>
    <t>None</t>
  </si>
  <si>
    <t>SLANT</t>
  </si>
  <si>
    <t>HELIX</t>
  </si>
  <si>
    <t>DD-07-04</t>
  </si>
  <si>
    <t>DD-07-03</t>
  </si>
  <si>
    <t>DD-07-02</t>
  </si>
  <si>
    <t>DD-07-01</t>
  </si>
  <si>
    <t>GK 19</t>
  </si>
  <si>
    <t>DD-07-00</t>
  </si>
  <si>
    <t>WAP</t>
  </si>
  <si>
    <t>Y</t>
  </si>
  <si>
    <t>CoinIn</t>
  </si>
  <si>
    <t>I GAME</t>
  </si>
  <si>
    <t>DD-06-00</t>
  </si>
  <si>
    <t>DD-06-04</t>
  </si>
  <si>
    <t>DD-06-03</t>
  </si>
  <si>
    <t>DD-06-02</t>
  </si>
  <si>
    <t>DD-06-01</t>
  </si>
  <si>
    <t>BAR TOP</t>
  </si>
  <si>
    <t>G20 BARTOP</t>
  </si>
  <si>
    <t>DD-05-20</t>
  </si>
  <si>
    <t>DD-05-19</t>
  </si>
  <si>
    <t>DD-05-18</t>
  </si>
  <si>
    <t>DD-05-17</t>
  </si>
  <si>
    <t>DD-05-16</t>
  </si>
  <si>
    <t>DD-05-15</t>
  </si>
  <si>
    <t>DD-05-14</t>
  </si>
  <si>
    <t>DD-05-13</t>
  </si>
  <si>
    <t>DD-05-12</t>
  </si>
  <si>
    <t>DD-05-11</t>
  </si>
  <si>
    <t>DD-05-10</t>
  </si>
  <si>
    <t>DD-05-09</t>
  </si>
  <si>
    <t>DD-05-08</t>
  </si>
  <si>
    <t>DD-05-07</t>
  </si>
  <si>
    <t>DD-05-06</t>
  </si>
  <si>
    <t>DD-05-05</t>
  </si>
  <si>
    <t>DD-05-04</t>
  </si>
  <si>
    <t>DD-05-03</t>
  </si>
  <si>
    <t>DD-05-02</t>
  </si>
  <si>
    <t>DD-05-01</t>
  </si>
  <si>
    <t>DD-04-08</t>
  </si>
  <si>
    <t>DD-04-07</t>
  </si>
  <si>
    <t>DD-04-06</t>
  </si>
  <si>
    <t>DD-04-05</t>
  </si>
  <si>
    <t>DD-03-08</t>
  </si>
  <si>
    <t>DD-03-07</t>
  </si>
  <si>
    <t>DD-03-06</t>
  </si>
  <si>
    <t>DD-03-02</t>
  </si>
  <si>
    <t>Flat</t>
  </si>
  <si>
    <t>UPRIGHT</t>
  </si>
  <si>
    <t>G20</t>
  </si>
  <si>
    <t>DD-03-01</t>
  </si>
  <si>
    <t>DD-03-00</t>
  </si>
  <si>
    <t>DD-02-04</t>
  </si>
  <si>
    <t>DD-02-03</t>
  </si>
  <si>
    <t>DD-02-02</t>
  </si>
  <si>
    <t>DD-02-01</t>
  </si>
  <si>
    <t>DD-01-07</t>
  </si>
  <si>
    <t>DD-01-06</t>
  </si>
  <si>
    <t>DD-01-03</t>
  </si>
  <si>
    <t>DD-01-02</t>
  </si>
  <si>
    <t>DD-01-01</t>
  </si>
  <si>
    <t>CC-23-04</t>
  </si>
  <si>
    <t>CC-23-03</t>
  </si>
  <si>
    <t>CC-23-02</t>
  </si>
  <si>
    <t>CC-23-01</t>
  </si>
  <si>
    <t>CC-22-25</t>
  </si>
  <si>
    <t>CC-22-24</t>
  </si>
  <si>
    <t>CC-22-23</t>
  </si>
  <si>
    <t>CC-22-22</t>
  </si>
  <si>
    <t>CC-22-21</t>
  </si>
  <si>
    <t>CC-22-20</t>
  </si>
  <si>
    <t>CC-22-19</t>
  </si>
  <si>
    <t>CC-22-18</t>
  </si>
  <si>
    <t>CC-22-17</t>
  </si>
  <si>
    <t>CC-22-16</t>
  </si>
  <si>
    <t>CC-22-15</t>
  </si>
  <si>
    <t>CC-22-14</t>
  </si>
  <si>
    <t>CC-22-13</t>
  </si>
  <si>
    <t>CC-22-12</t>
  </si>
  <si>
    <t>CC-22-11</t>
  </si>
  <si>
    <t>CC-22-10</t>
  </si>
  <si>
    <t>CC-22-09</t>
  </si>
  <si>
    <t>CC-22-08</t>
  </si>
  <si>
    <t>CC-22-07</t>
  </si>
  <si>
    <t>CC-22-06</t>
  </si>
  <si>
    <t>CC-22-05</t>
  </si>
  <si>
    <t>CC-22-04</t>
  </si>
  <si>
    <t>CC-22-03</t>
  </si>
  <si>
    <t>CC-22-02</t>
  </si>
  <si>
    <t>CC-22-01</t>
  </si>
  <si>
    <t>BLUEBIRD</t>
  </si>
  <si>
    <t>CC-20-03</t>
  </si>
  <si>
    <t>CC-20-01</t>
  </si>
  <si>
    <t>CC-20-02</t>
  </si>
  <si>
    <t>CONCERTO</t>
  </si>
  <si>
    <t>CC-16-04</t>
  </si>
  <si>
    <t>CC-16-03</t>
  </si>
  <si>
    <t>CC-16-02</t>
  </si>
  <si>
    <t>CC-16-01</t>
  </si>
  <si>
    <t>CC-12-04</t>
  </si>
  <si>
    <t>CC-12-03</t>
  </si>
  <si>
    <t>CC-12-02</t>
  </si>
  <si>
    <t>CC-12-01</t>
  </si>
  <si>
    <t>CC-10-08</t>
  </si>
  <si>
    <t>CC-10-07</t>
  </si>
  <si>
    <t>CC-10-06</t>
  </si>
  <si>
    <t>CC-10-05</t>
  </si>
  <si>
    <t>CC-10-04</t>
  </si>
  <si>
    <t>CC-10-03</t>
  </si>
  <si>
    <t>CC-10-02</t>
  </si>
  <si>
    <t>CC-10-01</t>
  </si>
  <si>
    <t>CC-09-05</t>
  </si>
  <si>
    <t>CC-09-04</t>
  </si>
  <si>
    <t>CC-09-03</t>
  </si>
  <si>
    <t>CC-09-02</t>
  </si>
  <si>
    <t>CC-09-01</t>
  </si>
  <si>
    <t>CC-08-05</t>
  </si>
  <si>
    <t>CC-08-04</t>
  </si>
  <si>
    <t>CC-08-03</t>
  </si>
  <si>
    <t>CC-08-02</t>
  </si>
  <si>
    <t>CC-08-01</t>
  </si>
  <si>
    <t>MFORCE</t>
  </si>
  <si>
    <t>CC-07-02</t>
  </si>
  <si>
    <t>AH600</t>
  </si>
  <si>
    <t>CC-07-01</t>
  </si>
  <si>
    <t>CC-07-04</t>
  </si>
  <si>
    <t>CC-07-03</t>
  </si>
  <si>
    <t>CC-06-04</t>
  </si>
  <si>
    <t>CC-06-03</t>
  </si>
  <si>
    <t>CC-06-01</t>
  </si>
  <si>
    <t>CC-06-02</t>
  </si>
  <si>
    <t>CC-05-00</t>
  </si>
  <si>
    <t>CC-05-06</t>
  </si>
  <si>
    <t>CC-05-05</t>
  </si>
  <si>
    <t>CC-05-04</t>
  </si>
  <si>
    <t>CC-05-03</t>
  </si>
  <si>
    <t>CC-05-02</t>
  </si>
  <si>
    <t>CC-05-01</t>
  </si>
  <si>
    <t>WAVE</t>
  </si>
  <si>
    <t>CC-04-08</t>
  </si>
  <si>
    <t>CC-04-07</t>
  </si>
  <si>
    <t>CC-04-06</t>
  </si>
  <si>
    <t>CC-03-03</t>
  </si>
  <si>
    <t>CC-03-02</t>
  </si>
  <si>
    <t>CC-03-01</t>
  </si>
  <si>
    <t>CC-02-07</t>
  </si>
  <si>
    <t>CC-02-06</t>
  </si>
  <si>
    <t>CC-02-05</t>
  </si>
  <si>
    <t>CC-02-04</t>
  </si>
  <si>
    <t>CC-02-03</t>
  </si>
  <si>
    <t>CC-02-02</t>
  </si>
  <si>
    <t>CC-02-01</t>
  </si>
  <si>
    <t>CC-01-04</t>
  </si>
  <si>
    <t>ROUND TOP</t>
  </si>
  <si>
    <t>GK PLUS</t>
  </si>
  <si>
    <t>CC-01-06</t>
  </si>
  <si>
    <t>CC-01-03</t>
  </si>
  <si>
    <t>CC-01-02</t>
  </si>
  <si>
    <t>CC-01-01</t>
  </si>
  <si>
    <t>CRYSTAL CURVE</t>
  </si>
  <si>
    <t>BB-17-04</t>
  </si>
  <si>
    <t>BB-17-03</t>
  </si>
  <si>
    <t>BB-17-02</t>
  </si>
  <si>
    <t>BB-17-01</t>
  </si>
  <si>
    <t>BB-17-07</t>
  </si>
  <si>
    <t>BB-17-06</t>
  </si>
  <si>
    <t>S3000 XL</t>
  </si>
  <si>
    <t>BB-17-05</t>
  </si>
  <si>
    <t>CURVE ULTRA</t>
  </si>
  <si>
    <t>BB-16-01</t>
  </si>
  <si>
    <t>BB-16-00</t>
  </si>
  <si>
    <t>BB-16-08</t>
  </si>
  <si>
    <t>BB-16-07</t>
  </si>
  <si>
    <t>BB-16-05</t>
  </si>
  <si>
    <t>BB-16-03</t>
  </si>
  <si>
    <t>BB-15-08</t>
  </si>
  <si>
    <t>BB-15-07</t>
  </si>
  <si>
    <t>BB-15-04</t>
  </si>
  <si>
    <t>BB-15-03</t>
  </si>
  <si>
    <t>BB-15-06</t>
  </si>
  <si>
    <t>BB-15-05</t>
  </si>
  <si>
    <t>BB-15-02</t>
  </si>
  <si>
    <t>BB-15-01</t>
  </si>
  <si>
    <t>BB-14-04</t>
  </si>
  <si>
    <t>BB-14-03</t>
  </si>
  <si>
    <t>BB-14-02</t>
  </si>
  <si>
    <t>BB-14-01</t>
  </si>
  <si>
    <t>BB-13-08</t>
  </si>
  <si>
    <t>SPECIALTY</t>
  </si>
  <si>
    <t>MAV</t>
  </si>
  <si>
    <t>BB-13-07</t>
  </si>
  <si>
    <t>BB-13-06</t>
  </si>
  <si>
    <t>BB-13-05</t>
  </si>
  <si>
    <t>BB-13-04</t>
  </si>
  <si>
    <t>BB-13-02</t>
  </si>
  <si>
    <t>BB-13-01</t>
  </si>
  <si>
    <t>BB-13-00</t>
  </si>
  <si>
    <t>BB-12-04</t>
  </si>
  <si>
    <t>BB-12-03</t>
  </si>
  <si>
    <t>BB-12-02</t>
  </si>
  <si>
    <t>BB-12-01</t>
  </si>
  <si>
    <t>BB-10-07</t>
  </si>
  <si>
    <t>BB-10-06</t>
  </si>
  <si>
    <t>BB-10-04</t>
  </si>
  <si>
    <t>BB-10-03</t>
  </si>
  <si>
    <t>BB-10-02</t>
  </si>
  <si>
    <t>BB-10-01</t>
  </si>
  <si>
    <t>S2000</t>
  </si>
  <si>
    <t>BB-09-15</t>
  </si>
  <si>
    <t>BB-09-14</t>
  </si>
  <si>
    <t>BB-09-08</t>
  </si>
  <si>
    <t>BB-09-06</t>
  </si>
  <si>
    <t>BB-09-05</t>
  </si>
  <si>
    <t>UNIVERSAL SLANT</t>
  </si>
  <si>
    <t>BB-05-02</t>
  </si>
  <si>
    <t>BB-05-01</t>
  </si>
  <si>
    <t>AVP</t>
  </si>
  <si>
    <t>BB-05-04</t>
  </si>
  <si>
    <t>BB-05-03</t>
  </si>
  <si>
    <t>BB-04-10</t>
  </si>
  <si>
    <t>BB-04-09</t>
  </si>
  <si>
    <t>BB-04-08</t>
  </si>
  <si>
    <t>BB-04-07</t>
  </si>
  <si>
    <t>BB-04-06</t>
  </si>
  <si>
    <t>BB-04-05</t>
  </si>
  <si>
    <t>BB-04-04</t>
  </si>
  <si>
    <t>BB-04-03</t>
  </si>
  <si>
    <t>BB-04-02</t>
  </si>
  <si>
    <t>BB-04-01</t>
  </si>
  <si>
    <t>BB-03-10</t>
  </si>
  <si>
    <t>BB-03-09</t>
  </si>
  <si>
    <t>BB-03-08</t>
  </si>
  <si>
    <t>BB-03-07</t>
  </si>
  <si>
    <t>BB-03-06</t>
  </si>
  <si>
    <t>BB-03-05</t>
  </si>
  <si>
    <t>BB-03-04</t>
  </si>
  <si>
    <t>BB-03-03</t>
  </si>
  <si>
    <t>BB-03-02</t>
  </si>
  <si>
    <t>BB-03-01</t>
  </si>
  <si>
    <t>BB-03-00</t>
  </si>
  <si>
    <t>BB-02-06</t>
  </si>
  <si>
    <t>BB-02-05</t>
  </si>
  <si>
    <t>BB-02-04</t>
  </si>
  <si>
    <t>BB-02-03</t>
  </si>
  <si>
    <t>BB-02-02</t>
  </si>
  <si>
    <t>BB-02-01</t>
  </si>
  <si>
    <t>BB-01-37</t>
  </si>
  <si>
    <t>BB-01-36</t>
  </si>
  <si>
    <t>BB-01-35</t>
  </si>
  <si>
    <t>BB-01-34</t>
  </si>
  <si>
    <t>BB-01-33</t>
  </si>
  <si>
    <t>BB-01-32</t>
  </si>
  <si>
    <t>BB-01-31</t>
  </si>
  <si>
    <t>BB-01-30</t>
  </si>
  <si>
    <t>BB-01-29</t>
  </si>
  <si>
    <t>BB-01-28</t>
  </si>
  <si>
    <t>BB-01-27</t>
  </si>
  <si>
    <t>BB-01-26</t>
  </si>
  <si>
    <t>BB-01-25</t>
  </si>
  <si>
    <t>BB-01-24</t>
  </si>
  <si>
    <t>BB-01-23</t>
  </si>
  <si>
    <t>BB-01-22</t>
  </si>
  <si>
    <t>BB-01-21</t>
  </si>
  <si>
    <t>BB-01-17</t>
  </si>
  <si>
    <t>BB-01-16</t>
  </si>
  <si>
    <t>BB-01-15</t>
  </si>
  <si>
    <t>BB-01-14</t>
  </si>
  <si>
    <t>BB-01-13</t>
  </si>
  <si>
    <t>BB-01-12</t>
  </si>
  <si>
    <t>BB-01-11</t>
  </si>
  <si>
    <t>BB-01-10</t>
  </si>
  <si>
    <t>BB-01-09</t>
  </si>
  <si>
    <t>BB-01-08</t>
  </si>
  <si>
    <t>BB-01-07</t>
  </si>
  <si>
    <t>BB-01-06</t>
  </si>
  <si>
    <t>BB-01-05</t>
  </si>
  <si>
    <t>BB-01-04</t>
  </si>
  <si>
    <t>BB-01-03</t>
  </si>
  <si>
    <t>BB-01-02</t>
  </si>
  <si>
    <t>BB-01-01</t>
  </si>
  <si>
    <t>AA-15-05</t>
  </si>
  <si>
    <t>AA-15-04</t>
  </si>
  <si>
    <t>AA-15-03</t>
  </si>
  <si>
    <t>AA-15-02</t>
  </si>
  <si>
    <t>AA-15-01</t>
  </si>
  <si>
    <t>AA-14-03</t>
  </si>
  <si>
    <t>AA-14-02</t>
  </si>
  <si>
    <t>AA-14-01</t>
  </si>
  <si>
    <t>I GAME SAS 6.0</t>
  </si>
  <si>
    <t>AA-12-09</t>
  </si>
  <si>
    <t>AA-12-08</t>
  </si>
  <si>
    <t>AA-12-07</t>
  </si>
  <si>
    <t>AA-12-06</t>
  </si>
  <si>
    <t>AA-12-05</t>
  </si>
  <si>
    <t>AA-12-04</t>
  </si>
  <si>
    <t>AA-12-03</t>
  </si>
  <si>
    <t>AA-12-02</t>
  </si>
  <si>
    <t>AA-12-01</t>
  </si>
  <si>
    <t>AA-11-04</t>
  </si>
  <si>
    <t>AA-11-03</t>
  </si>
  <si>
    <t>AA-11-02</t>
  </si>
  <si>
    <t>AA-11-01</t>
  </si>
  <si>
    <t>AA-10-04</t>
  </si>
  <si>
    <t>AA-10-03</t>
  </si>
  <si>
    <t>AA-10-02</t>
  </si>
  <si>
    <t>AA-10-01</t>
  </si>
  <si>
    <t>AA-10-00</t>
  </si>
  <si>
    <t>SKY BOX</t>
  </si>
  <si>
    <t>AA-09-03</t>
  </si>
  <si>
    <t>AA-09-02</t>
  </si>
  <si>
    <t>ARC</t>
  </si>
  <si>
    <t>ARC DOUBLE</t>
  </si>
  <si>
    <t>AA-09-01</t>
  </si>
  <si>
    <t>AA-08-06</t>
  </si>
  <si>
    <t>AA-08-05</t>
  </si>
  <si>
    <t>AA-08-01</t>
  </si>
  <si>
    <t>S3000</t>
  </si>
  <si>
    <t>AA-08-08</t>
  </si>
  <si>
    <t>AA-08-07</t>
  </si>
  <si>
    <t>AA-08-03</t>
  </si>
  <si>
    <t>TWIN STAR</t>
  </si>
  <si>
    <t>AA-07-04</t>
  </si>
  <si>
    <t>AA-07-03</t>
  </si>
  <si>
    <t>AA-07-02</t>
  </si>
  <si>
    <t>AA-07-01</t>
  </si>
  <si>
    <t>GOLIATH</t>
  </si>
  <si>
    <t>AA-06-03</t>
  </si>
  <si>
    <t>AA-06-02</t>
  </si>
  <si>
    <t>AA-06-01</t>
  </si>
  <si>
    <t>AA-05-07</t>
  </si>
  <si>
    <t>AA-05-03</t>
  </si>
  <si>
    <t>TWIN STAR REEL</t>
  </si>
  <si>
    <t>AA-05-05</t>
  </si>
  <si>
    <t>AA-05-04</t>
  </si>
  <si>
    <t>AA-05-02</t>
  </si>
  <si>
    <t>AA-05-01</t>
  </si>
  <si>
    <t>CUBE X</t>
  </si>
  <si>
    <t>AA-05-00</t>
  </si>
  <si>
    <t>CRYSTAL DUAL</t>
  </si>
  <si>
    <t>AA-03-05</t>
  </si>
  <si>
    <t>AA-03-04</t>
  </si>
  <si>
    <t>AA-03-03</t>
  </si>
  <si>
    <t>AA-03-02</t>
  </si>
  <si>
    <t>AA-03-01</t>
  </si>
  <si>
    <t>AA-03-00</t>
  </si>
  <si>
    <t>AA-02-03</t>
  </si>
  <si>
    <t>AA-02-02</t>
  </si>
  <si>
    <t>AA-02-01</t>
  </si>
  <si>
    <t>AA-01-14</t>
  </si>
  <si>
    <t>EQUINOX</t>
  </si>
  <si>
    <t>AA-01-13</t>
  </si>
  <si>
    <t>J43</t>
  </si>
  <si>
    <t>AA-01-12</t>
  </si>
  <si>
    <t>AA-01-11</t>
  </si>
  <si>
    <t>AA-01-10</t>
  </si>
  <si>
    <t>AA-01-09</t>
  </si>
  <si>
    <t>AA-01-08</t>
  </si>
  <si>
    <t>AA-01-07</t>
  </si>
  <si>
    <t>AA-01-06</t>
  </si>
  <si>
    <t>AXIS 3D</t>
  </si>
  <si>
    <t>AA-01-05</t>
  </si>
  <si>
    <t>AA-01-04</t>
  </si>
  <si>
    <t>AA-01-03</t>
  </si>
  <si>
    <t>AA-01-02</t>
  </si>
  <si>
    <t>AA-01-01</t>
  </si>
  <si>
    <t>Actual to Theo  Variance %</t>
  </si>
  <si>
    <t>Lines</t>
  </si>
  <si>
    <t>Fee Type</t>
  </si>
  <si>
    <t>Cabinet Style</t>
  </si>
  <si>
    <t>Cabinet Model</t>
  </si>
  <si>
    <t>Location</t>
  </si>
  <si>
    <t xml:space="preserve"> is  the machine's actual win % with the  95% confidence lower - upper range?</t>
  </si>
  <si>
    <t>5. Assume this  game's standard deviation is 12.5</t>
  </si>
  <si>
    <t>(Notebook page 54)</t>
  </si>
  <si>
    <t>Homework Day 3</t>
  </si>
  <si>
    <t>Hint:</t>
  </si>
  <si>
    <t>Conf. Value   (+/- Amount)</t>
  </si>
  <si>
    <t>RTP</t>
  </si>
  <si>
    <t>Acceptable RTP % Range</t>
  </si>
  <si>
    <t>(note: the z-score for 95% Confidence Interval is 1.96)</t>
  </si>
  <si>
    <t>Calculate the SD for this game from this information provided on the par sheet:</t>
  </si>
  <si>
    <t>Par Sheet Challenge</t>
  </si>
  <si>
    <t>https://dunngames.itch.io/slot-performance-analysis</t>
  </si>
  <si>
    <t>Link to the slot machine simulator</t>
  </si>
  <si>
    <t>Sun</t>
  </si>
  <si>
    <t>Sat</t>
  </si>
  <si>
    <t>Fri</t>
  </si>
  <si>
    <t>Thu</t>
  </si>
  <si>
    <t>Wed</t>
  </si>
  <si>
    <t>Tue</t>
  </si>
  <si>
    <t>Mon</t>
  </si>
  <si>
    <t>Sundays</t>
  </si>
  <si>
    <t>Saturdays</t>
  </si>
  <si>
    <t>Fridays</t>
  </si>
  <si>
    <t>Thursdays</t>
  </si>
  <si>
    <t>Wednesdays</t>
  </si>
  <si>
    <t>Tuesdays</t>
  </si>
  <si>
    <t>Mondays</t>
  </si>
  <si>
    <t>Hour</t>
  </si>
  <si>
    <t>Explain your reasoning and any other factors that might be considered.</t>
  </si>
  <si>
    <t>Based on this data, do you see a need for increase or decrease in total number of machines?</t>
  </si>
  <si>
    <t>Win per machine per day at this casino, net of fees and taxes, is $300</t>
  </si>
  <si>
    <t>Case Study 2</t>
  </si>
  <si>
    <t>Daily</t>
  </si>
  <si>
    <t>Total Peer Win</t>
  </si>
  <si>
    <t>Peer Group</t>
  </si>
  <si>
    <t>Net Theo Win</t>
  </si>
  <si>
    <t>Net Win Actual</t>
  </si>
  <si>
    <t>Fees</t>
  </si>
  <si>
    <t>Gross Theo Win</t>
  </si>
  <si>
    <t>Gross Win Actual</t>
  </si>
  <si>
    <t>Max_Bet</t>
  </si>
  <si>
    <t>Denom_Sel</t>
  </si>
  <si>
    <t>Multi_Denom</t>
  </si>
  <si>
    <t>Title-Type-Denom</t>
  </si>
  <si>
    <t>C Total</t>
  </si>
  <si>
    <t>C-Reels-0.25</t>
  </si>
  <si>
    <t>C-Poker-0.25</t>
  </si>
  <si>
    <t>C-Poker-0.05</t>
  </si>
  <si>
    <t>C-Poker-0.01</t>
  </si>
  <si>
    <t>C-MLV-0.05</t>
  </si>
  <si>
    <t>C-MLV-0.01</t>
  </si>
  <si>
    <t>B Total</t>
  </si>
  <si>
    <t>B-Reels-1</t>
  </si>
  <si>
    <t>B-Reels-0.25</t>
  </si>
  <si>
    <t>B-MLV-0.05</t>
  </si>
  <si>
    <t>B-MLV-0.01</t>
  </si>
  <si>
    <t>A Total</t>
  </si>
  <si>
    <t>A-Reels-0.25</t>
  </si>
  <si>
    <t>A-Poker-0.25</t>
  </si>
  <si>
    <t>A-Poker-0.05</t>
  </si>
  <si>
    <t>A-Poker-0.01</t>
  </si>
  <si>
    <t>A-MLV-0.05</t>
  </si>
  <si>
    <t>A-MLV-0.01</t>
  </si>
  <si>
    <t>'Simple Net Theo Win / Machine Day</t>
  </si>
  <si>
    <t>'Net Theo Win Per Machine Day</t>
  </si>
  <si>
    <t>Sum of Net Theo Win</t>
  </si>
  <si>
    <t>Sum of Machine Days</t>
  </si>
  <si>
    <t>Count of ID</t>
  </si>
  <si>
    <t>Reference: Peer Group Average Net Theo Win Per Machine Day</t>
  </si>
  <si>
    <t>Darling Diva-Reels-0.25</t>
  </si>
  <si>
    <t>Smokin 7s-Reels-1</t>
  </si>
  <si>
    <t>Ultra Triple Double 7's Deluxe-Reels-1</t>
  </si>
  <si>
    <t>Insane 7s-Reels-1</t>
  </si>
  <si>
    <t>Insane 7s-Reels-0.25</t>
  </si>
  <si>
    <t>Super Sleepy 7's-Reels-0.25</t>
  </si>
  <si>
    <t>Smokin 7's-Reels-0.25</t>
  </si>
  <si>
    <t>Sleepy 7's-Reels-0.25</t>
  </si>
  <si>
    <t>Old Blue Eyes-Reels-0.25</t>
  </si>
  <si>
    <t>Circle of Winners-Reels-0.25</t>
  </si>
  <si>
    <t>Circle of Fortune-Reels-0.25</t>
  </si>
  <si>
    <t>Circle of Dreams-Reels-0.25</t>
  </si>
  <si>
    <t>Circle of Cash-Reels-0.25</t>
  </si>
  <si>
    <t>'Var Pct to Peer</t>
  </si>
  <si>
    <t>'Var Amt to Peer</t>
  </si>
  <si>
    <t>'Peer Win / MD</t>
  </si>
  <si>
    <t>'Net Theo Win / MD</t>
  </si>
  <si>
    <t>Values</t>
  </si>
  <si>
    <t>(All)</t>
  </si>
  <si>
    <t>How might you correct this?</t>
  </si>
  <si>
    <t>Are there any instances where the overall title performance variance % to peer average may be skewed by a single machine within the title?</t>
  </si>
  <si>
    <t>Drill into individual machines under each title-type-denomination</t>
  </si>
  <si>
    <t>Look only at Game Type = Reels</t>
  </si>
  <si>
    <t>Exercise 10</t>
  </si>
  <si>
    <t>z-Net Theo Win/MD</t>
  </si>
  <si>
    <t>Peer Win / Machine Day</t>
  </si>
  <si>
    <t>Net Theo Win / Machine Day</t>
  </si>
  <si>
    <t>Stdev</t>
  </si>
  <si>
    <t>Raw Data for Exercise 10_reels and Exercise 11</t>
  </si>
  <si>
    <t>Bank Robbers-MLV-0.01</t>
  </si>
  <si>
    <t>Green Plankton-MLV-0.01</t>
  </si>
  <si>
    <t>Ring of Fire-MLV-0.05</t>
  </si>
  <si>
    <t>Crazy Clams-MLV-0.01</t>
  </si>
  <si>
    <t>Poker Deluxe-Poker-0.05</t>
  </si>
  <si>
    <t>Poker Deluxe-Poker-0.25</t>
  </si>
  <si>
    <t>Multi Poker-Poker-0.01</t>
  </si>
  <si>
    <t>Giant Squid-MLV-0.01</t>
  </si>
  <si>
    <t>Puffer Fish-MLV-0.01</t>
  </si>
  <si>
    <t>Fun Sea Sponges-MLV-0.01</t>
  </si>
  <si>
    <t>Grabby Crabs-MLV-0.01</t>
  </si>
  <si>
    <t>James Bond 777-MLV-0.05</t>
  </si>
  <si>
    <t>Cool Cats-MLV-0.05</t>
  </si>
  <si>
    <t>Penny Station-MLV-0.01</t>
  </si>
  <si>
    <t>Sleepy Starfish-MLV-0.01</t>
  </si>
  <si>
    <t>Big Doggies-MLV-0.01</t>
  </si>
  <si>
    <t>Sunset Beach-MLV-0.05</t>
  </si>
  <si>
    <t>Silver Slippers-MLV-0.01</t>
  </si>
  <si>
    <t>Green Mushrooms-MLV-0.01</t>
  </si>
  <si>
    <t>Waikiki-MLV-0.05</t>
  </si>
  <si>
    <t>Waimea Bay-MLV-0.05</t>
  </si>
  <si>
    <t>Pipeline-MLV-0.05</t>
  </si>
  <si>
    <t>Sushi Fever-MLV-0.01</t>
  </si>
  <si>
    <t>South Shore-MLV-0.05</t>
  </si>
  <si>
    <t>Hang 10-MLV-0.05</t>
  </si>
  <si>
    <t>Butterfly Temple-MLV-0.01</t>
  </si>
  <si>
    <t>Mystic Diamond-MLV-0.01</t>
  </si>
  <si>
    <t>Diamond Head-MLV-0.05</t>
  </si>
  <si>
    <t>Sugar Daddy-MLV-0.05</t>
  </si>
  <si>
    <t>Martini Madness-MLV-0.05</t>
  </si>
  <si>
    <t>White Kitty-MLV-0.01</t>
  </si>
  <si>
    <t>Crouching Tiger-MLV-0.01</t>
  </si>
  <si>
    <t>Hidden Dragon-MLV-0.01</t>
  </si>
  <si>
    <t>Lotus Blossom-MLV-0.01</t>
  </si>
  <si>
    <t>Penny Collectors-MLV-0.01</t>
  </si>
  <si>
    <t>Pawn Shop-MLV-0.05</t>
  </si>
  <si>
    <t>Fifty Hand Poker-Poker-0.01</t>
  </si>
  <si>
    <t>Multi Poker-Poker-0.25</t>
  </si>
  <si>
    <t>Hollywood-MLV-0.05</t>
  </si>
  <si>
    <t>Penny Pinchers-MLV-0.01</t>
  </si>
  <si>
    <t>Penny Grabbers-MLV-0.01</t>
  </si>
  <si>
    <t>Work out a projection for swapping games. Is it an overall gain, loss, or push?</t>
  </si>
  <si>
    <t>For $0.01 MLV, identify the worst game in the best area and the best game in the worst area.</t>
  </si>
  <si>
    <t>Exercise 11</t>
  </si>
  <si>
    <t>11 Total</t>
  </si>
  <si>
    <t>10 Total</t>
  </si>
  <si>
    <t>09 Total</t>
  </si>
  <si>
    <t>08 Total</t>
  </si>
  <si>
    <t>07 Total</t>
  </si>
  <si>
    <t>06 Total</t>
  </si>
  <si>
    <t>05 Total</t>
  </si>
  <si>
    <t>04 Total</t>
  </si>
  <si>
    <t>03 Total</t>
  </si>
  <si>
    <t>02 Total</t>
  </si>
  <si>
    <t>01 Total</t>
  </si>
  <si>
    <t>Index to Peers</t>
  </si>
  <si>
    <t>Fees / Machine Day</t>
  </si>
  <si>
    <t>Gross Theo Win / Machine Day</t>
  </si>
  <si>
    <t>Coin-In / Machine Day</t>
  </si>
  <si>
    <t>Please email your answers to wd@DunnGamingSolutions.com at least an hour before the next session</t>
  </si>
  <si>
    <t>Case Study 3: SPA Casino Performance Report by Area and Bank</t>
  </si>
  <si>
    <t>Please email your answers to wd@DunnGamingSolutions.com</t>
  </si>
  <si>
    <t>House average at our casino is $203</t>
  </si>
  <si>
    <t>*Case refers to this as "house average" when talking about how Lobster Claws does at the competitor's casino</t>
  </si>
  <si>
    <t># Days to Recover Cost</t>
  </si>
  <si>
    <t>Conversion Kit Cost</t>
  </si>
  <si>
    <t>Incremental Gain Net Theo Win / MD</t>
  </si>
  <si>
    <t>Net Theo Win / MD</t>
  </si>
  <si>
    <t>Comps / MD</t>
  </si>
  <si>
    <t>Points / MD</t>
  </si>
  <si>
    <t>Fees / MD</t>
  </si>
  <si>
    <t>Gross Theo / MD</t>
  </si>
  <si>
    <t>Coin-In / MD</t>
  </si>
  <si>
    <t>Current</t>
  </si>
  <si>
    <t>Projected</t>
  </si>
  <si>
    <t>Selected Par %</t>
  </si>
  <si>
    <t>Expected premium from "Lobster"</t>
  </si>
  <si>
    <t>Baseline* Gross Theo Win / Machine Day (MD)</t>
  </si>
  <si>
    <t>Template for Incremental Gain / Payback Period</t>
  </si>
  <si>
    <t>SPA Case Study 3 - Breakeven Template</t>
  </si>
  <si>
    <t>Occupancy</t>
  </si>
  <si>
    <t>Avg Bet</t>
  </si>
  <si>
    <t>Optimal Count</t>
  </si>
  <si>
    <t>Change in # machines</t>
  </si>
  <si>
    <t>Differential</t>
  </si>
  <si>
    <t>Pct of Theo</t>
  </si>
  <si>
    <t>Pct of Mchn Days</t>
  </si>
  <si>
    <t>Theo Win (Net of Fees)</t>
  </si>
  <si>
    <t># Machines</t>
  </si>
  <si>
    <t>Pulls / Minute*</t>
  </si>
  <si>
    <t>*use the assumed pulls per minute and 24 hours per day in your occupancy calculation</t>
  </si>
  <si>
    <t>By MFG and game type compute % of machine days,  % of net, theo revenue, the utilization/optimization metrics, average bet and occupancy</t>
  </si>
  <si>
    <t>(Notebook page 58 for Optimal Count and page 56-57 for Avg Bet and Occupancy)</t>
  </si>
  <si>
    <t>Homework 4A (Optimization)</t>
  </si>
  <si>
    <t>End Seat</t>
  </si>
  <si>
    <t>Wall</t>
  </si>
  <si>
    <t>Middle</t>
  </si>
  <si>
    <t>Carousel</t>
  </si>
  <si>
    <t>Rectangle</t>
  </si>
  <si>
    <t>Var % to Pred</t>
  </si>
  <si>
    <t>Pred Win Per Mach Day</t>
  </si>
  <si>
    <t>Net Theo Win Per Mach Day</t>
  </si>
  <si>
    <t>Net Win Theo</t>
  </si>
  <si>
    <t>Area A</t>
  </si>
  <si>
    <t>Seat</t>
  </si>
  <si>
    <t>Shape</t>
  </si>
  <si>
    <t>Area = A</t>
  </si>
  <si>
    <t>If true:</t>
  </si>
  <si>
    <t>+</t>
  </si>
  <si>
    <t>Intercept</t>
  </si>
  <si>
    <t>Predicted Theo Win Per Mach Day =</t>
  </si>
  <si>
    <t>Identify the most and least valuable locations for poker machines in the data</t>
  </si>
  <si>
    <t>Compute each machine's predicted win and variance % to predicted win</t>
  </si>
  <si>
    <t>(Notebook page 71)</t>
  </si>
  <si>
    <t>Exercise 12: Regression Analysis - Poker Machines Only</t>
  </si>
  <si>
    <t>Up</t>
  </si>
  <si>
    <t>Down</t>
  </si>
  <si>
    <t>Pred-Trend Classification</t>
  </si>
  <si>
    <t>Trend Category</t>
  </si>
  <si>
    <t>Pred Category</t>
  </si>
  <si>
    <t>Var Pct To Pred</t>
  </si>
  <si>
    <t>Var Amt to Pred</t>
  </si>
  <si>
    <t>Gross Theo Win / MD</t>
  </si>
  <si>
    <t>Pred Win / MD</t>
  </si>
  <si>
    <t>Mach Days</t>
  </si>
  <si>
    <t>TITLE-TYPE-DENOM</t>
  </si>
  <si>
    <t>Concatenate Pred-Trend Classification and create a pivot table to organize titles by the nine possible classification</t>
  </si>
  <si>
    <t>Populate Pred Category using Var Pct to Pred % &gt;10% = "Above", &lt;-10% = "Below", else" Normal"</t>
  </si>
  <si>
    <t>(Notebook pages 74-75)</t>
  </si>
  <si>
    <t>Excel Exercise 13</t>
  </si>
  <si>
    <t>QH RICHES TRP BLAZING 7S WILD(SCI)</t>
  </si>
  <si>
    <t>QH RICHES B/G WILD(SCI)</t>
  </si>
  <si>
    <t>MONTY PYTHON KILLER BUNNY(SCI)</t>
  </si>
  <si>
    <t>ZUMA 3D(IGT)</t>
  </si>
  <si>
    <t>DANCING DRUMS(SCI)</t>
  </si>
  <si>
    <t>QH ULTRA MONKEYS FORTUNE(SCI)</t>
  </si>
  <si>
    <t>QH ULTRA SUN DRAGON(SCI)</t>
  </si>
  <si>
    <t>CATS(IGT)</t>
  </si>
  <si>
    <t>LUCKY O'LEARY JPS(KON)</t>
  </si>
  <si>
    <t>MG SELEXION 7(KON)</t>
  </si>
  <si>
    <t>MONEY RUSH(ARU)</t>
  </si>
  <si>
    <t>88 FORTUNE STEPPER(SCI)</t>
  </si>
  <si>
    <t>QH TRP B/W(SCI)</t>
  </si>
  <si>
    <t>OCEAN MAGIC(IGT)</t>
  </si>
  <si>
    <t>GOLDEN EGYPT(IGT)</t>
  </si>
  <si>
    <t>ROYAL CROWN(ARU)</t>
  </si>
  <si>
    <t>BUFFALO GOLD(ARI)</t>
  </si>
  <si>
    <t>SHARKNADO(ARI)</t>
  </si>
  <si>
    <t>WHALES OF CASH LEGENDS(ARI)</t>
  </si>
  <si>
    <t>HONEYCOMB GOLIATH JS(KON)</t>
  </si>
  <si>
    <t>LADY PEONY GOLIATH JS(KON)</t>
  </si>
  <si>
    <t>MD LOCK IT LINK EL DIABLITO(SCI)</t>
  </si>
  <si>
    <t>MD LOCK IT LINK LA SIRENA(SCI)</t>
  </si>
  <si>
    <t>MD LOCKIT LINK DIAMONDS(SCI)</t>
  </si>
  <si>
    <t>MD LOCKIT LINK NIGHTLIFE(SCI)</t>
  </si>
  <si>
    <t>BUFFALO GRAND MSP(ARI)</t>
  </si>
  <si>
    <t>CRAZY MONEY DELUXE SKYBOX(INC)</t>
  </si>
  <si>
    <t>FORT KNOX CLEOPATRA(IGT)</t>
  </si>
  <si>
    <t>FORT KNOX DIAMOND VAULT(IGT)</t>
  </si>
  <si>
    <t>WOF DESTINATION(IGT)</t>
  </si>
  <si>
    <t>WOF VEGAS(IGT)</t>
  </si>
  <si>
    <t>LONGHORN DELX(ARI)</t>
  </si>
  <si>
    <t>THE GOONIES(IGT)</t>
  </si>
  <si>
    <t>WHALES OF CASH(ARI)</t>
  </si>
  <si>
    <t>CHOY COIN DOA DRAGON INGOT(ARI)</t>
  </si>
  <si>
    <t>BUFFALO LEGENDS(ARI)</t>
  </si>
  <si>
    <t>WILD LEPRE COINS(ARI)</t>
  </si>
  <si>
    <t>WILD FIESTA' COINS(ARI)</t>
  </si>
  <si>
    <t>PEACOCK RICHES(ARI)</t>
  </si>
  <si>
    <t>MONEY FROG(EVE)</t>
  </si>
  <si>
    <t>RIVERBOAT QUEEN(EVE)</t>
  </si>
  <si>
    <t>MG SELEXION 2(KON)</t>
  </si>
  <si>
    <t>MG SELEXION 6(KON)</t>
  </si>
  <si>
    <t>MG SELEXION 1(KON)</t>
  </si>
  <si>
    <t>Any outliers in the data? How about Actual Win / Machine Day?</t>
  </si>
  <si>
    <t>2. Which sample has more volatility (i.e. greater dispersion around the mean)?</t>
  </si>
  <si>
    <t>Avg =</t>
  </si>
  <si>
    <t>Simple Average</t>
  </si>
  <si>
    <t>Weighted Avg</t>
  </si>
  <si>
    <t>5. If this game has a standard deviation of 4.00, is this machine’s Actual win % within lower and upper confidence interval bounds at 95% confidence? (hint: use CONFIDENCE function or the SlotConfidence_SD tab)</t>
  </si>
  <si>
    <t>Theo %</t>
  </si>
  <si>
    <t>Return to Player %</t>
  </si>
  <si>
    <t>1. Create a pivot table from the data below</t>
  </si>
  <si>
    <t>2. Add MFG as a Row</t>
  </si>
  <si>
    <t>5. Add Fee Type as a Filter; filter out all except "None"</t>
  </si>
  <si>
    <r>
      <t xml:space="preserve">6. Embed formulas for </t>
    </r>
    <r>
      <rPr>
        <b/>
        <sz val="10"/>
        <color theme="1"/>
        <rFont val="Arial"/>
        <family val="2"/>
      </rPr>
      <t>Net Win Actual / Machine Day</t>
    </r>
    <r>
      <rPr>
        <sz val="10"/>
        <color theme="1"/>
        <rFont val="Arial"/>
        <family val="2"/>
      </rPr>
      <t xml:space="preserve"> and </t>
    </r>
    <r>
      <rPr>
        <b/>
        <sz val="10"/>
        <color theme="1"/>
        <rFont val="Arial"/>
        <family val="2"/>
      </rPr>
      <t>Net Win Theo / Machine Day</t>
    </r>
  </si>
  <si>
    <t>8. Add Progressive as a Row after MFG</t>
  </si>
  <si>
    <t>7. Create a formula for the variance percentage between Actual Win / Machine Day and change the Number Format to Percentage</t>
  </si>
  <si>
    <t>Circle of Cash-Reels-0.25 Total</t>
  </si>
  <si>
    <t>Circle of Dreams-Reels-0.25 Total</t>
  </si>
  <si>
    <t>Circle of Fortune-Reels-0.25 Total</t>
  </si>
  <si>
    <t>Circle of Winners-Reels-0.25 Total</t>
  </si>
  <si>
    <t>Old Blue Eyes-Reels-0.25 Total</t>
  </si>
  <si>
    <t>Sleepy 7's-Reels-0.25 Total</t>
  </si>
  <si>
    <t>Smokin 7's-Reels-0.25 Total</t>
  </si>
  <si>
    <t>Super Sleepy 7's-Reels-0.25 Total</t>
  </si>
  <si>
    <t>Insane 7s-Reels-0.25 Total</t>
  </si>
  <si>
    <t>Insane 7s-Reels-1 Total</t>
  </si>
  <si>
    <t>Ultra Triple Double 7's Deluxe-Reels-1 Total</t>
  </si>
  <si>
    <t>Smokin 7s-Reels-1 Total</t>
  </si>
  <si>
    <t>Darling Diva-Reels-0.25 Total</t>
  </si>
  <si>
    <t>Exercise 9</t>
  </si>
  <si>
    <t>Sort our data by Variance Percentage to Peers. What are the best and worst themes?</t>
  </si>
  <si>
    <t>Examine the Peer Groups by Game Type. Any flaws in our methodology?</t>
  </si>
  <si>
    <t>Either way, you do not need to do the items below, this is just to see if you should watch the video.</t>
  </si>
  <si>
    <t>https://us06web.zoom.us/rec/share/xolowaANabV9qoM-M_lIk_1TXY36RobAGsYmOWgA2B-DKlSmHFRZcnBWcndYLAVe.9FpRZAy8uMMUK7We</t>
  </si>
  <si>
    <t>3. Add ID as a Value and change the Value Field setting to Count</t>
  </si>
  <si>
    <t>4. Add Machine Days as a Value; show the Value as a Percentage of Column Total</t>
  </si>
  <si>
    <t>9. Change the Table Design to Tabular and Show All Item Labels</t>
  </si>
  <si>
    <t xml:space="preserve"> 10. Change the Design Style to a different color</t>
  </si>
  <si>
    <t>Act Win % - Theo Win % (Point Difference)</t>
  </si>
  <si>
    <t>1. What is the number of players who play high denomination machines?</t>
  </si>
  <si>
    <t>2. What is the number of players who play low denomination machines?</t>
  </si>
  <si>
    <t>7. What is the win % just for the coin-in and win from high denomination players?</t>
  </si>
  <si>
    <t>8. What is the win % just for the coin-in and win from low denomination players?</t>
  </si>
  <si>
    <t>9. Is the CFO assuming total coin-in will go up, go down, or stay the same?</t>
  </si>
  <si>
    <t>10. what would be the monthly slot win from the high denomination players?</t>
  </si>
  <si>
    <t>11. And what would be the monthly slot win from the low denomination players?</t>
  </si>
  <si>
    <r>
      <t xml:space="preserve">12. With this plan, what would be the monthly win per player just from the </t>
    </r>
    <r>
      <rPr>
        <b/>
        <u/>
        <sz val="10"/>
        <color theme="1"/>
        <rFont val="Arial"/>
        <family val="2"/>
      </rPr>
      <t>high denom</t>
    </r>
    <r>
      <rPr>
        <sz val="10"/>
        <color theme="1"/>
        <rFont val="Arial"/>
        <family val="2"/>
      </rPr>
      <t xml:space="preserve"> segment?</t>
    </r>
  </si>
  <si>
    <r>
      <t xml:space="preserve">13. And what would be the monthly win per player just from the </t>
    </r>
    <r>
      <rPr>
        <b/>
        <u/>
        <sz val="10"/>
        <color theme="1"/>
        <rFont val="Arial"/>
        <family val="2"/>
      </rPr>
      <t>low denom</t>
    </r>
    <r>
      <rPr>
        <sz val="10"/>
        <color theme="1"/>
        <rFont val="Arial"/>
        <family val="2"/>
      </rPr>
      <t xml:space="preserve"> segment?</t>
    </r>
  </si>
  <si>
    <r>
      <t xml:space="preserve">14. How about just for </t>
    </r>
    <r>
      <rPr>
        <b/>
        <u/>
        <sz val="10"/>
        <color theme="1"/>
        <rFont val="Arial"/>
        <family val="2"/>
      </rPr>
      <t>high denomination players</t>
    </r>
    <r>
      <rPr>
        <sz val="10"/>
        <color theme="1"/>
        <rFont val="Arial"/>
        <family val="2"/>
      </rPr>
      <t>? Would there be an increase? If so, what is the amount?</t>
    </r>
  </si>
  <si>
    <r>
      <t xml:space="preserve">15. How about just for </t>
    </r>
    <r>
      <rPr>
        <b/>
        <u/>
        <sz val="10"/>
        <color theme="1"/>
        <rFont val="Arial"/>
        <family val="2"/>
      </rPr>
      <t>low denomination players</t>
    </r>
    <r>
      <rPr>
        <sz val="10"/>
        <color theme="1"/>
        <rFont val="Arial"/>
        <family val="2"/>
      </rPr>
      <t>? Would there be an increase? If so, what is the amount?</t>
    </r>
  </si>
  <si>
    <t>16. How much of a percentage increase does that $20 represent in the overall win per player?</t>
  </si>
  <si>
    <r>
      <t xml:space="preserve">17. If the </t>
    </r>
    <r>
      <rPr>
        <b/>
        <u/>
        <sz val="10"/>
        <color theme="1"/>
        <rFont val="Arial"/>
        <family val="2"/>
      </rPr>
      <t>high denom</t>
    </r>
    <r>
      <rPr>
        <sz val="10"/>
        <color theme="1"/>
        <rFont val="Arial"/>
        <family val="2"/>
      </rPr>
      <t xml:space="preserve"> win per player increased, what would be the percentage increase?</t>
    </r>
  </si>
  <si>
    <r>
      <t xml:space="preserve">18. If the </t>
    </r>
    <r>
      <rPr>
        <b/>
        <u/>
        <sz val="10"/>
        <color theme="1"/>
        <rFont val="Arial"/>
        <family val="2"/>
      </rPr>
      <t>low denom</t>
    </r>
    <r>
      <rPr>
        <sz val="10"/>
        <color theme="1"/>
        <rFont val="Arial"/>
        <family val="2"/>
      </rPr>
      <t xml:space="preserve"> win per player increased, what would be the percentage increase?</t>
    </r>
  </si>
  <si>
    <r>
      <t xml:space="preserve">19. Give the </t>
    </r>
    <r>
      <rPr>
        <b/>
        <sz val="10"/>
        <color theme="1"/>
        <rFont val="Arial"/>
        <family val="2"/>
      </rPr>
      <t>context</t>
    </r>
    <r>
      <rPr>
        <sz val="10"/>
        <color theme="1"/>
        <rFont val="Arial"/>
        <family val="2"/>
      </rPr>
      <t xml:space="preserve"> of the case, do you think this plan would be successful?</t>
    </r>
  </si>
  <si>
    <r>
      <t xml:space="preserve">Based on your ansers above, the monthly average per player slot win just for a </t>
    </r>
    <r>
      <rPr>
        <b/>
        <sz val="10"/>
        <color theme="1"/>
        <rFont val="Arial"/>
        <family val="2"/>
      </rPr>
      <t>high denomination player =</t>
    </r>
    <r>
      <rPr>
        <sz val="10"/>
        <color theme="1"/>
        <rFont val="Arial"/>
        <family val="2"/>
      </rPr>
      <t xml:space="preserve"> </t>
    </r>
  </si>
  <si>
    <t>Actual to Theo Variance Amount $</t>
  </si>
  <si>
    <t>(hint, use the $ lock</t>
  </si>
  <si>
    <t>to Row 14, such as G$14)</t>
  </si>
  <si>
    <t>Hints:</t>
  </si>
  <si>
    <t>or write a formula. In either case, you will reference L2 and L3</t>
  </si>
  <si>
    <t>To create a scatter chart, use the cursor to highlight both columns</t>
  </si>
  <si>
    <t>SLOPE</t>
  </si>
  <si>
    <t>RSQ</t>
  </si>
  <si>
    <t>1. Use the Excel =SLOPE and =RSQ functions to compute the slope and r-squared of Theo Win / Machine Day for Buffalo Grand and the casino overall</t>
  </si>
  <si>
    <t>1. Compute the variance percentage between Actual and Theo win</t>
  </si>
  <si>
    <t>2. Compute Actual Win % and Theo Win %</t>
  </si>
  <si>
    <t>3. Compute the percentage point differential between Actual Win % and Theo Win %</t>
  </si>
  <si>
    <t>4. Identify the machine with the largest absolute variance (in dollars, not percentage) between Actual Win and Theo Win</t>
  </si>
  <si>
    <t>for all your references</t>
  </si>
  <si>
    <t>Hint: the Excel function names you will use are listed in cells A17 to A20,</t>
  </si>
  <si>
    <t>and the COUNT function in row 16 provides an example</t>
  </si>
  <si>
    <r>
      <t xml:space="preserve">Hint: </t>
    </r>
    <r>
      <rPr>
        <b/>
        <sz val="10"/>
        <color theme="5"/>
        <rFont val="Arial"/>
        <family val="2"/>
      </rPr>
      <t>Known Y's</t>
    </r>
    <r>
      <rPr>
        <sz val="10"/>
        <color theme="5"/>
        <rFont val="Arial"/>
        <family val="2"/>
      </rPr>
      <t xml:space="preserve"> are the values you are trending and </t>
    </r>
    <r>
      <rPr>
        <b/>
        <sz val="10"/>
        <color theme="5"/>
        <rFont val="Arial"/>
        <family val="2"/>
      </rPr>
      <t xml:space="preserve">Known X's </t>
    </r>
    <r>
      <rPr>
        <sz val="10"/>
        <color theme="5"/>
        <rFont val="Arial"/>
        <family val="2"/>
      </rPr>
      <t>are the trend increment (in our chart example, the Known X's are the numbers 1 to 13, representing a 1 month increment)</t>
    </r>
  </si>
  <si>
    <r>
      <t xml:space="preserve">You can use either the </t>
    </r>
    <r>
      <rPr>
        <b/>
        <sz val="10"/>
        <color theme="5"/>
        <rFont val="Arial"/>
        <family val="2"/>
      </rPr>
      <t>=STANDARDIZE</t>
    </r>
    <r>
      <rPr>
        <sz val="10"/>
        <color theme="5"/>
        <rFont val="Arial"/>
        <family val="2"/>
      </rPr>
      <t xml:space="preserve"> function</t>
    </r>
  </si>
  <si>
    <r>
      <t xml:space="preserve">(K7:K375 and L7:L355) then go to </t>
    </r>
    <r>
      <rPr>
        <b/>
        <sz val="10"/>
        <color theme="5"/>
        <rFont val="Arial"/>
        <family val="2"/>
      </rPr>
      <t>Insert / Charts</t>
    </r>
    <r>
      <rPr>
        <sz val="10"/>
        <color theme="5"/>
        <rFont val="Arial"/>
        <family val="2"/>
      </rPr>
      <t xml:space="preserve"> and find the Scatter or XY icon</t>
    </r>
  </si>
  <si>
    <t>Average =</t>
  </si>
  <si>
    <r>
      <t xml:space="preserve">an </t>
    </r>
    <r>
      <rPr>
        <b/>
        <sz val="10"/>
        <color theme="5"/>
        <rFont val="Arial"/>
        <family val="2"/>
      </rPr>
      <t>Index</t>
    </r>
    <r>
      <rPr>
        <sz val="10"/>
        <color theme="5"/>
        <rFont val="Arial"/>
        <family val="2"/>
      </rPr>
      <t xml:space="preserve"> is a value divided by an average (use N$7)</t>
    </r>
  </si>
  <si>
    <r>
      <rPr>
        <b/>
        <sz val="10"/>
        <color theme="5"/>
        <rFont val="Arial"/>
        <family val="2"/>
      </rPr>
      <t>Win %</t>
    </r>
    <r>
      <rPr>
        <sz val="10"/>
        <color theme="5"/>
        <rFont val="Arial"/>
        <family val="2"/>
      </rPr>
      <t xml:space="preserve"> is Win / Coin-In</t>
    </r>
  </si>
  <si>
    <t>Standardized Theo Win / Day</t>
  </si>
  <si>
    <t>1. Transform Theo Win per Machine Day to standardized values. Any outliers in the data? (value outside of +/- 3SD)</t>
  </si>
  <si>
    <t>Remember to $ lock on rows 2 and 3 (L$2 and L$3); if you do it correctly, cell  M2 should = 0 and cell M3 should = 1</t>
  </si>
  <si>
    <r>
      <t xml:space="preserve">Hint, use either the </t>
    </r>
    <r>
      <rPr>
        <b/>
        <sz val="10"/>
        <color theme="5"/>
        <rFont val="Arial"/>
        <family val="2"/>
      </rPr>
      <t>SlotConfidence_SD worksheet</t>
    </r>
    <r>
      <rPr>
        <sz val="10"/>
        <color theme="5"/>
        <rFont val="Arial"/>
        <family val="2"/>
      </rPr>
      <t xml:space="preserve"> or the </t>
    </r>
    <r>
      <rPr>
        <b/>
        <sz val="10"/>
        <color theme="5"/>
        <rFont val="Arial"/>
        <family val="2"/>
      </rPr>
      <t>CONFIDENCE</t>
    </r>
    <r>
      <rPr>
        <sz val="10"/>
        <color theme="5"/>
        <rFont val="Arial"/>
        <family val="2"/>
      </rPr>
      <t xml:space="preserve"> (or CONFIDENCE.NORM which is the same) function for quesiton 5</t>
    </r>
  </si>
  <si>
    <t>3. What is the monthly slot win from high denomination machine players?</t>
  </si>
  <si>
    <t>5. What is the total monthly coin-in from high denomination machine players?</t>
  </si>
  <si>
    <t>4. What is the monthly slot win from low denomination machine players?</t>
  </si>
  <si>
    <t>6. What is the total monthly coin-in from low denomination machine players?</t>
  </si>
  <si>
    <r>
      <t xml:space="preserve">The current </t>
    </r>
    <r>
      <rPr>
        <b/>
        <u/>
        <sz val="10"/>
        <color theme="1"/>
        <rFont val="Arial"/>
        <family val="2"/>
      </rPr>
      <t>overall</t>
    </r>
    <r>
      <rPr>
        <sz val="10"/>
        <color theme="1"/>
        <rFont val="Arial"/>
        <family val="2"/>
      </rPr>
      <t xml:space="preserve"> monthly average per player slot win                   =                   $10,000,000 / 25,000 players = </t>
    </r>
  </si>
  <si>
    <r>
      <t xml:space="preserve">                                             and the monthly average per player slot win just for a </t>
    </r>
    <r>
      <rPr>
        <b/>
        <sz val="10"/>
        <color theme="1"/>
        <rFont val="Arial"/>
        <family val="2"/>
      </rPr>
      <t>low denomination player =</t>
    </r>
    <r>
      <rPr>
        <sz val="10"/>
        <color theme="1"/>
        <rFont val="Arial"/>
        <family val="2"/>
      </rPr>
      <t xml:space="preserve"> </t>
    </r>
  </si>
  <si>
    <t>If not, please watch this video. It is less than 10 minutes:</t>
  </si>
  <si>
    <r>
      <t xml:space="preserve">If you would comfortable doing all or most of the 10 items below, </t>
    </r>
    <r>
      <rPr>
        <b/>
        <u/>
        <sz val="14"/>
        <color theme="1"/>
        <rFont val="Arial"/>
        <family val="2"/>
      </rPr>
      <t>you can skip this</t>
    </r>
    <r>
      <rPr>
        <b/>
        <sz val="14"/>
        <color theme="1"/>
        <rFont val="Arial"/>
        <family val="2"/>
      </rPr>
      <t>.</t>
    </r>
  </si>
  <si>
    <t>=CONCAT(N6,"-",J6,"-",F6)</t>
  </si>
  <si>
    <t>=CONCAT(C6,"-",J6,"-",F6)</t>
  </si>
  <si>
    <t>=AA6*P6</t>
  </si>
  <si>
    <r>
      <rPr>
        <b/>
        <sz val="10"/>
        <color theme="9" tint="0.59999389629810485"/>
        <rFont val="Arial"/>
        <family val="2"/>
      </rPr>
      <t xml:space="preserve">Simple </t>
    </r>
    <r>
      <rPr>
        <b/>
        <sz val="10"/>
        <color theme="1"/>
        <rFont val="Arial"/>
        <family val="2"/>
      </rPr>
      <t>Net Theo Win / Machine Day</t>
    </r>
  </si>
  <si>
    <r>
      <rPr>
        <b/>
        <sz val="10"/>
        <color theme="9" tint="0.59999389629810485"/>
        <rFont val="Arial"/>
        <family val="2"/>
      </rPr>
      <t xml:space="preserve">Simple </t>
    </r>
    <r>
      <rPr>
        <b/>
        <sz val="10"/>
        <color theme="1"/>
        <rFont val="Arial"/>
        <family val="2"/>
      </rPr>
      <t>Peer Win / Machine Day</t>
    </r>
  </si>
  <si>
    <t>Calculated Field</t>
  </si>
  <si>
    <t>Solve Order</t>
  </si>
  <si>
    <t>Field</t>
  </si>
  <si>
    <t>Formula</t>
  </si>
  <si>
    <t>Var Amt to Peer</t>
  </si>
  <si>
    <t>='Net Theo Win / MD'-'Peer Win / MD'</t>
  </si>
  <si>
    <t>Var Pct to Peer</t>
  </si>
  <si>
    <t>='Var Amt to Peer'/'Peer Win / MD'</t>
  </si>
  <si>
    <t>Peer Win / MD</t>
  </si>
  <si>
    <t>='Total Peer Win'/'Machine Days'</t>
  </si>
  <si>
    <t>='Net Theo Win'/'Machine Days'</t>
  </si>
  <si>
    <t>Multi Poker-P</t>
  </si>
  <si>
    <t>Trend (Title)</t>
  </si>
  <si>
    <t>=CONCAT(I6,"-",J6)</t>
  </si>
  <si>
    <r>
      <t>Which machine is our best performer? Which machine is our worst performer? (</t>
    </r>
    <r>
      <rPr>
        <i/>
        <sz val="10"/>
        <color theme="1"/>
        <rFont val="Arial"/>
        <family val="2"/>
      </rPr>
      <t>refer to Exercise 3 if needed</t>
    </r>
    <r>
      <rPr>
        <sz val="10"/>
        <color theme="1"/>
        <rFont val="Arial"/>
        <family val="2"/>
      </rPr>
      <t>)</t>
    </r>
  </si>
  <si>
    <t>Stay the same</t>
  </si>
  <si>
    <t>Probably not…</t>
  </si>
  <si>
    <t>Occupancy Denominator</t>
  </si>
  <si>
    <t>Row Labels</t>
  </si>
  <si>
    <t>Above-Down</t>
  </si>
  <si>
    <t>Above-Flat</t>
  </si>
  <si>
    <t>Above-Up</t>
  </si>
  <si>
    <t>Below-Down</t>
  </si>
  <si>
    <t>Below-Flat</t>
  </si>
  <si>
    <t>Below-Up</t>
  </si>
  <si>
    <t>Normal-Down</t>
  </si>
  <si>
    <t>Normal-Flat</t>
  </si>
  <si>
    <t>Normal-Up</t>
  </si>
  <si>
    <t>Sum of Count of ID</t>
  </si>
  <si>
    <t>Low %</t>
  </si>
  <si>
    <t>High %</t>
  </si>
  <si>
    <t>Lower than the 95% Conf Low %    :-(</t>
  </si>
  <si>
    <t>Exercise 9: Peer Groups</t>
  </si>
  <si>
    <t>CONFIDENCE.NORM</t>
  </si>
  <si>
    <t>Conf. Value  (+/- Amount)</t>
  </si>
  <si>
    <t>Confidence (+/- Amount)</t>
  </si>
  <si>
    <t>Confidence</t>
  </si>
  <si>
    <t>Examine the average hourly occupied machine counts from this 800 machine casino (in this case, you can just dive each by 800 to compute floor occupancy for any given hour).</t>
  </si>
  <si>
    <t>(Hint: think less about totals and averages and more about</t>
  </si>
  <si>
    <t>hourly detail…how often is the case near peak or nearly empty?)</t>
  </si>
  <si>
    <t>Past year average number of machines in play by hour and day of week</t>
  </si>
  <si>
    <t>% of Machines in Play</t>
  </si>
  <si>
    <t>Slot Performance Analysis Solved Exercises</t>
  </si>
  <si>
    <t>Contact:</t>
  </si>
  <si>
    <t>wd@DunnGamingSolutions.com</t>
  </si>
  <si>
    <t>Check out:</t>
  </si>
  <si>
    <t>www.Slotfocus.com</t>
  </si>
  <si>
    <t>Order the full textbook</t>
  </si>
  <si>
    <t>www.amazon.com</t>
  </si>
  <si>
    <t>THIS WORKBOOK  FOR USE BY PARTICIPANTS OF THE SLOT PERFORMANCE ANALYSIS SEMINAR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</si>
</sst>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0.0_);[Red]\(#,##0.0\)"/>
    <numFmt numFmtId="167" formatCode="[$-409]mmm\-yy;@"/>
    <numFmt numFmtId="168" formatCode="#,##0.0000_);[Red]\(#,##0.0000\)"/>
    <numFmt numFmtId="169" formatCode="#,##0.000_);[Red]\(#,##0.000\)"/>
    <numFmt numFmtId="170" formatCode="0.000%"/>
    <numFmt numFmtId="171" formatCode="0.0000%"/>
    <numFmt numFmtId="172" formatCode="0.00000%"/>
    <numFmt numFmtId="173" formatCode="&quot;$&quot;#,##0.00"/>
    <numFmt numFmtId="174" formatCode="&quot;$&quot;#,##0"/>
  </numFmts>
  <fonts count="28" x14ac:knownFonts="1">
    <font>
      <sz val="10"/>
      <color theme="1"/>
      <name val="Arial"/>
      <family val="2"/>
    </font>
    <font>
      <sz val="11"/>
      <color theme="1"/>
      <name val="Calibri"/>
      <family val="2"/>
      <scheme val="minor"/>
    </font>
    <font>
      <sz val="10"/>
      <color theme="1"/>
      <name val="Arial"/>
      <family val="2"/>
    </font>
    <font>
      <b/>
      <sz val="10"/>
      <color theme="1"/>
      <name val="Arial"/>
      <family val="2"/>
    </font>
    <font>
      <sz val="10"/>
      <color theme="5"/>
      <name val="Arial"/>
      <family val="2"/>
    </font>
    <font>
      <b/>
      <sz val="12"/>
      <color theme="1"/>
      <name val="Arial"/>
      <family val="2"/>
    </font>
    <font>
      <i/>
      <sz val="10"/>
      <color theme="1"/>
      <name val="Arial"/>
      <family val="2"/>
    </font>
    <font>
      <sz val="10"/>
      <name val="Times New Roman"/>
      <family val="1"/>
    </font>
    <font>
      <sz val="10"/>
      <name val="Arial"/>
      <family val="2"/>
    </font>
    <font>
      <b/>
      <sz val="10"/>
      <name val="Arial"/>
      <family val="2"/>
    </font>
    <font>
      <b/>
      <u/>
      <sz val="10"/>
      <color theme="1"/>
      <name val="Arial"/>
      <family val="2"/>
    </font>
    <font>
      <sz val="9"/>
      <color theme="1"/>
      <name val="Arial"/>
      <family val="2"/>
    </font>
    <font>
      <b/>
      <u/>
      <sz val="9"/>
      <color theme="1"/>
      <name val="Arial"/>
      <family val="2"/>
    </font>
    <font>
      <b/>
      <sz val="12"/>
      <name val="Arial"/>
      <family val="2"/>
    </font>
    <font>
      <sz val="20"/>
      <color theme="1"/>
      <name val="Arial"/>
      <family val="2"/>
    </font>
    <font>
      <u/>
      <sz val="10"/>
      <color theme="10"/>
      <name val="Arial"/>
      <family val="2"/>
    </font>
    <font>
      <u/>
      <sz val="20"/>
      <color theme="10"/>
      <name val="Arial"/>
      <family val="2"/>
    </font>
    <font>
      <b/>
      <sz val="10"/>
      <color theme="5"/>
      <name val="Arial"/>
      <family val="2"/>
    </font>
    <font>
      <b/>
      <sz val="10"/>
      <color rgb="FF0070C0"/>
      <name val="Arial"/>
      <family val="2"/>
    </font>
    <font>
      <sz val="10"/>
      <color indexed="12"/>
      <name val="Arial"/>
      <family val="2"/>
    </font>
    <font>
      <b/>
      <sz val="14"/>
      <color theme="1"/>
      <name val="Arial"/>
      <family val="2"/>
    </font>
    <font>
      <sz val="10"/>
      <color theme="0" tint="-0.34998626667073579"/>
      <name val="Arial"/>
      <family val="2"/>
    </font>
    <font>
      <b/>
      <u/>
      <sz val="14"/>
      <color theme="1"/>
      <name val="Arial"/>
      <family val="2"/>
    </font>
    <font>
      <b/>
      <sz val="10"/>
      <color theme="9" tint="0.59999389629810485"/>
      <name val="Arial"/>
      <family val="2"/>
    </font>
    <font>
      <b/>
      <i/>
      <sz val="10"/>
      <color theme="1"/>
      <name val="Arial"/>
      <family val="2"/>
    </font>
    <font>
      <b/>
      <sz val="16"/>
      <color theme="1"/>
      <name val="Arial"/>
      <family val="2"/>
    </font>
    <font>
      <b/>
      <sz val="18"/>
      <color rgb="FFC00000"/>
      <name val="Arial"/>
      <family val="2"/>
    </font>
    <font>
      <b/>
      <sz val="10"/>
      <color rgb="FFC00000"/>
      <name val="Arial"/>
      <family val="2"/>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8"/>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 fillId="0" borderId="0"/>
    <xf numFmtId="9" fontId="8"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3" fontId="7" fillId="0" borderId="0">
      <protection locked="0"/>
    </xf>
  </cellStyleXfs>
  <cellXfs count="322">
    <xf numFmtId="0" fontId="0" fillId="0" borderId="0" xfId="0"/>
    <xf numFmtId="43" fontId="0" fillId="0" borderId="0" xfId="1" applyFont="1"/>
    <xf numFmtId="0" fontId="0" fillId="0" borderId="0" xfId="1" applyNumberFormat="1" applyFont="1" applyAlignment="1"/>
    <xf numFmtId="164" fontId="0" fillId="0" borderId="0" xfId="1" applyNumberFormat="1" applyFont="1"/>
    <xf numFmtId="9" fontId="0" fillId="0" borderId="0" xfId="3" applyFont="1"/>
    <xf numFmtId="165" fontId="0" fillId="0" borderId="0" xfId="3" applyNumberFormat="1" applyFont="1"/>
    <xf numFmtId="164" fontId="0" fillId="0" borderId="0" xfId="0" applyNumberFormat="1"/>
    <xf numFmtId="9" fontId="3" fillId="0" borderId="1" xfId="3" applyFont="1" applyBorder="1" applyAlignment="1"/>
    <xf numFmtId="164" fontId="3" fillId="0" borderId="1" xfId="1" applyNumberFormat="1" applyFont="1" applyBorder="1"/>
    <xf numFmtId="0" fontId="3" fillId="0" borderId="1" xfId="0" applyFont="1" applyBorder="1"/>
    <xf numFmtId="9" fontId="0" fillId="0" borderId="0" xfId="3" applyFont="1" applyAlignment="1"/>
    <xf numFmtId="44" fontId="0" fillId="0" borderId="0" xfId="2" applyFont="1"/>
    <xf numFmtId="0" fontId="3" fillId="2" borderId="2" xfId="0" applyFont="1" applyFill="1" applyBorder="1" applyAlignment="1">
      <alignment horizontal="center"/>
    </xf>
    <xf numFmtId="0" fontId="3" fillId="2" borderId="2" xfId="1" applyNumberFormat="1" applyFont="1" applyFill="1" applyBorder="1" applyAlignment="1">
      <alignment horizontal="center"/>
    </xf>
    <xf numFmtId="164" fontId="3" fillId="0" borderId="2" xfId="1" applyNumberFormat="1" applyFont="1" applyBorder="1" applyAlignment="1">
      <alignment horizontal="center"/>
    </xf>
    <xf numFmtId="0" fontId="3" fillId="0" borderId="2" xfId="0" applyFont="1" applyBorder="1" applyAlignment="1">
      <alignment horizontal="center"/>
    </xf>
    <xf numFmtId="0" fontId="4" fillId="0" borderId="0" xfId="0" applyFont="1"/>
    <xf numFmtId="0" fontId="3" fillId="0" borderId="0" xfId="0" applyFont="1"/>
    <xf numFmtId="38" fontId="0" fillId="0" borderId="0" xfId="1" applyNumberFormat="1" applyFont="1"/>
    <xf numFmtId="38" fontId="0" fillId="0" borderId="0" xfId="1" quotePrefix="1" applyNumberFormat="1" applyFont="1" applyAlignment="1">
      <alignment horizontal="right"/>
    </xf>
    <xf numFmtId="0" fontId="0" fillId="0" borderId="0" xfId="0" applyAlignment="1">
      <alignment wrapText="1"/>
    </xf>
    <xf numFmtId="164" fontId="0" fillId="0" borderId="0" xfId="1" applyNumberFormat="1" applyFont="1" applyAlignment="1">
      <alignment wrapText="1"/>
    </xf>
    <xf numFmtId="38" fontId="3" fillId="2" borderId="2" xfId="1" applyNumberFormat="1" applyFont="1" applyFill="1" applyBorder="1" applyAlignment="1">
      <alignment horizontal="center" wrapText="1"/>
    </xf>
    <xf numFmtId="43" fontId="3" fillId="0" borderId="2" xfId="1" applyFont="1" applyBorder="1" applyAlignment="1">
      <alignment horizontal="center" wrapText="1"/>
    </xf>
    <xf numFmtId="164" fontId="3" fillId="0" borderId="2" xfId="1" applyNumberFormat="1" applyFont="1" applyBorder="1" applyAlignment="1">
      <alignment horizontal="center" wrapText="1"/>
    </xf>
    <xf numFmtId="0" fontId="3" fillId="0" borderId="2" xfId="0" applyFont="1" applyBorder="1" applyAlignment="1">
      <alignment horizontal="center" wrapText="1"/>
    </xf>
    <xf numFmtId="43" fontId="0" fillId="0" borderId="0" xfId="1" quotePrefix="1" applyFont="1"/>
    <xf numFmtId="0" fontId="0" fillId="0" borderId="0" xfId="0" quotePrefix="1"/>
    <xf numFmtId="0" fontId="3" fillId="2" borderId="0" xfId="0" applyFont="1" applyFill="1" applyAlignment="1">
      <alignment horizontal="center"/>
    </xf>
    <xf numFmtId="164" fontId="0" fillId="0" borderId="2" xfId="1" applyNumberFormat="1" applyFont="1" applyBorder="1" applyAlignment="1">
      <alignment horizontal="centerContinuous"/>
    </xf>
    <xf numFmtId="0" fontId="3" fillId="0" borderId="2" xfId="0" applyFont="1" applyBorder="1" applyAlignment="1">
      <alignment horizontal="centerContinuous"/>
    </xf>
    <xf numFmtId="38" fontId="0" fillId="0" borderId="0" xfId="0" applyNumberFormat="1"/>
    <xf numFmtId="165" fontId="3" fillId="0" borderId="1" xfId="3" applyNumberFormat="1" applyFont="1" applyBorder="1"/>
    <xf numFmtId="38" fontId="3" fillId="0" borderId="1" xfId="0" applyNumberFormat="1" applyFont="1" applyBorder="1"/>
    <xf numFmtId="9" fontId="3" fillId="2" borderId="2" xfId="3" applyFont="1" applyFill="1" applyBorder="1" applyAlignment="1">
      <alignment horizontal="center" wrapText="1"/>
    </xf>
    <xf numFmtId="9" fontId="3" fillId="0" borderId="2" xfId="3" applyFont="1" applyBorder="1" applyAlignment="1">
      <alignment horizontal="center" wrapText="1"/>
    </xf>
    <xf numFmtId="0" fontId="0" fillId="0" borderId="2" xfId="0" applyBorder="1" applyAlignment="1">
      <alignment horizontal="centerContinuous"/>
    </xf>
    <xf numFmtId="0" fontId="5" fillId="0" borderId="0" xfId="0" applyFont="1"/>
    <xf numFmtId="10" fontId="0" fillId="0" borderId="0" xfId="3" applyNumberFormat="1" applyFont="1"/>
    <xf numFmtId="40" fontId="0" fillId="0" borderId="0" xfId="0" applyNumberFormat="1"/>
    <xf numFmtId="9" fontId="3" fillId="2" borderId="0" xfId="3" applyFont="1" applyFill="1" applyBorder="1" applyAlignment="1">
      <alignment wrapText="1"/>
    </xf>
    <xf numFmtId="40" fontId="3" fillId="2" borderId="2" xfId="3" applyNumberFormat="1" applyFont="1" applyFill="1" applyBorder="1" applyAlignment="1">
      <alignment wrapText="1"/>
    </xf>
    <xf numFmtId="9" fontId="3" fillId="2" borderId="2" xfId="3" applyFont="1" applyFill="1" applyBorder="1" applyAlignment="1">
      <alignment wrapText="1"/>
    </xf>
    <xf numFmtId="9" fontId="3" fillId="0" borderId="2" xfId="3" applyFont="1" applyBorder="1" applyAlignment="1">
      <alignment wrapText="1"/>
    </xf>
    <xf numFmtId="0" fontId="0" fillId="0" borderId="0" xfId="0" applyAlignment="1">
      <alignment horizontal="left" indent="1"/>
    </xf>
    <xf numFmtId="0" fontId="0" fillId="0" borderId="0" xfId="0" applyAlignment="1">
      <alignment horizontal="left"/>
    </xf>
    <xf numFmtId="164" fontId="3" fillId="0" borderId="0" xfId="1" applyNumberFormat="1" applyFont="1"/>
    <xf numFmtId="0" fontId="0" fillId="2" borderId="0" xfId="0" applyFill="1"/>
    <xf numFmtId="10" fontId="0" fillId="0" borderId="0" xfId="3" applyNumberFormat="1" applyFont="1" applyBorder="1"/>
    <xf numFmtId="164" fontId="0" fillId="0" borderId="0" xfId="1" applyNumberFormat="1" applyFont="1" applyBorder="1"/>
    <xf numFmtId="43" fontId="0" fillId="0" borderId="0" xfId="1" applyFont="1" applyBorder="1"/>
    <xf numFmtId="10" fontId="3" fillId="0" borderId="2" xfId="3" applyNumberFormat="1" applyFont="1" applyBorder="1" applyAlignment="1">
      <alignment horizontal="center"/>
    </xf>
    <xf numFmtId="38" fontId="3" fillId="0" borderId="2" xfId="1" applyNumberFormat="1" applyFont="1" applyBorder="1" applyAlignment="1">
      <alignment horizontal="center" wrapText="1"/>
    </xf>
    <xf numFmtId="43" fontId="3" fillId="0" borderId="2" xfId="1" applyFont="1" applyBorder="1" applyAlignment="1">
      <alignment horizontal="center"/>
    </xf>
    <xf numFmtId="40" fontId="0" fillId="0" borderId="0" xfId="1" applyNumberFormat="1" applyFont="1"/>
    <xf numFmtId="43" fontId="3" fillId="0" borderId="2" xfId="1" applyFont="1" applyBorder="1" applyAlignment="1">
      <alignment horizontal="center" vertical="center" wrapText="1"/>
    </xf>
    <xf numFmtId="43" fontId="3" fillId="2" borderId="2" xfId="1" applyFont="1" applyFill="1" applyBorder="1" applyAlignment="1">
      <alignment horizontal="center" wrapText="1"/>
    </xf>
    <xf numFmtId="10" fontId="3" fillId="0" borderId="2" xfId="3" applyNumberFormat="1" applyFont="1" applyBorder="1" applyAlignment="1">
      <alignment horizontal="center" vertical="center"/>
    </xf>
    <xf numFmtId="38" fontId="3" fillId="0" borderId="2" xfId="1" applyNumberFormat="1" applyFont="1" applyBorder="1" applyAlignment="1">
      <alignment horizontal="center" vertical="center" wrapText="1"/>
    </xf>
    <xf numFmtId="164" fontId="3" fillId="0" borderId="2" xfId="1" applyNumberFormat="1" applyFont="1" applyBorder="1" applyAlignment="1">
      <alignment horizontal="center" vertical="center" wrapText="1"/>
    </xf>
    <xf numFmtId="0" fontId="3" fillId="0" borderId="2" xfId="0" applyFont="1" applyBorder="1" applyAlignment="1">
      <alignment horizontal="center" vertical="center" wrapText="1"/>
    </xf>
    <xf numFmtId="4" fontId="0" fillId="0" borderId="5" xfId="1" applyNumberFormat="1" applyFont="1" applyBorder="1" applyAlignment="1"/>
    <xf numFmtId="164" fontId="0" fillId="0" borderId="6" xfId="1" applyNumberFormat="1" applyFont="1" applyBorder="1"/>
    <xf numFmtId="4" fontId="0" fillId="0" borderId="6" xfId="1" applyNumberFormat="1" applyFont="1" applyBorder="1" applyAlignment="1"/>
    <xf numFmtId="10" fontId="0" fillId="0" borderId="6" xfId="3" applyNumberFormat="1" applyFont="1" applyBorder="1"/>
    <xf numFmtId="43" fontId="0" fillId="0" borderId="4" xfId="1" applyFont="1" applyBorder="1" applyAlignment="1">
      <alignment horizontal="right"/>
    </xf>
    <xf numFmtId="43" fontId="3" fillId="0" borderId="0" xfId="1" applyFont="1"/>
    <xf numFmtId="10" fontId="3" fillId="0" borderId="0" xfId="3" applyNumberFormat="1" applyFont="1" applyAlignment="1">
      <alignment horizontal="right"/>
    </xf>
    <xf numFmtId="43" fontId="4" fillId="0" borderId="0" xfId="1" applyFont="1"/>
    <xf numFmtId="40" fontId="3" fillId="0" borderId="0" xfId="1" applyNumberFormat="1" applyFont="1"/>
    <xf numFmtId="0" fontId="3" fillId="0" borderId="0" xfId="0" applyFont="1" applyAlignment="1">
      <alignment horizontal="right"/>
    </xf>
    <xf numFmtId="0" fontId="3" fillId="2" borderId="0" xfId="0" applyFont="1" applyFill="1" applyAlignment="1">
      <alignment horizontal="right"/>
    </xf>
    <xf numFmtId="9" fontId="3" fillId="0" borderId="0" xfId="3" applyFont="1"/>
    <xf numFmtId="167" fontId="0" fillId="0" borderId="0" xfId="0" applyNumberFormat="1"/>
    <xf numFmtId="0" fontId="3" fillId="0" borderId="2" xfId="0" applyFont="1" applyBorder="1" applyAlignment="1">
      <alignment horizontal="left"/>
    </xf>
    <xf numFmtId="167" fontId="3" fillId="0" borderId="2" xfId="0" applyNumberFormat="1" applyFont="1" applyBorder="1" applyAlignment="1">
      <alignment horizontal="center"/>
    </xf>
    <xf numFmtId="0" fontId="0" fillId="0" borderId="0" xfId="0" applyAlignment="1">
      <alignment horizontal="center"/>
    </xf>
    <xf numFmtId="38" fontId="3" fillId="0" borderId="3" xfId="0" applyNumberFormat="1" applyFont="1" applyBorder="1"/>
    <xf numFmtId="0" fontId="0" fillId="2" borderId="0" xfId="0" applyFill="1" applyAlignment="1">
      <alignment horizontal="right"/>
    </xf>
    <xf numFmtId="0" fontId="0" fillId="0" borderId="0" xfId="0" applyAlignment="1">
      <alignment horizontal="right"/>
    </xf>
    <xf numFmtId="38" fontId="3" fillId="0" borderId="2" xfId="3" applyNumberFormat="1" applyFont="1" applyBorder="1" applyAlignment="1">
      <alignment horizontal="center" wrapText="1"/>
    </xf>
    <xf numFmtId="40" fontId="6" fillId="0" borderId="0" xfId="0" applyNumberFormat="1" applyFont="1" applyAlignment="1">
      <alignment horizontal="center"/>
    </xf>
    <xf numFmtId="38" fontId="0" fillId="0" borderId="0" xfId="0" applyNumberFormat="1" applyAlignment="1">
      <alignment horizontal="right"/>
    </xf>
    <xf numFmtId="9" fontId="3" fillId="0" borderId="3" xfId="3" applyFont="1" applyBorder="1"/>
    <xf numFmtId="40" fontId="3" fillId="0" borderId="3" xfId="1" applyNumberFormat="1" applyFont="1" applyBorder="1"/>
    <xf numFmtId="0" fontId="0" fillId="0" borderId="7" xfId="0" applyBorder="1" applyAlignment="1">
      <alignment horizontal="centerContinuous"/>
    </xf>
    <xf numFmtId="0" fontId="7" fillId="0" borderId="0" xfId="4"/>
    <xf numFmtId="168" fontId="7" fillId="0" borderId="0" xfId="4" applyNumberFormat="1"/>
    <xf numFmtId="10" fontId="7" fillId="0" borderId="0" xfId="5" applyNumberFormat="1" applyFont="1"/>
    <xf numFmtId="38" fontId="7" fillId="0" borderId="0" xfId="4" applyNumberFormat="1"/>
    <xf numFmtId="10" fontId="9" fillId="0" borderId="0" xfId="4" applyNumberFormat="1" applyFont="1"/>
    <xf numFmtId="169" fontId="7" fillId="0" borderId="0" xfId="4" applyNumberFormat="1"/>
    <xf numFmtId="0" fontId="7" fillId="0" borderId="0" xfId="4" applyAlignment="1">
      <alignment wrapText="1"/>
    </xf>
    <xf numFmtId="0" fontId="8" fillId="0" borderId="0" xfId="4" applyFont="1"/>
    <xf numFmtId="0" fontId="9" fillId="0" borderId="8" xfId="4" applyFont="1" applyBorder="1" applyAlignment="1">
      <alignment horizontal="centerContinuous"/>
    </xf>
    <xf numFmtId="0" fontId="9" fillId="0" borderId="9" xfId="4" applyFont="1" applyBorder="1" applyAlignment="1">
      <alignment horizontal="centerContinuous"/>
    </xf>
    <xf numFmtId="0" fontId="9" fillId="0" borderId="0" xfId="4" applyFont="1" applyAlignment="1">
      <alignment horizontal="centerContinuous"/>
    </xf>
    <xf numFmtId="0" fontId="9" fillId="0" borderId="10" xfId="4" applyFont="1" applyBorder="1" applyAlignment="1">
      <alignment horizontal="centerContinuous"/>
    </xf>
    <xf numFmtId="40" fontId="9" fillId="0" borderId="8" xfId="4" applyNumberFormat="1" applyFont="1" applyBorder="1" applyAlignment="1">
      <alignment horizontal="centerContinuous"/>
    </xf>
    <xf numFmtId="164" fontId="0" fillId="0" borderId="0" xfId="1" applyNumberFormat="1" applyFont="1" applyFill="1"/>
    <xf numFmtId="49" fontId="0" fillId="0" borderId="0" xfId="0" applyNumberFormat="1"/>
    <xf numFmtId="38" fontId="0" fillId="0" borderId="0" xfId="1" applyNumberFormat="1" applyFont="1" applyFill="1"/>
    <xf numFmtId="38" fontId="3" fillId="3" borderId="2" xfId="1" applyNumberFormat="1" applyFont="1" applyFill="1" applyBorder="1" applyAlignment="1">
      <alignment horizontal="center" wrapText="1"/>
    </xf>
    <xf numFmtId="38" fontId="3" fillId="4" borderId="2" xfId="1" applyNumberFormat="1" applyFont="1" applyFill="1" applyBorder="1" applyAlignment="1">
      <alignment horizontal="center" wrapText="1"/>
    </xf>
    <xf numFmtId="38" fontId="3" fillId="0" borderId="2" xfId="0" applyNumberFormat="1" applyFont="1" applyBorder="1" applyAlignment="1">
      <alignment horizontal="center" wrapText="1"/>
    </xf>
    <xf numFmtId="10" fontId="3" fillId="0" borderId="2" xfId="3" applyNumberFormat="1" applyFont="1" applyBorder="1" applyAlignment="1">
      <alignment horizontal="center" wrapText="1"/>
    </xf>
    <xf numFmtId="44" fontId="3" fillId="0" borderId="2" xfId="2" applyFont="1" applyBorder="1" applyAlignment="1">
      <alignment horizontal="center" wrapText="1"/>
    </xf>
    <xf numFmtId="49" fontId="3" fillId="0" borderId="2" xfId="0" applyNumberFormat="1" applyFont="1" applyBorder="1" applyAlignment="1">
      <alignment horizontal="center" wrapText="1"/>
    </xf>
    <xf numFmtId="9" fontId="0" fillId="0" borderId="0" xfId="3" applyFont="1" applyFill="1"/>
    <xf numFmtId="164" fontId="0" fillId="0" borderId="0" xfId="1" applyNumberFormat="1" applyFont="1" applyAlignment="1">
      <alignment horizontal="right"/>
    </xf>
    <xf numFmtId="10" fontId="3" fillId="0" borderId="3" xfId="3" applyNumberFormat="1" applyFont="1" applyBorder="1"/>
    <xf numFmtId="38" fontId="0" fillId="0" borderId="0" xfId="0" applyNumberFormat="1" applyAlignment="1">
      <alignment horizontal="left"/>
    </xf>
    <xf numFmtId="38" fontId="0" fillId="0" borderId="0" xfId="0" applyNumberFormat="1" applyAlignment="1">
      <alignment horizontal="centerContinuous"/>
    </xf>
    <xf numFmtId="38" fontId="3" fillId="0" borderId="0" xfId="0" applyNumberFormat="1" applyFont="1" applyAlignment="1">
      <alignment horizontal="centerContinuous"/>
    </xf>
    <xf numFmtId="38" fontId="3" fillId="0" borderId="0" xfId="0" applyNumberFormat="1" applyFont="1"/>
    <xf numFmtId="38" fontId="0" fillId="0" borderId="0" xfId="0" applyNumberFormat="1" applyAlignment="1">
      <alignment horizontal="center"/>
    </xf>
    <xf numFmtId="49" fontId="3" fillId="5" borderId="2" xfId="0" applyNumberFormat="1" applyFont="1" applyFill="1" applyBorder="1"/>
    <xf numFmtId="38" fontId="0" fillId="5" borderId="0" xfId="0" applyNumberFormat="1" applyFill="1" applyAlignment="1">
      <alignment horizontal="center"/>
    </xf>
    <xf numFmtId="165" fontId="3" fillId="5" borderId="3" xfId="3" applyNumberFormat="1" applyFont="1" applyFill="1" applyBorder="1"/>
    <xf numFmtId="38" fontId="0" fillId="5" borderId="3" xfId="0" applyNumberFormat="1" applyFill="1" applyBorder="1" applyAlignment="1">
      <alignment horizontal="left" indent="2"/>
    </xf>
    <xf numFmtId="165" fontId="2" fillId="0" borderId="0" xfId="3" applyNumberFormat="1" applyFont="1" applyFill="1" applyBorder="1"/>
    <xf numFmtId="38" fontId="3" fillId="0" borderId="0" xfId="0" applyNumberFormat="1" applyFont="1" applyAlignment="1">
      <alignment horizontal="left"/>
    </xf>
    <xf numFmtId="38" fontId="11" fillId="0" borderId="0" xfId="0" applyNumberFormat="1" applyFont="1" applyAlignment="1">
      <alignment horizontal="left" indent="2"/>
    </xf>
    <xf numFmtId="38" fontId="3" fillId="5" borderId="3" xfId="0" applyNumberFormat="1" applyFont="1" applyFill="1" applyBorder="1"/>
    <xf numFmtId="38" fontId="0" fillId="5" borderId="3" xfId="0" applyNumberFormat="1" applyFill="1" applyBorder="1" applyAlignment="1">
      <alignment horizontal="left" indent="3"/>
    </xf>
    <xf numFmtId="10" fontId="3" fillId="5" borderId="3" xfId="3" applyNumberFormat="1" applyFont="1" applyFill="1" applyBorder="1"/>
    <xf numFmtId="38" fontId="3" fillId="5" borderId="11" xfId="0" applyNumberFormat="1" applyFont="1" applyFill="1" applyBorder="1"/>
    <xf numFmtId="38" fontId="5" fillId="0" borderId="0" xfId="0" applyNumberFormat="1" applyFont="1"/>
    <xf numFmtId="10" fontId="3" fillId="2" borderId="2" xfId="3" applyNumberFormat="1" applyFont="1" applyFill="1" applyBorder="1" applyAlignment="1">
      <alignment wrapText="1"/>
    </xf>
    <xf numFmtId="38" fontId="8" fillId="0" borderId="0" xfId="4" applyNumberFormat="1" applyFont="1"/>
    <xf numFmtId="170" fontId="7" fillId="0" borderId="0" xfId="5" applyNumberFormat="1" applyFont="1" applyFill="1" applyBorder="1" applyProtection="1">
      <protection locked="0"/>
    </xf>
    <xf numFmtId="170" fontId="7" fillId="0" borderId="0" xfId="3" applyNumberFormat="1" applyFont="1" applyFill="1" applyBorder="1"/>
    <xf numFmtId="169" fontId="7" fillId="0" borderId="0" xfId="4" applyNumberFormat="1" applyProtection="1">
      <protection locked="0"/>
    </xf>
    <xf numFmtId="38" fontId="7" fillId="0" borderId="0" xfId="4" applyNumberFormat="1" applyProtection="1">
      <protection locked="0"/>
    </xf>
    <xf numFmtId="171" fontId="7" fillId="0" borderId="0" xfId="4" applyNumberFormat="1"/>
    <xf numFmtId="10" fontId="7" fillId="0" borderId="0" xfId="3" applyNumberFormat="1" applyFont="1" applyFill="1" applyBorder="1"/>
    <xf numFmtId="10" fontId="7" fillId="0" borderId="0" xfId="5" applyNumberFormat="1" applyFont="1" applyFill="1" applyBorder="1"/>
    <xf numFmtId="170" fontId="7" fillId="0" borderId="0" xfId="4" applyNumberFormat="1"/>
    <xf numFmtId="10" fontId="7" fillId="0" borderId="0" xfId="3" applyNumberFormat="1" applyFont="1" applyFill="1" applyBorder="1" applyAlignment="1">
      <alignment horizontal="right"/>
    </xf>
    <xf numFmtId="38" fontId="13" fillId="0" borderId="0" xfId="4" applyNumberFormat="1" applyFont="1"/>
    <xf numFmtId="0" fontId="14" fillId="0" borderId="0" xfId="0" applyFont="1"/>
    <xf numFmtId="0" fontId="16" fillId="0" borderId="0" xfId="7" applyFont="1"/>
    <xf numFmtId="18" fontId="0" fillId="0" borderId="0" xfId="0" applyNumberFormat="1"/>
    <xf numFmtId="7" fontId="0" fillId="0" borderId="0" xfId="2" applyNumberFormat="1" applyFont="1"/>
    <xf numFmtId="0" fontId="0" fillId="0" borderId="0" xfId="0" applyAlignment="1">
      <alignment horizontal="left" wrapText="1"/>
    </xf>
    <xf numFmtId="38" fontId="3" fillId="3" borderId="2" xfId="1" applyNumberFormat="1" applyFont="1" applyFill="1" applyBorder="1" applyAlignment="1">
      <alignment horizontal="left" wrapText="1"/>
    </xf>
    <xf numFmtId="38" fontId="3" fillId="3" borderId="2" xfId="0" applyNumberFormat="1" applyFont="1" applyFill="1" applyBorder="1" applyAlignment="1">
      <alignment horizontal="left" wrapText="1"/>
    </xf>
    <xf numFmtId="38" fontId="3" fillId="0" borderId="2" xfId="1" applyNumberFormat="1" applyFont="1" applyBorder="1" applyAlignment="1">
      <alignment horizontal="left" wrapText="1"/>
    </xf>
    <xf numFmtId="38" fontId="3" fillId="0" borderId="2" xfId="0" applyNumberFormat="1" applyFont="1" applyBorder="1" applyAlignment="1">
      <alignment horizontal="left" wrapText="1"/>
    </xf>
    <xf numFmtId="10" fontId="3" fillId="0" borderId="2" xfId="3" applyNumberFormat="1" applyFont="1" applyBorder="1" applyAlignment="1">
      <alignment horizontal="left" wrapText="1"/>
    </xf>
    <xf numFmtId="0" fontId="3" fillId="0" borderId="2" xfId="0" applyFont="1" applyBorder="1" applyAlignment="1">
      <alignment horizontal="left" wrapText="1"/>
    </xf>
    <xf numFmtId="7" fontId="3" fillId="0" borderId="2" xfId="2" applyNumberFormat="1" applyFont="1" applyBorder="1" applyAlignment="1">
      <alignment horizontal="left" wrapText="1"/>
    </xf>
    <xf numFmtId="49" fontId="3" fillId="0" borderId="2" xfId="0" applyNumberFormat="1" applyFont="1" applyBorder="1" applyAlignment="1">
      <alignment horizontal="left" wrapText="1"/>
    </xf>
    <xf numFmtId="38" fontId="3" fillId="0" borderId="0" xfId="1" applyNumberFormat="1" applyFont="1" applyAlignment="1">
      <alignment horizontal="right"/>
    </xf>
    <xf numFmtId="166" fontId="0" fillId="0" borderId="0" xfId="0" applyNumberFormat="1"/>
    <xf numFmtId="38" fontId="0" fillId="2" borderId="0" xfId="0" applyNumberFormat="1" applyFill="1"/>
    <xf numFmtId="0" fontId="0" fillId="0" borderId="0" xfId="0" pivotButton="1"/>
    <xf numFmtId="165" fontId="0" fillId="0" borderId="0" xfId="0" applyNumberFormat="1"/>
    <xf numFmtId="0" fontId="0" fillId="0" borderId="0" xfId="0" applyAlignment="1">
      <alignment horizontal="center" wrapText="1"/>
    </xf>
    <xf numFmtId="0" fontId="0" fillId="0" borderId="0" xfId="0" pivotButton="1" applyAlignment="1">
      <alignment wrapText="1"/>
    </xf>
    <xf numFmtId="173" fontId="0" fillId="0" borderId="0" xfId="2" applyNumberFormat="1" applyFont="1"/>
    <xf numFmtId="40" fontId="0" fillId="2" borderId="0" xfId="0" applyNumberFormat="1" applyFill="1"/>
    <xf numFmtId="38" fontId="0" fillId="2" borderId="0" xfId="1" applyNumberFormat="1" applyFont="1" applyFill="1"/>
    <xf numFmtId="40" fontId="9" fillId="2" borderId="0" xfId="0" applyNumberFormat="1" applyFont="1" applyFill="1" applyAlignment="1">
      <alignment horizontal="left" wrapText="1"/>
    </xf>
    <xf numFmtId="38" fontId="3" fillId="0" borderId="2" xfId="1" applyNumberFormat="1" applyFont="1" applyFill="1" applyBorder="1" applyAlignment="1">
      <alignment horizontal="left" wrapText="1"/>
    </xf>
    <xf numFmtId="173" fontId="3" fillId="0" borderId="2" xfId="2" applyNumberFormat="1" applyFont="1" applyBorder="1" applyAlignment="1">
      <alignment horizontal="left" wrapText="1"/>
    </xf>
    <xf numFmtId="38" fontId="2" fillId="0" borderId="0" xfId="1" applyNumberFormat="1" applyFont="1" applyAlignment="1">
      <alignment horizontal="right"/>
    </xf>
    <xf numFmtId="9" fontId="3" fillId="4" borderId="12" xfId="3" applyFont="1" applyFill="1" applyBorder="1"/>
    <xf numFmtId="38" fontId="3" fillId="4" borderId="12" xfId="0" applyNumberFormat="1" applyFont="1" applyFill="1" applyBorder="1"/>
    <xf numFmtId="0" fontId="3" fillId="4" borderId="12" xfId="0" applyFont="1" applyFill="1" applyBorder="1"/>
    <xf numFmtId="49" fontId="3" fillId="4" borderId="12" xfId="0" applyNumberFormat="1" applyFont="1" applyFill="1" applyBorder="1"/>
    <xf numFmtId="9" fontId="3" fillId="5" borderId="6" xfId="3" applyFont="1" applyFill="1" applyBorder="1"/>
    <xf numFmtId="38" fontId="3" fillId="5" borderId="6" xfId="0" applyNumberFormat="1" applyFont="1" applyFill="1" applyBorder="1"/>
    <xf numFmtId="0" fontId="3" fillId="5" borderId="6" xfId="0" applyFont="1" applyFill="1" applyBorder="1"/>
    <xf numFmtId="49" fontId="3" fillId="5" borderId="6" xfId="0" applyNumberFormat="1" applyFont="1" applyFill="1" applyBorder="1"/>
    <xf numFmtId="9" fontId="0" fillId="0" borderId="6" xfId="3" applyFont="1" applyBorder="1"/>
    <xf numFmtId="38" fontId="0" fillId="0" borderId="6" xfId="0" applyNumberFormat="1" applyBorder="1"/>
    <xf numFmtId="0" fontId="0" fillId="0" borderId="6" xfId="0" applyBorder="1"/>
    <xf numFmtId="49" fontId="0" fillId="0" borderId="6" xfId="0" applyNumberFormat="1" applyBorder="1"/>
    <xf numFmtId="10" fontId="0" fillId="0" borderId="0" xfId="3" applyNumberFormat="1" applyFont="1" applyFill="1"/>
    <xf numFmtId="9" fontId="0" fillId="0" borderId="6" xfId="3" applyFont="1" applyFill="1" applyBorder="1"/>
    <xf numFmtId="10" fontId="0" fillId="0" borderId="6" xfId="3" applyNumberFormat="1" applyFont="1" applyFill="1" applyBorder="1"/>
    <xf numFmtId="9" fontId="3" fillId="0" borderId="6" xfId="3" applyFont="1" applyFill="1" applyBorder="1"/>
    <xf numFmtId="38" fontId="3" fillId="0" borderId="6" xfId="0" applyNumberFormat="1" applyFont="1" applyBorder="1"/>
    <xf numFmtId="10" fontId="3" fillId="0" borderId="6" xfId="3" applyNumberFormat="1" applyFont="1" applyFill="1" applyBorder="1"/>
    <xf numFmtId="0" fontId="3" fillId="0" borderId="6" xfId="0" applyFont="1" applyBorder="1"/>
    <xf numFmtId="49" fontId="3" fillId="0" borderId="6" xfId="0" applyNumberFormat="1" applyFont="1" applyBorder="1"/>
    <xf numFmtId="0" fontId="17" fillId="0" borderId="0" xfId="0" applyFont="1"/>
    <xf numFmtId="3" fontId="9" fillId="0" borderId="1" xfId="8" applyFont="1" applyBorder="1">
      <protection locked="0"/>
    </xf>
    <xf numFmtId="3" fontId="9" fillId="0" borderId="0" xfId="8" applyFont="1" applyAlignment="1">
      <alignment horizontal="left"/>
      <protection locked="0"/>
    </xf>
    <xf numFmtId="3" fontId="18" fillId="0" borderId="0" xfId="8" applyFont="1">
      <protection locked="0"/>
    </xf>
    <xf numFmtId="3" fontId="8" fillId="0" borderId="0" xfId="8" applyFont="1" applyAlignment="1">
      <alignment horizontal="left"/>
      <protection locked="0"/>
    </xf>
    <xf numFmtId="3" fontId="8" fillId="0" borderId="0" xfId="8" applyFont="1">
      <protection locked="0"/>
    </xf>
    <xf numFmtId="3" fontId="8" fillId="0" borderId="0" xfId="8" applyFont="1" applyAlignment="1">
      <alignment horizontal="left" indent="1"/>
      <protection locked="0"/>
    </xf>
    <xf numFmtId="3" fontId="8" fillId="0" borderId="1" xfId="8" applyFont="1" applyBorder="1">
      <protection locked="0"/>
    </xf>
    <xf numFmtId="10" fontId="8" fillId="0" borderId="0" xfId="3" applyNumberFormat="1" applyFont="1" applyProtection="1">
      <protection locked="0"/>
    </xf>
    <xf numFmtId="10" fontId="18" fillId="0" borderId="0" xfId="3" applyNumberFormat="1" applyFont="1" applyProtection="1">
      <protection locked="0"/>
    </xf>
    <xf numFmtId="4" fontId="18" fillId="0" borderId="0" xfId="8" applyNumberFormat="1" applyFont="1">
      <protection locked="0"/>
    </xf>
    <xf numFmtId="3" fontId="0" fillId="0" borderId="0" xfId="0" applyNumberFormat="1"/>
    <xf numFmtId="44" fontId="3" fillId="0" borderId="1" xfId="2" applyFont="1" applyBorder="1"/>
    <xf numFmtId="38" fontId="3" fillId="0" borderId="1" xfId="1" applyNumberFormat="1" applyFont="1" applyBorder="1"/>
    <xf numFmtId="164" fontId="0" fillId="0" borderId="0" xfId="1" applyNumberFormat="1" applyFont="1" applyAlignment="1">
      <alignment vertical="top"/>
    </xf>
    <xf numFmtId="0" fontId="3" fillId="2" borderId="2" xfId="0" applyFont="1" applyFill="1" applyBorder="1" applyAlignment="1">
      <alignment horizontal="center" wrapText="1"/>
    </xf>
    <xf numFmtId="38" fontId="3" fillId="2" borderId="2" xfId="0" applyNumberFormat="1" applyFont="1" applyFill="1" applyBorder="1" applyAlignment="1">
      <alignment horizontal="center" wrapText="1"/>
    </xf>
    <xf numFmtId="0" fontId="3" fillId="0" borderId="2" xfId="0" pivotButton="1" applyFont="1" applyBorder="1" applyAlignment="1">
      <alignment horizontal="center" wrapText="1"/>
    </xf>
    <xf numFmtId="164" fontId="4" fillId="0" borderId="0" xfId="1" applyNumberFormat="1" applyFont="1"/>
    <xf numFmtId="49" fontId="0" fillId="0" borderId="0" xfId="0" applyNumberFormat="1" applyAlignment="1">
      <alignment horizontal="center"/>
    </xf>
    <xf numFmtId="0" fontId="3" fillId="0" borderId="0" xfId="0" applyFont="1" applyAlignment="1">
      <alignment horizontal="center" wrapText="1"/>
    </xf>
    <xf numFmtId="0" fontId="0" fillId="6" borderId="0" xfId="0" applyFill="1" applyAlignment="1">
      <alignment horizontal="right"/>
    </xf>
    <xf numFmtId="40" fontId="0" fillId="6" borderId="0" xfId="0" applyNumberFormat="1" applyFill="1" applyAlignment="1">
      <alignment horizontal="center"/>
    </xf>
    <xf numFmtId="0" fontId="0" fillId="6" borderId="0" xfId="0" applyFill="1"/>
    <xf numFmtId="40" fontId="3" fillId="6" borderId="0" xfId="0" applyNumberFormat="1" applyFont="1" applyFill="1"/>
    <xf numFmtId="0" fontId="3" fillId="6" borderId="0" xfId="0" quotePrefix="1" applyFont="1" applyFill="1" applyAlignment="1">
      <alignment horizontal="center"/>
    </xf>
    <xf numFmtId="165" fontId="3" fillId="0" borderId="2" xfId="3" applyNumberFormat="1" applyFont="1" applyBorder="1" applyAlignment="1">
      <alignment horizontal="center" wrapText="1"/>
    </xf>
    <xf numFmtId="38" fontId="4" fillId="0" borderId="0" xfId="4" applyNumberFormat="1" applyFont="1"/>
    <xf numFmtId="10" fontId="8" fillId="0" borderId="0" xfId="5" applyNumberFormat="1" applyFont="1"/>
    <xf numFmtId="168" fontId="8" fillId="0" borderId="0" xfId="4" applyNumberFormat="1" applyFont="1"/>
    <xf numFmtId="168" fontId="9" fillId="0" borderId="3" xfId="4" applyNumberFormat="1" applyFont="1" applyBorder="1" applyAlignment="1">
      <alignment horizontal="center"/>
    </xf>
    <xf numFmtId="168" fontId="8" fillId="0" borderId="3" xfId="4" applyNumberFormat="1" applyFont="1" applyBorder="1"/>
    <xf numFmtId="40" fontId="8" fillId="0" borderId="3" xfId="4" applyNumberFormat="1" applyFont="1" applyBorder="1"/>
    <xf numFmtId="38" fontId="9" fillId="0" borderId="2" xfId="4" applyNumberFormat="1" applyFont="1" applyBorder="1" applyAlignment="1">
      <alignment horizontal="center" wrapText="1"/>
    </xf>
    <xf numFmtId="10" fontId="9" fillId="0" borderId="2" xfId="5" applyNumberFormat="1" applyFont="1" applyBorder="1" applyAlignment="1">
      <alignment horizontal="center" wrapText="1"/>
    </xf>
    <xf numFmtId="168" fontId="9" fillId="0" borderId="2" xfId="4" applyNumberFormat="1" applyFont="1" applyBorder="1" applyAlignment="1">
      <alignment horizontal="center" wrapText="1"/>
    </xf>
    <xf numFmtId="0" fontId="9" fillId="0" borderId="2" xfId="4" quotePrefix="1" applyFont="1" applyBorder="1" applyAlignment="1">
      <alignment horizontal="center" wrapText="1"/>
    </xf>
    <xf numFmtId="0" fontId="9" fillId="0" borderId="2" xfId="4" applyFont="1" applyBorder="1" applyAlignment="1">
      <alignment horizontal="center" wrapText="1"/>
    </xf>
    <xf numFmtId="38" fontId="19" fillId="0" borderId="0" xfId="4" applyNumberFormat="1" applyFont="1" applyProtection="1">
      <protection locked="0"/>
    </xf>
    <xf numFmtId="10" fontId="19" fillId="0" borderId="0" xfId="5" applyNumberFormat="1" applyFont="1" applyProtection="1">
      <protection locked="0"/>
    </xf>
    <xf numFmtId="168" fontId="19" fillId="0" borderId="0" xfId="4" applyNumberFormat="1" applyFont="1" applyProtection="1">
      <protection locked="0"/>
    </xf>
    <xf numFmtId="9" fontId="8" fillId="0" borderId="0" xfId="5" applyFont="1" applyProtection="1">
      <protection locked="0"/>
    </xf>
    <xf numFmtId="10" fontId="8" fillId="2" borderId="0" xfId="3" applyNumberFormat="1" applyFont="1" applyFill="1"/>
    <xf numFmtId="9" fontId="19" fillId="0" borderId="0" xfId="5" applyFont="1" applyProtection="1">
      <protection locked="0"/>
    </xf>
    <xf numFmtId="169" fontId="8" fillId="0" borderId="0" xfId="4" applyNumberFormat="1" applyFont="1"/>
    <xf numFmtId="40" fontId="9" fillId="0" borderId="2" xfId="4" applyNumberFormat="1" applyFont="1" applyBorder="1" applyAlignment="1">
      <alignment horizontal="center" wrapText="1"/>
    </xf>
    <xf numFmtId="40" fontId="8" fillId="0" borderId="0" xfId="4" applyNumberFormat="1" applyFont="1"/>
    <xf numFmtId="168" fontId="9" fillId="0" borderId="0" xfId="4" applyNumberFormat="1" applyFont="1" applyAlignment="1">
      <alignment horizontal="center"/>
    </xf>
    <xf numFmtId="0" fontId="8" fillId="0" borderId="0" xfId="4" applyFont="1" applyAlignment="1">
      <alignment wrapText="1"/>
    </xf>
    <xf numFmtId="38" fontId="9" fillId="2" borderId="2" xfId="4" applyNumberFormat="1" applyFont="1" applyFill="1" applyBorder="1" applyAlignment="1">
      <alignment horizontal="center" wrapText="1"/>
    </xf>
    <xf numFmtId="10" fontId="9" fillId="2" borderId="2" xfId="5" applyNumberFormat="1" applyFont="1" applyFill="1" applyBorder="1" applyAlignment="1">
      <alignment horizontal="center" wrapText="1"/>
    </xf>
    <xf numFmtId="168" fontId="9" fillId="2" borderId="2" xfId="4" applyNumberFormat="1" applyFont="1" applyFill="1" applyBorder="1" applyAlignment="1">
      <alignment horizontal="center" wrapText="1"/>
    </xf>
    <xf numFmtId="0" fontId="9" fillId="2" borderId="2" xfId="4" quotePrefix="1" applyFont="1" applyFill="1" applyBorder="1" applyAlignment="1">
      <alignment horizontal="center" wrapText="1"/>
    </xf>
    <xf numFmtId="0" fontId="9" fillId="2" borderId="2" xfId="4" applyFont="1" applyFill="1" applyBorder="1" applyAlignment="1">
      <alignment horizontal="center" wrapText="1"/>
    </xf>
    <xf numFmtId="38" fontId="3" fillId="0" borderId="13" xfId="0" applyNumberFormat="1" applyFont="1" applyBorder="1" applyAlignment="1">
      <alignment horizontal="left"/>
    </xf>
    <xf numFmtId="38" fontId="0" fillId="0" borderId="14" xfId="0" applyNumberFormat="1" applyBorder="1"/>
    <xf numFmtId="38" fontId="0" fillId="0" borderId="15" xfId="0" applyNumberFormat="1" applyBorder="1" applyAlignment="1">
      <alignment horizontal="left" indent="2"/>
    </xf>
    <xf numFmtId="9" fontId="0" fillId="0" borderId="16" xfId="3" applyFont="1" applyFill="1" applyBorder="1"/>
    <xf numFmtId="38" fontId="0" fillId="0" borderId="17" xfId="0" applyNumberFormat="1" applyBorder="1" applyAlignment="1">
      <alignment horizontal="left" indent="2"/>
    </xf>
    <xf numFmtId="9" fontId="0" fillId="0" borderId="18" xfId="3" applyFont="1" applyFill="1" applyBorder="1"/>
    <xf numFmtId="38" fontId="9" fillId="0" borderId="4" xfId="0" applyNumberFormat="1" applyFont="1" applyBorder="1" applyAlignment="1">
      <alignment horizontal="left"/>
    </xf>
    <xf numFmtId="10" fontId="2" fillId="0" borderId="5" xfId="3" applyNumberFormat="1" applyFont="1" applyFill="1" applyBorder="1"/>
    <xf numFmtId="38" fontId="0" fillId="0" borderId="13" xfId="0" applyNumberFormat="1" applyBorder="1" applyAlignment="1">
      <alignment horizontal="left" indent="2"/>
    </xf>
    <xf numFmtId="10" fontId="2" fillId="0" borderId="18" xfId="3" applyNumberFormat="1" applyFont="1" applyFill="1" applyBorder="1"/>
    <xf numFmtId="38" fontId="3" fillId="0" borderId="4" xfId="0" applyNumberFormat="1" applyFont="1" applyBorder="1"/>
    <xf numFmtId="38" fontId="0" fillId="0" borderId="0" xfId="1" applyNumberFormat="1" applyFont="1" applyAlignment="1">
      <alignment horizontal="right"/>
    </xf>
    <xf numFmtId="38" fontId="0" fillId="0" borderId="0" xfId="1" applyNumberFormat="1" applyFont="1" applyAlignment="1">
      <alignment horizontal="center"/>
    </xf>
    <xf numFmtId="43" fontId="0" fillId="2" borderId="0" xfId="1" applyFont="1" applyFill="1"/>
    <xf numFmtId="40" fontId="0" fillId="2" borderId="0" xfId="1" applyNumberFormat="1" applyFont="1" applyFill="1"/>
    <xf numFmtId="10" fontId="0" fillId="2" borderId="0" xfId="3" applyNumberFormat="1" applyFont="1" applyFill="1"/>
    <xf numFmtId="0" fontId="0" fillId="0" borderId="0" xfId="0" applyNumberFormat="1"/>
    <xf numFmtId="38" fontId="15" fillId="0" borderId="0" xfId="7" applyNumberFormat="1"/>
    <xf numFmtId="38" fontId="0" fillId="5" borderId="3" xfId="0" applyNumberFormat="1" applyFill="1" applyBorder="1" applyAlignment="1">
      <alignment horizontal="left" indent="1"/>
    </xf>
    <xf numFmtId="0" fontId="4" fillId="0" borderId="0" xfId="0" applyFont="1" applyAlignment="1">
      <alignment horizontal="left" indent="1"/>
    </xf>
    <xf numFmtId="10" fontId="4" fillId="0" borderId="0" xfId="3" applyNumberFormat="1" applyFont="1"/>
    <xf numFmtId="0" fontId="4" fillId="0" borderId="0" xfId="0" applyFont="1" applyFill="1" applyBorder="1" applyAlignment="1">
      <alignment horizontal="left"/>
    </xf>
    <xf numFmtId="0" fontId="4" fillId="0" borderId="0" xfId="0" applyFont="1" applyBorder="1"/>
    <xf numFmtId="0" fontId="0" fillId="0" borderId="0" xfId="0" applyBorder="1"/>
    <xf numFmtId="0" fontId="4" fillId="0" borderId="2" xfId="0" applyFont="1" applyBorder="1"/>
    <xf numFmtId="0" fontId="0" fillId="0" borderId="2" xfId="0" applyBorder="1"/>
    <xf numFmtId="9" fontId="3" fillId="0" borderId="2" xfId="3" applyFont="1" applyFill="1" applyBorder="1" applyAlignment="1">
      <alignment wrapText="1"/>
    </xf>
    <xf numFmtId="0" fontId="20" fillId="0" borderId="0" xfId="0" applyFont="1"/>
    <xf numFmtId="0" fontId="10" fillId="0" borderId="0" xfId="0" applyFont="1"/>
    <xf numFmtId="38" fontId="21" fillId="0" borderId="0" xfId="0" applyNumberFormat="1" applyFont="1"/>
    <xf numFmtId="38" fontId="3" fillId="2" borderId="0" xfId="0" applyNumberFormat="1" applyFont="1" applyFill="1" applyAlignment="1">
      <alignment horizontal="right"/>
    </xf>
    <xf numFmtId="38" fontId="3" fillId="2" borderId="0" xfId="0" applyNumberFormat="1" applyFont="1" applyFill="1"/>
    <xf numFmtId="38" fontId="0" fillId="7" borderId="19" xfId="0" applyNumberFormat="1" applyFill="1" applyBorder="1" applyAlignment="1">
      <alignment horizontal="left"/>
    </xf>
    <xf numFmtId="38" fontId="0" fillId="7" borderId="11" xfId="0" applyNumberFormat="1" applyFill="1" applyBorder="1" applyAlignment="1">
      <alignment horizontal="left" indent="1"/>
    </xf>
    <xf numFmtId="38" fontId="0" fillId="7" borderId="0" xfId="0" applyNumberFormat="1" applyFill="1" applyBorder="1" applyAlignment="1">
      <alignment horizontal="left" indent="1"/>
    </xf>
    <xf numFmtId="174" fontId="3" fillId="7" borderId="19" xfId="0" applyNumberFormat="1" applyFont="1" applyFill="1" applyBorder="1"/>
    <xf numFmtId="174" fontId="3" fillId="7" borderId="20" xfId="0" applyNumberFormat="1" applyFont="1" applyFill="1" applyBorder="1"/>
    <xf numFmtId="174" fontId="3" fillId="7" borderId="11" xfId="0" applyNumberFormat="1" applyFont="1" applyFill="1" applyBorder="1"/>
    <xf numFmtId="174" fontId="0" fillId="0" borderId="14" xfId="6" applyNumberFormat="1" applyFont="1" applyBorder="1"/>
    <xf numFmtId="174" fontId="3" fillId="5" borderId="3" xfId="6" applyNumberFormat="1" applyFont="1" applyFill="1" applyBorder="1"/>
    <xf numFmtId="174" fontId="3" fillId="5" borderId="3" xfId="0" applyNumberFormat="1" applyFont="1" applyFill="1" applyBorder="1"/>
    <xf numFmtId="38" fontId="7" fillId="0" borderId="3" xfId="4" applyNumberFormat="1" applyBorder="1" applyProtection="1">
      <protection locked="0"/>
    </xf>
    <xf numFmtId="170" fontId="7" fillId="0" borderId="3" xfId="5" applyNumberFormat="1" applyFont="1" applyFill="1" applyBorder="1" applyProtection="1">
      <protection locked="0"/>
    </xf>
    <xf numFmtId="169" fontId="7" fillId="0" borderId="3" xfId="4" applyNumberFormat="1" applyBorder="1" applyProtection="1">
      <protection locked="0"/>
    </xf>
    <xf numFmtId="169" fontId="7" fillId="0" borderId="3" xfId="4" applyNumberFormat="1" applyBorder="1"/>
    <xf numFmtId="172" fontId="7" fillId="0" borderId="3" xfId="3" applyNumberFormat="1" applyFont="1" applyFill="1" applyBorder="1"/>
    <xf numFmtId="172" fontId="7" fillId="0" borderId="3" xfId="5" applyNumberFormat="1" applyFont="1" applyFill="1" applyBorder="1" applyProtection="1">
      <protection locked="0"/>
    </xf>
    <xf numFmtId="38" fontId="0" fillId="0" borderId="0" xfId="0" quotePrefix="1" applyNumberFormat="1"/>
    <xf numFmtId="38" fontId="0" fillId="0" borderId="0" xfId="1" quotePrefix="1" applyNumberFormat="1" applyFont="1"/>
    <xf numFmtId="0" fontId="0" fillId="8" borderId="0" xfId="0" applyFill="1"/>
    <xf numFmtId="38" fontId="0" fillId="8" borderId="0" xfId="0" applyNumberFormat="1" applyFill="1"/>
    <xf numFmtId="166" fontId="0" fillId="8" borderId="0" xfId="0" applyNumberFormat="1" applyFill="1"/>
    <xf numFmtId="166" fontId="0" fillId="9" borderId="0" xfId="0" applyNumberFormat="1" applyFill="1"/>
    <xf numFmtId="0" fontId="24" fillId="0" borderId="0" xfId="0" applyFont="1"/>
    <xf numFmtId="0" fontId="3" fillId="0" borderId="21" xfId="0" applyFont="1" applyBorder="1"/>
    <xf numFmtId="0" fontId="0" fillId="0" borderId="0" xfId="0" applyFill="1"/>
    <xf numFmtId="38" fontId="3" fillId="0" borderId="2" xfId="0" applyNumberFormat="1" applyFont="1" applyFill="1" applyBorder="1" applyAlignment="1">
      <alignment horizontal="left" wrapText="1"/>
    </xf>
    <xf numFmtId="0" fontId="0" fillId="0" borderId="12" xfId="0" applyBorder="1"/>
    <xf numFmtId="164" fontId="0" fillId="2" borderId="0" xfId="1" applyNumberFormat="1" applyFont="1" applyFill="1"/>
    <xf numFmtId="164" fontId="3" fillId="2" borderId="1" xfId="1" applyNumberFormat="1" applyFont="1" applyFill="1" applyBorder="1"/>
    <xf numFmtId="10" fontId="3" fillId="2" borderId="1" xfId="3" applyNumberFormat="1" applyFont="1" applyFill="1" applyBorder="1"/>
    <xf numFmtId="164" fontId="3" fillId="2" borderId="0" xfId="1" applyNumberFormat="1" applyFont="1" applyFill="1"/>
    <xf numFmtId="10" fontId="3" fillId="2" borderId="0" xfId="3" applyNumberFormat="1" applyFont="1" applyFill="1"/>
    <xf numFmtId="10" fontId="7" fillId="0" borderId="0" xfId="3" applyNumberFormat="1" applyFont="1"/>
    <xf numFmtId="38" fontId="0" fillId="0" borderId="0" xfId="0" applyNumberFormat="1" applyAlignment="1">
      <alignment horizontal="right" vertical="top"/>
    </xf>
    <xf numFmtId="0" fontId="0" fillId="2" borderId="0" xfId="0" applyNumberFormat="1" applyFill="1"/>
    <xf numFmtId="165" fontId="0" fillId="2" borderId="0" xfId="0" applyNumberFormat="1" applyFill="1"/>
    <xf numFmtId="0" fontId="0" fillId="0" borderId="0" xfId="0" applyNumberFormat="1" applyFill="1"/>
    <xf numFmtId="38" fontId="0" fillId="0" borderId="0" xfId="0" applyNumberFormat="1" applyFill="1"/>
    <xf numFmtId="165" fontId="0" fillId="0" borderId="0" xfId="0" applyNumberFormat="1" applyFill="1"/>
    <xf numFmtId="7" fontId="0" fillId="0" borderId="0" xfId="0" applyNumberFormat="1" applyAlignment="1">
      <alignment horizontal="center"/>
    </xf>
    <xf numFmtId="49" fontId="0" fillId="2" borderId="0" xfId="0" applyNumberFormat="1" applyFill="1"/>
    <xf numFmtId="9" fontId="0" fillId="2" borderId="0" xfId="3" applyFont="1" applyFill="1"/>
    <xf numFmtId="0" fontId="3" fillId="0" borderId="0" xfId="0" applyFont="1" applyFill="1" applyBorder="1" applyAlignment="1">
      <alignment horizontal="center" wrapText="1"/>
    </xf>
    <xf numFmtId="10" fontId="3" fillId="2" borderId="0" xfId="3" applyNumberFormat="1" applyFont="1" applyFill="1" applyBorder="1" applyAlignment="1">
      <alignment wrapText="1"/>
    </xf>
    <xf numFmtId="10" fontId="0" fillId="0" borderId="0" xfId="0" applyNumberFormat="1"/>
    <xf numFmtId="0" fontId="3" fillId="0" borderId="7" xfId="0" applyFont="1" applyBorder="1" applyAlignment="1">
      <alignment horizontal="centerContinuous"/>
    </xf>
    <xf numFmtId="0" fontId="25" fillId="0" borderId="0" xfId="0" applyFont="1"/>
    <xf numFmtId="0" fontId="26" fillId="0" borderId="0" xfId="0" applyFont="1"/>
    <xf numFmtId="0" fontId="27" fillId="0" borderId="0" xfId="0" applyFont="1"/>
    <xf numFmtId="0" fontId="15" fillId="0" borderId="0" xfId="7"/>
  </cellXfs>
  <cellStyles count="9">
    <cellStyle name="Comma" xfId="1" builtinId="3"/>
    <cellStyle name="Currency" xfId="2" builtinId="4"/>
    <cellStyle name="Currency 4" xfId="6" xr:uid="{00000000-0005-0000-0000-000002000000}"/>
    <cellStyle name="Hyperlink" xfId="7" builtinId="8"/>
    <cellStyle name="Normal" xfId="0" builtinId="0"/>
    <cellStyle name="Normal 2" xfId="4" xr:uid="{00000000-0005-0000-0000-000005000000}"/>
    <cellStyle name="Normal 3" xfId="8" xr:uid="{00000000-0005-0000-0000-000006000000}"/>
    <cellStyle name="Percent" xfId="3" builtinId="5"/>
    <cellStyle name="Percent 2" xfId="5" xr:uid="{00000000-0005-0000-0000-000008000000}"/>
  </cellStyles>
  <dxfs count="4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alignment horizontal="center" readingOrder="0"/>
    </dxf>
    <dxf>
      <alignment horizontal="center" readingOrder="0"/>
    </dxf>
    <dxf>
      <alignment horizontal="center" wrapText="1" readingOrder="0"/>
    </dxf>
    <dxf>
      <alignment wrapText="1" readingOrder="0"/>
    </dxf>
    <dxf>
      <alignment wrapText="1" readingOrder="0"/>
    </dxf>
    <dxf>
      <alignment horizontal="center" readingOrder="0"/>
    </dxf>
    <dxf>
      <numFmt numFmtId="165" formatCode="0.0%"/>
    </dxf>
    <dxf>
      <alignment wrapText="1"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wrapText="1" readingOrder="0"/>
    </dxf>
    <dxf>
      <alignment wrapText="1" readingOrder="0"/>
    </dxf>
    <dxf>
      <alignment wrapText="1" readingOrder="0"/>
    </dxf>
    <dxf>
      <alignment horizontal="center" readingOrder="0"/>
    </dxf>
    <dxf>
      <numFmt numFmtId="165" formatCode="0.0%"/>
    </dxf>
    <dxf>
      <alignment wrapText="1" readingOrder="0"/>
    </dxf>
    <dxf>
      <alignment horizontal="center" wrapText="1" readingOrder="0"/>
    </dxf>
    <dxf>
      <alignment wrapText="1" readingOrder="0"/>
    </dxf>
    <dxf>
      <alignment wrapText="1" readingOrder="0"/>
    </dxf>
    <dxf>
      <alignment horizontal="center" readingOrder="0"/>
    </dxf>
    <dxf>
      <numFmt numFmtId="165" formatCode="0.0%"/>
    </dxf>
    <dxf>
      <alignment wrapText="1" readingOrder="0"/>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fgColor indexed="64"/>
          <bgColor rgb="FFFFFFCC"/>
        </patternFill>
      </fill>
    </dxf>
    <dxf>
      <fill>
        <patternFill patternType="solid">
          <fgColor indexed="64"/>
          <bgColor rgb="FFFFFFCC"/>
        </patternFill>
      </fill>
    </dxf>
    <dxf>
      <fill>
        <patternFill patternType="solid">
          <fgColor indexed="64"/>
          <bgColor rgb="FFFFFFCC"/>
        </patternFill>
      </fill>
    </dxf>
    <dxf>
      <fill>
        <patternFill patternType="solid">
          <bgColor rgb="FFFFFFCC"/>
        </patternFill>
      </fill>
    </dxf>
    <dxf>
      <fill>
        <patternFill>
          <bgColor theme="2"/>
        </patternFill>
      </fill>
    </dxf>
    <dxf>
      <fill>
        <patternFill>
          <bgColor theme="2"/>
        </patternFill>
      </fill>
    </dxf>
    <dxf>
      <numFmt numFmtId="166" formatCode="#,##0.0_);[Red]\(#,##0.0\)"/>
    </dxf>
    <dxf>
      <alignment wrapText="1"/>
    </dxf>
    <dxf>
      <fill>
        <patternFill patternType="solid">
          <bgColor rgb="FFFFFF00"/>
        </patternFill>
      </fill>
    </dxf>
    <dxf>
      <fill>
        <patternFill patternType="solid">
          <bgColor rgb="FFFFFF00"/>
        </patternFill>
      </fill>
    </dxf>
    <dxf>
      <alignment wrapText="1" readingOrder="0"/>
    </dxf>
    <dxf>
      <numFmt numFmtId="6" formatCode="#,##0_);[Red]\(#,##0\)"/>
    </dxf>
    <dxf>
      <numFmt numFmtId="6" formatCode="#,##0_);[Red]\(#,##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3.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worksheet" Target="worksheets/sheet35.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42" Type="http://schemas.openxmlformats.org/officeDocument/2006/relationships/pivotCacheDefinition" Target="pivotCache/pivotCacheDefinition1.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chartsheet" Target="chartsheets/sheet4.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worksheet" Target="worksheets/sheet3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2.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5.xml"/><Relationship Id="rId31" Type="http://schemas.openxmlformats.org/officeDocument/2006/relationships/worksheet" Target="worksheets/sheet27.xml"/><Relationship Id="rId44"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1.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pivotCacheDefinition" Target="pivotCache/pivotCacheDefinition2.xml"/><Relationship Id="rId48" Type="http://schemas.openxmlformats.org/officeDocument/2006/relationships/sheetMetadata" Target="metadata.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EX_6!$G$7</c:f>
              <c:strCache>
                <c:ptCount val="1"/>
                <c:pt idx="0">
                  <c:v> Coin-In Per Mach Day (CI/MD) </c:v>
                </c:pt>
              </c:strCache>
            </c:strRef>
          </c:tx>
          <c:spPr>
            <a:ln w="19050" cap="rnd">
              <a:noFill/>
              <a:round/>
            </a:ln>
            <a:effectLst/>
          </c:spPr>
          <c:marker>
            <c:symbol val="circle"/>
            <c:size val="5"/>
            <c:spPr>
              <a:solidFill>
                <a:schemeClr val="accent1"/>
              </a:solidFill>
              <a:ln w="9525">
                <a:solidFill>
                  <a:schemeClr val="accent1"/>
                </a:solidFill>
              </a:ln>
              <a:effectLst/>
            </c:spPr>
          </c:marker>
          <c:xVal>
            <c:numRef>
              <c:f>EX_6!$F$8:$F$207</c:f>
              <c:numCache>
                <c:formatCode>0.00%</c:formatCode>
                <c:ptCount val="200"/>
                <c:pt idx="0">
                  <c:v>4.6500000000000007E-2</c:v>
                </c:pt>
                <c:pt idx="1">
                  <c:v>4.65E-2</c:v>
                </c:pt>
                <c:pt idx="2">
                  <c:v>5.0999999999999997E-2</c:v>
                </c:pt>
                <c:pt idx="3">
                  <c:v>5.0999999999999997E-2</c:v>
                </c:pt>
                <c:pt idx="4">
                  <c:v>7.6799999999999993E-2</c:v>
                </c:pt>
                <c:pt idx="5">
                  <c:v>8.9300000000000018E-2</c:v>
                </c:pt>
                <c:pt idx="6">
                  <c:v>5.099999999999999E-2</c:v>
                </c:pt>
                <c:pt idx="7">
                  <c:v>5.0999999999999997E-2</c:v>
                </c:pt>
                <c:pt idx="8">
                  <c:v>8.9300000000000018E-2</c:v>
                </c:pt>
                <c:pt idx="9">
                  <c:v>7.6799999999999993E-2</c:v>
                </c:pt>
                <c:pt idx="10">
                  <c:v>8.9300000000000004E-2</c:v>
                </c:pt>
                <c:pt idx="11">
                  <c:v>8.9300000000000004E-2</c:v>
                </c:pt>
                <c:pt idx="12">
                  <c:v>8.0999999999999989E-2</c:v>
                </c:pt>
                <c:pt idx="13">
                  <c:v>8.1000000000000003E-2</c:v>
                </c:pt>
                <c:pt idx="14">
                  <c:v>8.8800000000000018E-2</c:v>
                </c:pt>
                <c:pt idx="15">
                  <c:v>8.8800000000000004E-2</c:v>
                </c:pt>
                <c:pt idx="16">
                  <c:v>8.1000000000000003E-2</c:v>
                </c:pt>
                <c:pt idx="17">
                  <c:v>8.1000000000000003E-2</c:v>
                </c:pt>
                <c:pt idx="18">
                  <c:v>8.8800000000000004E-2</c:v>
                </c:pt>
                <c:pt idx="19">
                  <c:v>8.8800000000000004E-2</c:v>
                </c:pt>
                <c:pt idx="20">
                  <c:v>8.1000000000000003E-2</c:v>
                </c:pt>
                <c:pt idx="21">
                  <c:v>8.1000000000000003E-2</c:v>
                </c:pt>
                <c:pt idx="22">
                  <c:v>9.8799999999999999E-2</c:v>
                </c:pt>
                <c:pt idx="23">
                  <c:v>8.1000000000000003E-2</c:v>
                </c:pt>
                <c:pt idx="24">
                  <c:v>9.8800000000000013E-2</c:v>
                </c:pt>
                <c:pt idx="25">
                  <c:v>8.1000000000000003E-2</c:v>
                </c:pt>
                <c:pt idx="26">
                  <c:v>5.0999999999999997E-2</c:v>
                </c:pt>
                <c:pt idx="27">
                  <c:v>5.0999999999999997E-2</c:v>
                </c:pt>
                <c:pt idx="28">
                  <c:v>7.6799999999999993E-2</c:v>
                </c:pt>
                <c:pt idx="29">
                  <c:v>8.929999999999999E-2</c:v>
                </c:pt>
                <c:pt idx="30">
                  <c:v>8.9300000000000004E-2</c:v>
                </c:pt>
                <c:pt idx="31">
                  <c:v>7.6799999999999993E-2</c:v>
                </c:pt>
                <c:pt idx="32">
                  <c:v>5.1000000000000004E-2</c:v>
                </c:pt>
                <c:pt idx="33">
                  <c:v>5.0999999999999997E-2</c:v>
                </c:pt>
                <c:pt idx="34">
                  <c:v>8.9300000000000004E-2</c:v>
                </c:pt>
                <c:pt idx="35">
                  <c:v>7.6799999999999993E-2</c:v>
                </c:pt>
                <c:pt idx="36">
                  <c:v>8.9300000000000004E-2</c:v>
                </c:pt>
                <c:pt idx="37">
                  <c:v>7.6799999999999993E-2</c:v>
                </c:pt>
                <c:pt idx="38">
                  <c:v>5.0999999999999997E-2</c:v>
                </c:pt>
                <c:pt idx="39">
                  <c:v>5.099999999999999E-2</c:v>
                </c:pt>
                <c:pt idx="40">
                  <c:v>4.6500000000000007E-2</c:v>
                </c:pt>
                <c:pt idx="41">
                  <c:v>4.65E-2</c:v>
                </c:pt>
                <c:pt idx="42">
                  <c:v>4.65E-2</c:v>
                </c:pt>
                <c:pt idx="43">
                  <c:v>5.1000000000000004E-2</c:v>
                </c:pt>
                <c:pt idx="44">
                  <c:v>5.0999999999999997E-2</c:v>
                </c:pt>
                <c:pt idx="45">
                  <c:v>5.099999999999999E-2</c:v>
                </c:pt>
                <c:pt idx="46">
                  <c:v>5.0999999999999997E-2</c:v>
                </c:pt>
                <c:pt idx="47">
                  <c:v>0.10119999999999998</c:v>
                </c:pt>
                <c:pt idx="48">
                  <c:v>8.8999999999999982E-2</c:v>
                </c:pt>
                <c:pt idx="49">
                  <c:v>0.1012</c:v>
                </c:pt>
                <c:pt idx="50">
                  <c:v>8.8999999999999996E-2</c:v>
                </c:pt>
                <c:pt idx="51">
                  <c:v>8.900000000000001E-2</c:v>
                </c:pt>
                <c:pt idx="52">
                  <c:v>8.900000000000001E-2</c:v>
                </c:pt>
                <c:pt idx="53">
                  <c:v>0.1012</c:v>
                </c:pt>
                <c:pt idx="54">
                  <c:v>0.1012</c:v>
                </c:pt>
                <c:pt idx="55">
                  <c:v>8.9000000000000024E-2</c:v>
                </c:pt>
                <c:pt idx="56">
                  <c:v>8.900000000000001E-2</c:v>
                </c:pt>
                <c:pt idx="57">
                  <c:v>0.1012</c:v>
                </c:pt>
                <c:pt idx="58">
                  <c:v>0.10120000000000001</c:v>
                </c:pt>
                <c:pt idx="59">
                  <c:v>8.900000000000001E-2</c:v>
                </c:pt>
                <c:pt idx="60">
                  <c:v>8.900000000000001E-2</c:v>
                </c:pt>
                <c:pt idx="61">
                  <c:v>2.2499999999999999E-2</c:v>
                </c:pt>
                <c:pt idx="62">
                  <c:v>2.2500000000000003E-2</c:v>
                </c:pt>
                <c:pt idx="63">
                  <c:v>2.2499999999999999E-2</c:v>
                </c:pt>
                <c:pt idx="64">
                  <c:v>2.2499999999999996E-2</c:v>
                </c:pt>
                <c:pt idx="65">
                  <c:v>2.2499999999999999E-2</c:v>
                </c:pt>
                <c:pt idx="66">
                  <c:v>2.2499999999999999E-2</c:v>
                </c:pt>
                <c:pt idx="67">
                  <c:v>2.2499999999999996E-2</c:v>
                </c:pt>
                <c:pt idx="68">
                  <c:v>2.2499999999999996E-2</c:v>
                </c:pt>
                <c:pt idx="69">
                  <c:v>0.02</c:v>
                </c:pt>
                <c:pt idx="70">
                  <c:v>0.02</c:v>
                </c:pt>
                <c:pt idx="71">
                  <c:v>0.02</c:v>
                </c:pt>
                <c:pt idx="72">
                  <c:v>0.02</c:v>
                </c:pt>
                <c:pt idx="73">
                  <c:v>1.7500000000000005E-2</c:v>
                </c:pt>
                <c:pt idx="74">
                  <c:v>1.7500000000000002E-2</c:v>
                </c:pt>
                <c:pt idx="75">
                  <c:v>1.7500000000000002E-2</c:v>
                </c:pt>
                <c:pt idx="76">
                  <c:v>1.7500000000000002E-2</c:v>
                </c:pt>
                <c:pt idx="77">
                  <c:v>1.7500000000000002E-2</c:v>
                </c:pt>
                <c:pt idx="78">
                  <c:v>1.7500000000000002E-2</c:v>
                </c:pt>
                <c:pt idx="79">
                  <c:v>6.0000000000000005E-2</c:v>
                </c:pt>
                <c:pt idx="80">
                  <c:v>6.5000000000000002E-2</c:v>
                </c:pt>
                <c:pt idx="81">
                  <c:v>6.0000000000000005E-2</c:v>
                </c:pt>
                <c:pt idx="82">
                  <c:v>6.5000000000000016E-2</c:v>
                </c:pt>
                <c:pt idx="83">
                  <c:v>6.5000000000000002E-2</c:v>
                </c:pt>
                <c:pt idx="84">
                  <c:v>6.0000000000000005E-2</c:v>
                </c:pt>
                <c:pt idx="85">
                  <c:v>6.5000000000000002E-2</c:v>
                </c:pt>
                <c:pt idx="86">
                  <c:v>0.06</c:v>
                </c:pt>
                <c:pt idx="87">
                  <c:v>6.5000000000000002E-2</c:v>
                </c:pt>
                <c:pt idx="88">
                  <c:v>2.8000000000000001E-2</c:v>
                </c:pt>
                <c:pt idx="89">
                  <c:v>2.8000000000000004E-2</c:v>
                </c:pt>
                <c:pt idx="90">
                  <c:v>2.8000000000000004E-2</c:v>
                </c:pt>
                <c:pt idx="91">
                  <c:v>2.8000000000000001E-2</c:v>
                </c:pt>
                <c:pt idx="92">
                  <c:v>2.8000000000000004E-2</c:v>
                </c:pt>
                <c:pt idx="93">
                  <c:v>2.7999999999999997E-2</c:v>
                </c:pt>
                <c:pt idx="94">
                  <c:v>2.8500000000000001E-2</c:v>
                </c:pt>
                <c:pt idx="95">
                  <c:v>2.8500000000000001E-2</c:v>
                </c:pt>
                <c:pt idx="96">
                  <c:v>2.8499999999999998E-2</c:v>
                </c:pt>
                <c:pt idx="97">
                  <c:v>2.8500000000000001E-2</c:v>
                </c:pt>
                <c:pt idx="98">
                  <c:v>2.8500000000000001E-2</c:v>
                </c:pt>
                <c:pt idx="99">
                  <c:v>2.8500000000000001E-2</c:v>
                </c:pt>
                <c:pt idx="100">
                  <c:v>2.9000000000000001E-2</c:v>
                </c:pt>
                <c:pt idx="101">
                  <c:v>2.9000000000000005E-2</c:v>
                </c:pt>
                <c:pt idx="102">
                  <c:v>2.9000000000000005E-2</c:v>
                </c:pt>
                <c:pt idx="103">
                  <c:v>2.9000000000000001E-2</c:v>
                </c:pt>
                <c:pt idx="104">
                  <c:v>2.9000000000000005E-2</c:v>
                </c:pt>
                <c:pt idx="105">
                  <c:v>2.9000000000000001E-2</c:v>
                </c:pt>
                <c:pt idx="106">
                  <c:v>6.5000000000000002E-2</c:v>
                </c:pt>
                <c:pt idx="107">
                  <c:v>0.06</c:v>
                </c:pt>
                <c:pt idx="108">
                  <c:v>7.0000000000000007E-2</c:v>
                </c:pt>
                <c:pt idx="109">
                  <c:v>6.9999999999999993E-2</c:v>
                </c:pt>
                <c:pt idx="110">
                  <c:v>7.0000000000000007E-2</c:v>
                </c:pt>
                <c:pt idx="111">
                  <c:v>4.8499999999999995E-2</c:v>
                </c:pt>
                <c:pt idx="112">
                  <c:v>4.8500000000000001E-2</c:v>
                </c:pt>
                <c:pt idx="113">
                  <c:v>4.8500000000000001E-2</c:v>
                </c:pt>
                <c:pt idx="114">
                  <c:v>4.8500000000000001E-2</c:v>
                </c:pt>
                <c:pt idx="115">
                  <c:v>4.8500000000000001E-2</c:v>
                </c:pt>
                <c:pt idx="116">
                  <c:v>4.8500000000000001E-2</c:v>
                </c:pt>
                <c:pt idx="117">
                  <c:v>4.8500000000000001E-2</c:v>
                </c:pt>
                <c:pt idx="118">
                  <c:v>4.8500000000000008E-2</c:v>
                </c:pt>
                <c:pt idx="119">
                  <c:v>4.36E-2</c:v>
                </c:pt>
                <c:pt idx="120">
                  <c:v>4.3599999999999993E-2</c:v>
                </c:pt>
                <c:pt idx="121">
                  <c:v>4.36E-2</c:v>
                </c:pt>
                <c:pt idx="122">
                  <c:v>4.36E-2</c:v>
                </c:pt>
                <c:pt idx="123">
                  <c:v>7.0000000000000007E-2</c:v>
                </c:pt>
                <c:pt idx="124">
                  <c:v>7.0000000000000007E-2</c:v>
                </c:pt>
                <c:pt idx="125">
                  <c:v>6.9999999999999993E-2</c:v>
                </c:pt>
                <c:pt idx="126">
                  <c:v>7.0000000000000007E-2</c:v>
                </c:pt>
                <c:pt idx="127">
                  <c:v>7.0000000000000007E-2</c:v>
                </c:pt>
                <c:pt idx="128">
                  <c:v>6.9999999999999993E-2</c:v>
                </c:pt>
                <c:pt idx="129">
                  <c:v>7.0000000000000007E-2</c:v>
                </c:pt>
                <c:pt idx="130">
                  <c:v>6.9999999999999993E-2</c:v>
                </c:pt>
                <c:pt idx="131">
                  <c:v>7.0000000000000007E-2</c:v>
                </c:pt>
                <c:pt idx="132">
                  <c:v>7.0000000000000007E-2</c:v>
                </c:pt>
                <c:pt idx="133">
                  <c:v>7.0000000000000007E-2</c:v>
                </c:pt>
                <c:pt idx="134">
                  <c:v>7.0000000000000007E-2</c:v>
                </c:pt>
                <c:pt idx="135">
                  <c:v>7.0000000000000007E-2</c:v>
                </c:pt>
                <c:pt idx="136">
                  <c:v>7.0000000000000007E-2</c:v>
                </c:pt>
                <c:pt idx="137">
                  <c:v>7.0000000000000007E-2</c:v>
                </c:pt>
                <c:pt idx="138">
                  <c:v>4.36E-2</c:v>
                </c:pt>
                <c:pt idx="139">
                  <c:v>5.3599999999999995E-2</c:v>
                </c:pt>
                <c:pt idx="140">
                  <c:v>4.3600000000000007E-2</c:v>
                </c:pt>
                <c:pt idx="141">
                  <c:v>5.3600000000000009E-2</c:v>
                </c:pt>
                <c:pt idx="142">
                  <c:v>4.36E-2</c:v>
                </c:pt>
                <c:pt idx="143">
                  <c:v>5.3600000000000002E-2</c:v>
                </c:pt>
                <c:pt idx="144">
                  <c:v>7.0000000000000007E-2</c:v>
                </c:pt>
                <c:pt idx="145">
                  <c:v>6.9999999999999993E-2</c:v>
                </c:pt>
                <c:pt idx="146">
                  <c:v>7.0000000000000007E-2</c:v>
                </c:pt>
                <c:pt idx="147">
                  <c:v>2.5000000000000001E-2</c:v>
                </c:pt>
                <c:pt idx="148">
                  <c:v>2.5000000000000001E-2</c:v>
                </c:pt>
                <c:pt idx="149">
                  <c:v>2.5000000000000001E-2</c:v>
                </c:pt>
                <c:pt idx="150">
                  <c:v>2.5000000000000001E-2</c:v>
                </c:pt>
                <c:pt idx="151">
                  <c:v>2.5000000000000001E-2</c:v>
                </c:pt>
                <c:pt idx="152">
                  <c:v>5.9400000000000001E-2</c:v>
                </c:pt>
                <c:pt idx="153">
                  <c:v>5.9400000000000008E-2</c:v>
                </c:pt>
                <c:pt idx="154">
                  <c:v>5.9400000000000008E-2</c:v>
                </c:pt>
                <c:pt idx="155">
                  <c:v>5.9400000000000008E-2</c:v>
                </c:pt>
                <c:pt idx="156">
                  <c:v>5.9400000000000001E-2</c:v>
                </c:pt>
                <c:pt idx="157">
                  <c:v>5.9400000000000001E-2</c:v>
                </c:pt>
                <c:pt idx="158">
                  <c:v>5.9400000000000001E-2</c:v>
                </c:pt>
                <c:pt idx="159">
                  <c:v>5.9400000000000001E-2</c:v>
                </c:pt>
                <c:pt idx="160">
                  <c:v>8.1900000000000014E-2</c:v>
                </c:pt>
                <c:pt idx="161">
                  <c:v>8.1900000000000014E-2</c:v>
                </c:pt>
                <c:pt idx="162">
                  <c:v>8.1900000000000001E-2</c:v>
                </c:pt>
                <c:pt idx="163">
                  <c:v>5.2400000000000002E-2</c:v>
                </c:pt>
                <c:pt idx="164">
                  <c:v>6.7900000000000002E-2</c:v>
                </c:pt>
                <c:pt idx="165">
                  <c:v>5.2400000000000002E-2</c:v>
                </c:pt>
                <c:pt idx="166">
                  <c:v>6.7900000000000002E-2</c:v>
                </c:pt>
                <c:pt idx="167">
                  <c:v>8.1900000000000001E-2</c:v>
                </c:pt>
                <c:pt idx="168">
                  <c:v>8.1900000000000001E-2</c:v>
                </c:pt>
                <c:pt idx="169">
                  <c:v>8.1900000000000001E-2</c:v>
                </c:pt>
                <c:pt idx="170">
                  <c:v>5.9400000000000001E-2</c:v>
                </c:pt>
                <c:pt idx="171">
                  <c:v>5.9400000000000008E-2</c:v>
                </c:pt>
                <c:pt idx="172">
                  <c:v>5.9400000000000001E-2</c:v>
                </c:pt>
                <c:pt idx="173">
                  <c:v>5.9400000000000008E-2</c:v>
                </c:pt>
                <c:pt idx="174">
                  <c:v>5.9400000000000001E-2</c:v>
                </c:pt>
                <c:pt idx="175">
                  <c:v>5.9399999999999994E-2</c:v>
                </c:pt>
                <c:pt idx="176">
                  <c:v>5.9400000000000008E-2</c:v>
                </c:pt>
                <c:pt idx="177">
                  <c:v>5.9400000000000001E-2</c:v>
                </c:pt>
                <c:pt idx="178">
                  <c:v>1.4999999999999999E-2</c:v>
                </c:pt>
                <c:pt idx="179">
                  <c:v>1.4999999999999999E-2</c:v>
                </c:pt>
                <c:pt idx="180">
                  <c:v>1.4999999999999998E-2</c:v>
                </c:pt>
                <c:pt idx="181">
                  <c:v>1.5000000000000001E-2</c:v>
                </c:pt>
                <c:pt idx="182">
                  <c:v>1.4999999999999999E-2</c:v>
                </c:pt>
                <c:pt idx="183">
                  <c:v>1.4999999999999999E-2</c:v>
                </c:pt>
                <c:pt idx="184">
                  <c:v>1.4999999999999998E-2</c:v>
                </c:pt>
                <c:pt idx="185">
                  <c:v>1.4999999999999999E-2</c:v>
                </c:pt>
                <c:pt idx="186">
                  <c:v>1.4999999999999999E-2</c:v>
                </c:pt>
                <c:pt idx="187">
                  <c:v>1.4999999999999996E-2</c:v>
                </c:pt>
                <c:pt idx="188">
                  <c:v>1.5000000000000001E-2</c:v>
                </c:pt>
                <c:pt idx="189">
                  <c:v>1.4999999999999999E-2</c:v>
                </c:pt>
                <c:pt idx="190">
                  <c:v>1.4999999999999998E-2</c:v>
                </c:pt>
                <c:pt idx="191">
                  <c:v>5.2400000000000002E-2</c:v>
                </c:pt>
                <c:pt idx="192">
                  <c:v>6.7899999999999988E-2</c:v>
                </c:pt>
                <c:pt idx="193">
                  <c:v>6.7900000000000002E-2</c:v>
                </c:pt>
                <c:pt idx="194">
                  <c:v>5.2399999999999995E-2</c:v>
                </c:pt>
                <c:pt idx="195">
                  <c:v>8.1900000000000001E-2</c:v>
                </c:pt>
                <c:pt idx="196">
                  <c:v>8.1900000000000001E-2</c:v>
                </c:pt>
                <c:pt idx="197">
                  <c:v>8.1900000000000014E-2</c:v>
                </c:pt>
                <c:pt idx="198">
                  <c:v>8.1900000000000001E-2</c:v>
                </c:pt>
                <c:pt idx="199">
                  <c:v>8.1900000000000001E-2</c:v>
                </c:pt>
              </c:numCache>
            </c:numRef>
          </c:xVal>
          <c:yVal>
            <c:numRef>
              <c:f>EX_6!$G$8:$G$207</c:f>
              <c:numCache>
                <c:formatCode>_(* #,##0_);_(* \(#,##0\);_(* "-"??_);_(@_)</c:formatCode>
                <c:ptCount val="200"/>
                <c:pt idx="0">
                  <c:v>4817.2048387096775</c:v>
                </c:pt>
                <c:pt idx="1">
                  <c:v>4989.2467741935479</c:v>
                </c:pt>
                <c:pt idx="2">
                  <c:v>4372.5483870967746</c:v>
                </c:pt>
                <c:pt idx="3">
                  <c:v>4392.1564516129038</c:v>
                </c:pt>
                <c:pt idx="4">
                  <c:v>2838.5416129032255</c:v>
                </c:pt>
                <c:pt idx="5">
                  <c:v>2026.875806451613</c:v>
                </c:pt>
                <c:pt idx="6">
                  <c:v>4313.7258064516127</c:v>
                </c:pt>
                <c:pt idx="7">
                  <c:v>4392.1564516129038</c:v>
                </c:pt>
                <c:pt idx="8">
                  <c:v>2150.056129032258</c:v>
                </c:pt>
                <c:pt idx="9">
                  <c:v>2395.8332258064515</c:v>
                </c:pt>
                <c:pt idx="10">
                  <c:v>2732.3629032258063</c:v>
                </c:pt>
                <c:pt idx="11">
                  <c:v>3101.9035483870966</c:v>
                </c:pt>
                <c:pt idx="12">
                  <c:v>3313.5803225806453</c:v>
                </c:pt>
                <c:pt idx="13">
                  <c:v>2797.5309677419359</c:v>
                </c:pt>
                <c:pt idx="14">
                  <c:v>3183.5583870967739</c:v>
                </c:pt>
                <c:pt idx="15">
                  <c:v>3195.9461290322583</c:v>
                </c:pt>
                <c:pt idx="16">
                  <c:v>2202.7080645161291</c:v>
                </c:pt>
                <c:pt idx="17">
                  <c:v>2249.940322580645</c:v>
                </c:pt>
                <c:pt idx="18">
                  <c:v>3257.8829032258063</c:v>
                </c:pt>
                <c:pt idx="19">
                  <c:v>3134.0090322580645</c:v>
                </c:pt>
                <c:pt idx="20">
                  <c:v>2892.592580645161</c:v>
                </c:pt>
                <c:pt idx="21">
                  <c:v>3218.5183870967744</c:v>
                </c:pt>
                <c:pt idx="22">
                  <c:v>2603.6435483870969</c:v>
                </c:pt>
                <c:pt idx="23">
                  <c:v>2772.0990322580647</c:v>
                </c:pt>
                <c:pt idx="24">
                  <c:v>2360.9312903225805</c:v>
                </c:pt>
                <c:pt idx="25">
                  <c:v>3202.7161290322579</c:v>
                </c:pt>
                <c:pt idx="26">
                  <c:v>4176.470967741936</c:v>
                </c:pt>
                <c:pt idx="27">
                  <c:v>4176.470967741936</c:v>
                </c:pt>
                <c:pt idx="28">
                  <c:v>2565.1041935483868</c:v>
                </c:pt>
                <c:pt idx="29">
                  <c:v>1892.4970967741936</c:v>
                </c:pt>
                <c:pt idx="30">
                  <c:v>1522.9564516129033</c:v>
                </c:pt>
                <c:pt idx="31">
                  <c:v>2148.4374193548388</c:v>
                </c:pt>
                <c:pt idx="32">
                  <c:v>4254.9016129032261</c:v>
                </c:pt>
                <c:pt idx="33">
                  <c:v>4431.3725806451612</c:v>
                </c:pt>
                <c:pt idx="34">
                  <c:v>2362.8219354838707</c:v>
                </c:pt>
                <c:pt idx="35">
                  <c:v>2304.6874193548388</c:v>
                </c:pt>
                <c:pt idx="36">
                  <c:v>1903.6954838709676</c:v>
                </c:pt>
                <c:pt idx="37">
                  <c:v>2617.1874193548388</c:v>
                </c:pt>
                <c:pt idx="38">
                  <c:v>3882.3532258064515</c:v>
                </c:pt>
                <c:pt idx="39">
                  <c:v>3941.175806451613</c:v>
                </c:pt>
                <c:pt idx="40">
                  <c:v>4946.2370967741936</c:v>
                </c:pt>
                <c:pt idx="41">
                  <c:v>4967.7419354838712</c:v>
                </c:pt>
                <c:pt idx="42">
                  <c:v>4774.1935483870966</c:v>
                </c:pt>
                <c:pt idx="43">
                  <c:v>4058.824193548387</c:v>
                </c:pt>
                <c:pt idx="44">
                  <c:v>4196.0790322580642</c:v>
                </c:pt>
                <c:pt idx="45">
                  <c:v>3960.7838709677421</c:v>
                </c:pt>
                <c:pt idx="46">
                  <c:v>4333.3338709677419</c:v>
                </c:pt>
                <c:pt idx="47">
                  <c:v>2104.7432258064518</c:v>
                </c:pt>
                <c:pt idx="48">
                  <c:v>2134.831612903226</c:v>
                </c:pt>
                <c:pt idx="49">
                  <c:v>1946.640322580645</c:v>
                </c:pt>
                <c:pt idx="50">
                  <c:v>2494.3819354838711</c:v>
                </c:pt>
                <c:pt idx="51">
                  <c:v>1898.8764516129031</c:v>
                </c:pt>
                <c:pt idx="52">
                  <c:v>1662.9212903225805</c:v>
                </c:pt>
                <c:pt idx="53">
                  <c:v>1492.0948387096776</c:v>
                </c:pt>
                <c:pt idx="54">
                  <c:v>1432.8064516129032</c:v>
                </c:pt>
                <c:pt idx="55">
                  <c:v>1584.2696774193548</c:v>
                </c:pt>
                <c:pt idx="56">
                  <c:v>1595.5054838709677</c:v>
                </c:pt>
                <c:pt idx="57">
                  <c:v>1383.3993548387095</c:v>
                </c:pt>
                <c:pt idx="58">
                  <c:v>1403.1619354838708</c:v>
                </c:pt>
                <c:pt idx="59">
                  <c:v>1617.9774193548387</c:v>
                </c:pt>
                <c:pt idx="60">
                  <c:v>1943.8203225806451</c:v>
                </c:pt>
                <c:pt idx="61">
                  <c:v>9600</c:v>
                </c:pt>
                <c:pt idx="62">
                  <c:v>8533.3338709677409</c:v>
                </c:pt>
                <c:pt idx="63">
                  <c:v>8800</c:v>
                </c:pt>
                <c:pt idx="64">
                  <c:v>9688.8887096774197</c:v>
                </c:pt>
                <c:pt idx="65">
                  <c:v>9555.5548387096769</c:v>
                </c:pt>
                <c:pt idx="66">
                  <c:v>8755.5548387096769</c:v>
                </c:pt>
                <c:pt idx="67">
                  <c:v>8488.8887096774197</c:v>
                </c:pt>
                <c:pt idx="68">
                  <c:v>10044.445161290323</c:v>
                </c:pt>
                <c:pt idx="69">
                  <c:v>5650</c:v>
                </c:pt>
                <c:pt idx="70">
                  <c:v>5450</c:v>
                </c:pt>
                <c:pt idx="71">
                  <c:v>5500</c:v>
                </c:pt>
                <c:pt idx="72">
                  <c:v>7100</c:v>
                </c:pt>
                <c:pt idx="73">
                  <c:v>8285.717741935483</c:v>
                </c:pt>
                <c:pt idx="74">
                  <c:v>6800</c:v>
                </c:pt>
                <c:pt idx="75">
                  <c:v>8457.145161290322</c:v>
                </c:pt>
                <c:pt idx="76">
                  <c:v>8000</c:v>
                </c:pt>
                <c:pt idx="77">
                  <c:v>6571.427419354839</c:v>
                </c:pt>
                <c:pt idx="78">
                  <c:v>6342.8548387096771</c:v>
                </c:pt>
                <c:pt idx="79">
                  <c:v>4183.3374999999996</c:v>
                </c:pt>
                <c:pt idx="80">
                  <c:v>3876.9250000000002</c:v>
                </c:pt>
                <c:pt idx="81">
                  <c:v>4233.3374999999996</c:v>
                </c:pt>
                <c:pt idx="82">
                  <c:v>3923.0749999999998</c:v>
                </c:pt>
                <c:pt idx="83">
                  <c:v>3692.3064516129034</c:v>
                </c:pt>
                <c:pt idx="84">
                  <c:v>4116.6693548387093</c:v>
                </c:pt>
                <c:pt idx="85">
                  <c:v>3769.233870967742</c:v>
                </c:pt>
                <c:pt idx="86">
                  <c:v>3966.6693548387098</c:v>
                </c:pt>
                <c:pt idx="87">
                  <c:v>3661.5403225806454</c:v>
                </c:pt>
                <c:pt idx="88">
                  <c:v>8035.7096774193551</c:v>
                </c:pt>
                <c:pt idx="89">
                  <c:v>7857.1290322580644</c:v>
                </c:pt>
                <c:pt idx="90">
                  <c:v>9035.7096774193542</c:v>
                </c:pt>
                <c:pt idx="91">
                  <c:v>8250</c:v>
                </c:pt>
                <c:pt idx="92">
                  <c:v>8785.7096774193542</c:v>
                </c:pt>
                <c:pt idx="93">
                  <c:v>8142.8709677419356</c:v>
                </c:pt>
                <c:pt idx="94">
                  <c:v>7754.3870967741932</c:v>
                </c:pt>
                <c:pt idx="95">
                  <c:v>7684.2258064516127</c:v>
                </c:pt>
                <c:pt idx="96">
                  <c:v>7859.6451612903229</c:v>
                </c:pt>
                <c:pt idx="97">
                  <c:v>8701.7419354838712</c:v>
                </c:pt>
                <c:pt idx="98">
                  <c:v>7894.7419354838712</c:v>
                </c:pt>
                <c:pt idx="99">
                  <c:v>8982.4516129032254</c:v>
                </c:pt>
                <c:pt idx="100">
                  <c:v>23103.451612903227</c:v>
                </c:pt>
                <c:pt idx="101">
                  <c:v>6103.4516129032254</c:v>
                </c:pt>
                <c:pt idx="102">
                  <c:v>6793.0967741935483</c:v>
                </c:pt>
                <c:pt idx="103">
                  <c:v>7000</c:v>
                </c:pt>
                <c:pt idx="104">
                  <c:v>6793.0967741935483</c:v>
                </c:pt>
                <c:pt idx="105">
                  <c:v>6931.0322580645161</c:v>
                </c:pt>
                <c:pt idx="106">
                  <c:v>3400</c:v>
                </c:pt>
                <c:pt idx="107">
                  <c:v>3683.3375000000001</c:v>
                </c:pt>
                <c:pt idx="108">
                  <c:v>3428.5712903225808</c:v>
                </c:pt>
                <c:pt idx="109">
                  <c:v>3042.8570967741939</c:v>
                </c:pt>
                <c:pt idx="110">
                  <c:v>3028.5712903225808</c:v>
                </c:pt>
                <c:pt idx="111">
                  <c:v>5422.6750000000002</c:v>
                </c:pt>
                <c:pt idx="112">
                  <c:v>4020.625</c:v>
                </c:pt>
                <c:pt idx="113">
                  <c:v>3608.25</c:v>
                </c:pt>
                <c:pt idx="114">
                  <c:v>4371.125</c:v>
                </c:pt>
                <c:pt idx="115">
                  <c:v>5010.3</c:v>
                </c:pt>
                <c:pt idx="116">
                  <c:v>4164.95</c:v>
                </c:pt>
                <c:pt idx="117">
                  <c:v>3608.25</c:v>
                </c:pt>
                <c:pt idx="118">
                  <c:v>5113.3999999999996</c:v>
                </c:pt>
                <c:pt idx="119">
                  <c:v>5091.7419354838712</c:v>
                </c:pt>
                <c:pt idx="120">
                  <c:v>3623.8548387096776</c:v>
                </c:pt>
                <c:pt idx="121">
                  <c:v>4082.5725806451615</c:v>
                </c:pt>
                <c:pt idx="122">
                  <c:v>3944.9516129032259</c:v>
                </c:pt>
                <c:pt idx="123">
                  <c:v>3071.4287096774192</c:v>
                </c:pt>
                <c:pt idx="124">
                  <c:v>3585.7141935483869</c:v>
                </c:pt>
                <c:pt idx="125">
                  <c:v>3214.2858064516131</c:v>
                </c:pt>
                <c:pt idx="126">
                  <c:v>3528.5712903225808</c:v>
                </c:pt>
                <c:pt idx="127">
                  <c:v>3057.1429032258061</c:v>
                </c:pt>
                <c:pt idx="128">
                  <c:v>3042.8570967741939</c:v>
                </c:pt>
                <c:pt idx="129">
                  <c:v>3471.4287096774192</c:v>
                </c:pt>
                <c:pt idx="130">
                  <c:v>3514.2858064516131</c:v>
                </c:pt>
                <c:pt idx="131">
                  <c:v>3071.4287096774192</c:v>
                </c:pt>
                <c:pt idx="132">
                  <c:v>3471.4287096774192</c:v>
                </c:pt>
                <c:pt idx="133">
                  <c:v>3185.7141935483869</c:v>
                </c:pt>
                <c:pt idx="134">
                  <c:v>3542.8570967741939</c:v>
                </c:pt>
                <c:pt idx="135">
                  <c:v>3400</c:v>
                </c:pt>
                <c:pt idx="136">
                  <c:v>3500</c:v>
                </c:pt>
                <c:pt idx="137">
                  <c:v>3028.5712903225808</c:v>
                </c:pt>
                <c:pt idx="138">
                  <c:v>4082.5693548387094</c:v>
                </c:pt>
                <c:pt idx="139">
                  <c:v>2835.8209677419354</c:v>
                </c:pt>
                <c:pt idx="140">
                  <c:v>4128.4403225806445</c:v>
                </c:pt>
                <c:pt idx="141">
                  <c:v>3320.8951612903224</c:v>
                </c:pt>
                <c:pt idx="142">
                  <c:v>3669.7241935483871</c:v>
                </c:pt>
                <c:pt idx="143">
                  <c:v>3283.5822580645163</c:v>
                </c:pt>
                <c:pt idx="144">
                  <c:v>2900</c:v>
                </c:pt>
                <c:pt idx="145">
                  <c:v>3314.2858064516131</c:v>
                </c:pt>
                <c:pt idx="146">
                  <c:v>2957.1429032258061</c:v>
                </c:pt>
                <c:pt idx="147">
                  <c:v>5240</c:v>
                </c:pt>
                <c:pt idx="148">
                  <c:v>3920</c:v>
                </c:pt>
                <c:pt idx="149">
                  <c:v>4160</c:v>
                </c:pt>
                <c:pt idx="150">
                  <c:v>4360</c:v>
                </c:pt>
                <c:pt idx="151">
                  <c:v>5280</c:v>
                </c:pt>
                <c:pt idx="152">
                  <c:v>3703.7032258064519</c:v>
                </c:pt>
                <c:pt idx="153">
                  <c:v>3501.6838709677418</c:v>
                </c:pt>
                <c:pt idx="154">
                  <c:v>3552.1887096774194</c:v>
                </c:pt>
                <c:pt idx="155">
                  <c:v>3653.1983870967738</c:v>
                </c:pt>
                <c:pt idx="156">
                  <c:v>3771.043548387097</c:v>
                </c:pt>
                <c:pt idx="157">
                  <c:v>3737.3741935483872</c:v>
                </c:pt>
                <c:pt idx="158">
                  <c:v>3988.4870967741936</c:v>
                </c:pt>
                <c:pt idx="159">
                  <c:v>4064.1612903225805</c:v>
                </c:pt>
                <c:pt idx="160">
                  <c:v>2319.902258064516</c:v>
                </c:pt>
                <c:pt idx="161">
                  <c:v>2087.9119354838708</c:v>
                </c:pt>
                <c:pt idx="162">
                  <c:v>2173.3822580645165</c:v>
                </c:pt>
                <c:pt idx="163">
                  <c:v>4064.8870967741937</c:v>
                </c:pt>
                <c:pt idx="164">
                  <c:v>3166.4193548387098</c:v>
                </c:pt>
                <c:pt idx="165">
                  <c:v>4026.7177419354839</c:v>
                </c:pt>
                <c:pt idx="166">
                  <c:v>3225.3306451612902</c:v>
                </c:pt>
                <c:pt idx="167">
                  <c:v>2222.2222580645162</c:v>
                </c:pt>
                <c:pt idx="168">
                  <c:v>2246.6422580645162</c:v>
                </c:pt>
                <c:pt idx="169">
                  <c:v>2564.1025806451612</c:v>
                </c:pt>
                <c:pt idx="170">
                  <c:v>3400.6741935483869</c:v>
                </c:pt>
                <c:pt idx="171">
                  <c:v>3434.3435483870967</c:v>
                </c:pt>
                <c:pt idx="172">
                  <c:v>3590.1659999999997</c:v>
                </c:pt>
                <c:pt idx="173">
                  <c:v>3550.7758064516129</c:v>
                </c:pt>
                <c:pt idx="174">
                  <c:v>3451.1790322580646</c:v>
                </c:pt>
                <c:pt idx="175">
                  <c:v>3468.0129032258064</c:v>
                </c:pt>
                <c:pt idx="176">
                  <c:v>3727.5806451612902</c:v>
                </c:pt>
                <c:pt idx="177">
                  <c:v>3452.5903225806451</c:v>
                </c:pt>
                <c:pt idx="178">
                  <c:v>9133.3332258064529</c:v>
                </c:pt>
                <c:pt idx="179">
                  <c:v>8266.6667741935489</c:v>
                </c:pt>
                <c:pt idx="180">
                  <c:v>8333.3332258064511</c:v>
                </c:pt>
                <c:pt idx="181">
                  <c:v>9066.6667741935471</c:v>
                </c:pt>
                <c:pt idx="182">
                  <c:v>9400</c:v>
                </c:pt>
                <c:pt idx="183">
                  <c:v>8266.6667741935489</c:v>
                </c:pt>
                <c:pt idx="184">
                  <c:v>8133.3332258064511</c:v>
                </c:pt>
                <c:pt idx="185">
                  <c:v>9400</c:v>
                </c:pt>
                <c:pt idx="186">
                  <c:v>7600</c:v>
                </c:pt>
                <c:pt idx="187">
                  <c:v>5933.3306451612907</c:v>
                </c:pt>
                <c:pt idx="188">
                  <c:v>6266.6693548387093</c:v>
                </c:pt>
                <c:pt idx="189">
                  <c:v>6200</c:v>
                </c:pt>
                <c:pt idx="190">
                  <c:v>7533.3306451612907</c:v>
                </c:pt>
                <c:pt idx="191">
                  <c:v>4332.0645161290322</c:v>
                </c:pt>
                <c:pt idx="192">
                  <c:v>3240.0564516129034</c:v>
                </c:pt>
                <c:pt idx="193">
                  <c:v>3181.1451612903224</c:v>
                </c:pt>
                <c:pt idx="194">
                  <c:v>4103.0564516129034</c:v>
                </c:pt>
                <c:pt idx="195">
                  <c:v>2271.0622580645158</c:v>
                </c:pt>
                <c:pt idx="196">
                  <c:v>2405.3722580645158</c:v>
                </c:pt>
                <c:pt idx="197">
                  <c:v>2686.2025806451611</c:v>
                </c:pt>
                <c:pt idx="198">
                  <c:v>2759.4629032258067</c:v>
                </c:pt>
                <c:pt idx="199">
                  <c:v>2722.8325806451612</c:v>
                </c:pt>
              </c:numCache>
            </c:numRef>
          </c:yVal>
          <c:smooth val="0"/>
          <c:extLst>
            <c:ext xmlns:c16="http://schemas.microsoft.com/office/drawing/2014/chart" uri="{C3380CC4-5D6E-409C-BE32-E72D297353CC}">
              <c16:uniqueId val="{00000000-62CD-4781-A127-B3BCFE3F8BF5}"/>
            </c:ext>
          </c:extLst>
        </c:ser>
        <c:dLbls>
          <c:showLegendKey val="0"/>
          <c:showVal val="0"/>
          <c:showCatName val="0"/>
          <c:showSerName val="0"/>
          <c:showPercent val="0"/>
          <c:showBubbleSize val="0"/>
        </c:dLbls>
        <c:axId val="312571712"/>
        <c:axId val="312576960"/>
      </c:scatterChart>
      <c:valAx>
        <c:axId val="31257171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576960"/>
        <c:crosses val="autoZero"/>
        <c:crossBetween val="midCat"/>
      </c:valAx>
      <c:valAx>
        <c:axId val="31257696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5717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EX_6!$H$7</c:f>
              <c:strCache>
                <c:ptCount val="1"/>
                <c:pt idx="0">
                  <c:v>Theo Win Per Mach Day (TW/MD)</c:v>
                </c:pt>
              </c:strCache>
            </c:strRef>
          </c:tx>
          <c:spPr>
            <a:ln w="19050" cap="rnd">
              <a:noFill/>
              <a:round/>
            </a:ln>
            <a:effectLst/>
          </c:spPr>
          <c:marker>
            <c:symbol val="circle"/>
            <c:size val="5"/>
            <c:spPr>
              <a:solidFill>
                <a:schemeClr val="accent1"/>
              </a:solidFill>
              <a:ln w="9525">
                <a:solidFill>
                  <a:schemeClr val="accent1"/>
                </a:solidFill>
              </a:ln>
              <a:effectLst/>
            </c:spPr>
          </c:marker>
          <c:xVal>
            <c:numRef>
              <c:f>EX_6!$F$8:$F$207</c:f>
              <c:numCache>
                <c:formatCode>0.00%</c:formatCode>
                <c:ptCount val="200"/>
                <c:pt idx="0">
                  <c:v>4.6500000000000007E-2</c:v>
                </c:pt>
                <c:pt idx="1">
                  <c:v>4.65E-2</c:v>
                </c:pt>
                <c:pt idx="2">
                  <c:v>5.0999999999999997E-2</c:v>
                </c:pt>
                <c:pt idx="3">
                  <c:v>5.0999999999999997E-2</c:v>
                </c:pt>
                <c:pt idx="4">
                  <c:v>7.6799999999999993E-2</c:v>
                </c:pt>
                <c:pt idx="5">
                  <c:v>8.9300000000000018E-2</c:v>
                </c:pt>
                <c:pt idx="6">
                  <c:v>5.099999999999999E-2</c:v>
                </c:pt>
                <c:pt idx="7">
                  <c:v>5.0999999999999997E-2</c:v>
                </c:pt>
                <c:pt idx="8">
                  <c:v>8.9300000000000018E-2</c:v>
                </c:pt>
                <c:pt idx="9">
                  <c:v>7.6799999999999993E-2</c:v>
                </c:pt>
                <c:pt idx="10">
                  <c:v>8.9300000000000004E-2</c:v>
                </c:pt>
                <c:pt idx="11">
                  <c:v>8.9300000000000004E-2</c:v>
                </c:pt>
                <c:pt idx="12">
                  <c:v>8.0999999999999989E-2</c:v>
                </c:pt>
                <c:pt idx="13">
                  <c:v>8.1000000000000003E-2</c:v>
                </c:pt>
                <c:pt idx="14">
                  <c:v>8.8800000000000018E-2</c:v>
                </c:pt>
                <c:pt idx="15">
                  <c:v>8.8800000000000004E-2</c:v>
                </c:pt>
                <c:pt idx="16">
                  <c:v>8.1000000000000003E-2</c:v>
                </c:pt>
                <c:pt idx="17">
                  <c:v>8.1000000000000003E-2</c:v>
                </c:pt>
                <c:pt idx="18">
                  <c:v>8.8800000000000004E-2</c:v>
                </c:pt>
                <c:pt idx="19">
                  <c:v>8.8800000000000004E-2</c:v>
                </c:pt>
                <c:pt idx="20">
                  <c:v>8.1000000000000003E-2</c:v>
                </c:pt>
                <c:pt idx="21">
                  <c:v>8.1000000000000003E-2</c:v>
                </c:pt>
                <c:pt idx="22">
                  <c:v>9.8799999999999999E-2</c:v>
                </c:pt>
                <c:pt idx="23">
                  <c:v>8.1000000000000003E-2</c:v>
                </c:pt>
                <c:pt idx="24">
                  <c:v>9.8800000000000013E-2</c:v>
                </c:pt>
                <c:pt idx="25">
                  <c:v>8.1000000000000003E-2</c:v>
                </c:pt>
                <c:pt idx="26">
                  <c:v>5.0999999999999997E-2</c:v>
                </c:pt>
                <c:pt idx="27">
                  <c:v>5.0999999999999997E-2</c:v>
                </c:pt>
                <c:pt idx="28">
                  <c:v>7.6799999999999993E-2</c:v>
                </c:pt>
                <c:pt idx="29">
                  <c:v>8.929999999999999E-2</c:v>
                </c:pt>
                <c:pt idx="30">
                  <c:v>8.9300000000000004E-2</c:v>
                </c:pt>
                <c:pt idx="31">
                  <c:v>7.6799999999999993E-2</c:v>
                </c:pt>
                <c:pt idx="32">
                  <c:v>5.1000000000000004E-2</c:v>
                </c:pt>
                <c:pt idx="33">
                  <c:v>5.0999999999999997E-2</c:v>
                </c:pt>
                <c:pt idx="34">
                  <c:v>8.9300000000000004E-2</c:v>
                </c:pt>
                <c:pt idx="35">
                  <c:v>7.6799999999999993E-2</c:v>
                </c:pt>
                <c:pt idx="36">
                  <c:v>8.9300000000000004E-2</c:v>
                </c:pt>
                <c:pt idx="37">
                  <c:v>7.6799999999999993E-2</c:v>
                </c:pt>
                <c:pt idx="38">
                  <c:v>5.0999999999999997E-2</c:v>
                </c:pt>
                <c:pt idx="39">
                  <c:v>5.099999999999999E-2</c:v>
                </c:pt>
                <c:pt idx="40">
                  <c:v>4.6500000000000007E-2</c:v>
                </c:pt>
                <c:pt idx="41">
                  <c:v>4.65E-2</c:v>
                </c:pt>
                <c:pt idx="42">
                  <c:v>4.65E-2</c:v>
                </c:pt>
                <c:pt idx="43">
                  <c:v>5.1000000000000004E-2</c:v>
                </c:pt>
                <c:pt idx="44">
                  <c:v>5.0999999999999997E-2</c:v>
                </c:pt>
                <c:pt idx="45">
                  <c:v>5.099999999999999E-2</c:v>
                </c:pt>
                <c:pt idx="46">
                  <c:v>5.0999999999999997E-2</c:v>
                </c:pt>
                <c:pt idx="47">
                  <c:v>0.10119999999999998</c:v>
                </c:pt>
                <c:pt idx="48">
                  <c:v>8.8999999999999982E-2</c:v>
                </c:pt>
                <c:pt idx="49">
                  <c:v>0.1012</c:v>
                </c:pt>
                <c:pt idx="50">
                  <c:v>8.8999999999999996E-2</c:v>
                </c:pt>
                <c:pt idx="51">
                  <c:v>8.900000000000001E-2</c:v>
                </c:pt>
                <c:pt idx="52">
                  <c:v>8.900000000000001E-2</c:v>
                </c:pt>
                <c:pt idx="53">
                  <c:v>0.1012</c:v>
                </c:pt>
                <c:pt idx="54">
                  <c:v>0.1012</c:v>
                </c:pt>
                <c:pt idx="55">
                  <c:v>8.9000000000000024E-2</c:v>
                </c:pt>
                <c:pt idx="56">
                  <c:v>8.900000000000001E-2</c:v>
                </c:pt>
                <c:pt idx="57">
                  <c:v>0.1012</c:v>
                </c:pt>
                <c:pt idx="58">
                  <c:v>0.10120000000000001</c:v>
                </c:pt>
                <c:pt idx="59">
                  <c:v>8.900000000000001E-2</c:v>
                </c:pt>
                <c:pt idx="60">
                  <c:v>8.900000000000001E-2</c:v>
                </c:pt>
                <c:pt idx="61">
                  <c:v>2.2499999999999999E-2</c:v>
                </c:pt>
                <c:pt idx="62">
                  <c:v>2.2500000000000003E-2</c:v>
                </c:pt>
                <c:pt idx="63">
                  <c:v>2.2499999999999999E-2</c:v>
                </c:pt>
                <c:pt idx="64">
                  <c:v>2.2499999999999996E-2</c:v>
                </c:pt>
                <c:pt idx="65">
                  <c:v>2.2499999999999999E-2</c:v>
                </c:pt>
                <c:pt idx="66">
                  <c:v>2.2499999999999999E-2</c:v>
                </c:pt>
                <c:pt idx="67">
                  <c:v>2.2499999999999996E-2</c:v>
                </c:pt>
                <c:pt idx="68">
                  <c:v>2.2499999999999996E-2</c:v>
                </c:pt>
                <c:pt idx="69">
                  <c:v>0.02</c:v>
                </c:pt>
                <c:pt idx="70">
                  <c:v>0.02</c:v>
                </c:pt>
                <c:pt idx="71">
                  <c:v>0.02</c:v>
                </c:pt>
                <c:pt idx="72">
                  <c:v>0.02</c:v>
                </c:pt>
                <c:pt idx="73">
                  <c:v>1.7500000000000005E-2</c:v>
                </c:pt>
                <c:pt idx="74">
                  <c:v>1.7500000000000002E-2</c:v>
                </c:pt>
                <c:pt idx="75">
                  <c:v>1.7500000000000002E-2</c:v>
                </c:pt>
                <c:pt idx="76">
                  <c:v>1.7500000000000002E-2</c:v>
                </c:pt>
                <c:pt idx="77">
                  <c:v>1.7500000000000002E-2</c:v>
                </c:pt>
                <c:pt idx="78">
                  <c:v>1.7500000000000002E-2</c:v>
                </c:pt>
                <c:pt idx="79">
                  <c:v>6.0000000000000005E-2</c:v>
                </c:pt>
                <c:pt idx="80">
                  <c:v>6.5000000000000002E-2</c:v>
                </c:pt>
                <c:pt idx="81">
                  <c:v>6.0000000000000005E-2</c:v>
                </c:pt>
                <c:pt idx="82">
                  <c:v>6.5000000000000016E-2</c:v>
                </c:pt>
                <c:pt idx="83">
                  <c:v>6.5000000000000002E-2</c:v>
                </c:pt>
                <c:pt idx="84">
                  <c:v>6.0000000000000005E-2</c:v>
                </c:pt>
                <c:pt idx="85">
                  <c:v>6.5000000000000002E-2</c:v>
                </c:pt>
                <c:pt idx="86">
                  <c:v>0.06</c:v>
                </c:pt>
                <c:pt idx="87">
                  <c:v>6.5000000000000002E-2</c:v>
                </c:pt>
                <c:pt idx="88">
                  <c:v>2.8000000000000001E-2</c:v>
                </c:pt>
                <c:pt idx="89">
                  <c:v>2.8000000000000004E-2</c:v>
                </c:pt>
                <c:pt idx="90">
                  <c:v>2.8000000000000004E-2</c:v>
                </c:pt>
                <c:pt idx="91">
                  <c:v>2.8000000000000001E-2</c:v>
                </c:pt>
                <c:pt idx="92">
                  <c:v>2.8000000000000004E-2</c:v>
                </c:pt>
                <c:pt idx="93">
                  <c:v>2.7999999999999997E-2</c:v>
                </c:pt>
                <c:pt idx="94">
                  <c:v>2.8500000000000001E-2</c:v>
                </c:pt>
                <c:pt idx="95">
                  <c:v>2.8500000000000001E-2</c:v>
                </c:pt>
                <c:pt idx="96">
                  <c:v>2.8499999999999998E-2</c:v>
                </c:pt>
                <c:pt idx="97">
                  <c:v>2.8500000000000001E-2</c:v>
                </c:pt>
                <c:pt idx="98">
                  <c:v>2.8500000000000001E-2</c:v>
                </c:pt>
                <c:pt idx="99">
                  <c:v>2.8500000000000001E-2</c:v>
                </c:pt>
                <c:pt idx="100">
                  <c:v>2.9000000000000001E-2</c:v>
                </c:pt>
                <c:pt idx="101">
                  <c:v>2.9000000000000005E-2</c:v>
                </c:pt>
                <c:pt idx="102">
                  <c:v>2.9000000000000005E-2</c:v>
                </c:pt>
                <c:pt idx="103">
                  <c:v>2.9000000000000001E-2</c:v>
                </c:pt>
                <c:pt idx="104">
                  <c:v>2.9000000000000005E-2</c:v>
                </c:pt>
                <c:pt idx="105">
                  <c:v>2.9000000000000001E-2</c:v>
                </c:pt>
                <c:pt idx="106">
                  <c:v>6.5000000000000002E-2</c:v>
                </c:pt>
                <c:pt idx="107">
                  <c:v>0.06</c:v>
                </c:pt>
                <c:pt idx="108">
                  <c:v>7.0000000000000007E-2</c:v>
                </c:pt>
                <c:pt idx="109">
                  <c:v>6.9999999999999993E-2</c:v>
                </c:pt>
                <c:pt idx="110">
                  <c:v>7.0000000000000007E-2</c:v>
                </c:pt>
                <c:pt idx="111">
                  <c:v>4.8499999999999995E-2</c:v>
                </c:pt>
                <c:pt idx="112">
                  <c:v>4.8500000000000001E-2</c:v>
                </c:pt>
                <c:pt idx="113">
                  <c:v>4.8500000000000001E-2</c:v>
                </c:pt>
                <c:pt idx="114">
                  <c:v>4.8500000000000001E-2</c:v>
                </c:pt>
                <c:pt idx="115">
                  <c:v>4.8500000000000001E-2</c:v>
                </c:pt>
                <c:pt idx="116">
                  <c:v>4.8500000000000001E-2</c:v>
                </c:pt>
                <c:pt idx="117">
                  <c:v>4.8500000000000001E-2</c:v>
                </c:pt>
                <c:pt idx="118">
                  <c:v>4.8500000000000008E-2</c:v>
                </c:pt>
                <c:pt idx="119">
                  <c:v>4.36E-2</c:v>
                </c:pt>
                <c:pt idx="120">
                  <c:v>4.3599999999999993E-2</c:v>
                </c:pt>
                <c:pt idx="121">
                  <c:v>4.36E-2</c:v>
                </c:pt>
                <c:pt idx="122">
                  <c:v>4.36E-2</c:v>
                </c:pt>
                <c:pt idx="123">
                  <c:v>7.0000000000000007E-2</c:v>
                </c:pt>
                <c:pt idx="124">
                  <c:v>7.0000000000000007E-2</c:v>
                </c:pt>
                <c:pt idx="125">
                  <c:v>6.9999999999999993E-2</c:v>
                </c:pt>
                <c:pt idx="126">
                  <c:v>7.0000000000000007E-2</c:v>
                </c:pt>
                <c:pt idx="127">
                  <c:v>7.0000000000000007E-2</c:v>
                </c:pt>
                <c:pt idx="128">
                  <c:v>6.9999999999999993E-2</c:v>
                </c:pt>
                <c:pt idx="129">
                  <c:v>7.0000000000000007E-2</c:v>
                </c:pt>
                <c:pt idx="130">
                  <c:v>6.9999999999999993E-2</c:v>
                </c:pt>
                <c:pt idx="131">
                  <c:v>7.0000000000000007E-2</c:v>
                </c:pt>
                <c:pt idx="132">
                  <c:v>7.0000000000000007E-2</c:v>
                </c:pt>
                <c:pt idx="133">
                  <c:v>7.0000000000000007E-2</c:v>
                </c:pt>
                <c:pt idx="134">
                  <c:v>7.0000000000000007E-2</c:v>
                </c:pt>
                <c:pt idx="135">
                  <c:v>7.0000000000000007E-2</c:v>
                </c:pt>
                <c:pt idx="136">
                  <c:v>7.0000000000000007E-2</c:v>
                </c:pt>
                <c:pt idx="137">
                  <c:v>7.0000000000000007E-2</c:v>
                </c:pt>
                <c:pt idx="138">
                  <c:v>4.36E-2</c:v>
                </c:pt>
                <c:pt idx="139">
                  <c:v>5.3599999999999995E-2</c:v>
                </c:pt>
                <c:pt idx="140">
                  <c:v>4.3600000000000007E-2</c:v>
                </c:pt>
                <c:pt idx="141">
                  <c:v>5.3600000000000009E-2</c:v>
                </c:pt>
                <c:pt idx="142">
                  <c:v>4.36E-2</c:v>
                </c:pt>
                <c:pt idx="143">
                  <c:v>5.3600000000000002E-2</c:v>
                </c:pt>
                <c:pt idx="144">
                  <c:v>7.0000000000000007E-2</c:v>
                </c:pt>
                <c:pt idx="145">
                  <c:v>6.9999999999999993E-2</c:v>
                </c:pt>
                <c:pt idx="146">
                  <c:v>7.0000000000000007E-2</c:v>
                </c:pt>
                <c:pt idx="147">
                  <c:v>2.5000000000000001E-2</c:v>
                </c:pt>
                <c:pt idx="148">
                  <c:v>2.5000000000000001E-2</c:v>
                </c:pt>
                <c:pt idx="149">
                  <c:v>2.5000000000000001E-2</c:v>
                </c:pt>
                <c:pt idx="150">
                  <c:v>2.5000000000000001E-2</c:v>
                </c:pt>
                <c:pt idx="151">
                  <c:v>2.5000000000000001E-2</c:v>
                </c:pt>
                <c:pt idx="152">
                  <c:v>5.9400000000000001E-2</c:v>
                </c:pt>
                <c:pt idx="153">
                  <c:v>5.9400000000000008E-2</c:v>
                </c:pt>
                <c:pt idx="154">
                  <c:v>5.9400000000000008E-2</c:v>
                </c:pt>
                <c:pt idx="155">
                  <c:v>5.9400000000000008E-2</c:v>
                </c:pt>
                <c:pt idx="156">
                  <c:v>5.9400000000000001E-2</c:v>
                </c:pt>
                <c:pt idx="157">
                  <c:v>5.9400000000000001E-2</c:v>
                </c:pt>
                <c:pt idx="158">
                  <c:v>5.9400000000000001E-2</c:v>
                </c:pt>
                <c:pt idx="159">
                  <c:v>5.9400000000000001E-2</c:v>
                </c:pt>
                <c:pt idx="160">
                  <c:v>8.1900000000000014E-2</c:v>
                </c:pt>
                <c:pt idx="161">
                  <c:v>8.1900000000000014E-2</c:v>
                </c:pt>
                <c:pt idx="162">
                  <c:v>8.1900000000000001E-2</c:v>
                </c:pt>
                <c:pt idx="163">
                  <c:v>5.2400000000000002E-2</c:v>
                </c:pt>
                <c:pt idx="164">
                  <c:v>6.7900000000000002E-2</c:v>
                </c:pt>
                <c:pt idx="165">
                  <c:v>5.2400000000000002E-2</c:v>
                </c:pt>
                <c:pt idx="166">
                  <c:v>6.7900000000000002E-2</c:v>
                </c:pt>
                <c:pt idx="167">
                  <c:v>8.1900000000000001E-2</c:v>
                </c:pt>
                <c:pt idx="168">
                  <c:v>8.1900000000000001E-2</c:v>
                </c:pt>
                <c:pt idx="169">
                  <c:v>8.1900000000000001E-2</c:v>
                </c:pt>
                <c:pt idx="170">
                  <c:v>5.9400000000000001E-2</c:v>
                </c:pt>
                <c:pt idx="171">
                  <c:v>5.9400000000000008E-2</c:v>
                </c:pt>
                <c:pt idx="172">
                  <c:v>5.9400000000000001E-2</c:v>
                </c:pt>
                <c:pt idx="173">
                  <c:v>5.9400000000000008E-2</c:v>
                </c:pt>
                <c:pt idx="174">
                  <c:v>5.9400000000000001E-2</c:v>
                </c:pt>
                <c:pt idx="175">
                  <c:v>5.9399999999999994E-2</c:v>
                </c:pt>
                <c:pt idx="176">
                  <c:v>5.9400000000000008E-2</c:v>
                </c:pt>
                <c:pt idx="177">
                  <c:v>5.9400000000000001E-2</c:v>
                </c:pt>
                <c:pt idx="178">
                  <c:v>1.4999999999999999E-2</c:v>
                </c:pt>
                <c:pt idx="179">
                  <c:v>1.4999999999999999E-2</c:v>
                </c:pt>
                <c:pt idx="180">
                  <c:v>1.4999999999999998E-2</c:v>
                </c:pt>
                <c:pt idx="181">
                  <c:v>1.5000000000000001E-2</c:v>
                </c:pt>
                <c:pt idx="182">
                  <c:v>1.4999999999999999E-2</c:v>
                </c:pt>
                <c:pt idx="183">
                  <c:v>1.4999999999999999E-2</c:v>
                </c:pt>
                <c:pt idx="184">
                  <c:v>1.4999999999999998E-2</c:v>
                </c:pt>
                <c:pt idx="185">
                  <c:v>1.4999999999999999E-2</c:v>
                </c:pt>
                <c:pt idx="186">
                  <c:v>1.4999999999999999E-2</c:v>
                </c:pt>
                <c:pt idx="187">
                  <c:v>1.4999999999999996E-2</c:v>
                </c:pt>
                <c:pt idx="188">
                  <c:v>1.5000000000000001E-2</c:v>
                </c:pt>
                <c:pt idx="189">
                  <c:v>1.4999999999999999E-2</c:v>
                </c:pt>
                <c:pt idx="190">
                  <c:v>1.4999999999999998E-2</c:v>
                </c:pt>
                <c:pt idx="191">
                  <c:v>5.2400000000000002E-2</c:v>
                </c:pt>
                <c:pt idx="192">
                  <c:v>6.7899999999999988E-2</c:v>
                </c:pt>
                <c:pt idx="193">
                  <c:v>6.7900000000000002E-2</c:v>
                </c:pt>
                <c:pt idx="194">
                  <c:v>5.2399999999999995E-2</c:v>
                </c:pt>
                <c:pt idx="195">
                  <c:v>8.1900000000000001E-2</c:v>
                </c:pt>
                <c:pt idx="196">
                  <c:v>8.1900000000000001E-2</c:v>
                </c:pt>
                <c:pt idx="197">
                  <c:v>8.1900000000000014E-2</c:v>
                </c:pt>
                <c:pt idx="198">
                  <c:v>8.1900000000000001E-2</c:v>
                </c:pt>
                <c:pt idx="199">
                  <c:v>8.1900000000000001E-2</c:v>
                </c:pt>
              </c:numCache>
            </c:numRef>
          </c:xVal>
          <c:yVal>
            <c:numRef>
              <c:f>EX_6!$H$8:$H$207</c:f>
              <c:numCache>
                <c:formatCode>_(* #,##0_);_(* \(#,##0\);_(* "-"??_);_(@_)</c:formatCode>
                <c:ptCount val="200"/>
                <c:pt idx="0">
                  <c:v>224.00002500000002</c:v>
                </c:pt>
                <c:pt idx="1">
                  <c:v>231.99997499999998</c:v>
                </c:pt>
                <c:pt idx="2">
                  <c:v>222.99996774193548</c:v>
                </c:pt>
                <c:pt idx="3">
                  <c:v>223.99997903225807</c:v>
                </c:pt>
                <c:pt idx="4">
                  <c:v>217.99999587096769</c:v>
                </c:pt>
                <c:pt idx="5">
                  <c:v>181.00000951612907</c:v>
                </c:pt>
                <c:pt idx="6">
                  <c:v>220.00001612903222</c:v>
                </c:pt>
                <c:pt idx="7">
                  <c:v>223.99997903225807</c:v>
                </c:pt>
                <c:pt idx="8">
                  <c:v>192.00001232258069</c:v>
                </c:pt>
                <c:pt idx="9">
                  <c:v>183.99999174193547</c:v>
                </c:pt>
                <c:pt idx="10">
                  <c:v>244.00000725806453</c:v>
                </c:pt>
                <c:pt idx="11">
                  <c:v>276.99998687096775</c:v>
                </c:pt>
                <c:pt idx="12">
                  <c:v>268.40000612903225</c:v>
                </c:pt>
                <c:pt idx="13">
                  <c:v>226.60000838709681</c:v>
                </c:pt>
                <c:pt idx="14">
                  <c:v>282.69998477419358</c:v>
                </c:pt>
                <c:pt idx="15">
                  <c:v>283.80001625806455</c:v>
                </c:pt>
                <c:pt idx="16">
                  <c:v>178.41935322580647</c:v>
                </c:pt>
                <c:pt idx="17">
                  <c:v>182.24516612903224</c:v>
                </c:pt>
                <c:pt idx="18">
                  <c:v>289.30000180645163</c:v>
                </c:pt>
                <c:pt idx="19">
                  <c:v>278.30000206451615</c:v>
                </c:pt>
                <c:pt idx="20">
                  <c:v>234.29999903225806</c:v>
                </c:pt>
                <c:pt idx="21">
                  <c:v>260.69998935483875</c:v>
                </c:pt>
                <c:pt idx="22">
                  <c:v>257.23998258064518</c:v>
                </c:pt>
                <c:pt idx="23">
                  <c:v>224.54002161290325</c:v>
                </c:pt>
                <c:pt idx="24">
                  <c:v>233.26001148387098</c:v>
                </c:pt>
                <c:pt idx="25">
                  <c:v>259.42000645161289</c:v>
                </c:pt>
                <c:pt idx="26">
                  <c:v>213.00001935483871</c:v>
                </c:pt>
                <c:pt idx="27">
                  <c:v>213.00001935483871</c:v>
                </c:pt>
                <c:pt idx="28">
                  <c:v>197.00000206451608</c:v>
                </c:pt>
                <c:pt idx="29">
                  <c:v>168.99999074193548</c:v>
                </c:pt>
                <c:pt idx="30">
                  <c:v>136.00001112903226</c:v>
                </c:pt>
                <c:pt idx="31">
                  <c:v>164.99999380645161</c:v>
                </c:pt>
                <c:pt idx="32">
                  <c:v>216.99998225806453</c:v>
                </c:pt>
                <c:pt idx="33">
                  <c:v>226.00000161290319</c:v>
                </c:pt>
                <c:pt idx="34">
                  <c:v>210.99999883870967</c:v>
                </c:pt>
                <c:pt idx="35">
                  <c:v>176.99999380645161</c:v>
                </c:pt>
                <c:pt idx="36">
                  <c:v>170.00000670967742</c:v>
                </c:pt>
                <c:pt idx="37">
                  <c:v>200.99999380645161</c:v>
                </c:pt>
                <c:pt idx="38">
                  <c:v>198.00001451612903</c:v>
                </c:pt>
                <c:pt idx="39">
                  <c:v>200.99996612903223</c:v>
                </c:pt>
                <c:pt idx="40">
                  <c:v>230.00002500000002</c:v>
                </c:pt>
                <c:pt idx="41">
                  <c:v>231</c:v>
                </c:pt>
                <c:pt idx="42">
                  <c:v>222</c:v>
                </c:pt>
                <c:pt idx="43">
                  <c:v>207.00003387096774</c:v>
                </c:pt>
                <c:pt idx="44">
                  <c:v>214.00003064516127</c:v>
                </c:pt>
                <c:pt idx="45">
                  <c:v>201.99997741935482</c:v>
                </c:pt>
                <c:pt idx="46">
                  <c:v>221.00002741935481</c:v>
                </c:pt>
                <c:pt idx="47">
                  <c:v>213.00001445161288</c:v>
                </c:pt>
                <c:pt idx="48">
                  <c:v>190.00001354838707</c:v>
                </c:pt>
                <c:pt idx="49">
                  <c:v>197.00000064516126</c:v>
                </c:pt>
                <c:pt idx="50">
                  <c:v>221.99999225806451</c:v>
                </c:pt>
                <c:pt idx="51">
                  <c:v>169.00000419354839</c:v>
                </c:pt>
                <c:pt idx="52">
                  <c:v>147.99999483870968</c:v>
                </c:pt>
                <c:pt idx="53">
                  <c:v>150.99999767741937</c:v>
                </c:pt>
                <c:pt idx="54">
                  <c:v>145.00001290322581</c:v>
                </c:pt>
                <c:pt idx="55">
                  <c:v>141.00000129032261</c:v>
                </c:pt>
                <c:pt idx="56">
                  <c:v>141.99998806451615</c:v>
                </c:pt>
                <c:pt idx="57">
                  <c:v>140.0000147096774</c:v>
                </c:pt>
                <c:pt idx="58">
                  <c:v>141.99998787096774</c:v>
                </c:pt>
                <c:pt idx="59">
                  <c:v>143.99999032258066</c:v>
                </c:pt>
                <c:pt idx="60">
                  <c:v>173.00000870967745</c:v>
                </c:pt>
                <c:pt idx="61">
                  <c:v>216</c:v>
                </c:pt>
                <c:pt idx="62">
                  <c:v>192.00001209677419</c:v>
                </c:pt>
                <c:pt idx="63">
                  <c:v>198</c:v>
                </c:pt>
                <c:pt idx="64">
                  <c:v>217.99999596774191</c:v>
                </c:pt>
                <c:pt idx="65">
                  <c:v>214.99998387096772</c:v>
                </c:pt>
                <c:pt idx="66">
                  <c:v>196.99998387096772</c:v>
                </c:pt>
                <c:pt idx="67">
                  <c:v>190.99999596774191</c:v>
                </c:pt>
                <c:pt idx="68">
                  <c:v>226.00001612903222</c:v>
                </c:pt>
                <c:pt idx="69">
                  <c:v>113</c:v>
                </c:pt>
                <c:pt idx="70">
                  <c:v>109</c:v>
                </c:pt>
                <c:pt idx="71">
                  <c:v>110</c:v>
                </c:pt>
                <c:pt idx="72">
                  <c:v>142</c:v>
                </c:pt>
                <c:pt idx="73">
                  <c:v>145.00006048387098</c:v>
                </c:pt>
                <c:pt idx="74">
                  <c:v>119.00000000000001</c:v>
                </c:pt>
                <c:pt idx="75">
                  <c:v>148.00004032258065</c:v>
                </c:pt>
                <c:pt idx="76">
                  <c:v>140</c:v>
                </c:pt>
                <c:pt idx="77">
                  <c:v>114.99997983870969</c:v>
                </c:pt>
                <c:pt idx="78">
                  <c:v>110.99995967741935</c:v>
                </c:pt>
                <c:pt idx="79">
                  <c:v>251.00024999999999</c:v>
                </c:pt>
                <c:pt idx="80">
                  <c:v>252.00012500000003</c:v>
                </c:pt>
                <c:pt idx="81">
                  <c:v>254.00024999999999</c:v>
                </c:pt>
                <c:pt idx="82">
                  <c:v>254.99987500000003</c:v>
                </c:pt>
                <c:pt idx="83">
                  <c:v>239.99991935483871</c:v>
                </c:pt>
                <c:pt idx="84">
                  <c:v>247.00016129032258</c:v>
                </c:pt>
                <c:pt idx="85">
                  <c:v>245.00020161290323</c:v>
                </c:pt>
                <c:pt idx="86">
                  <c:v>238.00016129032258</c:v>
                </c:pt>
                <c:pt idx="87">
                  <c:v>238.00012096774194</c:v>
                </c:pt>
                <c:pt idx="88">
                  <c:v>224.99987096774194</c:v>
                </c:pt>
                <c:pt idx="89">
                  <c:v>219.99961290322582</c:v>
                </c:pt>
                <c:pt idx="90">
                  <c:v>252.99987096774194</c:v>
                </c:pt>
                <c:pt idx="91">
                  <c:v>231</c:v>
                </c:pt>
                <c:pt idx="92">
                  <c:v>245.99987096774194</c:v>
                </c:pt>
                <c:pt idx="93">
                  <c:v>228.00038709677418</c:v>
                </c:pt>
                <c:pt idx="94">
                  <c:v>221.00003225806452</c:v>
                </c:pt>
                <c:pt idx="95">
                  <c:v>219.00043548387097</c:v>
                </c:pt>
                <c:pt idx="96">
                  <c:v>223.99988709677419</c:v>
                </c:pt>
                <c:pt idx="97">
                  <c:v>247.99964516129035</c:v>
                </c:pt>
                <c:pt idx="98">
                  <c:v>225.00014516129033</c:v>
                </c:pt>
                <c:pt idx="99">
                  <c:v>255.99987096774194</c:v>
                </c:pt>
                <c:pt idx="100">
                  <c:v>670.00009677419359</c:v>
                </c:pt>
                <c:pt idx="101">
                  <c:v>177.00009677419357</c:v>
                </c:pt>
                <c:pt idx="102">
                  <c:v>196.99980645161293</c:v>
                </c:pt>
                <c:pt idx="103">
                  <c:v>203</c:v>
                </c:pt>
                <c:pt idx="104">
                  <c:v>196.99980645161293</c:v>
                </c:pt>
                <c:pt idx="105">
                  <c:v>200.99993548387098</c:v>
                </c:pt>
                <c:pt idx="106">
                  <c:v>221</c:v>
                </c:pt>
                <c:pt idx="107">
                  <c:v>221.00024999999999</c:v>
                </c:pt>
                <c:pt idx="108">
                  <c:v>239.99999032258069</c:v>
                </c:pt>
                <c:pt idx="109">
                  <c:v>212.99999677419356</c:v>
                </c:pt>
                <c:pt idx="110">
                  <c:v>211.99999032258069</c:v>
                </c:pt>
                <c:pt idx="111">
                  <c:v>262.99973749999998</c:v>
                </c:pt>
                <c:pt idx="112">
                  <c:v>195.00031250000001</c:v>
                </c:pt>
                <c:pt idx="113">
                  <c:v>175.000125</c:v>
                </c:pt>
                <c:pt idx="114">
                  <c:v>211.9995625</c:v>
                </c:pt>
                <c:pt idx="115">
                  <c:v>242.99955</c:v>
                </c:pt>
                <c:pt idx="116">
                  <c:v>202.00007500000001</c:v>
                </c:pt>
                <c:pt idx="117">
                  <c:v>175.000125</c:v>
                </c:pt>
                <c:pt idx="118">
                  <c:v>247.99990000000003</c:v>
                </c:pt>
                <c:pt idx="119">
                  <c:v>221.99994838709679</c:v>
                </c:pt>
                <c:pt idx="120">
                  <c:v>158.00007096774192</c:v>
                </c:pt>
                <c:pt idx="121">
                  <c:v>178.00016451612905</c:v>
                </c:pt>
                <c:pt idx="122">
                  <c:v>171.99989032258065</c:v>
                </c:pt>
                <c:pt idx="123">
                  <c:v>215.00000967741937</c:v>
                </c:pt>
                <c:pt idx="124">
                  <c:v>250.99999354838712</c:v>
                </c:pt>
                <c:pt idx="125">
                  <c:v>225.0000064516129</c:v>
                </c:pt>
                <c:pt idx="126">
                  <c:v>246.99999032258069</c:v>
                </c:pt>
                <c:pt idx="127">
                  <c:v>214.00000322580647</c:v>
                </c:pt>
                <c:pt idx="128">
                  <c:v>212.99999677419356</c:v>
                </c:pt>
                <c:pt idx="129">
                  <c:v>243.00000967741937</c:v>
                </c:pt>
                <c:pt idx="130">
                  <c:v>246.0000064516129</c:v>
                </c:pt>
                <c:pt idx="131">
                  <c:v>215.00000967741937</c:v>
                </c:pt>
                <c:pt idx="132">
                  <c:v>243.00000967741937</c:v>
                </c:pt>
                <c:pt idx="133">
                  <c:v>222.99999354838712</c:v>
                </c:pt>
                <c:pt idx="134">
                  <c:v>247.99999677419359</c:v>
                </c:pt>
                <c:pt idx="135">
                  <c:v>238.00000000000003</c:v>
                </c:pt>
                <c:pt idx="136">
                  <c:v>245.00000000000003</c:v>
                </c:pt>
                <c:pt idx="137">
                  <c:v>211.99999032258069</c:v>
                </c:pt>
                <c:pt idx="138">
                  <c:v>178.00002387096774</c:v>
                </c:pt>
                <c:pt idx="139">
                  <c:v>152.00000387096773</c:v>
                </c:pt>
                <c:pt idx="140">
                  <c:v>179.99999806451612</c:v>
                </c:pt>
                <c:pt idx="141">
                  <c:v>177.99998064516132</c:v>
                </c:pt>
                <c:pt idx="142">
                  <c:v>159.99997483870968</c:v>
                </c:pt>
                <c:pt idx="143">
                  <c:v>176.00000903225808</c:v>
                </c:pt>
                <c:pt idx="144">
                  <c:v>203.00000000000003</c:v>
                </c:pt>
                <c:pt idx="145">
                  <c:v>232.0000064516129</c:v>
                </c:pt>
                <c:pt idx="146">
                  <c:v>207.00000322580647</c:v>
                </c:pt>
                <c:pt idx="147">
                  <c:v>131</c:v>
                </c:pt>
                <c:pt idx="148">
                  <c:v>98</c:v>
                </c:pt>
                <c:pt idx="149">
                  <c:v>104</c:v>
                </c:pt>
                <c:pt idx="150">
                  <c:v>109</c:v>
                </c:pt>
                <c:pt idx="151">
                  <c:v>132</c:v>
                </c:pt>
                <c:pt idx="152">
                  <c:v>219.99997161290324</c:v>
                </c:pt>
                <c:pt idx="153">
                  <c:v>208.00002193548389</c:v>
                </c:pt>
                <c:pt idx="154">
                  <c:v>211.00000935483874</c:v>
                </c:pt>
                <c:pt idx="155">
                  <c:v>216.99998419354839</c:v>
                </c:pt>
                <c:pt idx="156">
                  <c:v>223.99998677419356</c:v>
                </c:pt>
                <c:pt idx="157">
                  <c:v>222.0000270967742</c:v>
                </c:pt>
                <c:pt idx="158">
                  <c:v>236.91613354838711</c:v>
                </c:pt>
                <c:pt idx="159">
                  <c:v>241.41118064516129</c:v>
                </c:pt>
                <c:pt idx="160">
                  <c:v>189.9999949354839</c:v>
                </c:pt>
                <c:pt idx="161">
                  <c:v>170.99998751612904</c:v>
                </c:pt>
                <c:pt idx="162">
                  <c:v>178.0000069354839</c:v>
                </c:pt>
                <c:pt idx="163">
                  <c:v>213.00008387096776</c:v>
                </c:pt>
                <c:pt idx="164">
                  <c:v>214.99987419354841</c:v>
                </c:pt>
                <c:pt idx="165">
                  <c:v>211.00000967741937</c:v>
                </c:pt>
                <c:pt idx="166">
                  <c:v>218.99995080645164</c:v>
                </c:pt>
                <c:pt idx="167">
                  <c:v>182.00000293548388</c:v>
                </c:pt>
                <c:pt idx="168">
                  <c:v>184.00000093548388</c:v>
                </c:pt>
                <c:pt idx="169">
                  <c:v>210.0000013548387</c:v>
                </c:pt>
                <c:pt idx="170">
                  <c:v>202.00004709677418</c:v>
                </c:pt>
                <c:pt idx="171">
                  <c:v>204.00000677419357</c:v>
                </c:pt>
                <c:pt idx="172">
                  <c:v>213.25586039999999</c:v>
                </c:pt>
                <c:pt idx="173">
                  <c:v>210.91608290322583</c:v>
                </c:pt>
                <c:pt idx="174">
                  <c:v>205.00003451612903</c:v>
                </c:pt>
                <c:pt idx="175">
                  <c:v>205.99996645161289</c:v>
                </c:pt>
                <c:pt idx="176">
                  <c:v>221.41829032258067</c:v>
                </c:pt>
                <c:pt idx="177">
                  <c:v>205.08386516129033</c:v>
                </c:pt>
                <c:pt idx="178">
                  <c:v>136.99999838709678</c:v>
                </c:pt>
                <c:pt idx="179">
                  <c:v>124.00000161290323</c:v>
                </c:pt>
                <c:pt idx="180">
                  <c:v>124.99999838709675</c:v>
                </c:pt>
                <c:pt idx="181">
                  <c:v>136.00000161290322</c:v>
                </c:pt>
                <c:pt idx="182">
                  <c:v>141</c:v>
                </c:pt>
                <c:pt idx="183">
                  <c:v>124.00000161290323</c:v>
                </c:pt>
                <c:pt idx="184">
                  <c:v>121.99999838709675</c:v>
                </c:pt>
                <c:pt idx="185">
                  <c:v>141</c:v>
                </c:pt>
                <c:pt idx="186">
                  <c:v>114</c:v>
                </c:pt>
                <c:pt idx="187">
                  <c:v>88.999959677419341</c:v>
                </c:pt>
                <c:pt idx="188">
                  <c:v>94.000040322580645</c:v>
                </c:pt>
                <c:pt idx="189">
                  <c:v>93</c:v>
                </c:pt>
                <c:pt idx="190">
                  <c:v>112.99995967741934</c:v>
                </c:pt>
                <c:pt idx="191">
                  <c:v>227.00018064516129</c:v>
                </c:pt>
                <c:pt idx="192">
                  <c:v>219.99983306451611</c:v>
                </c:pt>
                <c:pt idx="193">
                  <c:v>215.99975645161291</c:v>
                </c:pt>
                <c:pt idx="194">
                  <c:v>215.00015806451611</c:v>
                </c:pt>
                <c:pt idx="195">
                  <c:v>185.99999893548386</c:v>
                </c:pt>
                <c:pt idx="196">
                  <c:v>196.99998793548386</c:v>
                </c:pt>
                <c:pt idx="197">
                  <c:v>219.99999135483873</c:v>
                </c:pt>
                <c:pt idx="198">
                  <c:v>226.00001177419358</c:v>
                </c:pt>
                <c:pt idx="199">
                  <c:v>222.99998835483871</c:v>
                </c:pt>
              </c:numCache>
            </c:numRef>
          </c:yVal>
          <c:smooth val="0"/>
          <c:extLst>
            <c:ext xmlns:c16="http://schemas.microsoft.com/office/drawing/2014/chart" uri="{C3380CC4-5D6E-409C-BE32-E72D297353CC}">
              <c16:uniqueId val="{00000000-B5E7-43C7-A79A-BBFF2180AF8F}"/>
            </c:ext>
          </c:extLst>
        </c:ser>
        <c:dLbls>
          <c:showLegendKey val="0"/>
          <c:showVal val="0"/>
          <c:showCatName val="0"/>
          <c:showSerName val="0"/>
          <c:showPercent val="0"/>
          <c:showBubbleSize val="0"/>
        </c:dLbls>
        <c:axId val="310448208"/>
        <c:axId val="310447552"/>
      </c:scatterChart>
      <c:valAx>
        <c:axId val="3104482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447552"/>
        <c:crosses val="autoZero"/>
        <c:crossBetween val="midCat"/>
      </c:valAx>
      <c:valAx>
        <c:axId val="3104475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4482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828958533410092E-2"/>
          <c:y val="8.496255193305649E-2"/>
          <c:w val="0.92301086881053063"/>
          <c:h val="0.8783025641050094"/>
        </c:manualLayout>
      </c:layout>
      <c:scatterChart>
        <c:scatterStyle val="lineMarker"/>
        <c:varyColors val="0"/>
        <c:ser>
          <c:idx val="0"/>
          <c:order val="0"/>
          <c:tx>
            <c:strRef>
              <c:f>EX_6!$I$7</c:f>
              <c:strCache>
                <c:ptCount val="1"/>
                <c:pt idx="0">
                  <c:v>Actual Win Per Machine Day</c:v>
                </c:pt>
              </c:strCache>
            </c:strRef>
          </c:tx>
          <c:spPr>
            <a:ln w="19050" cap="rnd">
              <a:noFill/>
              <a:round/>
            </a:ln>
            <a:effectLst/>
          </c:spPr>
          <c:marker>
            <c:symbol val="circle"/>
            <c:size val="5"/>
            <c:spPr>
              <a:solidFill>
                <a:schemeClr val="accent1"/>
              </a:solidFill>
              <a:ln w="9525">
                <a:solidFill>
                  <a:schemeClr val="accent1"/>
                </a:solidFill>
              </a:ln>
              <a:effectLst/>
            </c:spPr>
          </c:marker>
          <c:xVal>
            <c:numRef>
              <c:f>EX_6!$H$8:$H$207</c:f>
              <c:numCache>
                <c:formatCode>_(* #,##0_);_(* \(#,##0\);_(* "-"??_);_(@_)</c:formatCode>
                <c:ptCount val="200"/>
                <c:pt idx="0">
                  <c:v>224.00002500000002</c:v>
                </c:pt>
                <c:pt idx="1">
                  <c:v>231.99997499999998</c:v>
                </c:pt>
                <c:pt idx="2">
                  <c:v>222.99996774193548</c:v>
                </c:pt>
                <c:pt idx="3">
                  <c:v>223.99997903225807</c:v>
                </c:pt>
                <c:pt idx="4">
                  <c:v>217.99999587096769</c:v>
                </c:pt>
                <c:pt idx="5">
                  <c:v>181.00000951612907</c:v>
                </c:pt>
                <c:pt idx="6">
                  <c:v>220.00001612903222</c:v>
                </c:pt>
                <c:pt idx="7">
                  <c:v>223.99997903225807</c:v>
                </c:pt>
                <c:pt idx="8">
                  <c:v>192.00001232258069</c:v>
                </c:pt>
                <c:pt idx="9">
                  <c:v>183.99999174193547</c:v>
                </c:pt>
                <c:pt idx="10">
                  <c:v>244.00000725806453</c:v>
                </c:pt>
                <c:pt idx="11">
                  <c:v>276.99998687096775</c:v>
                </c:pt>
                <c:pt idx="12">
                  <c:v>268.40000612903225</c:v>
                </c:pt>
                <c:pt idx="13">
                  <c:v>226.60000838709681</c:v>
                </c:pt>
                <c:pt idx="14">
                  <c:v>282.69998477419358</c:v>
                </c:pt>
                <c:pt idx="15">
                  <c:v>283.80001625806455</c:v>
                </c:pt>
                <c:pt idx="16">
                  <c:v>178.41935322580647</c:v>
                </c:pt>
                <c:pt idx="17">
                  <c:v>182.24516612903224</c:v>
                </c:pt>
                <c:pt idx="18">
                  <c:v>289.30000180645163</c:v>
                </c:pt>
                <c:pt idx="19">
                  <c:v>278.30000206451615</c:v>
                </c:pt>
                <c:pt idx="20">
                  <c:v>234.29999903225806</c:v>
                </c:pt>
                <c:pt idx="21">
                  <c:v>260.69998935483875</c:v>
                </c:pt>
                <c:pt idx="22">
                  <c:v>257.23998258064518</c:v>
                </c:pt>
                <c:pt idx="23">
                  <c:v>224.54002161290325</c:v>
                </c:pt>
                <c:pt idx="24">
                  <c:v>233.26001148387098</c:v>
                </c:pt>
                <c:pt idx="25">
                  <c:v>259.42000645161289</c:v>
                </c:pt>
                <c:pt idx="26">
                  <c:v>213.00001935483871</c:v>
                </c:pt>
                <c:pt idx="27">
                  <c:v>213.00001935483871</c:v>
                </c:pt>
                <c:pt idx="28">
                  <c:v>197.00000206451608</c:v>
                </c:pt>
                <c:pt idx="29">
                  <c:v>168.99999074193548</c:v>
                </c:pt>
                <c:pt idx="30">
                  <c:v>136.00001112903226</c:v>
                </c:pt>
                <c:pt idx="31">
                  <c:v>164.99999380645161</c:v>
                </c:pt>
                <c:pt idx="32">
                  <c:v>216.99998225806453</c:v>
                </c:pt>
                <c:pt idx="33">
                  <c:v>226.00000161290319</c:v>
                </c:pt>
                <c:pt idx="34">
                  <c:v>210.99999883870967</c:v>
                </c:pt>
                <c:pt idx="35">
                  <c:v>176.99999380645161</c:v>
                </c:pt>
                <c:pt idx="36">
                  <c:v>170.00000670967742</c:v>
                </c:pt>
                <c:pt idx="37">
                  <c:v>200.99999380645161</c:v>
                </c:pt>
                <c:pt idx="38">
                  <c:v>198.00001451612903</c:v>
                </c:pt>
                <c:pt idx="39">
                  <c:v>200.99996612903223</c:v>
                </c:pt>
                <c:pt idx="40">
                  <c:v>230.00002500000002</c:v>
                </c:pt>
                <c:pt idx="41">
                  <c:v>231</c:v>
                </c:pt>
                <c:pt idx="42">
                  <c:v>222</c:v>
                </c:pt>
                <c:pt idx="43">
                  <c:v>207.00003387096774</c:v>
                </c:pt>
                <c:pt idx="44">
                  <c:v>214.00003064516127</c:v>
                </c:pt>
                <c:pt idx="45">
                  <c:v>201.99997741935482</c:v>
                </c:pt>
                <c:pt idx="46">
                  <c:v>221.00002741935481</c:v>
                </c:pt>
                <c:pt idx="47">
                  <c:v>213.00001445161288</c:v>
                </c:pt>
                <c:pt idx="48">
                  <c:v>190.00001354838707</c:v>
                </c:pt>
                <c:pt idx="49">
                  <c:v>197.00000064516126</c:v>
                </c:pt>
                <c:pt idx="50">
                  <c:v>221.99999225806451</c:v>
                </c:pt>
                <c:pt idx="51">
                  <c:v>169.00000419354839</c:v>
                </c:pt>
                <c:pt idx="52">
                  <c:v>147.99999483870968</c:v>
                </c:pt>
                <c:pt idx="53">
                  <c:v>150.99999767741937</c:v>
                </c:pt>
                <c:pt idx="54">
                  <c:v>145.00001290322581</c:v>
                </c:pt>
                <c:pt idx="55">
                  <c:v>141.00000129032261</c:v>
                </c:pt>
                <c:pt idx="56">
                  <c:v>141.99998806451615</c:v>
                </c:pt>
                <c:pt idx="57">
                  <c:v>140.0000147096774</c:v>
                </c:pt>
                <c:pt idx="58">
                  <c:v>141.99998787096774</c:v>
                </c:pt>
                <c:pt idx="59">
                  <c:v>143.99999032258066</c:v>
                </c:pt>
                <c:pt idx="60">
                  <c:v>173.00000870967745</c:v>
                </c:pt>
                <c:pt idx="61">
                  <c:v>216</c:v>
                </c:pt>
                <c:pt idx="62">
                  <c:v>192.00001209677419</c:v>
                </c:pt>
                <c:pt idx="63">
                  <c:v>198</c:v>
                </c:pt>
                <c:pt idx="64">
                  <c:v>217.99999596774191</c:v>
                </c:pt>
                <c:pt idx="65">
                  <c:v>214.99998387096772</c:v>
                </c:pt>
                <c:pt idx="66">
                  <c:v>196.99998387096772</c:v>
                </c:pt>
                <c:pt idx="67">
                  <c:v>190.99999596774191</c:v>
                </c:pt>
                <c:pt idx="68">
                  <c:v>226.00001612903222</c:v>
                </c:pt>
                <c:pt idx="69">
                  <c:v>113</c:v>
                </c:pt>
                <c:pt idx="70">
                  <c:v>109</c:v>
                </c:pt>
                <c:pt idx="71">
                  <c:v>110</c:v>
                </c:pt>
                <c:pt idx="72">
                  <c:v>142</c:v>
                </c:pt>
                <c:pt idx="73">
                  <c:v>145.00006048387098</c:v>
                </c:pt>
                <c:pt idx="74">
                  <c:v>119.00000000000001</c:v>
                </c:pt>
                <c:pt idx="75">
                  <c:v>148.00004032258065</c:v>
                </c:pt>
                <c:pt idx="76">
                  <c:v>140</c:v>
                </c:pt>
                <c:pt idx="77">
                  <c:v>114.99997983870969</c:v>
                </c:pt>
                <c:pt idx="78">
                  <c:v>110.99995967741935</c:v>
                </c:pt>
                <c:pt idx="79">
                  <c:v>251.00024999999999</c:v>
                </c:pt>
                <c:pt idx="80">
                  <c:v>252.00012500000003</c:v>
                </c:pt>
                <c:pt idx="81">
                  <c:v>254.00024999999999</c:v>
                </c:pt>
                <c:pt idx="82">
                  <c:v>254.99987500000003</c:v>
                </c:pt>
                <c:pt idx="83">
                  <c:v>239.99991935483871</c:v>
                </c:pt>
                <c:pt idx="84">
                  <c:v>247.00016129032258</c:v>
                </c:pt>
                <c:pt idx="85">
                  <c:v>245.00020161290323</c:v>
                </c:pt>
                <c:pt idx="86">
                  <c:v>238.00016129032258</c:v>
                </c:pt>
                <c:pt idx="87">
                  <c:v>238.00012096774194</c:v>
                </c:pt>
                <c:pt idx="88">
                  <c:v>224.99987096774194</c:v>
                </c:pt>
                <c:pt idx="89">
                  <c:v>219.99961290322582</c:v>
                </c:pt>
                <c:pt idx="90">
                  <c:v>252.99987096774194</c:v>
                </c:pt>
                <c:pt idx="91">
                  <c:v>231</c:v>
                </c:pt>
                <c:pt idx="92">
                  <c:v>245.99987096774194</c:v>
                </c:pt>
                <c:pt idx="93">
                  <c:v>228.00038709677418</c:v>
                </c:pt>
                <c:pt idx="94">
                  <c:v>221.00003225806452</c:v>
                </c:pt>
                <c:pt idx="95">
                  <c:v>219.00043548387097</c:v>
                </c:pt>
                <c:pt idx="96">
                  <c:v>223.99988709677419</c:v>
                </c:pt>
                <c:pt idx="97">
                  <c:v>247.99964516129035</c:v>
                </c:pt>
                <c:pt idx="98">
                  <c:v>225.00014516129033</c:v>
                </c:pt>
                <c:pt idx="99">
                  <c:v>255.99987096774194</c:v>
                </c:pt>
                <c:pt idx="100">
                  <c:v>670.00009677419359</c:v>
                </c:pt>
                <c:pt idx="101">
                  <c:v>177.00009677419357</c:v>
                </c:pt>
                <c:pt idx="102">
                  <c:v>196.99980645161293</c:v>
                </c:pt>
                <c:pt idx="103">
                  <c:v>203</c:v>
                </c:pt>
                <c:pt idx="104">
                  <c:v>196.99980645161293</c:v>
                </c:pt>
                <c:pt idx="105">
                  <c:v>200.99993548387098</c:v>
                </c:pt>
                <c:pt idx="106">
                  <c:v>221</c:v>
                </c:pt>
                <c:pt idx="107">
                  <c:v>221.00024999999999</c:v>
                </c:pt>
                <c:pt idx="108">
                  <c:v>239.99999032258069</c:v>
                </c:pt>
                <c:pt idx="109">
                  <c:v>212.99999677419356</c:v>
                </c:pt>
                <c:pt idx="110">
                  <c:v>211.99999032258069</c:v>
                </c:pt>
                <c:pt idx="111">
                  <c:v>262.99973749999998</c:v>
                </c:pt>
                <c:pt idx="112">
                  <c:v>195.00031250000001</c:v>
                </c:pt>
                <c:pt idx="113">
                  <c:v>175.000125</c:v>
                </c:pt>
                <c:pt idx="114">
                  <c:v>211.9995625</c:v>
                </c:pt>
                <c:pt idx="115">
                  <c:v>242.99955</c:v>
                </c:pt>
                <c:pt idx="116">
                  <c:v>202.00007500000001</c:v>
                </c:pt>
                <c:pt idx="117">
                  <c:v>175.000125</c:v>
                </c:pt>
                <c:pt idx="118">
                  <c:v>247.99990000000003</c:v>
                </c:pt>
                <c:pt idx="119">
                  <c:v>221.99994838709679</c:v>
                </c:pt>
                <c:pt idx="120">
                  <c:v>158.00007096774192</c:v>
                </c:pt>
                <c:pt idx="121">
                  <c:v>178.00016451612905</c:v>
                </c:pt>
                <c:pt idx="122">
                  <c:v>171.99989032258065</c:v>
                </c:pt>
                <c:pt idx="123">
                  <c:v>215.00000967741937</c:v>
                </c:pt>
                <c:pt idx="124">
                  <c:v>250.99999354838712</c:v>
                </c:pt>
                <c:pt idx="125">
                  <c:v>225.0000064516129</c:v>
                </c:pt>
                <c:pt idx="126">
                  <c:v>246.99999032258069</c:v>
                </c:pt>
                <c:pt idx="127">
                  <c:v>214.00000322580647</c:v>
                </c:pt>
                <c:pt idx="128">
                  <c:v>212.99999677419356</c:v>
                </c:pt>
                <c:pt idx="129">
                  <c:v>243.00000967741937</c:v>
                </c:pt>
                <c:pt idx="130">
                  <c:v>246.0000064516129</c:v>
                </c:pt>
                <c:pt idx="131">
                  <c:v>215.00000967741937</c:v>
                </c:pt>
                <c:pt idx="132">
                  <c:v>243.00000967741937</c:v>
                </c:pt>
                <c:pt idx="133">
                  <c:v>222.99999354838712</c:v>
                </c:pt>
                <c:pt idx="134">
                  <c:v>247.99999677419359</c:v>
                </c:pt>
                <c:pt idx="135">
                  <c:v>238.00000000000003</c:v>
                </c:pt>
                <c:pt idx="136">
                  <c:v>245.00000000000003</c:v>
                </c:pt>
                <c:pt idx="137">
                  <c:v>211.99999032258069</c:v>
                </c:pt>
                <c:pt idx="138">
                  <c:v>178.00002387096774</c:v>
                </c:pt>
                <c:pt idx="139">
                  <c:v>152.00000387096773</c:v>
                </c:pt>
                <c:pt idx="140">
                  <c:v>179.99999806451612</c:v>
                </c:pt>
                <c:pt idx="141">
                  <c:v>177.99998064516132</c:v>
                </c:pt>
                <c:pt idx="142">
                  <c:v>159.99997483870968</c:v>
                </c:pt>
                <c:pt idx="143">
                  <c:v>176.00000903225808</c:v>
                </c:pt>
                <c:pt idx="144">
                  <c:v>203.00000000000003</c:v>
                </c:pt>
                <c:pt idx="145">
                  <c:v>232.0000064516129</c:v>
                </c:pt>
                <c:pt idx="146">
                  <c:v>207.00000322580647</c:v>
                </c:pt>
                <c:pt idx="147">
                  <c:v>131</c:v>
                </c:pt>
                <c:pt idx="148">
                  <c:v>98</c:v>
                </c:pt>
                <c:pt idx="149">
                  <c:v>104</c:v>
                </c:pt>
                <c:pt idx="150">
                  <c:v>109</c:v>
                </c:pt>
                <c:pt idx="151">
                  <c:v>132</c:v>
                </c:pt>
                <c:pt idx="152">
                  <c:v>219.99997161290324</c:v>
                </c:pt>
                <c:pt idx="153">
                  <c:v>208.00002193548389</c:v>
                </c:pt>
                <c:pt idx="154">
                  <c:v>211.00000935483874</c:v>
                </c:pt>
                <c:pt idx="155">
                  <c:v>216.99998419354839</c:v>
                </c:pt>
                <c:pt idx="156">
                  <c:v>223.99998677419356</c:v>
                </c:pt>
                <c:pt idx="157">
                  <c:v>222.0000270967742</c:v>
                </c:pt>
                <c:pt idx="158">
                  <c:v>236.91613354838711</c:v>
                </c:pt>
                <c:pt idx="159">
                  <c:v>241.41118064516129</c:v>
                </c:pt>
                <c:pt idx="160">
                  <c:v>189.9999949354839</c:v>
                </c:pt>
                <c:pt idx="161">
                  <c:v>170.99998751612904</c:v>
                </c:pt>
                <c:pt idx="162">
                  <c:v>178.0000069354839</c:v>
                </c:pt>
                <c:pt idx="163">
                  <c:v>213.00008387096776</c:v>
                </c:pt>
                <c:pt idx="164">
                  <c:v>214.99987419354841</c:v>
                </c:pt>
                <c:pt idx="165">
                  <c:v>211.00000967741937</c:v>
                </c:pt>
                <c:pt idx="166">
                  <c:v>218.99995080645164</c:v>
                </c:pt>
                <c:pt idx="167">
                  <c:v>182.00000293548388</c:v>
                </c:pt>
                <c:pt idx="168">
                  <c:v>184.00000093548388</c:v>
                </c:pt>
                <c:pt idx="169">
                  <c:v>210.0000013548387</c:v>
                </c:pt>
                <c:pt idx="170">
                  <c:v>202.00004709677418</c:v>
                </c:pt>
                <c:pt idx="171">
                  <c:v>204.00000677419357</c:v>
                </c:pt>
                <c:pt idx="172">
                  <c:v>213.25586039999999</c:v>
                </c:pt>
                <c:pt idx="173">
                  <c:v>210.91608290322583</c:v>
                </c:pt>
                <c:pt idx="174">
                  <c:v>205.00003451612903</c:v>
                </c:pt>
                <c:pt idx="175">
                  <c:v>205.99996645161289</c:v>
                </c:pt>
                <c:pt idx="176">
                  <c:v>221.41829032258067</c:v>
                </c:pt>
                <c:pt idx="177">
                  <c:v>205.08386516129033</c:v>
                </c:pt>
                <c:pt idx="178">
                  <c:v>136.99999838709678</c:v>
                </c:pt>
                <c:pt idx="179">
                  <c:v>124.00000161290323</c:v>
                </c:pt>
                <c:pt idx="180">
                  <c:v>124.99999838709675</c:v>
                </c:pt>
                <c:pt idx="181">
                  <c:v>136.00000161290322</c:v>
                </c:pt>
                <c:pt idx="182">
                  <c:v>141</c:v>
                </c:pt>
                <c:pt idx="183">
                  <c:v>124.00000161290323</c:v>
                </c:pt>
                <c:pt idx="184">
                  <c:v>121.99999838709675</c:v>
                </c:pt>
                <c:pt idx="185">
                  <c:v>141</c:v>
                </c:pt>
                <c:pt idx="186">
                  <c:v>114</c:v>
                </c:pt>
                <c:pt idx="187">
                  <c:v>88.999959677419341</c:v>
                </c:pt>
                <c:pt idx="188">
                  <c:v>94.000040322580645</c:v>
                </c:pt>
                <c:pt idx="189">
                  <c:v>93</c:v>
                </c:pt>
                <c:pt idx="190">
                  <c:v>112.99995967741934</c:v>
                </c:pt>
                <c:pt idx="191">
                  <c:v>227.00018064516129</c:v>
                </c:pt>
                <c:pt idx="192">
                  <c:v>219.99983306451611</c:v>
                </c:pt>
                <c:pt idx="193">
                  <c:v>215.99975645161291</c:v>
                </c:pt>
                <c:pt idx="194">
                  <c:v>215.00015806451611</c:v>
                </c:pt>
                <c:pt idx="195">
                  <c:v>185.99999893548386</c:v>
                </c:pt>
                <c:pt idx="196">
                  <c:v>196.99998793548386</c:v>
                </c:pt>
                <c:pt idx="197">
                  <c:v>219.99999135483873</c:v>
                </c:pt>
                <c:pt idx="198">
                  <c:v>226.00001177419358</c:v>
                </c:pt>
                <c:pt idx="199">
                  <c:v>222.99998835483871</c:v>
                </c:pt>
              </c:numCache>
            </c:numRef>
          </c:xVal>
          <c:yVal>
            <c:numRef>
              <c:f>EX_6!$I$8:$I$207</c:f>
              <c:numCache>
                <c:formatCode>_(* #,##0_);_(* \(#,##0\);_(* "-"??_);_(@_)</c:formatCode>
                <c:ptCount val="200"/>
                <c:pt idx="0">
                  <c:v>225.7741935483871</c:v>
                </c:pt>
                <c:pt idx="1">
                  <c:v>228.70967741935485</c:v>
                </c:pt>
                <c:pt idx="2">
                  <c:v>228.93548387096774</c:v>
                </c:pt>
                <c:pt idx="3">
                  <c:v>228.83870967741936</c:v>
                </c:pt>
                <c:pt idx="4">
                  <c:v>214.35483870967741</c:v>
                </c:pt>
                <c:pt idx="5">
                  <c:v>175.58064516129033</c:v>
                </c:pt>
                <c:pt idx="6">
                  <c:v>222.19354838709677</c:v>
                </c:pt>
                <c:pt idx="7">
                  <c:v>228.09677419354838</c:v>
                </c:pt>
                <c:pt idx="8">
                  <c:v>191.67741935483872</c:v>
                </c:pt>
                <c:pt idx="9">
                  <c:v>185.2258064516129</c:v>
                </c:pt>
                <c:pt idx="10">
                  <c:v>246.03225806451613</c:v>
                </c:pt>
                <c:pt idx="11">
                  <c:v>272.83870967741933</c:v>
                </c:pt>
                <c:pt idx="12">
                  <c:v>247.25806451612902</c:v>
                </c:pt>
                <c:pt idx="13">
                  <c:v>211.48387096774192</c:v>
                </c:pt>
                <c:pt idx="14">
                  <c:v>260.41935483870969</c:v>
                </c:pt>
                <c:pt idx="15">
                  <c:v>264.03225806451616</c:v>
                </c:pt>
                <c:pt idx="16">
                  <c:v>88.677419354838705</c:v>
                </c:pt>
                <c:pt idx="17">
                  <c:v>233.70967741935485</c:v>
                </c:pt>
                <c:pt idx="18">
                  <c:v>273.96774193548384</c:v>
                </c:pt>
                <c:pt idx="19">
                  <c:v>263.54838709677421</c:v>
                </c:pt>
                <c:pt idx="20">
                  <c:v>217.61290322580646</c:v>
                </c:pt>
                <c:pt idx="21">
                  <c:v>246.87096774193549</c:v>
                </c:pt>
                <c:pt idx="22">
                  <c:v>245.83870967741936</c:v>
                </c:pt>
                <c:pt idx="23">
                  <c:v>209.41935483870967</c:v>
                </c:pt>
                <c:pt idx="24">
                  <c:v>218.29032258064515</c:v>
                </c:pt>
                <c:pt idx="25">
                  <c:v>246.74193548387098</c:v>
                </c:pt>
                <c:pt idx="26">
                  <c:v>215.12903225806451</c:v>
                </c:pt>
                <c:pt idx="27">
                  <c:v>220.45161290322579</c:v>
                </c:pt>
                <c:pt idx="28">
                  <c:v>193.06451612903226</c:v>
                </c:pt>
                <c:pt idx="29">
                  <c:v>170.67741935483872</c:v>
                </c:pt>
                <c:pt idx="30">
                  <c:v>132.38709677419354</c:v>
                </c:pt>
                <c:pt idx="31">
                  <c:v>161.41935483870967</c:v>
                </c:pt>
                <c:pt idx="32">
                  <c:v>222.06451612903226</c:v>
                </c:pt>
                <c:pt idx="33">
                  <c:v>229</c:v>
                </c:pt>
                <c:pt idx="34">
                  <c:v>213.09677419354838</c:v>
                </c:pt>
                <c:pt idx="35">
                  <c:v>172</c:v>
                </c:pt>
                <c:pt idx="36">
                  <c:v>166.87096774193549</c:v>
                </c:pt>
                <c:pt idx="37">
                  <c:v>197.32258064516128</c:v>
                </c:pt>
                <c:pt idx="38">
                  <c:v>205.93548387096774</c:v>
                </c:pt>
                <c:pt idx="39">
                  <c:v>208.03225806451613</c:v>
                </c:pt>
                <c:pt idx="40">
                  <c:v>229.25806451612902</c:v>
                </c:pt>
                <c:pt idx="41">
                  <c:v>232.45161290322579</c:v>
                </c:pt>
                <c:pt idx="42">
                  <c:v>222.70967741935485</c:v>
                </c:pt>
                <c:pt idx="43">
                  <c:v>209.41935483870967</c:v>
                </c:pt>
                <c:pt idx="44">
                  <c:v>220.41935483870967</c:v>
                </c:pt>
                <c:pt idx="45">
                  <c:v>209.06451612903226</c:v>
                </c:pt>
                <c:pt idx="46">
                  <c:v>224.32258064516128</c:v>
                </c:pt>
                <c:pt idx="47">
                  <c:v>220.45161290322579</c:v>
                </c:pt>
                <c:pt idx="48">
                  <c:v>194.41935483870967</c:v>
                </c:pt>
                <c:pt idx="49">
                  <c:v>200.61290322580646</c:v>
                </c:pt>
                <c:pt idx="50">
                  <c:v>233.48387096774192</c:v>
                </c:pt>
                <c:pt idx="51">
                  <c:v>172.09677419354838</c:v>
                </c:pt>
                <c:pt idx="52">
                  <c:v>153.93548387096774</c:v>
                </c:pt>
                <c:pt idx="53">
                  <c:v>158.03225806451613</c:v>
                </c:pt>
                <c:pt idx="54">
                  <c:v>152.96774193548387</c:v>
                </c:pt>
                <c:pt idx="55">
                  <c:v>144.06451612903226</c:v>
                </c:pt>
                <c:pt idx="56">
                  <c:v>150.51612903225808</c:v>
                </c:pt>
                <c:pt idx="57">
                  <c:v>145.61290322580646</c:v>
                </c:pt>
                <c:pt idx="58">
                  <c:v>145.7741935483871</c:v>
                </c:pt>
                <c:pt idx="59">
                  <c:v>150.48387096774192</c:v>
                </c:pt>
                <c:pt idx="60">
                  <c:v>182.51612903225808</c:v>
                </c:pt>
                <c:pt idx="61">
                  <c:v>214.93548387096774</c:v>
                </c:pt>
                <c:pt idx="62">
                  <c:v>197.12903225806451</c:v>
                </c:pt>
                <c:pt idx="63">
                  <c:v>203.61290322580646</c:v>
                </c:pt>
                <c:pt idx="64">
                  <c:v>216.90322580645162</c:v>
                </c:pt>
                <c:pt idx="65">
                  <c:v>220.74193548387098</c:v>
                </c:pt>
                <c:pt idx="66">
                  <c:v>203.58064516129033</c:v>
                </c:pt>
                <c:pt idx="67">
                  <c:v>194.51612903225808</c:v>
                </c:pt>
                <c:pt idx="68">
                  <c:v>224.12903225806451</c:v>
                </c:pt>
                <c:pt idx="69">
                  <c:v>112.6</c:v>
                </c:pt>
                <c:pt idx="70">
                  <c:v>112</c:v>
                </c:pt>
                <c:pt idx="71">
                  <c:v>112.2</c:v>
                </c:pt>
                <c:pt idx="72">
                  <c:v>142.4</c:v>
                </c:pt>
                <c:pt idx="73">
                  <c:v>149.09677419354838</c:v>
                </c:pt>
                <c:pt idx="74">
                  <c:v>118.80645161290323</c:v>
                </c:pt>
                <c:pt idx="75">
                  <c:v>152.67741935483872</c:v>
                </c:pt>
                <c:pt idx="76">
                  <c:v>144.67741935483872</c:v>
                </c:pt>
                <c:pt idx="77">
                  <c:v>114.80645161290323</c:v>
                </c:pt>
                <c:pt idx="78">
                  <c:v>112.83870967741936</c:v>
                </c:pt>
                <c:pt idx="79">
                  <c:v>246.4</c:v>
                </c:pt>
                <c:pt idx="80">
                  <c:v>252.85</c:v>
                </c:pt>
                <c:pt idx="81">
                  <c:v>252.3</c:v>
                </c:pt>
                <c:pt idx="82">
                  <c:v>250.75</c:v>
                </c:pt>
                <c:pt idx="83">
                  <c:v>250</c:v>
                </c:pt>
                <c:pt idx="84">
                  <c:v>253.16129032258064</c:v>
                </c:pt>
                <c:pt idx="85">
                  <c:v>252.35483870967741</c:v>
                </c:pt>
                <c:pt idx="86">
                  <c:v>243.54838709677421</c:v>
                </c:pt>
                <c:pt idx="87">
                  <c:v>242.7741935483871</c:v>
                </c:pt>
                <c:pt idx="88">
                  <c:v>229.87096774193549</c:v>
                </c:pt>
                <c:pt idx="89">
                  <c:v>224.38709677419354</c:v>
                </c:pt>
                <c:pt idx="90">
                  <c:v>252.16129032258064</c:v>
                </c:pt>
                <c:pt idx="91">
                  <c:v>231.7741935483871</c:v>
                </c:pt>
                <c:pt idx="92">
                  <c:v>255.41935483870967</c:v>
                </c:pt>
                <c:pt idx="93">
                  <c:v>226.87096774193549</c:v>
                </c:pt>
                <c:pt idx="94">
                  <c:v>218.7741935483871</c:v>
                </c:pt>
                <c:pt idx="95">
                  <c:v>222.64516129032259</c:v>
                </c:pt>
                <c:pt idx="96">
                  <c:v>231.83870967741936</c:v>
                </c:pt>
                <c:pt idx="97">
                  <c:v>257.51612903225805</c:v>
                </c:pt>
                <c:pt idx="98">
                  <c:v>224.61290322580646</c:v>
                </c:pt>
                <c:pt idx="99">
                  <c:v>260.25806451612902</c:v>
                </c:pt>
                <c:pt idx="100">
                  <c:v>173.09677419354838</c:v>
                </c:pt>
                <c:pt idx="101">
                  <c:v>178.48387096774192</c:v>
                </c:pt>
                <c:pt idx="102">
                  <c:v>197</c:v>
                </c:pt>
                <c:pt idx="103">
                  <c:v>201.64516129032259</c:v>
                </c:pt>
                <c:pt idx="104">
                  <c:v>202.25806451612902</c:v>
                </c:pt>
                <c:pt idx="105">
                  <c:v>202</c:v>
                </c:pt>
                <c:pt idx="106">
                  <c:v>224.7</c:v>
                </c:pt>
                <c:pt idx="107">
                  <c:v>222.1</c:v>
                </c:pt>
                <c:pt idx="108">
                  <c:v>248</c:v>
                </c:pt>
                <c:pt idx="109">
                  <c:v>219.03225806451613</c:v>
                </c:pt>
                <c:pt idx="110">
                  <c:v>218.70967741935485</c:v>
                </c:pt>
                <c:pt idx="111">
                  <c:v>537.4</c:v>
                </c:pt>
                <c:pt idx="112">
                  <c:v>199.9</c:v>
                </c:pt>
                <c:pt idx="113">
                  <c:v>183.8</c:v>
                </c:pt>
                <c:pt idx="114">
                  <c:v>219.4</c:v>
                </c:pt>
                <c:pt idx="115">
                  <c:v>489.2</c:v>
                </c:pt>
                <c:pt idx="116">
                  <c:v>211.1</c:v>
                </c:pt>
                <c:pt idx="117">
                  <c:v>186.1</c:v>
                </c:pt>
                <c:pt idx="118">
                  <c:v>512.5</c:v>
                </c:pt>
                <c:pt idx="119">
                  <c:v>224.96774193548387</c:v>
                </c:pt>
                <c:pt idx="120">
                  <c:v>165.90322580645162</c:v>
                </c:pt>
                <c:pt idx="121">
                  <c:v>184.51612903225808</c:v>
                </c:pt>
                <c:pt idx="122">
                  <c:v>180.03225806451613</c:v>
                </c:pt>
                <c:pt idx="123">
                  <c:v>217.16129032258064</c:v>
                </c:pt>
                <c:pt idx="124">
                  <c:v>253.93548387096774</c:v>
                </c:pt>
                <c:pt idx="125">
                  <c:v>232.87096774193549</c:v>
                </c:pt>
                <c:pt idx="126">
                  <c:v>249.87096774193549</c:v>
                </c:pt>
                <c:pt idx="127">
                  <c:v>220.06451612903226</c:v>
                </c:pt>
                <c:pt idx="128">
                  <c:v>216.19354838709677</c:v>
                </c:pt>
                <c:pt idx="129">
                  <c:v>245.83870967741936</c:v>
                </c:pt>
                <c:pt idx="130">
                  <c:v>252.16129032258064</c:v>
                </c:pt>
                <c:pt idx="131">
                  <c:v>222.51612903225808</c:v>
                </c:pt>
                <c:pt idx="132">
                  <c:v>249.48387096774192</c:v>
                </c:pt>
                <c:pt idx="133">
                  <c:v>232.67741935483872</c:v>
                </c:pt>
                <c:pt idx="134">
                  <c:v>255.45161290322579</c:v>
                </c:pt>
                <c:pt idx="135">
                  <c:v>243.93548387096774</c:v>
                </c:pt>
                <c:pt idx="136">
                  <c:v>255.61290322580646</c:v>
                </c:pt>
                <c:pt idx="137">
                  <c:v>220.12903225806451</c:v>
                </c:pt>
                <c:pt idx="138">
                  <c:v>178.83870967741936</c:v>
                </c:pt>
                <c:pt idx="139">
                  <c:v>153.67741935483872</c:v>
                </c:pt>
                <c:pt idx="140">
                  <c:v>181.12903225806451</c:v>
                </c:pt>
                <c:pt idx="141">
                  <c:v>180.25806451612902</c:v>
                </c:pt>
                <c:pt idx="142">
                  <c:v>167.61290322580646</c:v>
                </c:pt>
                <c:pt idx="143">
                  <c:v>176</c:v>
                </c:pt>
                <c:pt idx="144">
                  <c:v>206.38709677419354</c:v>
                </c:pt>
                <c:pt idx="145">
                  <c:v>238.58064516129033</c:v>
                </c:pt>
                <c:pt idx="146">
                  <c:v>213.54838709677421</c:v>
                </c:pt>
                <c:pt idx="147">
                  <c:v>140.38709677419354</c:v>
                </c:pt>
                <c:pt idx="148">
                  <c:v>101.41935483870968</c:v>
                </c:pt>
                <c:pt idx="149">
                  <c:v>111.61290322580645</c:v>
                </c:pt>
                <c:pt idx="150">
                  <c:v>115.16129032258064</c:v>
                </c:pt>
                <c:pt idx="151">
                  <c:v>142.12903225806451</c:v>
                </c:pt>
                <c:pt idx="152">
                  <c:v>224.38709677419354</c:v>
                </c:pt>
                <c:pt idx="153">
                  <c:v>210.64516129032259</c:v>
                </c:pt>
                <c:pt idx="154">
                  <c:v>215</c:v>
                </c:pt>
                <c:pt idx="155">
                  <c:v>222.7741935483871</c:v>
                </c:pt>
                <c:pt idx="156">
                  <c:v>233.32258064516128</c:v>
                </c:pt>
                <c:pt idx="157">
                  <c:v>234.58064516129033</c:v>
                </c:pt>
                <c:pt idx="158">
                  <c:v>248.32258064516128</c:v>
                </c:pt>
                <c:pt idx="159">
                  <c:v>231.61290322580646</c:v>
                </c:pt>
                <c:pt idx="160">
                  <c:v>193.48387096774192</c:v>
                </c:pt>
                <c:pt idx="161">
                  <c:v>176.41935483870967</c:v>
                </c:pt>
                <c:pt idx="162">
                  <c:v>183.93548387096774</c:v>
                </c:pt>
                <c:pt idx="163">
                  <c:v>221.51612903225808</c:v>
                </c:pt>
                <c:pt idx="164">
                  <c:v>217.87096774193549</c:v>
                </c:pt>
                <c:pt idx="165">
                  <c:v>212.06451612903226</c:v>
                </c:pt>
                <c:pt idx="166">
                  <c:v>225.93548387096774</c:v>
                </c:pt>
                <c:pt idx="167">
                  <c:v>185.32258064516128</c:v>
                </c:pt>
                <c:pt idx="168">
                  <c:v>186.7741935483871</c:v>
                </c:pt>
                <c:pt idx="169">
                  <c:v>214.90322580645162</c:v>
                </c:pt>
                <c:pt idx="170">
                  <c:v>205.51612903225808</c:v>
                </c:pt>
                <c:pt idx="171">
                  <c:v>204</c:v>
                </c:pt>
                <c:pt idx="172">
                  <c:v>214.49556093623889</c:v>
                </c:pt>
                <c:pt idx="173">
                  <c:v>208.32258064516128</c:v>
                </c:pt>
                <c:pt idx="174">
                  <c:v>203.38709677419354</c:v>
                </c:pt>
                <c:pt idx="175">
                  <c:v>205.35483870967741</c:v>
                </c:pt>
                <c:pt idx="176">
                  <c:v>243.61290322580646</c:v>
                </c:pt>
                <c:pt idx="177">
                  <c:v>209.29032258064515</c:v>
                </c:pt>
                <c:pt idx="178">
                  <c:v>134.48387096774192</c:v>
                </c:pt>
                <c:pt idx="179">
                  <c:v>120.6774193548387</c:v>
                </c:pt>
                <c:pt idx="180">
                  <c:v>124.16129032258064</c:v>
                </c:pt>
                <c:pt idx="181">
                  <c:v>133.29032258064515</c:v>
                </c:pt>
                <c:pt idx="182">
                  <c:v>137.48387096774192</c:v>
                </c:pt>
                <c:pt idx="183">
                  <c:v>120.06451612903226</c:v>
                </c:pt>
                <c:pt idx="184">
                  <c:v>121.19354838709677</c:v>
                </c:pt>
                <c:pt idx="185">
                  <c:v>139.58064516129033</c:v>
                </c:pt>
                <c:pt idx="186">
                  <c:v>112.48387096774194</c:v>
                </c:pt>
                <c:pt idx="187">
                  <c:v>88.096774193548384</c:v>
                </c:pt>
                <c:pt idx="188">
                  <c:v>96.354838709677423</c:v>
                </c:pt>
                <c:pt idx="189">
                  <c:v>93.774193548387103</c:v>
                </c:pt>
                <c:pt idx="190">
                  <c:v>111.48387096774194</c:v>
                </c:pt>
                <c:pt idx="191">
                  <c:v>229.25806451612902</c:v>
                </c:pt>
                <c:pt idx="192">
                  <c:v>224.03225806451613</c:v>
                </c:pt>
                <c:pt idx="193">
                  <c:v>216.35483870967741</c:v>
                </c:pt>
                <c:pt idx="194">
                  <c:v>223.2258064516129</c:v>
                </c:pt>
                <c:pt idx="195">
                  <c:v>184.7741935483871</c:v>
                </c:pt>
                <c:pt idx="196">
                  <c:v>191.41935483870967</c:v>
                </c:pt>
                <c:pt idx="197">
                  <c:v>225.48387096774192</c:v>
                </c:pt>
                <c:pt idx="198">
                  <c:v>233.54838709677421</c:v>
                </c:pt>
                <c:pt idx="199">
                  <c:v>230.06451612903226</c:v>
                </c:pt>
              </c:numCache>
            </c:numRef>
          </c:yVal>
          <c:smooth val="0"/>
          <c:extLst>
            <c:ext xmlns:c16="http://schemas.microsoft.com/office/drawing/2014/chart" uri="{C3380CC4-5D6E-409C-BE32-E72D297353CC}">
              <c16:uniqueId val="{00000000-F6E9-4B34-AC26-E74744521158}"/>
            </c:ext>
          </c:extLst>
        </c:ser>
        <c:dLbls>
          <c:showLegendKey val="0"/>
          <c:showVal val="0"/>
          <c:showCatName val="0"/>
          <c:showSerName val="0"/>
          <c:showPercent val="0"/>
          <c:showBubbleSize val="0"/>
        </c:dLbls>
        <c:axId val="469766408"/>
        <c:axId val="469763784"/>
      </c:scatterChart>
      <c:valAx>
        <c:axId val="469766408"/>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63784"/>
        <c:crosses val="autoZero"/>
        <c:crossBetween val="midCat"/>
      </c:valAx>
      <c:valAx>
        <c:axId val="4697637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766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1"/>
            <c:dispEq val="1"/>
            <c:trendlineLbl>
              <c:layout>
                <c:manualLayout>
                  <c:x val="9.1550743657042872E-3"/>
                  <c:y val="-0.1040441819772528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val>
            <c:numRef>
              <c:f>EX_7!$C$7:$C$19</c:f>
              <c:numCache>
                <c:formatCode>General</c:formatCode>
                <c:ptCount val="13"/>
                <c:pt idx="0">
                  <c:v>350</c:v>
                </c:pt>
                <c:pt idx="1">
                  <c:v>340</c:v>
                </c:pt>
                <c:pt idx="2">
                  <c:v>344</c:v>
                </c:pt>
                <c:pt idx="3">
                  <c:v>337</c:v>
                </c:pt>
                <c:pt idx="4">
                  <c:v>338</c:v>
                </c:pt>
                <c:pt idx="5">
                  <c:v>310</c:v>
                </c:pt>
                <c:pt idx="6">
                  <c:v>321</c:v>
                </c:pt>
                <c:pt idx="7">
                  <c:v>318</c:v>
                </c:pt>
                <c:pt idx="8">
                  <c:v>305</c:v>
                </c:pt>
                <c:pt idx="9">
                  <c:v>288</c:v>
                </c:pt>
                <c:pt idx="10">
                  <c:v>294</c:v>
                </c:pt>
                <c:pt idx="11">
                  <c:v>280</c:v>
                </c:pt>
                <c:pt idx="12">
                  <c:v>274</c:v>
                </c:pt>
              </c:numCache>
            </c:numRef>
          </c:val>
          <c:smooth val="0"/>
          <c:extLst>
            <c:ext xmlns:c16="http://schemas.microsoft.com/office/drawing/2014/chart" uri="{C3380CC4-5D6E-409C-BE32-E72D297353CC}">
              <c16:uniqueId val="{00000000-6EC3-4445-9A82-D0DC6F4DA15B}"/>
            </c:ext>
          </c:extLst>
        </c:ser>
        <c:dLbls>
          <c:showLegendKey val="0"/>
          <c:showVal val="0"/>
          <c:showCatName val="0"/>
          <c:showSerName val="0"/>
          <c:showPercent val="0"/>
          <c:showBubbleSize val="0"/>
        </c:dLbls>
        <c:smooth val="0"/>
        <c:axId val="631051192"/>
        <c:axId val="631051848"/>
      </c:lineChart>
      <c:catAx>
        <c:axId val="6310511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051848"/>
        <c:crosses val="autoZero"/>
        <c:auto val="1"/>
        <c:lblAlgn val="ctr"/>
        <c:lblOffset val="100"/>
        <c:noMultiLvlLbl val="0"/>
      </c:catAx>
      <c:valAx>
        <c:axId val="63105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051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'Homework 2B'!$L$7</c:f>
              <c:strCache>
                <c:ptCount val="1"/>
                <c:pt idx="0">
                  <c:v>Theo Win / Day</c:v>
                </c:pt>
              </c:strCache>
            </c:strRef>
          </c:tx>
          <c:spPr>
            <a:ln w="19050" cap="rnd">
              <a:noFill/>
              <a:round/>
            </a:ln>
            <a:effectLst/>
          </c:spPr>
          <c:marker>
            <c:symbol val="circle"/>
            <c:size val="5"/>
            <c:spPr>
              <a:solidFill>
                <a:schemeClr val="accent1"/>
              </a:solidFill>
              <a:ln w="9525">
                <a:solidFill>
                  <a:schemeClr val="accent1"/>
                </a:solidFill>
              </a:ln>
              <a:effectLst/>
            </c:spPr>
          </c:marker>
          <c:xVal>
            <c:numRef>
              <c:f>'Homework 2B'!$K$8:$K$375</c:f>
              <c:numCache>
                <c:formatCode>#,##0_);[Red]\(#,##0\)</c:formatCode>
                <c:ptCount val="175"/>
                <c:pt idx="0">
                  <c:v>134.69662921348313</c:v>
                </c:pt>
                <c:pt idx="1">
                  <c:v>69.910112359550567</c:v>
                </c:pt>
                <c:pt idx="2">
                  <c:v>64.17977528089888</c:v>
                </c:pt>
                <c:pt idx="3">
                  <c:v>165.84269662921349</c:v>
                </c:pt>
                <c:pt idx="4">
                  <c:v>123.79775280898876</c:v>
                </c:pt>
                <c:pt idx="5">
                  <c:v>285.4831460674157</c:v>
                </c:pt>
                <c:pt idx="6">
                  <c:v>36.08988764044944</c:v>
                </c:pt>
                <c:pt idx="7">
                  <c:v>100.8314606741573</c:v>
                </c:pt>
                <c:pt idx="8">
                  <c:v>266.58426966292137</c:v>
                </c:pt>
                <c:pt idx="9">
                  <c:v>119.86516853932584</c:v>
                </c:pt>
                <c:pt idx="10">
                  <c:v>78.741573033707866</c:v>
                </c:pt>
                <c:pt idx="11">
                  <c:v>132.04494382022472</c:v>
                </c:pt>
                <c:pt idx="12">
                  <c:v>120.13483146067416</c:v>
                </c:pt>
                <c:pt idx="13">
                  <c:v>78.157303370786522</c:v>
                </c:pt>
                <c:pt idx="14">
                  <c:v>146.9438202247191</c:v>
                </c:pt>
                <c:pt idx="15">
                  <c:v>212.67415730337078</c:v>
                </c:pt>
                <c:pt idx="16">
                  <c:v>345.2134831460674</c:v>
                </c:pt>
                <c:pt idx="17">
                  <c:v>82.674157303370791</c:v>
                </c:pt>
                <c:pt idx="18">
                  <c:v>-23.59550561797753</c:v>
                </c:pt>
                <c:pt idx="19">
                  <c:v>333.46067415730334</c:v>
                </c:pt>
                <c:pt idx="20">
                  <c:v>312.04494382022472</c:v>
                </c:pt>
                <c:pt idx="21">
                  <c:v>329.93258426966293</c:v>
                </c:pt>
                <c:pt idx="22">
                  <c:v>216.47191011235955</c:v>
                </c:pt>
                <c:pt idx="23">
                  <c:v>436.85393258426967</c:v>
                </c:pt>
                <c:pt idx="24">
                  <c:v>121.23595505617978</c:v>
                </c:pt>
                <c:pt idx="25">
                  <c:v>190.85393258426967</c:v>
                </c:pt>
                <c:pt idx="26">
                  <c:v>180.42696629213484</c:v>
                </c:pt>
                <c:pt idx="27">
                  <c:v>108.42696629213484</c:v>
                </c:pt>
                <c:pt idx="28">
                  <c:v>126.9438202247191</c:v>
                </c:pt>
                <c:pt idx="29">
                  <c:v>75.280898876404493</c:v>
                </c:pt>
                <c:pt idx="30">
                  <c:v>-57.011235955056179</c:v>
                </c:pt>
                <c:pt idx="31">
                  <c:v>63.235955056179776</c:v>
                </c:pt>
                <c:pt idx="32">
                  <c:v>139.32584269662922</c:v>
                </c:pt>
                <c:pt idx="33">
                  <c:v>19.95505617977528</c:v>
                </c:pt>
                <c:pt idx="34">
                  <c:v>96.719101123595507</c:v>
                </c:pt>
                <c:pt idx="35">
                  <c:v>256.22471910112358</c:v>
                </c:pt>
                <c:pt idx="36">
                  <c:v>214.06741573033707</c:v>
                </c:pt>
                <c:pt idx="37">
                  <c:v>88.831460674157299</c:v>
                </c:pt>
                <c:pt idx="38">
                  <c:v>235.12359550561797</c:v>
                </c:pt>
                <c:pt idx="39">
                  <c:v>125.57303370786516</c:v>
                </c:pt>
                <c:pt idx="40">
                  <c:v>214.69662921348313</c:v>
                </c:pt>
                <c:pt idx="41">
                  <c:v>85.955056179775283</c:v>
                </c:pt>
                <c:pt idx="42">
                  <c:v>113.97752808988764</c:v>
                </c:pt>
                <c:pt idx="43">
                  <c:v>23.123595505617978</c:v>
                </c:pt>
                <c:pt idx="44">
                  <c:v>43.887640449438202</c:v>
                </c:pt>
                <c:pt idx="45">
                  <c:v>248.85393258426967</c:v>
                </c:pt>
                <c:pt idx="46">
                  <c:v>401.19101123595505</c:v>
                </c:pt>
                <c:pt idx="47">
                  <c:v>27.932584269662922</c:v>
                </c:pt>
                <c:pt idx="48">
                  <c:v>169.50561797752809</c:v>
                </c:pt>
                <c:pt idx="49">
                  <c:v>392.38202247191009</c:v>
                </c:pt>
                <c:pt idx="50">
                  <c:v>219.32584269662922</c:v>
                </c:pt>
                <c:pt idx="51">
                  <c:v>238.23076923076923</c:v>
                </c:pt>
                <c:pt idx="52">
                  <c:v>81.587301587301582</c:v>
                </c:pt>
                <c:pt idx="53">
                  <c:v>61.230769230769234</c:v>
                </c:pt>
                <c:pt idx="54">
                  <c:v>105.14285714285714</c:v>
                </c:pt>
                <c:pt idx="55">
                  <c:v>202.96</c:v>
                </c:pt>
                <c:pt idx="56">
                  <c:v>144.34375</c:v>
                </c:pt>
                <c:pt idx="57">
                  <c:v>150.63999999999999</c:v>
                </c:pt>
                <c:pt idx="58">
                  <c:v>134.875</c:v>
                </c:pt>
                <c:pt idx="59">
                  <c:v>417.36</c:v>
                </c:pt>
                <c:pt idx="60">
                  <c:v>182.25</c:v>
                </c:pt>
                <c:pt idx="61">
                  <c:v>398.56</c:v>
                </c:pt>
                <c:pt idx="62">
                  <c:v>276.96875</c:v>
                </c:pt>
                <c:pt idx="63">
                  <c:v>271.27999999999997</c:v>
                </c:pt>
                <c:pt idx="64">
                  <c:v>57.21875</c:v>
                </c:pt>
                <c:pt idx="65">
                  <c:v>10.32</c:v>
                </c:pt>
                <c:pt idx="66">
                  <c:v>123.40625</c:v>
                </c:pt>
                <c:pt idx="67">
                  <c:v>196</c:v>
                </c:pt>
                <c:pt idx="68">
                  <c:v>-86.125</c:v>
                </c:pt>
                <c:pt idx="69">
                  <c:v>271.68</c:v>
                </c:pt>
                <c:pt idx="70">
                  <c:v>173.28125</c:v>
                </c:pt>
                <c:pt idx="71">
                  <c:v>305.93258426966293</c:v>
                </c:pt>
                <c:pt idx="72">
                  <c:v>396.80898876404495</c:v>
                </c:pt>
                <c:pt idx="73">
                  <c:v>121.46067415730337</c:v>
                </c:pt>
                <c:pt idx="74">
                  <c:v>203.57303370786516</c:v>
                </c:pt>
                <c:pt idx="75">
                  <c:v>176.08988764044943</c:v>
                </c:pt>
                <c:pt idx="76">
                  <c:v>196.04494382022472</c:v>
                </c:pt>
                <c:pt idx="77">
                  <c:v>119.25842696629213</c:v>
                </c:pt>
                <c:pt idx="78">
                  <c:v>44.202247191011239</c:v>
                </c:pt>
                <c:pt idx="79">
                  <c:v>62.606741573033709</c:v>
                </c:pt>
                <c:pt idx="80">
                  <c:v>98.224719101123597</c:v>
                </c:pt>
                <c:pt idx="81">
                  <c:v>58.471910112359552</c:v>
                </c:pt>
                <c:pt idx="82">
                  <c:v>275.4831460674157</c:v>
                </c:pt>
                <c:pt idx="83">
                  <c:v>184.29213483146069</c:v>
                </c:pt>
                <c:pt idx="84">
                  <c:v>293.86516853932585</c:v>
                </c:pt>
                <c:pt idx="85">
                  <c:v>266.02247191011236</c:v>
                </c:pt>
                <c:pt idx="86">
                  <c:v>84.651685393258433</c:v>
                </c:pt>
                <c:pt idx="87">
                  <c:v>169.30337078651687</c:v>
                </c:pt>
                <c:pt idx="88">
                  <c:v>228.49438202247191</c:v>
                </c:pt>
                <c:pt idx="89">
                  <c:v>122.40449438202248</c:v>
                </c:pt>
                <c:pt idx="90">
                  <c:v>644.85393258426961</c:v>
                </c:pt>
                <c:pt idx="91">
                  <c:v>658.98876404494376</c:v>
                </c:pt>
                <c:pt idx="92">
                  <c:v>421.19101123595505</c:v>
                </c:pt>
                <c:pt idx="93">
                  <c:v>723.68539325842698</c:v>
                </c:pt>
                <c:pt idx="94">
                  <c:v>78.471910112359552</c:v>
                </c:pt>
                <c:pt idx="95">
                  <c:v>176.02247191011236</c:v>
                </c:pt>
                <c:pt idx="96">
                  <c:v>144.58426966292134</c:v>
                </c:pt>
                <c:pt idx="97">
                  <c:v>63.101123595505619</c:v>
                </c:pt>
                <c:pt idx="98">
                  <c:v>33.91011235955056</c:v>
                </c:pt>
                <c:pt idx="99">
                  <c:v>171.76</c:v>
                </c:pt>
                <c:pt idx="100">
                  <c:v>281.375</c:v>
                </c:pt>
                <c:pt idx="101">
                  <c:v>165.36</c:v>
                </c:pt>
                <c:pt idx="102">
                  <c:v>139.8125</c:v>
                </c:pt>
                <c:pt idx="103">
                  <c:v>334.62921348314609</c:v>
                </c:pt>
                <c:pt idx="104">
                  <c:v>208.22471910112358</c:v>
                </c:pt>
                <c:pt idx="105">
                  <c:v>463.01123595505618</c:v>
                </c:pt>
                <c:pt idx="106">
                  <c:v>79.977528089887642</c:v>
                </c:pt>
                <c:pt idx="107">
                  <c:v>32.08988764044944</c:v>
                </c:pt>
                <c:pt idx="108">
                  <c:v>36.898876404494381</c:v>
                </c:pt>
                <c:pt idx="109">
                  <c:v>47.775280898876403</c:v>
                </c:pt>
                <c:pt idx="110">
                  <c:v>85.595505617977523</c:v>
                </c:pt>
                <c:pt idx="111">
                  <c:v>313.37078651685391</c:v>
                </c:pt>
                <c:pt idx="112">
                  <c:v>351.25842696629212</c:v>
                </c:pt>
                <c:pt idx="113">
                  <c:v>125.21348314606742</c:v>
                </c:pt>
                <c:pt idx="114">
                  <c:v>207.86516853932585</c:v>
                </c:pt>
                <c:pt idx="115">
                  <c:v>168.49438202247191</c:v>
                </c:pt>
                <c:pt idx="116">
                  <c:v>201.86516853932585</c:v>
                </c:pt>
                <c:pt idx="117">
                  <c:v>211.84269662921349</c:v>
                </c:pt>
                <c:pt idx="118">
                  <c:v>184.47191011235955</c:v>
                </c:pt>
                <c:pt idx="119">
                  <c:v>78.988764044943821</c:v>
                </c:pt>
                <c:pt idx="120">
                  <c:v>61.775280898876403</c:v>
                </c:pt>
                <c:pt idx="121">
                  <c:v>292.13483146067415</c:v>
                </c:pt>
                <c:pt idx="122">
                  <c:v>374.92134831460675</c:v>
                </c:pt>
                <c:pt idx="123">
                  <c:v>410.65168539325845</c:v>
                </c:pt>
                <c:pt idx="124">
                  <c:v>571.50561797752812</c:v>
                </c:pt>
                <c:pt idx="125">
                  <c:v>316.20224719101122</c:v>
                </c:pt>
                <c:pt idx="126">
                  <c:v>421.19101123595505</c:v>
                </c:pt>
                <c:pt idx="127">
                  <c:v>442.92134831460675</c:v>
                </c:pt>
                <c:pt idx="128">
                  <c:v>201.07865168539325</c:v>
                </c:pt>
                <c:pt idx="129">
                  <c:v>461.55056179775283</c:v>
                </c:pt>
                <c:pt idx="130">
                  <c:v>-363.4831460674157</c:v>
                </c:pt>
                <c:pt idx="131">
                  <c:v>148.74157303370785</c:v>
                </c:pt>
                <c:pt idx="132">
                  <c:v>323.0561797752809</c:v>
                </c:pt>
                <c:pt idx="133">
                  <c:v>325.39325842696627</c:v>
                </c:pt>
                <c:pt idx="134">
                  <c:v>219.3932584269663</c:v>
                </c:pt>
                <c:pt idx="135">
                  <c:v>213.57303370786516</c:v>
                </c:pt>
                <c:pt idx="136">
                  <c:v>77.977528089887642</c:v>
                </c:pt>
                <c:pt idx="137">
                  <c:v>235.41573033707866</c:v>
                </c:pt>
                <c:pt idx="138">
                  <c:v>345.39325842696627</c:v>
                </c:pt>
                <c:pt idx="139">
                  <c:v>246.31460674157304</c:v>
                </c:pt>
                <c:pt idx="140">
                  <c:v>321.07865168539325</c:v>
                </c:pt>
                <c:pt idx="141">
                  <c:v>110.53932584269663</c:v>
                </c:pt>
                <c:pt idx="142">
                  <c:v>49.59550561797753</c:v>
                </c:pt>
                <c:pt idx="143">
                  <c:v>215.79775280898878</c:v>
                </c:pt>
                <c:pt idx="144">
                  <c:v>467.2134831460674</c:v>
                </c:pt>
                <c:pt idx="145">
                  <c:v>45.640449438202246</c:v>
                </c:pt>
                <c:pt idx="146">
                  <c:v>98.134831460674164</c:v>
                </c:pt>
                <c:pt idx="147">
                  <c:v>179.97752808988764</c:v>
                </c:pt>
                <c:pt idx="148">
                  <c:v>185.12359550561797</c:v>
                </c:pt>
                <c:pt idx="149">
                  <c:v>106.56179775280899</c:v>
                </c:pt>
                <c:pt idx="150">
                  <c:v>168.51685393258427</c:v>
                </c:pt>
                <c:pt idx="151">
                  <c:v>137.70786516853931</c:v>
                </c:pt>
                <c:pt idx="152">
                  <c:v>145.01123595505618</c:v>
                </c:pt>
                <c:pt idx="153">
                  <c:v>132.49438202247191</c:v>
                </c:pt>
                <c:pt idx="154">
                  <c:v>129.95505617977528</c:v>
                </c:pt>
                <c:pt idx="155">
                  <c:v>40.539325842696627</c:v>
                </c:pt>
                <c:pt idx="156">
                  <c:v>162.44943820224719</c:v>
                </c:pt>
                <c:pt idx="157">
                  <c:v>90.80898876404494</c:v>
                </c:pt>
                <c:pt idx="158">
                  <c:v>104.33707865168539</c:v>
                </c:pt>
                <c:pt idx="159">
                  <c:v>128.3370786516854</c:v>
                </c:pt>
                <c:pt idx="160">
                  <c:v>188.67415730337078</c:v>
                </c:pt>
                <c:pt idx="161">
                  <c:v>172.56179775280899</c:v>
                </c:pt>
                <c:pt idx="162">
                  <c:v>500.20224719101122</c:v>
                </c:pt>
                <c:pt idx="163">
                  <c:v>187.93258426966293</c:v>
                </c:pt>
                <c:pt idx="164">
                  <c:v>133.73033707865167</c:v>
                </c:pt>
                <c:pt idx="165">
                  <c:v>236.98876404494382</c:v>
                </c:pt>
                <c:pt idx="166">
                  <c:v>307.23595505617976</c:v>
                </c:pt>
                <c:pt idx="167">
                  <c:v>47.168539325842694</c:v>
                </c:pt>
                <c:pt idx="168">
                  <c:v>197.3932584269663</c:v>
                </c:pt>
                <c:pt idx="169">
                  <c:v>-49.91011235955056</c:v>
                </c:pt>
                <c:pt idx="170">
                  <c:v>249.14606741573033</c:v>
                </c:pt>
                <c:pt idx="171">
                  <c:v>92.134831460674164</c:v>
                </c:pt>
                <c:pt idx="172">
                  <c:v>550.5393258426966</c:v>
                </c:pt>
                <c:pt idx="173">
                  <c:v>243.03370786516854</c:v>
                </c:pt>
                <c:pt idx="174">
                  <c:v>47.303370786516851</c:v>
                </c:pt>
              </c:numCache>
            </c:numRef>
          </c:xVal>
          <c:yVal>
            <c:numRef>
              <c:f>'Homework 2B'!$L$8:$L$375</c:f>
              <c:numCache>
                <c:formatCode>#,##0_);[Red]\(#,##0\)</c:formatCode>
                <c:ptCount val="175"/>
                <c:pt idx="0">
                  <c:v>192.17977528089887</c:v>
                </c:pt>
                <c:pt idx="1">
                  <c:v>55.348314606741575</c:v>
                </c:pt>
                <c:pt idx="2">
                  <c:v>154.7865168539326</c:v>
                </c:pt>
                <c:pt idx="3">
                  <c:v>70.561797752808985</c:v>
                </c:pt>
                <c:pt idx="4">
                  <c:v>93.68539325842697</c:v>
                </c:pt>
                <c:pt idx="5">
                  <c:v>174.17977528089887</c:v>
                </c:pt>
                <c:pt idx="6">
                  <c:v>60.898876404494381</c:v>
                </c:pt>
                <c:pt idx="7">
                  <c:v>58.696629213483149</c:v>
                </c:pt>
                <c:pt idx="8">
                  <c:v>138.24719101123594</c:v>
                </c:pt>
                <c:pt idx="9">
                  <c:v>124.67415730337079</c:v>
                </c:pt>
                <c:pt idx="10">
                  <c:v>120.2247191011236</c:v>
                </c:pt>
                <c:pt idx="11">
                  <c:v>90.831460674157299</c:v>
                </c:pt>
                <c:pt idx="12">
                  <c:v>153.88764044943821</c:v>
                </c:pt>
                <c:pt idx="13">
                  <c:v>98.067415730337075</c:v>
                </c:pt>
                <c:pt idx="14">
                  <c:v>120.8314606741573</c:v>
                </c:pt>
                <c:pt idx="15">
                  <c:v>214.02247191011236</c:v>
                </c:pt>
                <c:pt idx="16">
                  <c:v>184.65168539325842</c:v>
                </c:pt>
                <c:pt idx="17">
                  <c:v>155.68539325842696</c:v>
                </c:pt>
                <c:pt idx="18">
                  <c:v>402.5168539325843</c:v>
                </c:pt>
                <c:pt idx="19">
                  <c:v>241.97752808988764</c:v>
                </c:pt>
                <c:pt idx="20">
                  <c:v>209.86516853932585</c:v>
                </c:pt>
                <c:pt idx="21">
                  <c:v>357.19101123595505</c:v>
                </c:pt>
                <c:pt idx="22">
                  <c:v>297.34831460674155</c:v>
                </c:pt>
                <c:pt idx="23">
                  <c:v>255.88764044943821</c:v>
                </c:pt>
                <c:pt idx="24">
                  <c:v>215.14606741573033</c:v>
                </c:pt>
                <c:pt idx="25">
                  <c:v>153.43820224719101</c:v>
                </c:pt>
                <c:pt idx="26">
                  <c:v>206.65168539325842</c:v>
                </c:pt>
                <c:pt idx="27">
                  <c:v>191.07865168539325</c:v>
                </c:pt>
                <c:pt idx="28">
                  <c:v>130.53932584269663</c:v>
                </c:pt>
                <c:pt idx="29">
                  <c:v>102.62921348314607</c:v>
                </c:pt>
                <c:pt idx="30">
                  <c:v>79.68539325842697</c:v>
                </c:pt>
                <c:pt idx="31">
                  <c:v>87.932584269662925</c:v>
                </c:pt>
                <c:pt idx="32">
                  <c:v>148.98876404494382</c:v>
                </c:pt>
                <c:pt idx="33">
                  <c:v>100.38202247191012</c:v>
                </c:pt>
                <c:pt idx="34">
                  <c:v>90.359550561797747</c:v>
                </c:pt>
                <c:pt idx="35">
                  <c:v>148.98876404494382</c:v>
                </c:pt>
                <c:pt idx="36">
                  <c:v>283.70786516853934</c:v>
                </c:pt>
                <c:pt idx="37">
                  <c:v>123.41573033707866</c:v>
                </c:pt>
                <c:pt idx="38">
                  <c:v>218.42696629213484</c:v>
                </c:pt>
                <c:pt idx="39">
                  <c:v>200.35955056179776</c:v>
                </c:pt>
                <c:pt idx="40">
                  <c:v>154</c:v>
                </c:pt>
                <c:pt idx="41">
                  <c:v>152.47191011235955</c:v>
                </c:pt>
                <c:pt idx="42">
                  <c:v>74.584269662921344</c:v>
                </c:pt>
                <c:pt idx="43">
                  <c:v>62.179775280898873</c:v>
                </c:pt>
                <c:pt idx="44">
                  <c:v>106.92134831460675</c:v>
                </c:pt>
                <c:pt idx="45">
                  <c:v>254.31460674157304</c:v>
                </c:pt>
                <c:pt idx="46">
                  <c:v>329.19101123595505</c:v>
                </c:pt>
                <c:pt idx="47">
                  <c:v>232.92134831460675</c:v>
                </c:pt>
                <c:pt idx="48">
                  <c:v>253.12359550561797</c:v>
                </c:pt>
                <c:pt idx="49">
                  <c:v>221.07865168539325</c:v>
                </c:pt>
                <c:pt idx="50">
                  <c:v>249.43820224719101</c:v>
                </c:pt>
                <c:pt idx="51">
                  <c:v>67.615384615384613</c:v>
                </c:pt>
                <c:pt idx="52">
                  <c:v>76.19047619047619</c:v>
                </c:pt>
                <c:pt idx="53">
                  <c:v>70.538461538461533</c:v>
                </c:pt>
                <c:pt idx="54">
                  <c:v>122.6984126984127</c:v>
                </c:pt>
                <c:pt idx="55">
                  <c:v>106</c:v>
                </c:pt>
                <c:pt idx="56">
                  <c:v>95.875</c:v>
                </c:pt>
                <c:pt idx="57">
                  <c:v>161.91999999999999</c:v>
                </c:pt>
                <c:pt idx="58">
                  <c:v>110.34375</c:v>
                </c:pt>
                <c:pt idx="59">
                  <c:v>193.76</c:v>
                </c:pt>
                <c:pt idx="60">
                  <c:v>211.0625</c:v>
                </c:pt>
                <c:pt idx="61">
                  <c:v>129.36000000000001</c:v>
                </c:pt>
                <c:pt idx="62">
                  <c:v>215.9375</c:v>
                </c:pt>
                <c:pt idx="63">
                  <c:v>151.91999999999999</c:v>
                </c:pt>
                <c:pt idx="64">
                  <c:v>135.21875</c:v>
                </c:pt>
                <c:pt idx="65">
                  <c:v>219.44</c:v>
                </c:pt>
                <c:pt idx="66">
                  <c:v>169.25</c:v>
                </c:pt>
                <c:pt idx="67">
                  <c:v>113.92</c:v>
                </c:pt>
                <c:pt idx="68">
                  <c:v>167.71875</c:v>
                </c:pt>
                <c:pt idx="69">
                  <c:v>152.56</c:v>
                </c:pt>
                <c:pt idx="70">
                  <c:v>110.96875</c:v>
                </c:pt>
                <c:pt idx="71">
                  <c:v>283.70786516853934</c:v>
                </c:pt>
                <c:pt idx="72">
                  <c:v>313.86516853932585</c:v>
                </c:pt>
                <c:pt idx="73">
                  <c:v>237.0561797752809</c:v>
                </c:pt>
                <c:pt idx="74">
                  <c:v>174.58426966292134</c:v>
                </c:pt>
                <c:pt idx="75">
                  <c:v>195.03370786516854</c:v>
                </c:pt>
                <c:pt idx="76">
                  <c:v>245.61797752808988</c:v>
                </c:pt>
                <c:pt idx="77">
                  <c:v>85.370786516853926</c:v>
                </c:pt>
                <c:pt idx="78">
                  <c:v>38.853932584269664</c:v>
                </c:pt>
                <c:pt idx="79">
                  <c:v>30.808988764044944</c:v>
                </c:pt>
                <c:pt idx="80">
                  <c:v>79.146067415730343</c:v>
                </c:pt>
                <c:pt idx="81">
                  <c:v>46.382022471910112</c:v>
                </c:pt>
                <c:pt idx="82">
                  <c:v>134.17977528089887</c:v>
                </c:pt>
                <c:pt idx="83">
                  <c:v>92.80898876404494</c:v>
                </c:pt>
                <c:pt idx="84">
                  <c:v>152.51685393258427</c:v>
                </c:pt>
                <c:pt idx="85">
                  <c:v>193.0561797752809</c:v>
                </c:pt>
                <c:pt idx="86">
                  <c:v>94.741573033707866</c:v>
                </c:pt>
                <c:pt idx="87">
                  <c:v>144.20224719101122</c:v>
                </c:pt>
                <c:pt idx="88">
                  <c:v>102.44943820224719</c:v>
                </c:pt>
                <c:pt idx="89">
                  <c:v>55.168539325842694</c:v>
                </c:pt>
                <c:pt idx="90">
                  <c:v>235.10112359550561</c:v>
                </c:pt>
                <c:pt idx="91">
                  <c:v>195.48314606741573</c:v>
                </c:pt>
                <c:pt idx="92">
                  <c:v>162.13483146067415</c:v>
                </c:pt>
                <c:pt idx="93">
                  <c:v>208.89887640449439</c:v>
                </c:pt>
                <c:pt idx="94">
                  <c:v>129.93258426966293</c:v>
                </c:pt>
                <c:pt idx="95">
                  <c:v>127.03370786516854</c:v>
                </c:pt>
                <c:pt idx="96">
                  <c:v>95.865168539325836</c:v>
                </c:pt>
                <c:pt idx="97">
                  <c:v>34.224719101123597</c:v>
                </c:pt>
                <c:pt idx="98">
                  <c:v>38.179775280898873</c:v>
                </c:pt>
                <c:pt idx="99">
                  <c:v>115.52</c:v>
                </c:pt>
                <c:pt idx="100">
                  <c:v>186.84375</c:v>
                </c:pt>
                <c:pt idx="101">
                  <c:v>161.84</c:v>
                </c:pt>
                <c:pt idx="102">
                  <c:v>175.3125</c:v>
                </c:pt>
                <c:pt idx="103">
                  <c:v>214.31460674157304</c:v>
                </c:pt>
                <c:pt idx="104">
                  <c:v>192.47191011235955</c:v>
                </c:pt>
                <c:pt idx="105">
                  <c:v>238.35955056179776</c:v>
                </c:pt>
                <c:pt idx="106">
                  <c:v>41.146067415730336</c:v>
                </c:pt>
                <c:pt idx="107">
                  <c:v>30.471910112359552</c:v>
                </c:pt>
                <c:pt idx="108">
                  <c:v>23.056179775280899</c:v>
                </c:pt>
                <c:pt idx="109">
                  <c:v>28.966292134831459</c:v>
                </c:pt>
                <c:pt idx="110">
                  <c:v>47.528089887640448</c:v>
                </c:pt>
                <c:pt idx="111">
                  <c:v>166.89887640449439</c:v>
                </c:pt>
                <c:pt idx="112">
                  <c:v>173.6629213483146</c:v>
                </c:pt>
                <c:pt idx="113">
                  <c:v>167.86516853932585</c:v>
                </c:pt>
                <c:pt idx="114">
                  <c:v>172.51685393258427</c:v>
                </c:pt>
                <c:pt idx="115">
                  <c:v>123.59550561797752</c:v>
                </c:pt>
                <c:pt idx="116">
                  <c:v>115.91011235955057</c:v>
                </c:pt>
                <c:pt idx="117">
                  <c:v>119.61797752808988</c:v>
                </c:pt>
                <c:pt idx="118">
                  <c:v>133.95505617977528</c:v>
                </c:pt>
                <c:pt idx="119">
                  <c:v>197.75280898876406</c:v>
                </c:pt>
                <c:pt idx="120">
                  <c:v>162.53932584269663</c:v>
                </c:pt>
                <c:pt idx="121">
                  <c:v>139.91011235955057</c:v>
                </c:pt>
                <c:pt idx="122">
                  <c:v>214.87640449438203</c:v>
                </c:pt>
                <c:pt idx="123">
                  <c:v>232.67415730337078</c:v>
                </c:pt>
                <c:pt idx="124">
                  <c:v>277.23595505617976</c:v>
                </c:pt>
                <c:pt idx="125">
                  <c:v>144.7865168539326</c:v>
                </c:pt>
                <c:pt idx="126">
                  <c:v>148.83146067415731</c:v>
                </c:pt>
                <c:pt idx="127">
                  <c:v>453.84269662921349</c:v>
                </c:pt>
                <c:pt idx="128">
                  <c:v>202.96629213483146</c:v>
                </c:pt>
                <c:pt idx="129">
                  <c:v>211.03370786516854</c:v>
                </c:pt>
                <c:pt idx="130">
                  <c:v>249.03370786516854</c:v>
                </c:pt>
                <c:pt idx="131">
                  <c:v>177.3932584269663</c:v>
                </c:pt>
                <c:pt idx="132">
                  <c:v>151.30337078651687</c:v>
                </c:pt>
                <c:pt idx="133">
                  <c:v>158.65168539325842</c:v>
                </c:pt>
                <c:pt idx="134">
                  <c:v>220.85393258426967</c:v>
                </c:pt>
                <c:pt idx="135">
                  <c:v>122.11235955056179</c:v>
                </c:pt>
                <c:pt idx="136">
                  <c:v>116.13483146067416</c:v>
                </c:pt>
                <c:pt idx="137">
                  <c:v>132.7865168539326</c:v>
                </c:pt>
                <c:pt idx="138">
                  <c:v>137.88764044943821</c:v>
                </c:pt>
                <c:pt idx="139">
                  <c:v>155.61797752808988</c:v>
                </c:pt>
                <c:pt idx="140">
                  <c:v>123.46067415730337</c:v>
                </c:pt>
                <c:pt idx="141">
                  <c:v>133.97752808988764</c:v>
                </c:pt>
                <c:pt idx="142">
                  <c:v>201.23595505617976</c:v>
                </c:pt>
                <c:pt idx="143">
                  <c:v>242.71910112359549</c:v>
                </c:pt>
                <c:pt idx="144">
                  <c:v>316.47191011235952</c:v>
                </c:pt>
                <c:pt idx="145">
                  <c:v>82.31460674157303</c:v>
                </c:pt>
                <c:pt idx="146">
                  <c:v>84.292134831460672</c:v>
                </c:pt>
                <c:pt idx="147">
                  <c:v>56.876404494382022</c:v>
                </c:pt>
                <c:pt idx="148">
                  <c:v>73.68539325842697</c:v>
                </c:pt>
                <c:pt idx="149">
                  <c:v>63.617977528089888</c:v>
                </c:pt>
                <c:pt idx="150">
                  <c:v>66.247191011235955</c:v>
                </c:pt>
                <c:pt idx="151">
                  <c:v>63.865168539325843</c:v>
                </c:pt>
                <c:pt idx="152">
                  <c:v>56.696629213483149</c:v>
                </c:pt>
                <c:pt idx="153">
                  <c:v>62</c:v>
                </c:pt>
                <c:pt idx="154">
                  <c:v>58.516853932584269</c:v>
                </c:pt>
                <c:pt idx="155">
                  <c:v>58.561797752808985</c:v>
                </c:pt>
                <c:pt idx="156">
                  <c:v>40.988764044943821</c:v>
                </c:pt>
                <c:pt idx="157">
                  <c:v>56.202247191011239</c:v>
                </c:pt>
                <c:pt idx="158">
                  <c:v>52.853932584269664</c:v>
                </c:pt>
                <c:pt idx="159">
                  <c:v>68</c:v>
                </c:pt>
                <c:pt idx="160">
                  <c:v>67.415730337078656</c:v>
                </c:pt>
                <c:pt idx="161">
                  <c:v>89.056179775280896</c:v>
                </c:pt>
                <c:pt idx="162">
                  <c:v>194.11235955056179</c:v>
                </c:pt>
                <c:pt idx="163">
                  <c:v>115.59550561797752</c:v>
                </c:pt>
                <c:pt idx="164">
                  <c:v>68.449438202247194</c:v>
                </c:pt>
                <c:pt idx="165">
                  <c:v>82.247191011235955</c:v>
                </c:pt>
                <c:pt idx="166">
                  <c:v>134.74157303370785</c:v>
                </c:pt>
                <c:pt idx="167">
                  <c:v>25.887640449438202</c:v>
                </c:pt>
                <c:pt idx="168">
                  <c:v>26.516853932584269</c:v>
                </c:pt>
                <c:pt idx="169">
                  <c:v>25.438202247191011</c:v>
                </c:pt>
                <c:pt idx="170">
                  <c:v>42.112359550561798</c:v>
                </c:pt>
                <c:pt idx="171">
                  <c:v>24.426966292134832</c:v>
                </c:pt>
                <c:pt idx="172">
                  <c:v>162.85393258426967</c:v>
                </c:pt>
                <c:pt idx="173">
                  <c:v>90.516853932584269</c:v>
                </c:pt>
                <c:pt idx="174">
                  <c:v>14.359550561797754</c:v>
                </c:pt>
              </c:numCache>
            </c:numRef>
          </c:yVal>
          <c:smooth val="0"/>
          <c:extLst>
            <c:ext xmlns:c16="http://schemas.microsoft.com/office/drawing/2014/chart" uri="{C3380CC4-5D6E-409C-BE32-E72D297353CC}">
              <c16:uniqueId val="{00000000-7073-4C1A-89B9-5FCBAAC4E7EE}"/>
            </c:ext>
          </c:extLst>
        </c:ser>
        <c:dLbls>
          <c:showLegendKey val="0"/>
          <c:showVal val="0"/>
          <c:showCatName val="0"/>
          <c:showSerName val="0"/>
          <c:showPercent val="0"/>
          <c:showBubbleSize val="0"/>
        </c:dLbls>
        <c:axId val="819020928"/>
        <c:axId val="819014368"/>
      </c:scatterChart>
      <c:valAx>
        <c:axId val="819020928"/>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014368"/>
        <c:crosses val="autoZero"/>
        <c:crossBetween val="midCat"/>
      </c:valAx>
      <c:valAx>
        <c:axId val="8190143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020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'Homework 2C'!$C$6</c:f>
              <c:strCache>
                <c:ptCount val="1"/>
                <c:pt idx="0">
                  <c:v>Buffalo Grand</c:v>
                </c:pt>
              </c:strCache>
            </c:strRef>
          </c:tx>
          <c:marker>
            <c:symbol val="none"/>
          </c:marker>
          <c:trendline>
            <c:trendlineType val="linear"/>
            <c:dispRSqr val="1"/>
            <c:dispEq val="1"/>
            <c:trendlineLbl>
              <c:layout>
                <c:manualLayout>
                  <c:x val="0.27174621520933734"/>
                  <c:y val="-3.6767154105736784E-2"/>
                </c:manualLayout>
              </c:layout>
              <c:numFmt formatCode="General" sourceLinked="0"/>
            </c:trendlineLbl>
          </c:trendline>
          <c:cat>
            <c:numRef>
              <c:f>'Homework 2C'!$B$7:$B$19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'Homework 2C'!$C$7:$C$19</c:f>
              <c:numCache>
                <c:formatCode>#,##0_);[Red]\(#,##0\)</c:formatCode>
                <c:ptCount val="13"/>
                <c:pt idx="0">
                  <c:v>425.2425483870968</c:v>
                </c:pt>
                <c:pt idx="1">
                  <c:v>458.21002500000003</c:v>
                </c:pt>
                <c:pt idx="2">
                  <c:v>490.21773387096778</c:v>
                </c:pt>
                <c:pt idx="3">
                  <c:v>398.17755249999999</c:v>
                </c:pt>
                <c:pt idx="4">
                  <c:v>400.89662177419353</c:v>
                </c:pt>
                <c:pt idx="5">
                  <c:v>474.62968790322577</c:v>
                </c:pt>
                <c:pt idx="6">
                  <c:v>480.70273125</c:v>
                </c:pt>
                <c:pt idx="7">
                  <c:v>451.05266612903222</c:v>
                </c:pt>
                <c:pt idx="8">
                  <c:v>554.94888750000007</c:v>
                </c:pt>
                <c:pt idx="9">
                  <c:v>391.77882822580642</c:v>
                </c:pt>
                <c:pt idx="10">
                  <c:v>395.9122825</c:v>
                </c:pt>
                <c:pt idx="11">
                  <c:v>523.72507983870969</c:v>
                </c:pt>
                <c:pt idx="12">
                  <c:v>552.70079516129033</c:v>
                </c:pt>
              </c:numCache>
            </c:numRef>
          </c:val>
          <c:smooth val="0"/>
          <c:extLst>
            <c:ext xmlns:c16="http://schemas.microsoft.com/office/drawing/2014/chart" uri="{C3380CC4-5D6E-409C-BE32-E72D297353CC}">
              <c16:uniqueId val="{00000000-48AD-4FB0-BD51-5ABCD118DEA1}"/>
            </c:ext>
          </c:extLst>
        </c:ser>
        <c:ser>
          <c:idx val="1"/>
          <c:order val="1"/>
          <c:tx>
            <c:strRef>
              <c:f>'Homework 2C'!$D$6</c:f>
              <c:strCache>
                <c:ptCount val="1"/>
                <c:pt idx="0">
                  <c:v>Casino Overall</c:v>
                </c:pt>
              </c:strCache>
            </c:strRef>
          </c:tx>
          <c:marker>
            <c:symbol val="none"/>
          </c:marker>
          <c:trendline>
            <c:trendlineType val="linear"/>
            <c:dispRSqr val="0"/>
            <c:dispEq val="0"/>
          </c:trendline>
          <c:cat>
            <c:numRef>
              <c:f>'Homework 2C'!$B$7:$B$19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'Homework 2C'!$D$7:$D$19</c:f>
              <c:numCache>
                <c:formatCode>#,##0_);[Red]\(#,##0\)</c:formatCode>
                <c:ptCount val="13"/>
                <c:pt idx="0">
                  <c:v>101.26570218039859</c:v>
                </c:pt>
                <c:pt idx="1">
                  <c:v>99.507976675711319</c:v>
                </c:pt>
                <c:pt idx="2">
                  <c:v>89.071197305937986</c:v>
                </c:pt>
                <c:pt idx="3">
                  <c:v>81.505219053398548</c:v>
                </c:pt>
                <c:pt idx="4">
                  <c:v>75.550722949571821</c:v>
                </c:pt>
                <c:pt idx="5">
                  <c:v>82.110520485190193</c:v>
                </c:pt>
                <c:pt idx="6">
                  <c:v>87.568982787273114</c:v>
                </c:pt>
                <c:pt idx="7">
                  <c:v>78.375614076936031</c:v>
                </c:pt>
                <c:pt idx="8">
                  <c:v>88.659134841193733</c:v>
                </c:pt>
                <c:pt idx="9">
                  <c:v>87.231318275875694</c:v>
                </c:pt>
                <c:pt idx="10">
                  <c:v>92.926464328581332</c:v>
                </c:pt>
                <c:pt idx="11">
                  <c:v>114.15120908541135</c:v>
                </c:pt>
                <c:pt idx="12">
                  <c:v>117.83960457274247</c:v>
                </c:pt>
              </c:numCache>
            </c:numRef>
          </c:val>
          <c:smooth val="0"/>
          <c:extLst>
            <c:ext xmlns:c16="http://schemas.microsoft.com/office/drawing/2014/chart" uri="{C3380CC4-5D6E-409C-BE32-E72D297353CC}">
              <c16:uniqueId val="{00000001-48AD-4FB0-BD51-5ABCD118DEA1}"/>
            </c:ext>
          </c:extLst>
        </c:ser>
        <c:dLbls>
          <c:showLegendKey val="0"/>
          <c:showVal val="0"/>
          <c:showCatName val="0"/>
          <c:showSerName val="0"/>
          <c:showPercent val="0"/>
          <c:showBubbleSize val="0"/>
        </c:dLbls>
        <c:smooth val="0"/>
        <c:axId val="359231872"/>
        <c:axId val="359233408"/>
      </c:lineChart>
      <c:catAx>
        <c:axId val="359231872"/>
        <c:scaling>
          <c:orientation val="minMax"/>
        </c:scaling>
        <c:delete val="0"/>
        <c:axPos val="b"/>
        <c:numFmt formatCode="General" sourceLinked="1"/>
        <c:majorTickMark val="out"/>
        <c:minorTickMark val="none"/>
        <c:tickLblPos val="nextTo"/>
        <c:crossAx val="359233408"/>
        <c:crosses val="autoZero"/>
        <c:auto val="1"/>
        <c:lblAlgn val="ctr"/>
        <c:lblOffset val="100"/>
        <c:noMultiLvlLbl val="1"/>
      </c:catAx>
      <c:valAx>
        <c:axId val="359233408"/>
        <c:scaling>
          <c:orientation val="minMax"/>
        </c:scaling>
        <c:delete val="0"/>
        <c:axPos val="l"/>
        <c:majorGridlines/>
        <c:numFmt formatCode="#,##0_);[Red]\(#,##0\)" sourceLinked="1"/>
        <c:majorTickMark val="out"/>
        <c:minorTickMark val="none"/>
        <c:tickLblPos val="nextTo"/>
        <c:crossAx val="359231872"/>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DAD1D0F-9314-4F94-BEC7-FB4B21D92D29}">
  <sheetPr/>
  <sheetViews>
    <sheetView zoomScale="11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1444C5A-4541-4821-B38E-E940ECFC7999}">
  <sheetPr/>
  <sheetViews>
    <sheetView zoomScale="11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E5E8B6F-5A81-4881-A0D6-7F8D3F9E40F8}">
  <sheetPr/>
  <sheetViews>
    <sheetView zoomScale="11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ED7A16-1386-4DC1-9791-B51E51698F6E}">
  <sheetPr/>
  <sheetViews>
    <sheetView zoomScale="11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oneCellAnchor>
    <xdr:from>
      <xdr:col>3</xdr:col>
      <xdr:colOff>200025</xdr:colOff>
      <xdr:row>3</xdr:row>
      <xdr:rowOff>19050</xdr:rowOff>
    </xdr:from>
    <xdr:ext cx="3048000" cy="1002792"/>
    <xdr:pic>
      <xdr:nvPicPr>
        <xdr:cNvPr id="2" name="Picture 1">
          <a:extLst>
            <a:ext uri="{FF2B5EF4-FFF2-40B4-BE49-F238E27FC236}">
              <a16:creationId xmlns:a16="http://schemas.microsoft.com/office/drawing/2014/main" id="{36C9D4BA-173C-4DB2-AB7C-58A62BDAE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8825" y="1714500"/>
          <a:ext cx="3048000" cy="1002792"/>
        </a:xfrm>
        <a:prstGeom prst="rect">
          <a:avLst/>
        </a:prstGeom>
      </xdr:spPr>
    </xdr:pic>
    <xdr:clientData/>
  </xdr:oneCellAnchor>
  <xdr:oneCellAnchor>
    <xdr:from>
      <xdr:col>2</xdr:col>
      <xdr:colOff>504825</xdr:colOff>
      <xdr:row>13</xdr:row>
      <xdr:rowOff>152400</xdr:rowOff>
    </xdr:from>
    <xdr:ext cx="3705742" cy="4820323"/>
    <xdr:pic>
      <xdr:nvPicPr>
        <xdr:cNvPr id="3" name="Picture 2">
          <a:extLst>
            <a:ext uri="{FF2B5EF4-FFF2-40B4-BE49-F238E27FC236}">
              <a16:creationId xmlns:a16="http://schemas.microsoft.com/office/drawing/2014/main" id="{A453AE60-35BF-4E04-A5A1-0ACDF2B6A3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24025" y="3581400"/>
          <a:ext cx="3705742" cy="482032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a:extLst>
            <a:ext uri="{FF2B5EF4-FFF2-40B4-BE49-F238E27FC236}">
              <a16:creationId xmlns:a16="http://schemas.microsoft.com/office/drawing/2014/main" id="{67E43F00-7E9F-4EF0-8B1B-73E6C2A1D6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a:extLst>
            <a:ext uri="{FF2B5EF4-FFF2-40B4-BE49-F238E27FC236}">
              <a16:creationId xmlns:a16="http://schemas.microsoft.com/office/drawing/2014/main" id="{887E1DD3-398C-457A-8272-43C820D2C8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a:extLst>
            <a:ext uri="{FF2B5EF4-FFF2-40B4-BE49-F238E27FC236}">
              <a16:creationId xmlns:a16="http://schemas.microsoft.com/office/drawing/2014/main" id="{3204F96F-F3AF-4CBB-96BE-DD91710D08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3</xdr:col>
      <xdr:colOff>478756</xdr:colOff>
      <xdr:row>4</xdr:row>
      <xdr:rowOff>137361</xdr:rowOff>
    </xdr:from>
    <xdr:to>
      <xdr:col>11</xdr:col>
      <xdr:colOff>157914</xdr:colOff>
      <xdr:row>21</xdr:row>
      <xdr:rowOff>153403</xdr:rowOff>
    </xdr:to>
    <xdr:graphicFrame macro="">
      <xdr:nvGraphicFramePr>
        <xdr:cNvPr id="5" name="Chart 4">
          <a:extLst>
            <a:ext uri="{FF2B5EF4-FFF2-40B4-BE49-F238E27FC236}">
              <a16:creationId xmlns:a16="http://schemas.microsoft.com/office/drawing/2014/main" id="{19816770-AE24-45F3-8520-01C65085B8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absoluteAnchor>
    <xdr:pos x="0" y="0"/>
    <xdr:ext cx="8664408" cy="6291513"/>
    <xdr:graphicFrame macro="">
      <xdr:nvGraphicFramePr>
        <xdr:cNvPr id="2" name="Chart 1">
          <a:extLst>
            <a:ext uri="{FF2B5EF4-FFF2-40B4-BE49-F238E27FC236}">
              <a16:creationId xmlns:a16="http://schemas.microsoft.com/office/drawing/2014/main" id="{C440C7E9-6E83-4746-B889-578CB0EC4F8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5</xdr:col>
      <xdr:colOff>6350</xdr:colOff>
      <xdr:row>4</xdr:row>
      <xdr:rowOff>19050</xdr:rowOff>
    </xdr:from>
    <xdr:to>
      <xdr:col>12</xdr:col>
      <xdr:colOff>584200</xdr:colOff>
      <xdr:row>22</xdr:row>
      <xdr:rowOff>146050</xdr:rowOff>
    </xdr:to>
    <xdr:graphicFrame macro="">
      <xdr:nvGraphicFramePr>
        <xdr:cNvPr id="2" name="Chart 1">
          <a:extLst>
            <a:ext uri="{FF2B5EF4-FFF2-40B4-BE49-F238E27FC236}">
              <a16:creationId xmlns:a16="http://schemas.microsoft.com/office/drawing/2014/main" id="{C32A8902-CF4F-4FF4-A41C-591405CE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400050</xdr:colOff>
      <xdr:row>44</xdr:row>
      <xdr:rowOff>76200</xdr:rowOff>
    </xdr:to>
    <xdr:sp macro="" textlink="">
      <xdr:nvSpPr>
        <xdr:cNvPr id="2" name="TextBox 1">
          <a:extLst>
            <a:ext uri="{FF2B5EF4-FFF2-40B4-BE49-F238E27FC236}">
              <a16:creationId xmlns:a16="http://schemas.microsoft.com/office/drawing/2014/main" id="{381C8F1F-5CCE-4A3B-9C3C-51E02FF32E3D}"/>
            </a:ext>
          </a:extLst>
        </xdr:cNvPr>
        <xdr:cNvSpPr txBox="1"/>
      </xdr:nvSpPr>
      <xdr:spPr>
        <a:xfrm>
          <a:off x="0" y="0"/>
          <a:ext cx="9544050" cy="7200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Case Study 1</a:t>
          </a:r>
        </a:p>
        <a:p>
          <a:endParaRPr lang="en-US" sz="1400">
            <a:solidFill>
              <a:schemeClr val="dk1"/>
            </a:solidFill>
            <a:effectLst/>
            <a:latin typeface="+mn-lt"/>
            <a:ea typeface="+mn-ea"/>
            <a:cs typeface="+mn-cs"/>
          </a:endParaRP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A local market casino with one direct competitor in the area sees about 25,000 slot players per month. Most of the 25,000 monthly players are repeaters (meaning the same local players visit each month). Overall, 60% of slot revenues come from the 20% of players who tend to play high denomination ($1.00 and up) machines; 40% of slot revenues come from the remaining 80% of the players who tend to play penny and nickel denomination machines. Additionally, the high denomination players generate 65% of the total coin-in, while the low denomination players generate only 35% of the total coin-in.</a:t>
          </a: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The region’s general economy has been down for almost two years and showing no signs of recovery; casino revenues consequently softened and then became stagnant. Because of this, the CFO has been working diligently with the slot analyst to find ways of improving casino revenues. Their final recommendation was to increase the par percentages (in other words, decrease the Return to Player) on a sizeable selection of $0.01 to $0.05 reel and video reel machines. They computed the impact to overall win % would take the property from 6.00% win to 6.30% and increase monthly revenues from $10,000,000 to $10,500,000 for an annual gain of $6 million. They present you, the slot operations director, with this plan. What is your reaction? Support your position with both logic and numbers. </a:t>
          </a:r>
          <a:r>
            <a:rPr lang="en-US" sz="1400" i="1">
              <a:solidFill>
                <a:schemeClr val="dk1"/>
              </a:solidFill>
              <a:effectLst/>
              <a:latin typeface="+mn-lt"/>
              <a:ea typeface="+mn-ea"/>
              <a:cs typeface="+mn-cs"/>
            </a:rPr>
            <a:t>Hint: Think about how this would affect the players.</a:t>
          </a:r>
          <a:endParaRPr lang="en-US" sz="1400">
            <a:solidFill>
              <a:schemeClr val="dk1"/>
            </a:solidFill>
            <a:effectLst/>
            <a:latin typeface="+mn-lt"/>
            <a:ea typeface="+mn-ea"/>
            <a:cs typeface="+mn-cs"/>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38100</xdr:colOff>
      <xdr:row>3</xdr:row>
      <xdr:rowOff>123813</xdr:rowOff>
    </xdr:from>
    <xdr:ext cx="4279218" cy="430942"/>
    <xdr:pic>
      <xdr:nvPicPr>
        <xdr:cNvPr id="2" name="Picture 1" descr="IGT Cleo II.tiff">
          <a:extLst>
            <a:ext uri="{FF2B5EF4-FFF2-40B4-BE49-F238E27FC236}">
              <a16:creationId xmlns:a16="http://schemas.microsoft.com/office/drawing/2014/main" id="{D148BB11-9843-470B-81F7-7265F50C7C0F}"/>
            </a:ext>
          </a:extLst>
        </xdr:cNvPr>
        <xdr:cNvPicPr>
          <a:picLocks noChangeAspect="1"/>
        </xdr:cNvPicPr>
      </xdr:nvPicPr>
      <xdr:blipFill>
        <a:blip xmlns:r="http://schemas.openxmlformats.org/officeDocument/2006/relationships" r:embed="rId1" cstate="print"/>
        <a:srcRect t="30000" r="39429" b="46667"/>
        <a:stretch>
          <a:fillRect/>
        </a:stretch>
      </xdr:blipFill>
      <xdr:spPr>
        <a:xfrm>
          <a:off x="38100" y="609588"/>
          <a:ext cx="4279218" cy="430942"/>
        </a:xfrm>
        <a:prstGeom prst="rect">
          <a:avLst/>
        </a:prstGeom>
      </xdr:spPr>
    </xdr:pic>
    <xdr:clientData/>
  </xdr:oneCellAnchor>
  <xdr:twoCellAnchor>
    <xdr:from>
      <xdr:col>0</xdr:col>
      <xdr:colOff>0</xdr:colOff>
      <xdr:row>14</xdr:row>
      <xdr:rowOff>0</xdr:rowOff>
    </xdr:from>
    <xdr:to>
      <xdr:col>7</xdr:col>
      <xdr:colOff>13138</xdr:colOff>
      <xdr:row>23</xdr:row>
      <xdr:rowOff>135693</xdr:rowOff>
    </xdr:to>
    <mc:AlternateContent xmlns:mc="http://schemas.openxmlformats.org/markup-compatibility/2006">
      <mc:Choice xmlns:a14="http://schemas.microsoft.com/office/drawing/2010/main" Requires="a14">
        <xdr:sp macro="" textlink="">
          <xdr:nvSpPr>
            <xdr:cNvPr id="3" name="TextBox 5">
              <a:extLst>
                <a:ext uri="{FF2B5EF4-FFF2-40B4-BE49-F238E27FC236}">
                  <a16:creationId xmlns:a16="http://schemas.microsoft.com/office/drawing/2014/main" id="{CDFE0CBC-D2C9-430F-B6B0-46333983663D}"/>
                </a:ext>
              </a:extLst>
            </xdr:cNvPr>
            <xdr:cNvSpPr txBox="1"/>
          </xdr:nvSpPr>
          <xdr:spPr>
            <a:xfrm>
              <a:off x="0" y="2266950"/>
              <a:ext cx="4280338" cy="1593018"/>
            </a:xfrm>
            <a:prstGeom prst="rect">
              <a:avLst/>
            </a:prstGeom>
            <a:noFill/>
          </xdr:spPr>
          <xdr:txBody>
            <a:bodyPr wrap="square" rtlCol="0">
              <a:spAutoFit/>
            </a:bodyPr>
            <a:lstStyle>
              <a:defPPr>
                <a:defRPr lang="en-US"/>
              </a:defPPr>
              <a:lvl1pPr algn="l" rtl="0" fontAlgn="base">
                <a:spcBef>
                  <a:spcPct val="20000"/>
                </a:spcBef>
                <a:spcAft>
                  <a:spcPct val="0"/>
                </a:spcAft>
                <a:buChar char="–"/>
                <a:defRPr kern="1200">
                  <a:solidFill>
                    <a:schemeClr val="tx1"/>
                  </a:solidFill>
                  <a:latin typeface="Arial" pitchFamily="34" charset="0"/>
                  <a:ea typeface="+mn-ea"/>
                  <a:cs typeface="+mn-cs"/>
                </a:defRPr>
              </a:lvl1pPr>
              <a:lvl2pPr marL="457200" algn="l" rtl="0" fontAlgn="base">
                <a:spcBef>
                  <a:spcPct val="20000"/>
                </a:spcBef>
                <a:spcAft>
                  <a:spcPct val="0"/>
                </a:spcAft>
                <a:buChar char="–"/>
                <a:defRPr kern="1200">
                  <a:solidFill>
                    <a:schemeClr val="tx1"/>
                  </a:solidFill>
                  <a:latin typeface="Arial" pitchFamily="34" charset="0"/>
                  <a:ea typeface="+mn-ea"/>
                  <a:cs typeface="+mn-cs"/>
                </a:defRPr>
              </a:lvl2pPr>
              <a:lvl3pPr marL="914400" algn="l" rtl="0" fontAlgn="base">
                <a:spcBef>
                  <a:spcPct val="20000"/>
                </a:spcBef>
                <a:spcAft>
                  <a:spcPct val="0"/>
                </a:spcAft>
                <a:buChar char="–"/>
                <a:defRPr kern="1200">
                  <a:solidFill>
                    <a:schemeClr val="tx1"/>
                  </a:solidFill>
                  <a:latin typeface="Arial" pitchFamily="34" charset="0"/>
                  <a:ea typeface="+mn-ea"/>
                  <a:cs typeface="+mn-cs"/>
                </a:defRPr>
              </a:lvl3pPr>
              <a:lvl4pPr marL="1371600" algn="l" rtl="0" fontAlgn="base">
                <a:spcBef>
                  <a:spcPct val="20000"/>
                </a:spcBef>
                <a:spcAft>
                  <a:spcPct val="0"/>
                </a:spcAft>
                <a:buChar char="–"/>
                <a:defRPr kern="1200">
                  <a:solidFill>
                    <a:schemeClr val="tx1"/>
                  </a:solidFill>
                  <a:latin typeface="Arial" pitchFamily="34" charset="0"/>
                  <a:ea typeface="+mn-ea"/>
                  <a:cs typeface="+mn-cs"/>
                </a:defRPr>
              </a:lvl4pPr>
              <a:lvl5pPr marL="1828800" algn="l" rtl="0" fontAlgn="base">
                <a:spcBef>
                  <a:spcPct val="20000"/>
                </a:spcBef>
                <a:spcAft>
                  <a:spcPct val="0"/>
                </a:spcAft>
                <a:buChar char="–"/>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pPr algn="ctr">
                <a:buNone/>
              </a:pPr>
              <a14:m>
                <m:oMathPara xmlns:m="http://schemas.openxmlformats.org/officeDocument/2006/math">
                  <m:oMathParaPr>
                    <m:jc m:val="centerGroup"/>
                  </m:oMathParaPr>
                  <m:oMath xmlns:m="http://schemas.openxmlformats.org/officeDocument/2006/math">
                    <m:r>
                      <m:rPr>
                        <m:nor/>
                      </m:rPr>
                      <a:rPr lang="en-US" sz="4400" b="1" i="0">
                        <a:latin typeface="Cambria Math" panose="02040503050406030204" pitchFamily="18" charset="0"/>
                        <a:ea typeface="Cambria Math" panose="02040503050406030204" pitchFamily="18" charset="0"/>
                      </a:rPr>
                      <m:t>Conf</m:t>
                    </m:r>
                    <m:r>
                      <m:rPr>
                        <m:nor/>
                      </m:rPr>
                      <a:rPr lang="en-US" sz="4400" b="1" i="0">
                        <a:latin typeface="Cambria Math" panose="02040503050406030204" pitchFamily="18" charset="0"/>
                        <a:ea typeface="Cambria Math" panose="02040503050406030204" pitchFamily="18" charset="0"/>
                      </a:rPr>
                      <m:t>. </m:t>
                    </m:r>
                    <m:r>
                      <m:rPr>
                        <m:nor/>
                      </m:rPr>
                      <a:rPr lang="en-US" sz="4400" b="1" i="0">
                        <a:latin typeface="Cambria Math" panose="02040503050406030204" pitchFamily="18" charset="0"/>
                        <a:ea typeface="Cambria Math" panose="02040503050406030204" pitchFamily="18" charset="0"/>
                      </a:rPr>
                      <m:t>Value</m:t>
                    </m:r>
                    <m:r>
                      <m:rPr>
                        <m:nor/>
                      </m:rPr>
                      <a:rPr lang="en-US" sz="4400" b="1">
                        <a:latin typeface="Cambria Math" panose="02040503050406030204" pitchFamily="18" charset="0"/>
                        <a:ea typeface="Cambria Math" panose="02040503050406030204" pitchFamily="18" charset="0"/>
                      </a:rPr>
                      <m:t> = </m:t>
                    </m:r>
                    <m:r>
                      <a:rPr lang="en-US" sz="4400" i="1">
                        <a:latin typeface="Cambria Math" panose="02040503050406030204" pitchFamily="18" charset="0"/>
                        <a:ea typeface="Cambria Math" panose="02040503050406030204" pitchFamily="18" charset="0"/>
                      </a:rPr>
                      <m:t>𝑧</m:t>
                    </m:r>
                    <m:d>
                      <m:dPr>
                        <m:ctrlPr>
                          <a:rPr lang="en-US" sz="4400" i="1">
                            <a:latin typeface="Cambria Math" panose="02040503050406030204" pitchFamily="18" charset="0"/>
                            <a:ea typeface="Cambria Math" panose="02040503050406030204" pitchFamily="18" charset="0"/>
                          </a:rPr>
                        </m:ctrlPr>
                      </m:dPr>
                      <m:e>
                        <m:f>
                          <m:fPr>
                            <m:ctrlPr>
                              <a:rPr lang="en-US" sz="4400" i="1">
                                <a:latin typeface="Cambria Math" panose="02040503050406030204" pitchFamily="18" charset="0"/>
                                <a:ea typeface="Cambria Math" panose="02040503050406030204" pitchFamily="18" charset="0"/>
                              </a:rPr>
                            </m:ctrlPr>
                          </m:fPr>
                          <m:num>
                            <m:r>
                              <a:rPr lang="en-US" sz="4400" i="1">
                                <a:latin typeface="Cambria Math" panose="02040503050406030204" pitchFamily="18" charset="0"/>
                                <a:ea typeface="Cambria Math" panose="02040503050406030204" pitchFamily="18" charset="0"/>
                              </a:rPr>
                              <m:t>𝑆𝐷</m:t>
                            </m:r>
                          </m:num>
                          <m:den>
                            <m:rad>
                              <m:radPr>
                                <m:degHide m:val="on"/>
                                <m:ctrlPr>
                                  <a:rPr lang="en-US" sz="4400" i="1">
                                    <a:latin typeface="Cambria Math" panose="02040503050406030204" pitchFamily="18" charset="0"/>
                                    <a:ea typeface="Cambria Math" panose="02040503050406030204" pitchFamily="18" charset="0"/>
                                  </a:rPr>
                                </m:ctrlPr>
                              </m:radPr>
                              <m:deg/>
                              <m:e>
                                <m:r>
                                  <a:rPr lang="en-US" sz="4400" i="1">
                                    <a:latin typeface="Cambria Math" panose="02040503050406030204" pitchFamily="18" charset="0"/>
                                    <a:ea typeface="Cambria Math" panose="02040503050406030204" pitchFamily="18" charset="0"/>
                                  </a:rPr>
                                  <m:t>𝑛</m:t>
                                </m:r>
                              </m:e>
                            </m:rad>
                          </m:den>
                        </m:f>
                      </m:e>
                    </m:d>
                  </m:oMath>
                </m:oMathPara>
              </a14:m>
              <a:endParaRPr lang="en-US" sz="4400">
                <a:latin typeface="Cambria Math" panose="02040503050406030204" pitchFamily="18" charset="0"/>
                <a:ea typeface="Cambria Math" panose="02040503050406030204" pitchFamily="18" charset="0"/>
              </a:endParaRPr>
            </a:p>
          </xdr:txBody>
        </xdr:sp>
      </mc:Choice>
      <mc:Fallback>
        <xdr:sp macro="" textlink="">
          <xdr:nvSpPr>
            <xdr:cNvPr id="3" name="TextBox 5">
              <a:extLst>
                <a:ext uri="{FF2B5EF4-FFF2-40B4-BE49-F238E27FC236}">
                  <a16:creationId xmlns:a16="http://schemas.microsoft.com/office/drawing/2014/main" id="{CDFE0CBC-D2C9-430F-B6B0-46333983663D}"/>
                </a:ext>
              </a:extLst>
            </xdr:cNvPr>
            <xdr:cNvSpPr txBox="1"/>
          </xdr:nvSpPr>
          <xdr:spPr>
            <a:xfrm>
              <a:off x="0" y="2266950"/>
              <a:ext cx="4280338" cy="1593018"/>
            </a:xfrm>
            <a:prstGeom prst="rect">
              <a:avLst/>
            </a:prstGeom>
            <a:noFill/>
          </xdr:spPr>
          <xdr:txBody>
            <a:bodyPr wrap="square" rtlCol="0">
              <a:spAutoFit/>
            </a:bodyPr>
            <a:lstStyle>
              <a:defPPr>
                <a:defRPr lang="en-US"/>
              </a:defPPr>
              <a:lvl1pPr algn="l" rtl="0" fontAlgn="base">
                <a:spcBef>
                  <a:spcPct val="20000"/>
                </a:spcBef>
                <a:spcAft>
                  <a:spcPct val="0"/>
                </a:spcAft>
                <a:buChar char="–"/>
                <a:defRPr kern="1200">
                  <a:solidFill>
                    <a:schemeClr val="tx1"/>
                  </a:solidFill>
                  <a:latin typeface="Arial" pitchFamily="34" charset="0"/>
                  <a:ea typeface="+mn-ea"/>
                  <a:cs typeface="+mn-cs"/>
                </a:defRPr>
              </a:lvl1pPr>
              <a:lvl2pPr marL="457200" algn="l" rtl="0" fontAlgn="base">
                <a:spcBef>
                  <a:spcPct val="20000"/>
                </a:spcBef>
                <a:spcAft>
                  <a:spcPct val="0"/>
                </a:spcAft>
                <a:buChar char="–"/>
                <a:defRPr kern="1200">
                  <a:solidFill>
                    <a:schemeClr val="tx1"/>
                  </a:solidFill>
                  <a:latin typeface="Arial" pitchFamily="34" charset="0"/>
                  <a:ea typeface="+mn-ea"/>
                  <a:cs typeface="+mn-cs"/>
                </a:defRPr>
              </a:lvl2pPr>
              <a:lvl3pPr marL="914400" algn="l" rtl="0" fontAlgn="base">
                <a:spcBef>
                  <a:spcPct val="20000"/>
                </a:spcBef>
                <a:spcAft>
                  <a:spcPct val="0"/>
                </a:spcAft>
                <a:buChar char="–"/>
                <a:defRPr kern="1200">
                  <a:solidFill>
                    <a:schemeClr val="tx1"/>
                  </a:solidFill>
                  <a:latin typeface="Arial" pitchFamily="34" charset="0"/>
                  <a:ea typeface="+mn-ea"/>
                  <a:cs typeface="+mn-cs"/>
                </a:defRPr>
              </a:lvl3pPr>
              <a:lvl4pPr marL="1371600" algn="l" rtl="0" fontAlgn="base">
                <a:spcBef>
                  <a:spcPct val="20000"/>
                </a:spcBef>
                <a:spcAft>
                  <a:spcPct val="0"/>
                </a:spcAft>
                <a:buChar char="–"/>
                <a:defRPr kern="1200">
                  <a:solidFill>
                    <a:schemeClr val="tx1"/>
                  </a:solidFill>
                  <a:latin typeface="Arial" pitchFamily="34" charset="0"/>
                  <a:ea typeface="+mn-ea"/>
                  <a:cs typeface="+mn-cs"/>
                </a:defRPr>
              </a:lvl4pPr>
              <a:lvl5pPr marL="1828800" algn="l" rtl="0" fontAlgn="base">
                <a:spcBef>
                  <a:spcPct val="20000"/>
                </a:spcBef>
                <a:spcAft>
                  <a:spcPct val="0"/>
                </a:spcAft>
                <a:buChar char="–"/>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pPr algn="ctr">
                <a:buNone/>
              </a:pPr>
              <a:r>
                <a:rPr lang="en-US" sz="4400" b="1" i="0">
                  <a:latin typeface="Cambria Math" panose="02040503050406030204" pitchFamily="18" charset="0"/>
                  <a:ea typeface="Cambria Math" panose="02040503050406030204" pitchFamily="18" charset="0"/>
                </a:rPr>
                <a:t>"Conf. Value = " </a:t>
              </a:r>
              <a:r>
                <a:rPr lang="en-US" sz="4400" i="0">
                  <a:latin typeface="Cambria Math" panose="02040503050406030204" pitchFamily="18" charset="0"/>
                  <a:ea typeface="Cambria Math" panose="02040503050406030204" pitchFamily="18" charset="0"/>
                </a:rPr>
                <a:t>𝑧(𝑆𝐷/√𝑛)</a:t>
              </a:r>
              <a:endParaRPr lang="en-US" sz="4400">
                <a:latin typeface="Cambria Math" panose="02040503050406030204" pitchFamily="18" charset="0"/>
                <a:ea typeface="Cambria Math" panose="02040503050406030204" pitchFamily="18" charset="0"/>
              </a:endParaRP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dunn" refreshedDate="44633.370896759261" createdVersion="3" refreshedVersion="7" minRefreshableVersion="3" recordCount="200" xr:uid="{00000000-000A-0000-FFFF-FFFF01000000}">
  <cacheSource type="worksheet">
    <worksheetSource ref="A4:AB204" sheet="EX_10 and 11 RawData"/>
  </cacheSource>
  <cacheFields count="32">
    <cacheField name="Title-Type-Denom" numFmtId="38">
      <sharedItems count="71">
        <s v="Martini Madness-MLV-0.05"/>
        <s v="Diamond Head-MLV-0.05"/>
        <s v="Grabby Crabs-MLV-0.01"/>
        <s v="Hang 10-MLV-0.05"/>
        <s v="Puffer Fish-MLV-0.01"/>
        <s v="Sleepy Starfish-MLV-0.01"/>
        <s v="Penny Pinchers-MLV-0.01"/>
        <s v="Penny Grabbers-MLV-0.01"/>
        <s v="Penny Collectors-MLV-0.01"/>
        <s v="Penny Station-MLV-0.01"/>
        <s v="Pipeline-MLV-0.05"/>
        <s v="Crazy Clams-MLV-0.01"/>
        <s v="Green Plankton-MLV-0.01"/>
        <s v="South Shore-MLV-0.05"/>
        <s v="Fun Sea Sponges-MLV-0.01"/>
        <s v="Giant Squid-MLV-0.01"/>
        <s v="Sunset Beach-MLV-0.05"/>
        <s v="Sugar Daddy-MLV-0.05"/>
        <s v="Waikiki-MLV-0.05"/>
        <s v="Waimea Bay-MLV-0.05"/>
        <s v="Bank Robbers-MLV-0.01"/>
        <s v="Poker Deluxe-Poker-0.05"/>
        <s v="Poker Deluxe-Poker-0.25"/>
        <s v="Sleepy 7's-Reels-0.25"/>
        <s v="Smokin 7's-Reels-0.25"/>
        <s v="Insane 7s-Reels-0.25"/>
        <s v="Insane 7s-Reels-1"/>
        <s v="Ultra Triple Double 7's Deluxe-Reels-1"/>
        <s v="Smokin 7s-Reels-1"/>
        <s v="Super Sleepy 7's-Reels-0.25"/>
        <s v="Butterfly Temple-MLV-0.01"/>
        <s v="Circle of Fortune-Reels-0.25"/>
        <s v="Circle of Dreams-Reels-0.25"/>
        <s v="Circle of Cash-Reels-0.25"/>
        <s v="Circle of Winners-Reels-0.25"/>
        <s v="Crouching Tiger-MLV-0.01"/>
        <s v="Hidden Dragon-MLV-0.01"/>
        <s v="Lotus Blossom-MLV-0.01"/>
        <s v="Mystic Diamond-MLV-0.01"/>
        <s v="Ring of Fire-MLV-0.05"/>
        <s v="Sushi Fever-MLV-0.01"/>
        <s v="Fifty Hand Poker-Poker-0.01"/>
        <s v="Pawn Shop-MLV-0.05"/>
        <s v="Hollywood-MLV-0.05"/>
        <s v="Cool Cats-MLV-0.05"/>
        <s v="Big Doggies-MLV-0.01"/>
        <s v="Darling Diva-Reels-0.25"/>
        <s v="Green Mushrooms-MLV-0.01"/>
        <s v="James Bond 777-MLV-0.05"/>
        <s v="Multi Poker-Poker-0.01"/>
        <s v="Multi Poker-Poker-0.25"/>
        <s v="Old Blue Eyes-Reels-0.25"/>
        <s v="Silver Slippers-MLV-0.01"/>
        <s v="White Kitty-MLV-0.01"/>
        <s v="Celine Diva-Reels-0.25" u="1"/>
        <s v="Sponge Bob-MLV-0.01" u="1"/>
        <s v="Eugene Crabs-MLV-0.01" u="1"/>
        <s v="Smokin 7's Super-Reels-1" u="1"/>
        <s v="Sheldon Plankton-MLV-0.01" u="1"/>
        <s v="Avatar-MLV-0.05" u="1"/>
        <s v="White Cats-MLV-0.01" u="1"/>
        <s v="Texas Textbooks-MLV-0.05" u="1"/>
        <s v="Sandy Cheeks-MLV-0.01" u="1"/>
        <s v="Squidward Tentacles-MLV-0.01" u="1"/>
        <s v="Smokin 7's -Reels-1" u="1"/>
        <s v="California Raisins-MLV-0.05" u="1"/>
        <s v="Patrick Star-MLV-0.01" u="1"/>
        <s v="Smokin 7's Deluxe-Reels-1" u="1"/>
        <s v="50 Hand Poker-Poker-0.01" u="1"/>
        <s v="Mrs. Puffs-MLV-0.01" u="1"/>
        <s v="Brown Doggies-MLV-0.01" u="1"/>
      </sharedItems>
    </cacheField>
    <cacheField name="ID" numFmtId="0">
      <sharedItems containsSemiMixedTypes="0" containsString="0" containsNumber="1" containsInteger="1" minValue="1000" maxValue="2173" count="21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2069"/>
        <n v="2070"/>
        <n v="2071"/>
        <n v="2072"/>
        <n v="1073"/>
        <n v="1074"/>
        <n v="1075"/>
        <n v="1076"/>
        <n v="1077"/>
        <n v="1078"/>
        <n v="2079"/>
        <n v="2080"/>
        <n v="2081"/>
        <n v="2082"/>
        <n v="1083"/>
        <n v="1084"/>
        <n v="1085"/>
        <n v="1086"/>
        <n v="1087"/>
        <n v="1088"/>
        <n v="1089"/>
        <n v="1090"/>
        <n v="1091"/>
        <n v="1092"/>
        <n v="1093"/>
        <n v="1094"/>
        <n v="1095"/>
        <n v="1096"/>
        <n v="1097"/>
        <n v="1098"/>
        <n v="1099"/>
        <n v="1100"/>
        <n v="1101"/>
        <n v="1102"/>
        <n v="1103"/>
        <n v="1104"/>
        <n v="1105"/>
        <n v="2106"/>
        <n v="2107"/>
        <n v="1108"/>
        <n v="1109"/>
        <n v="1110"/>
        <n v="2111"/>
        <n v="2112"/>
        <n v="2113"/>
        <n v="2114"/>
        <n v="2115"/>
        <n v="2116"/>
        <n v="2117"/>
        <n v="2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1"/>
        <n v="1172"/>
        <n v="2173"/>
        <n v="1174"/>
        <n v="1175"/>
        <n v="1176"/>
        <n v="1177"/>
        <n v="1178"/>
        <n v="1179"/>
        <n v="1180"/>
        <n v="1181"/>
        <n v="1182"/>
        <n v="1183"/>
        <n v="1184"/>
        <n v="1185"/>
        <n v="1186"/>
        <n v="1187"/>
        <n v="1188"/>
        <n v="1189"/>
        <n v="1190"/>
        <n v="1191"/>
        <n v="1192"/>
        <n v="1193"/>
        <n v="1194"/>
        <n v="1195"/>
        <n v="1196"/>
        <n v="1197"/>
        <n v="1198"/>
        <n v="1199"/>
        <n v="1200"/>
        <n v="1111" u="1"/>
        <n v="1107" u="1"/>
        <n v="1079" u="1"/>
        <n v="1071" u="1"/>
        <n v="1173" u="1"/>
        <n v="1118" u="1"/>
        <n v="1114" u="1"/>
        <n v="1106" u="1"/>
        <n v="1082" u="1"/>
        <n v="1070" u="1"/>
        <n v="1117" u="1"/>
        <n v="1113" u="1"/>
        <n v="1081" u="1"/>
        <n v="1069" u="1"/>
        <n v="1116" u="1"/>
        <n v="1112" u="1"/>
        <n v="1080" u="1"/>
        <n v="1072" u="1"/>
        <n v="1115" u="1"/>
      </sharedItems>
    </cacheField>
    <cacheField name="Area" numFmtId="0">
      <sharedItems count="3">
        <s v="B"/>
        <s v="C"/>
        <s v="A"/>
      </sharedItems>
    </cacheField>
    <cacheField name="Bank" numFmtId="49">
      <sharedItems/>
    </cacheField>
    <cacheField name="Position" numFmtId="49">
      <sharedItems containsMixedTypes="1" containsNumber="1" containsInteger="1" minValue="10" maxValue="11"/>
    </cacheField>
    <cacheField name="Denom" numFmtId="173">
      <sharedItems containsSemiMixedTypes="0" containsString="0" containsNumber="1" minValue="0.01" maxValue="1" count="4">
        <n v="0.05"/>
        <n v="0.01"/>
        <n v="0.25"/>
        <n v="1"/>
      </sharedItems>
    </cacheField>
    <cacheField name="Multi_Denom" numFmtId="0">
      <sharedItems/>
    </cacheField>
    <cacheField name="Denom_Sel" numFmtId="0">
      <sharedItems/>
    </cacheField>
    <cacheField name="Max_Bet" numFmtId="0">
      <sharedItems containsSemiMixedTypes="0" containsString="0" containsNumber="1" containsInteger="1" minValue="3" maxValue="300"/>
    </cacheField>
    <cacheField name="Type" numFmtId="0">
      <sharedItems count="3">
        <s v="MLV"/>
        <s v="Poker"/>
        <s v="Reels"/>
      </sharedItems>
    </cacheField>
    <cacheField name="Progressive" numFmtId="0">
      <sharedItems/>
    </cacheField>
    <cacheField name="Cabinet" numFmtId="0">
      <sharedItems/>
    </cacheField>
    <cacheField name="MFG" numFmtId="0">
      <sharedItems/>
    </cacheField>
    <cacheField name="Title" numFmtId="0">
      <sharedItems count="51">
        <s v="Martini Madness"/>
        <s v="Diamond Head"/>
        <s v="Grabby Crabs"/>
        <s v="Hang 10"/>
        <s v="Puffer Fish"/>
        <s v="Sleepy Starfish"/>
        <s v="Penny Pinchers"/>
        <s v="Penny Grabbers"/>
        <s v="Penny Collectors"/>
        <s v="Penny Station"/>
        <s v="Pipeline"/>
        <s v="Crazy Clams"/>
        <s v="Green Plankton"/>
        <s v="South Shore"/>
        <s v="Fun Sea Sponges"/>
        <s v="Giant Squid"/>
        <s v="Sunset Beach"/>
        <s v="Sugar Daddy"/>
        <s v="Waikiki"/>
        <s v="Waimea Bay"/>
        <s v="Bank Robbers"/>
        <s v="Poker Deluxe"/>
        <s v="Sleepy 7's"/>
        <s v="Smokin 7's"/>
        <s v="Insane 7s"/>
        <s v="Ultra Triple Double 7's Deluxe"/>
        <s v="Smokin 7s"/>
        <s v="Super Sleepy 7's"/>
        <s v="Butterfly Temple"/>
        <s v="Circle of Fortune"/>
        <s v="Circle of Dreams"/>
        <s v="Circle of Cash"/>
        <s v="Circle of Winners"/>
        <s v="Crouching Tiger"/>
        <s v="Hidden Dragon"/>
        <s v="Lotus Blossom"/>
        <s v="Mystic Diamond"/>
        <s v="Ring of Fire"/>
        <s v="Sushi Fever"/>
        <s v="Fifty Hand Poker"/>
        <s v="Pawn Shop"/>
        <s v="Hollywood"/>
        <s v="Cool Cats"/>
        <s v="Big Doggies"/>
        <s v="Darling Diva"/>
        <s v="Green Mushrooms"/>
        <s v="James Bond 777"/>
        <s v="Multi Poker"/>
        <s v="Old Blue Eyes"/>
        <s v="Silver Slippers"/>
        <s v="White Kitty"/>
      </sharedItems>
    </cacheField>
    <cacheField name="Par" numFmtId="10">
      <sharedItems containsSemiMixedTypes="0" containsString="0" containsNumber="1" minValue="1.4999999999999999E-2" maxValue="0.1012"/>
    </cacheField>
    <cacheField name="Machine Days" numFmtId="38">
      <sharedItems containsSemiMixedTypes="0" containsString="0" containsNumber="1" containsInteger="1" minValue="5" maxValue="31"/>
    </cacheField>
    <cacheField name="Coin In" numFmtId="38">
      <sharedItems containsSemiMixedTypes="0" containsString="0" containsNumber="1" minValue="27250" maxValue="716207"/>
    </cacheField>
    <cacheField name="Handle Pulls" numFmtId="38">
      <sharedItems containsSemiMixedTypes="0" containsString="0" containsNumber="1" minValue="17106" maxValue="987407"/>
    </cacheField>
    <cacheField name="Gross Win Actual" numFmtId="38">
      <sharedItems containsSemiMixedTypes="0" containsString="0" containsNumber="1" minValue="560" maxValue="8493"/>
    </cacheField>
    <cacheField name="Gross Theo Win" numFmtId="38">
      <sharedItems containsSemiMixedTypes="0" containsString="0" containsNumber="1" minValue="545" maxValue="20770.003000000001"/>
    </cacheField>
    <cacheField name="Fee Type" numFmtId="38">
      <sharedItems/>
    </cacheField>
    <cacheField name="Fees" numFmtId="38">
      <sharedItems containsSemiMixedTypes="0" containsString="0" containsNumber="1" minValue="0" maxValue="1578.44"/>
    </cacheField>
    <cacheField name="Net Win Actual" numFmtId="38">
      <sharedItems containsSemiMixedTypes="0" containsString="0" containsNumber="1" minValue="560" maxValue="8493"/>
    </cacheField>
    <cacheField name="Net Theo Win" numFmtId="38">
      <sharedItems containsSemiMixedTypes="0" containsString="0" containsNumber="1" minValue="545" maxValue="20770.003000000001"/>
    </cacheField>
    <cacheField name="Peer Group" numFmtId="38">
      <sharedItems/>
    </cacheField>
    <cacheField name="Net Theo Win / Machine Day" numFmtId="38">
      <sharedItems containsSemiMixedTypes="0" containsString="0" containsNumber="1" minValue="83" maxValue="670.00009677419359"/>
    </cacheField>
    <cacheField name="Peer Win / Machine Day" numFmtId="38">
      <sharedItems containsSemiMixedTypes="0" containsString="0" containsNumber="1" minValue="99.8" maxValue="246.72218727598562"/>
    </cacheField>
    <cacheField name="Total Peer Win" numFmtId="38">
      <sharedItems containsSemiMixedTypes="0" containsString="0" containsNumber="1" minValue="592.5" maxValue="7648.3878055555542"/>
    </cacheField>
    <cacheField name="Var Amt to Peer" numFmtId="0" formula="'Net Theo Win / MD'-'Peer Win / MD'" databaseField="0"/>
    <cacheField name="Var Pct to Peer" numFmtId="0" formula="'Var Amt to Peer'/'Peer Win / MD'" databaseField="0"/>
    <cacheField name="Peer Win / MD" numFmtId="0" formula="'Total Peer Win'/'Machine Days'" databaseField="0"/>
    <cacheField name="Net Theo Win / MD" numFmtId="0" formula="'Net Theo Win'/'Machine Day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dunn" refreshedDate="44656.540489120373" createdVersion="7" refreshedVersion="7" minRefreshableVersion="3" recordCount="200" xr:uid="{00000000-000A-0000-FFFF-FFFF00000000}">
  <cacheSource type="worksheet">
    <worksheetSource ref="A5:Z205" sheet="EX_9_data"/>
  </cacheSource>
  <cacheFields count="30">
    <cacheField name="Title-Type-Denom" numFmtId="38">
      <sharedItems/>
    </cacheField>
    <cacheField name="ID" numFmtId="0">
      <sharedItems containsSemiMixedTypes="0" containsString="0" containsNumber="1" containsInteger="1" minValue="1000" maxValue="2173"/>
    </cacheField>
    <cacheField name="Area" numFmtId="0">
      <sharedItems count="3">
        <s v="B"/>
        <s v="C"/>
        <s v="A"/>
      </sharedItems>
    </cacheField>
    <cacheField name="Bank" numFmtId="49">
      <sharedItems/>
    </cacheField>
    <cacheField name="Position" numFmtId="49">
      <sharedItems containsMixedTypes="1" containsNumber="1" containsInteger="1" minValue="10" maxValue="11"/>
    </cacheField>
    <cacheField name="Denom" numFmtId="7">
      <sharedItems containsSemiMixedTypes="0" containsString="0" containsNumber="1" minValue="0.01" maxValue="1"/>
    </cacheField>
    <cacheField name="Multi_Denom" numFmtId="0">
      <sharedItems/>
    </cacheField>
    <cacheField name="Denom_Sel" numFmtId="0">
      <sharedItems/>
    </cacheField>
    <cacheField name="Max_Bet" numFmtId="0">
      <sharedItems containsSemiMixedTypes="0" containsString="0" containsNumber="1" containsInteger="1" minValue="3" maxValue="300"/>
    </cacheField>
    <cacheField name="Type" numFmtId="0">
      <sharedItems/>
    </cacheField>
    <cacheField name="Progressive" numFmtId="0">
      <sharedItems/>
    </cacheField>
    <cacheField name="Cabinet" numFmtId="0">
      <sharedItems/>
    </cacheField>
    <cacheField name="MFG" numFmtId="0">
      <sharedItems/>
    </cacheField>
    <cacheField name="Title" numFmtId="0">
      <sharedItems/>
    </cacheField>
    <cacheField name="Par" numFmtId="10">
      <sharedItems containsSemiMixedTypes="0" containsString="0" containsNumber="1" minValue="1.4999999999999999E-2" maxValue="0.1012"/>
    </cacheField>
    <cacheField name="Machine Days" numFmtId="38">
      <sharedItems containsSemiMixedTypes="0" containsString="0" containsNumber="1" containsInteger="1" minValue="5" maxValue="31"/>
    </cacheField>
    <cacheField name="Coin In" numFmtId="38">
      <sharedItems containsSemiMixedTypes="0" containsString="0" containsNumber="1" minValue="27250" maxValue="716207"/>
    </cacheField>
    <cacheField name="Handle Pulls" numFmtId="38">
      <sharedItems containsSemiMixedTypes="0" containsString="0" containsNumber="1" minValue="17106" maxValue="987407"/>
    </cacheField>
    <cacheField name="Gross Win Actual" numFmtId="38">
      <sharedItems containsSemiMixedTypes="0" containsString="0" containsNumber="1" minValue="560" maxValue="8493"/>
    </cacheField>
    <cacheField name="Gross Theo Win" numFmtId="38">
      <sharedItems containsSemiMixedTypes="0" containsString="0" containsNumber="1" minValue="545" maxValue="20770.003000000001"/>
    </cacheField>
    <cacheField name="Fee Type" numFmtId="38">
      <sharedItems/>
    </cacheField>
    <cacheField name="Fees" numFmtId="38">
      <sharedItems containsSemiMixedTypes="0" containsString="0" containsNumber="1" minValue="0" maxValue="1578.44"/>
    </cacheField>
    <cacheField name="Net Win Actual" numFmtId="38">
      <sharedItems containsSemiMixedTypes="0" containsString="0" containsNumber="1" minValue="560" maxValue="8493"/>
    </cacheField>
    <cacheField name="Net Theo Win" numFmtId="38">
      <sharedItems containsSemiMixedTypes="0" containsString="0" containsNumber="1" minValue="545" maxValue="20770.003000000001"/>
    </cacheField>
    <cacheField name="Peer Group" numFmtId="38">
      <sharedItems count="16">
        <s v="B-MLV-0.05"/>
        <s v="C-MLV-0.01"/>
        <s v="A-MLV-0.01"/>
        <s v="A-Poker-0.05"/>
        <s v="C-Poker-0.05"/>
        <s v="C-Poker-0.25"/>
        <s v="A-Reels-0.25"/>
        <s v="B-Reels-1"/>
        <s v="B-MLV-0.01"/>
        <s v="B-Reels-0.25"/>
        <s v="C-Reels-0.25"/>
        <s v="C-MLV-0.05"/>
        <s v="A-Poker-0.01"/>
        <s v="A-MLV-0.05"/>
        <s v="C-Poker-0.01"/>
        <s v="A-Poker-0.25"/>
      </sharedItems>
    </cacheField>
    <cacheField name="Simple Net Theo Win / Machine Day" numFmtId="38">
      <sharedItems containsSemiMixedTypes="0" containsString="0" containsNumber="1" minValue="83" maxValue="670.00009677419359"/>
    </cacheField>
    <cacheField name="Net Theo Win Per Machine Day" numFmtId="0" formula="'Net Theo Win'/'Machine Days'" databaseField="0"/>
    <cacheField name="Gross Theo Win Per Machine Day" numFmtId="0" formula="'Gross Theo Win'/'Machine Days'" databaseField="0"/>
    <cacheField name="Fees Per Machine Day" numFmtId="0" formula="Fees/'Machine Days'" databaseField="0"/>
    <cacheField name="Coin-In / Machine Day" numFmtId="0" formula="'Coin In'/'Machine Day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dunn" refreshedDate="44671.591093634263" createdVersion="7" refreshedVersion="7" minRefreshableVersion="3" recordCount="54" xr:uid="{59780B37-884D-48D9-B5B8-7910F20C4765}">
  <cacheSource type="worksheet">
    <worksheetSource ref="A5:K59" sheet="EX13"/>
  </cacheSource>
  <cacheFields count="11">
    <cacheField name="TITLE-TYPE-DENOM" numFmtId="0">
      <sharedItems count="54">
        <s v="Bank Robbers-MLV-0.01"/>
        <s v="Big Doggies-MLV-0.01"/>
        <s v="Butterfly Temple-MLV-0.01"/>
        <s v="Circle of Cash-Reels-0.25"/>
        <s v="Circle of Dreams-Reels-0.25"/>
        <s v="Circle of Fortune-Reels-0.25"/>
        <s v="Circle of Winners-Reels-0.25"/>
        <s v="Cool Cats-MLV-0.05"/>
        <s v="Crazy Clams-MLV-0.01"/>
        <s v="Crouching Tiger-MLV-0.01"/>
        <s v="Darling Diva-Reels-0.25"/>
        <s v="Diamond Head-MLV-0.05"/>
        <s v="Fifty Hand Poker-Poker-0.01"/>
        <s v="Fun Sea Sponges-MLV-0.01"/>
        <s v="Giant Squid-MLV-0.01"/>
        <s v="Grabby Crabs-MLV-0.01"/>
        <s v="Green Mushrooms-MLV-0.01"/>
        <s v="Green Plankton-MLV-0.01"/>
        <s v="Hang 10-MLV-0.05"/>
        <s v="Hidden Dragon-MLV-0.01"/>
        <s v="Hollywood-MLV-0.05"/>
        <s v="Insane 7s-Reels-0.25"/>
        <s v="Insane 7s-Reels-1"/>
        <s v="James Bond 777-MLV-0.05"/>
        <s v="Lotus Blossom-MLV-0.01"/>
        <s v="Martini Madness-MLV-0.05"/>
        <s v="Multi Poker-Poker-0.01"/>
        <s v="Multi Poker-Poker-0.25"/>
        <s v="Mystic Diamond-MLV-0.01"/>
        <s v="Old Blue Eyes-Reels-0.25"/>
        <s v="Pawn Shop-MLV-0.05"/>
        <s v="Penny Collectors-MLV-0.01"/>
        <s v="Penny Grabbers-MLV-0.01"/>
        <s v="Penny Pinchers-MLV-0.01"/>
        <s v="Penny Station-MLV-0.01"/>
        <s v="Pipeline-MLV-0.05"/>
        <s v="Poker Deluxe-Poker-0.05"/>
        <s v="Poker Deluxe-Poker-0.25"/>
        <s v="Puffer Fish-MLV-0.01"/>
        <s v="Ring of Fire-MLV-0.05"/>
        <s v="Silver Slippers-MLV-0.01"/>
        <s v="Sleepy 7's-Reels-0.25"/>
        <s v="Sleepy Starfish-MLV-0.01"/>
        <s v="Smokin 7's-Reels-0.25"/>
        <s v="Smokin 7s-Reels-1"/>
        <s v="South Shore-MLV-0.05"/>
        <s v="Sugar Daddy-MLV-0.05"/>
        <s v="Sunset Beach-MLV-0.05"/>
        <s v="Super Sleepy 7's-Reels-0.25"/>
        <s v="Sushi Fever-MLV-0.01"/>
        <s v="Ultra Triple Double 7's Deluxe-Reels-1"/>
        <s v="Waikiki-MLV-0.05"/>
        <s v="Waimea Bay-MLV-0.05"/>
        <s v="White Kitty-MLV-0.01"/>
      </sharedItems>
    </cacheField>
    <cacheField name="Title" numFmtId="0">
      <sharedItems/>
    </cacheField>
    <cacheField name="Count of ID" numFmtId="0">
      <sharedItems containsSemiMixedTypes="0" containsString="0" containsNumber="1" containsInteger="1" minValue="1" maxValue="14"/>
    </cacheField>
    <cacheField name="Mach Days" numFmtId="38">
      <sharedItems containsSemiMixedTypes="0" containsString="0" containsNumber="1" containsInteger="1" minValue="31" maxValue="434"/>
    </cacheField>
    <cacheField name="Pred Win / MD" numFmtId="38">
      <sharedItems containsSemiMixedTypes="0" containsString="0" containsNumber="1" minValue="106.83168386646724" maxValue="286.51427890442403"/>
    </cacheField>
    <cacheField name="Gross Theo Win / MD" numFmtId="38">
      <sharedItems containsSemiMixedTypes="0" containsString="0" containsNumber="1" minValue="100.59999193548386" maxValue="283.52500122580648"/>
    </cacheField>
    <cacheField name="Var Amt to Pred" numFmtId="38">
      <sharedItems containsSemiMixedTypes="0" containsString="0" containsNumber="1" minValue="-68.613977019856293" maxValue="77.454890693168977"/>
    </cacheField>
    <cacheField name="Var Pct To Pred" numFmtId="165">
      <sharedItems containsSemiMixedTypes="0" containsString="0" containsNumber="1" minValue="-0.27561765114486331" maxValue="0.42314647044447468"/>
    </cacheField>
    <cacheField name="Pred Category" numFmtId="0">
      <sharedItems/>
    </cacheField>
    <cacheField name="Trend Category" numFmtId="0">
      <sharedItems/>
    </cacheField>
    <cacheField name="Pred-Trend Classification" numFmtId="0">
      <sharedItems count="9">
        <s v="Normal-Flat"/>
        <s v="Below-Up"/>
        <s v="Normal-Down"/>
        <s v="Above-Flat"/>
        <s v="Normal-Up"/>
        <s v="Below-Down"/>
        <s v="Above-Up"/>
        <s v="Above-Down"/>
        <s v="Below-Fla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x v="0"/>
    <x v="0"/>
    <x v="0"/>
    <s v="04"/>
    <s v="02"/>
    <x v="0"/>
    <s v="No"/>
    <s v="Null"/>
    <n v="90"/>
    <x v="0"/>
    <s v="No"/>
    <s v="Upright"/>
    <s v="Aussie"/>
    <x v="0"/>
    <n v="4.65E-2"/>
    <n v="31"/>
    <n v="149333.35"/>
    <n v="46576"/>
    <n v="6999"/>
    <n v="6944.0007750000004"/>
    <s v="None"/>
    <n v="0"/>
    <n v="6999"/>
    <n v="6944.0007750000004"/>
    <s v="B-MLV-0.05"/>
    <n v="224.00002500000002"/>
    <n v="217.66666747311828"/>
    <n v="6747.6666916666663"/>
  </r>
  <r>
    <x v="0"/>
    <x v="1"/>
    <x v="0"/>
    <s v="04"/>
    <s v="04"/>
    <x v="0"/>
    <s v="No"/>
    <s v="Null"/>
    <n v="90"/>
    <x v="0"/>
    <s v="No"/>
    <s v="Upright"/>
    <s v="Aussie"/>
    <x v="0"/>
    <n v="4.65E-2"/>
    <n v="31"/>
    <n v="154666.65"/>
    <n v="40651"/>
    <n v="7090"/>
    <n v="7191.9992249999996"/>
    <s v="None"/>
    <n v="0"/>
    <n v="7090"/>
    <n v="7191.9992249999996"/>
    <s v="B-MLV-0.05"/>
    <n v="231.99997499999998"/>
    <n v="217.66666747311828"/>
    <n v="6747.6666916666663"/>
  </r>
  <r>
    <x v="1"/>
    <x v="2"/>
    <x v="0"/>
    <s v="09"/>
    <s v="01"/>
    <x v="0"/>
    <s v="No"/>
    <s v="Null"/>
    <n v="200"/>
    <x v="0"/>
    <s v="No"/>
    <s v="Slant"/>
    <s v="Aussie"/>
    <x v="1"/>
    <n v="5.0999999999999997E-2"/>
    <n v="31"/>
    <n v="135549"/>
    <n v="22592"/>
    <n v="7097"/>
    <n v="6912.9989999999998"/>
    <s v="None"/>
    <n v="0"/>
    <n v="7097"/>
    <n v="6912.9989999999998"/>
    <s v="B-MLV-0.05"/>
    <n v="222.99996774193548"/>
    <n v="217.66666747311828"/>
    <n v="6747.6666916666663"/>
  </r>
  <r>
    <x v="1"/>
    <x v="3"/>
    <x v="0"/>
    <s v="09"/>
    <s v="02"/>
    <x v="0"/>
    <s v="No"/>
    <s v="Null"/>
    <n v="200"/>
    <x v="0"/>
    <s v="No"/>
    <s v="Slant"/>
    <s v="Aussie"/>
    <x v="1"/>
    <n v="5.0999999999999997E-2"/>
    <n v="31"/>
    <n v="136156.85"/>
    <n v="21612"/>
    <n v="7094"/>
    <n v="6943.99935"/>
    <s v="None"/>
    <n v="0"/>
    <n v="7094"/>
    <n v="6943.99935"/>
    <s v="B-MLV-0.05"/>
    <n v="223.99997903225807"/>
    <n v="217.66666747311828"/>
    <n v="6747.6666916666663"/>
  </r>
  <r>
    <x v="2"/>
    <x v="4"/>
    <x v="1"/>
    <s v="08"/>
    <s v="01"/>
    <x v="1"/>
    <s v="Yes"/>
    <s v=".01/.02/.03"/>
    <n v="300"/>
    <x v="0"/>
    <s v="No"/>
    <s v="Upright"/>
    <s v="Aussie"/>
    <x v="2"/>
    <n v="7.6799999999999993E-2"/>
    <n v="31"/>
    <n v="87994.79"/>
    <n v="34107"/>
    <n v="6645"/>
    <n v="6757.9998719999985"/>
    <s v="None"/>
    <n v="0"/>
    <n v="6645"/>
    <n v="6757.9998719999985"/>
    <s v="C-MLV-0.01"/>
    <n v="217.99999587096769"/>
    <n v="185.40928632834098"/>
    <n v="5747.6878761785701"/>
  </r>
  <r>
    <x v="2"/>
    <x v="5"/>
    <x v="1"/>
    <s v="08"/>
    <s v="02"/>
    <x v="1"/>
    <s v="Yes"/>
    <s v=".01/.02/.03"/>
    <n v="300"/>
    <x v="0"/>
    <s v="No"/>
    <s v="Upright"/>
    <s v="Aussie"/>
    <x v="2"/>
    <n v="8.9300000000000004E-2"/>
    <n v="31"/>
    <n v="62833.15"/>
    <n v="22281"/>
    <n v="5443"/>
    <n v="5611.0002950000007"/>
    <s v="None"/>
    <n v="0"/>
    <n v="5443"/>
    <n v="5611.0002950000007"/>
    <s v="C-MLV-0.01"/>
    <n v="181.00000951612907"/>
    <n v="185.40928632834098"/>
    <n v="5747.6878761785701"/>
  </r>
  <r>
    <x v="3"/>
    <x v="6"/>
    <x v="0"/>
    <s v="09"/>
    <s v="03"/>
    <x v="0"/>
    <s v="No"/>
    <s v="Null"/>
    <n v="200"/>
    <x v="0"/>
    <s v="No"/>
    <s v="Slant"/>
    <s v="Aussie"/>
    <x v="3"/>
    <n v="5.0999999999999997E-2"/>
    <n v="31"/>
    <n v="133725.5"/>
    <n v="19104"/>
    <n v="6888"/>
    <n v="6820.0004999999992"/>
    <s v="None"/>
    <n v="0"/>
    <n v="6888"/>
    <n v="6820.0004999999992"/>
    <s v="B-MLV-0.05"/>
    <n v="220.00001612903222"/>
    <n v="217.66666747311828"/>
    <n v="6747.6666916666663"/>
  </r>
  <r>
    <x v="3"/>
    <x v="7"/>
    <x v="0"/>
    <s v="09"/>
    <s v="04"/>
    <x v="0"/>
    <s v="No"/>
    <s v="Null"/>
    <n v="200"/>
    <x v="0"/>
    <s v="No"/>
    <s v="Slant"/>
    <s v="Aussie"/>
    <x v="3"/>
    <n v="5.0999999999999997E-2"/>
    <n v="31"/>
    <n v="136156.85"/>
    <n v="20947"/>
    <n v="7071"/>
    <n v="6943.99935"/>
    <s v="None"/>
    <n v="0"/>
    <n v="7071"/>
    <n v="6943.99935"/>
    <s v="B-MLV-0.05"/>
    <n v="223.99997903225807"/>
    <n v="217.66666747311828"/>
    <n v="6747.6666916666663"/>
  </r>
  <r>
    <x v="4"/>
    <x v="8"/>
    <x v="1"/>
    <s v="08"/>
    <s v="03"/>
    <x v="1"/>
    <s v="Yes"/>
    <s v=".01/.02/.03"/>
    <n v="300"/>
    <x v="0"/>
    <s v="No"/>
    <s v="Upright"/>
    <s v="Aussie"/>
    <x v="4"/>
    <n v="8.9300000000000004E-2"/>
    <n v="31"/>
    <n v="66651.740000000005"/>
    <n v="28854"/>
    <n v="5942"/>
    <n v="5952.0003820000011"/>
    <s v="None"/>
    <n v="0"/>
    <n v="5942"/>
    <n v="5952.0003820000011"/>
    <s v="C-MLV-0.01"/>
    <n v="192.00001232258069"/>
    <n v="185.40928632834098"/>
    <n v="5747.6878761785701"/>
  </r>
  <r>
    <x v="4"/>
    <x v="9"/>
    <x v="1"/>
    <s v="08"/>
    <s v="04"/>
    <x v="1"/>
    <s v="Yes"/>
    <s v=".01/.02/.03"/>
    <n v="300"/>
    <x v="0"/>
    <s v="No"/>
    <s v="Upright"/>
    <s v="Aussie"/>
    <x v="4"/>
    <n v="7.6799999999999993E-2"/>
    <n v="31"/>
    <n v="74270.83"/>
    <n v="34385"/>
    <n v="5742"/>
    <n v="5703.9997439999997"/>
    <s v="None"/>
    <n v="0"/>
    <n v="5742"/>
    <n v="5703.9997439999997"/>
    <s v="C-MLV-0.01"/>
    <n v="183.99999174193547"/>
    <n v="185.40928632834098"/>
    <n v="5747.6878761785701"/>
  </r>
  <r>
    <x v="5"/>
    <x v="10"/>
    <x v="1"/>
    <s v="08"/>
    <s v="05"/>
    <x v="1"/>
    <s v="Yes"/>
    <s v=".01/.02/.03"/>
    <n v="300"/>
    <x v="0"/>
    <s v="No"/>
    <s v="Upright"/>
    <s v="Aussie"/>
    <x v="5"/>
    <n v="8.9300000000000004E-2"/>
    <n v="31"/>
    <n v="84703.25"/>
    <n v="39767"/>
    <n v="7627"/>
    <n v="7564.0002250000007"/>
    <s v="None"/>
    <n v="0"/>
    <n v="7627"/>
    <n v="7564.0002250000007"/>
    <s v="C-MLV-0.01"/>
    <n v="244.00000725806453"/>
    <n v="185.40928632834098"/>
    <n v="5747.6878761785701"/>
  </r>
  <r>
    <x v="5"/>
    <x v="11"/>
    <x v="1"/>
    <s v="08"/>
    <s v="06"/>
    <x v="1"/>
    <s v="Yes"/>
    <s v=".01/.02/.03"/>
    <n v="300"/>
    <x v="0"/>
    <s v="No"/>
    <s v="Upright"/>
    <s v="Aussie"/>
    <x v="5"/>
    <n v="8.9300000000000004E-2"/>
    <n v="31"/>
    <n v="96159.01"/>
    <n v="37709"/>
    <n v="8458"/>
    <n v="8586.9995930000005"/>
    <s v="None"/>
    <n v="0"/>
    <n v="8458"/>
    <n v="8586.9995930000005"/>
    <s v="C-MLV-0.01"/>
    <n v="276.99998687096775"/>
    <n v="185.40928632834098"/>
    <n v="5747.6878761785701"/>
  </r>
  <r>
    <x v="6"/>
    <x v="12"/>
    <x v="2"/>
    <s v="05"/>
    <s v="01"/>
    <x v="1"/>
    <s v="No"/>
    <s v="Null"/>
    <n v="200"/>
    <x v="0"/>
    <s v="Linked"/>
    <s v="Upright"/>
    <s v="Aussie"/>
    <x v="6"/>
    <n v="8.1000000000000003E-2"/>
    <n v="31"/>
    <n v="102720.99"/>
    <n v="75530.400000000009"/>
    <n v="7665"/>
    <n v="8320.4001900000003"/>
    <s v="None"/>
    <n v="0"/>
    <n v="7665"/>
    <n v="8320.4001900000003"/>
    <s v="A-MLV-0.01"/>
    <n v="268.40000612903225"/>
    <n v="233.09873385944707"/>
    <n v="7226.0607496428593"/>
  </r>
  <r>
    <x v="6"/>
    <x v="13"/>
    <x v="2"/>
    <s v="05"/>
    <s v="02"/>
    <x v="1"/>
    <s v="No"/>
    <s v="Null"/>
    <n v="200"/>
    <x v="0"/>
    <s v="Linked"/>
    <s v="Upright"/>
    <s v="Aussie"/>
    <x v="6"/>
    <n v="8.1000000000000003E-2"/>
    <n v="31"/>
    <n v="86723.46"/>
    <n v="72270"/>
    <n v="6556"/>
    <n v="7024.6002600000011"/>
    <s v="None"/>
    <n v="0"/>
    <n v="6556"/>
    <n v="7024.6002600000011"/>
    <s v="A-MLV-0.01"/>
    <n v="226.60000838709681"/>
    <n v="233.09873385944707"/>
    <n v="7226.0607496428593"/>
  </r>
  <r>
    <x v="7"/>
    <x v="14"/>
    <x v="2"/>
    <s v="05"/>
    <s v="03"/>
    <x v="1"/>
    <s v="No"/>
    <s v="Null"/>
    <n v="200"/>
    <x v="0"/>
    <s v="Linked"/>
    <s v="Upright"/>
    <s v="Aussie"/>
    <x v="7"/>
    <n v="8.8800000000000004E-2"/>
    <n v="31"/>
    <n v="98690.31"/>
    <n v="75221.2"/>
    <n v="8073"/>
    <n v="8763.699528000001"/>
    <s v="None"/>
    <n v="0"/>
    <n v="8073"/>
    <n v="8763.699528000001"/>
    <s v="A-MLV-0.01"/>
    <n v="282.69998477419358"/>
    <n v="233.09873385944707"/>
    <n v="7226.0607496428593"/>
  </r>
  <r>
    <x v="7"/>
    <x v="15"/>
    <x v="2"/>
    <s v="05"/>
    <s v="04"/>
    <x v="1"/>
    <s v="No"/>
    <s v="Null"/>
    <n v="200"/>
    <x v="0"/>
    <s v="Linked"/>
    <s v="Upright"/>
    <s v="Aussie"/>
    <x v="7"/>
    <n v="8.8800000000000004E-2"/>
    <n v="31"/>
    <n v="99074.33"/>
    <n v="73811.3"/>
    <n v="8185"/>
    <n v="8797.8005040000007"/>
    <s v="None"/>
    <n v="0"/>
    <n v="8185"/>
    <n v="8797.8005040000007"/>
    <s v="A-MLV-0.01"/>
    <n v="283.80001625806455"/>
    <n v="233.09873385944707"/>
    <n v="7226.0607496428593"/>
  </r>
  <r>
    <x v="8"/>
    <x v="16"/>
    <x v="2"/>
    <s v="05"/>
    <s v="05"/>
    <x v="1"/>
    <s v="No"/>
    <s v="Null"/>
    <n v="200"/>
    <x v="0"/>
    <s v="Linked"/>
    <s v="Upright"/>
    <s v="Aussie"/>
    <x v="8"/>
    <n v="8.1000000000000003E-2"/>
    <n v="31"/>
    <n v="68283.95"/>
    <n v="35784.100000000006"/>
    <n v="2749"/>
    <n v="5530.9999500000004"/>
    <s v="None"/>
    <n v="0"/>
    <n v="2749"/>
    <n v="5530.9999500000004"/>
    <s v="A-MLV-0.01"/>
    <n v="178.41935322580647"/>
    <n v="233.09873385944707"/>
    <n v="7226.0607496428593"/>
  </r>
  <r>
    <x v="8"/>
    <x v="17"/>
    <x v="2"/>
    <s v="05"/>
    <s v="06"/>
    <x v="1"/>
    <s v="No"/>
    <s v="Null"/>
    <n v="200"/>
    <x v="0"/>
    <s v="Linked"/>
    <s v="Upright"/>
    <s v="Aussie"/>
    <x v="8"/>
    <n v="8.1000000000000003E-2"/>
    <n v="31"/>
    <n v="69748.149999999994"/>
    <n v="70469.3"/>
    <n v="7245"/>
    <n v="5649.6001499999993"/>
    <s v="None"/>
    <n v="0"/>
    <n v="7245"/>
    <n v="5649.6001499999993"/>
    <s v="A-MLV-0.01"/>
    <n v="182.24516612903224"/>
    <n v="233.09873385944707"/>
    <n v="7226.0607496428593"/>
  </r>
  <r>
    <x v="7"/>
    <x v="18"/>
    <x v="2"/>
    <s v="05"/>
    <s v="07"/>
    <x v="1"/>
    <s v="No"/>
    <s v="Null"/>
    <n v="200"/>
    <x v="0"/>
    <s v="Linked"/>
    <s v="Upright"/>
    <s v="Aussie"/>
    <x v="7"/>
    <n v="8.8800000000000004E-2"/>
    <n v="31"/>
    <n v="100994.37"/>
    <n v="88992.200000000012"/>
    <n v="8493"/>
    <n v="8968.300056"/>
    <s v="None"/>
    <n v="0"/>
    <n v="8493"/>
    <n v="8968.300056"/>
    <s v="A-MLV-0.01"/>
    <n v="289.30000180645163"/>
    <n v="233.09873385944707"/>
    <n v="7226.0607496428593"/>
  </r>
  <r>
    <x v="7"/>
    <x v="19"/>
    <x v="2"/>
    <s v="05"/>
    <s v="08"/>
    <x v="1"/>
    <s v="No"/>
    <s v="Null"/>
    <n v="200"/>
    <x v="0"/>
    <s v="Linked"/>
    <s v="Upright"/>
    <s v="Aussie"/>
    <x v="7"/>
    <n v="8.8800000000000004E-2"/>
    <n v="31"/>
    <n v="97154.28"/>
    <n v="85608.6"/>
    <n v="8170"/>
    <n v="8627.3000640000009"/>
    <s v="None"/>
    <n v="0"/>
    <n v="8170"/>
    <n v="8627.3000640000009"/>
    <s v="A-MLV-0.01"/>
    <n v="278.30000206451615"/>
    <n v="233.09873385944707"/>
    <n v="7226.0607496428593"/>
  </r>
  <r>
    <x v="6"/>
    <x v="20"/>
    <x v="2"/>
    <s v="05"/>
    <s v="09"/>
    <x v="1"/>
    <s v="No"/>
    <s v="Null"/>
    <n v="200"/>
    <x v="0"/>
    <s v="Linked"/>
    <s v="Upright"/>
    <s v="Aussie"/>
    <x v="6"/>
    <n v="8.1000000000000003E-2"/>
    <n v="31"/>
    <n v="89670.37"/>
    <n v="71166.700000000012"/>
    <n v="6746"/>
    <n v="7263.29997"/>
    <s v="None"/>
    <n v="0"/>
    <n v="6746"/>
    <n v="7263.29997"/>
    <s v="A-MLV-0.01"/>
    <n v="234.29999903225806"/>
    <n v="233.09873385944707"/>
    <n v="7226.0607496428593"/>
  </r>
  <r>
    <x v="6"/>
    <x v="21"/>
    <x v="2"/>
    <s v="05"/>
    <n v="10"/>
    <x v="1"/>
    <s v="No"/>
    <s v="Null"/>
    <n v="200"/>
    <x v="0"/>
    <s v="Linked"/>
    <s v="Upright"/>
    <s v="Aussie"/>
    <x v="6"/>
    <n v="8.1000000000000003E-2"/>
    <n v="31"/>
    <n v="99774.07"/>
    <n v="97817.500000000015"/>
    <n v="7653"/>
    <n v="8081.6996700000009"/>
    <s v="None"/>
    <n v="0"/>
    <n v="7653"/>
    <n v="8081.6996700000009"/>
    <s v="A-MLV-0.01"/>
    <n v="260.69998935483875"/>
    <n v="233.09873385944707"/>
    <n v="7226.0607496428593"/>
  </r>
  <r>
    <x v="9"/>
    <x v="22"/>
    <x v="1"/>
    <s v="06"/>
    <s v="01"/>
    <x v="1"/>
    <s v="No"/>
    <s v="Null"/>
    <n v="200"/>
    <x v="0"/>
    <s v="Linked"/>
    <s v="Upright"/>
    <s v="Aussie"/>
    <x v="9"/>
    <n v="9.8800000000000013E-2"/>
    <n v="31"/>
    <n v="80712.95"/>
    <n v="79130.73000000001"/>
    <n v="7621"/>
    <n v="7974.4394600000005"/>
    <s v="None"/>
    <n v="0"/>
    <n v="7621"/>
    <n v="7974.4394600000005"/>
    <s v="C-MLV-0.01"/>
    <n v="257.23998258064518"/>
    <n v="185.40928632834098"/>
    <n v="5747.6878761785701"/>
  </r>
  <r>
    <x v="9"/>
    <x v="23"/>
    <x v="1"/>
    <s v="06"/>
    <s v="02"/>
    <x v="1"/>
    <s v="No"/>
    <s v="Null"/>
    <n v="200"/>
    <x v="0"/>
    <s v="Linked"/>
    <s v="Upright"/>
    <s v="Aussie"/>
    <x v="9"/>
    <n v="8.1000000000000003E-2"/>
    <n v="31"/>
    <n v="85935.07"/>
    <n v="65102.430000000008"/>
    <n v="6492"/>
    <n v="6960.740670000001"/>
    <s v="None"/>
    <n v="0"/>
    <n v="6492"/>
    <n v="6960.740670000001"/>
    <s v="C-MLV-0.01"/>
    <n v="224.54002161290325"/>
    <n v="185.40928632834098"/>
    <n v="5747.6878761785701"/>
  </r>
  <r>
    <x v="9"/>
    <x v="24"/>
    <x v="1"/>
    <s v="06"/>
    <s v="03"/>
    <x v="1"/>
    <s v="No"/>
    <s v="Null"/>
    <n v="200"/>
    <x v="0"/>
    <s v="Linked"/>
    <s v="Upright"/>
    <s v="Aussie"/>
    <x v="9"/>
    <n v="9.8800000000000013E-2"/>
    <n v="31"/>
    <n v="73188.87"/>
    <n v="57179.22"/>
    <n v="6767"/>
    <n v="7231.0603560000009"/>
    <s v="None"/>
    <n v="0"/>
    <n v="6767"/>
    <n v="7231.0603560000009"/>
    <s v="C-MLV-0.01"/>
    <n v="233.26001148387098"/>
    <n v="185.40928632834098"/>
    <n v="5747.6878761785701"/>
  </r>
  <r>
    <x v="9"/>
    <x v="25"/>
    <x v="1"/>
    <s v="06"/>
    <s v="04"/>
    <x v="1"/>
    <s v="No"/>
    <s v="Null"/>
    <n v="200"/>
    <x v="0"/>
    <s v="Linked"/>
    <s v="Upright"/>
    <s v="Aussie"/>
    <x v="9"/>
    <n v="8.1000000000000003E-2"/>
    <n v="31"/>
    <n v="99284.2"/>
    <n v="91929.510000000009"/>
    <n v="7649"/>
    <n v="8042.0201999999999"/>
    <s v="None"/>
    <n v="0"/>
    <n v="7649"/>
    <n v="8042.0201999999999"/>
    <s v="C-MLV-0.01"/>
    <n v="259.42000645161289"/>
    <n v="185.40928632834098"/>
    <n v="5747.6878761785701"/>
  </r>
  <r>
    <x v="10"/>
    <x v="26"/>
    <x v="0"/>
    <s v="09"/>
    <s v="05"/>
    <x v="0"/>
    <s v="No"/>
    <s v="Null"/>
    <n v="200"/>
    <x v="0"/>
    <s v="No"/>
    <s v="Slant"/>
    <s v="Aussie"/>
    <x v="10"/>
    <n v="5.0999999999999997E-2"/>
    <n v="31"/>
    <n v="129470.6"/>
    <n v="18496"/>
    <n v="6669"/>
    <n v="6603.0006000000003"/>
    <s v="None"/>
    <n v="0"/>
    <n v="6669"/>
    <n v="6603.0006000000003"/>
    <s v="B-MLV-0.05"/>
    <n v="213.00001935483871"/>
    <n v="217.66666747311828"/>
    <n v="6747.6666916666663"/>
  </r>
  <r>
    <x v="10"/>
    <x v="27"/>
    <x v="0"/>
    <s v="09"/>
    <s v="06"/>
    <x v="0"/>
    <s v="No"/>
    <s v="Null"/>
    <n v="200"/>
    <x v="0"/>
    <s v="No"/>
    <s v="Slant"/>
    <s v="Aussie"/>
    <x v="10"/>
    <n v="5.0999999999999997E-2"/>
    <n v="31"/>
    <n v="129470.6"/>
    <n v="23540"/>
    <n v="6834"/>
    <n v="6603.0006000000003"/>
    <s v="None"/>
    <n v="0"/>
    <n v="6834"/>
    <n v="6603.0006000000003"/>
    <s v="B-MLV-0.05"/>
    <n v="213.00001935483871"/>
    <n v="217.66666747311828"/>
    <n v="6747.6666916666663"/>
  </r>
  <r>
    <x v="11"/>
    <x v="28"/>
    <x v="1"/>
    <s v="03"/>
    <s v="01"/>
    <x v="1"/>
    <s v="Yes"/>
    <s v=".01/.02/.03"/>
    <n v="300"/>
    <x v="0"/>
    <s v="No"/>
    <s v="Upright"/>
    <s v="Aussie"/>
    <x v="11"/>
    <n v="7.6799999999999993E-2"/>
    <n v="31"/>
    <n v="79518.23"/>
    <n v="30121"/>
    <n v="5985"/>
    <n v="6107.0000639999989"/>
    <s v="None"/>
    <n v="0"/>
    <n v="5985"/>
    <n v="6107.0000639999989"/>
    <s v="C-MLV-0.01"/>
    <n v="197.00000206451608"/>
    <n v="185.40928632834098"/>
    <n v="5747.6878761785701"/>
  </r>
  <r>
    <x v="11"/>
    <x v="29"/>
    <x v="1"/>
    <s v="03"/>
    <s v="02"/>
    <x v="1"/>
    <s v="Yes"/>
    <s v=".01/.02/.03"/>
    <n v="300"/>
    <x v="0"/>
    <s v="No"/>
    <s v="Upright"/>
    <s v="Aussie"/>
    <x v="11"/>
    <n v="8.9300000000000004E-2"/>
    <n v="31"/>
    <n v="58667.41"/>
    <n v="27937"/>
    <n v="5291"/>
    <n v="5238.9997130000002"/>
    <s v="None"/>
    <n v="0"/>
    <n v="5291"/>
    <n v="5238.9997130000002"/>
    <s v="C-MLV-0.01"/>
    <n v="168.99999074193548"/>
    <n v="185.40928632834098"/>
    <n v="5747.6878761785701"/>
  </r>
  <r>
    <x v="12"/>
    <x v="30"/>
    <x v="1"/>
    <s v="03"/>
    <s v="03"/>
    <x v="1"/>
    <s v="Yes"/>
    <s v=".01/.02/.03"/>
    <n v="300"/>
    <x v="0"/>
    <s v="No"/>
    <s v="Upright"/>
    <s v="Aussie"/>
    <x v="12"/>
    <n v="8.9300000000000004E-2"/>
    <n v="31"/>
    <n v="47211.65"/>
    <n v="17106"/>
    <n v="4104"/>
    <n v="4216.0003450000004"/>
    <s v="None"/>
    <n v="0"/>
    <n v="4104"/>
    <n v="4216.0003450000004"/>
    <s v="C-MLV-0.01"/>
    <n v="136.00001112903226"/>
    <n v="185.40928632834098"/>
    <n v="5747.6878761785701"/>
  </r>
  <r>
    <x v="12"/>
    <x v="31"/>
    <x v="1"/>
    <s v="03"/>
    <s v="04"/>
    <x v="1"/>
    <s v="Yes"/>
    <s v=".01/.02/.03"/>
    <n v="300"/>
    <x v="0"/>
    <s v="No"/>
    <s v="Upright"/>
    <s v="Aussie"/>
    <x v="12"/>
    <n v="7.6799999999999993E-2"/>
    <n v="31"/>
    <n v="66601.56"/>
    <n v="24944"/>
    <n v="5004"/>
    <n v="5114.9998079999996"/>
    <s v="None"/>
    <n v="0"/>
    <n v="5004"/>
    <n v="5114.9998079999996"/>
    <s v="C-MLV-0.01"/>
    <n v="164.99999380645161"/>
    <n v="185.40928632834098"/>
    <n v="5747.6878761785701"/>
  </r>
  <r>
    <x v="13"/>
    <x v="32"/>
    <x v="0"/>
    <s v="09"/>
    <s v="07"/>
    <x v="0"/>
    <s v="No"/>
    <s v="Null"/>
    <n v="200"/>
    <x v="0"/>
    <s v="No"/>
    <s v="Slant"/>
    <s v="Aussie"/>
    <x v="13"/>
    <n v="5.0999999999999997E-2"/>
    <n v="31"/>
    <n v="131901.95000000001"/>
    <n v="21275"/>
    <n v="6884"/>
    <n v="6726.9994500000003"/>
    <s v="None"/>
    <n v="0"/>
    <n v="6884"/>
    <n v="6726.9994500000003"/>
    <s v="B-MLV-0.05"/>
    <n v="216.99998225806453"/>
    <n v="217.66666747311828"/>
    <n v="6747.6666916666663"/>
  </r>
  <r>
    <x v="13"/>
    <x v="33"/>
    <x v="0"/>
    <s v="03"/>
    <s v="01"/>
    <x v="0"/>
    <s v="No"/>
    <s v="Null"/>
    <n v="200"/>
    <x v="0"/>
    <s v="No"/>
    <s v="Slant"/>
    <s v="Aussie"/>
    <x v="13"/>
    <n v="5.0999999999999997E-2"/>
    <n v="31"/>
    <n v="137372.54999999999"/>
    <n v="20202"/>
    <n v="7099"/>
    <n v="7006.0000499999987"/>
    <s v="None"/>
    <n v="0"/>
    <n v="7099"/>
    <n v="7006.0000499999987"/>
    <s v="B-MLV-0.05"/>
    <n v="226.00000161290319"/>
    <n v="217.66666747311828"/>
    <n v="6747.6666916666663"/>
  </r>
  <r>
    <x v="14"/>
    <x v="34"/>
    <x v="1"/>
    <s v="03"/>
    <s v="05"/>
    <x v="1"/>
    <s v="Yes"/>
    <s v=".01/.02/.03"/>
    <n v="300"/>
    <x v="0"/>
    <s v="No"/>
    <s v="Upright"/>
    <s v="Aussie"/>
    <x v="14"/>
    <n v="8.9300000000000004E-2"/>
    <n v="31"/>
    <n v="73247.48"/>
    <n v="34880"/>
    <n v="6606"/>
    <n v="6540.9999639999996"/>
    <s v="None"/>
    <n v="0"/>
    <n v="6606"/>
    <n v="6540.9999639999996"/>
    <s v="C-MLV-0.01"/>
    <n v="210.99999883870967"/>
    <n v="185.40928632834098"/>
    <n v="5747.6878761785701"/>
  </r>
  <r>
    <x v="14"/>
    <x v="35"/>
    <x v="1"/>
    <s v="03"/>
    <s v="06"/>
    <x v="1"/>
    <s v="Yes"/>
    <s v=".01/.02/.03"/>
    <n v="300"/>
    <x v="0"/>
    <s v="No"/>
    <s v="Upright"/>
    <s v="Aussie"/>
    <x v="14"/>
    <n v="7.6799999999999993E-2"/>
    <n v="31"/>
    <n v="71445.31"/>
    <n v="25608"/>
    <n v="5332"/>
    <n v="5486.9998079999996"/>
    <s v="None"/>
    <n v="0"/>
    <n v="5332"/>
    <n v="5486.9998079999996"/>
    <s v="C-MLV-0.01"/>
    <n v="176.99999380645161"/>
    <n v="185.40928632834098"/>
    <n v="5747.6878761785701"/>
  </r>
  <r>
    <x v="15"/>
    <x v="36"/>
    <x v="1"/>
    <s v="03"/>
    <s v="07"/>
    <x v="1"/>
    <s v="Yes"/>
    <s v=".01/.02/.03"/>
    <n v="300"/>
    <x v="0"/>
    <s v="No"/>
    <s v="Upright"/>
    <s v="Aussie"/>
    <x v="15"/>
    <n v="8.9300000000000004E-2"/>
    <n v="31"/>
    <n v="59014.559999999998"/>
    <n v="22611"/>
    <n v="5173"/>
    <n v="5270.0002080000004"/>
    <s v="None"/>
    <n v="0"/>
    <n v="5173"/>
    <n v="5270.0002080000004"/>
    <s v="C-MLV-0.01"/>
    <n v="170.00000670967742"/>
    <n v="185.40928632834098"/>
    <n v="5747.6878761785701"/>
  </r>
  <r>
    <x v="15"/>
    <x v="37"/>
    <x v="1"/>
    <s v="03"/>
    <s v="08"/>
    <x v="1"/>
    <s v="Yes"/>
    <s v=".01/.02/.03"/>
    <n v="300"/>
    <x v="0"/>
    <s v="No"/>
    <s v="Upright"/>
    <s v="Aussie"/>
    <x v="15"/>
    <n v="7.6799999999999993E-2"/>
    <n v="31"/>
    <n v="81132.81"/>
    <n v="31085"/>
    <n v="6117"/>
    <n v="6230.9998079999996"/>
    <s v="None"/>
    <n v="0"/>
    <n v="6117"/>
    <n v="6230.9998079999996"/>
    <s v="C-MLV-0.01"/>
    <n v="200.99999380645161"/>
    <n v="185.40928632834098"/>
    <n v="5747.6878761785701"/>
  </r>
  <r>
    <x v="16"/>
    <x v="38"/>
    <x v="0"/>
    <s v="03"/>
    <s v="02"/>
    <x v="0"/>
    <s v="No"/>
    <s v="Null"/>
    <n v="200"/>
    <x v="0"/>
    <s v="No"/>
    <s v="Slant"/>
    <s v="Aussie"/>
    <x v="16"/>
    <n v="5.0999999999999997E-2"/>
    <n v="31"/>
    <n v="120352.95"/>
    <n v="23145"/>
    <n v="6384"/>
    <n v="6138.0004499999995"/>
    <s v="None"/>
    <n v="0"/>
    <n v="6384"/>
    <n v="6138.0004499999995"/>
    <s v="B-MLV-0.05"/>
    <n v="198.00001451612903"/>
    <n v="217.66666747311828"/>
    <n v="6747.6666916666663"/>
  </r>
  <r>
    <x v="16"/>
    <x v="39"/>
    <x v="0"/>
    <s v="03"/>
    <s v="03"/>
    <x v="0"/>
    <s v="No"/>
    <s v="Null"/>
    <n v="200"/>
    <x v="0"/>
    <s v="No"/>
    <s v="Slant"/>
    <s v="Aussie"/>
    <x v="16"/>
    <n v="5.0999999999999997E-2"/>
    <n v="31"/>
    <n v="122176.45"/>
    <n v="22214"/>
    <n v="6449"/>
    <n v="6230.9989499999992"/>
    <s v="None"/>
    <n v="0"/>
    <n v="6449"/>
    <n v="6230.9989499999992"/>
    <s v="B-MLV-0.05"/>
    <n v="200.99996612903223"/>
    <n v="217.66666747311828"/>
    <n v="6747.6666916666663"/>
  </r>
  <r>
    <x v="17"/>
    <x v="40"/>
    <x v="0"/>
    <s v="04"/>
    <s v="01"/>
    <x v="0"/>
    <s v="No"/>
    <s v="Null"/>
    <n v="75"/>
    <x v="0"/>
    <s v="No"/>
    <s v="Upright"/>
    <s v="Aussie"/>
    <x v="17"/>
    <n v="4.65E-2"/>
    <n v="31"/>
    <n v="153333.35"/>
    <n v="52489"/>
    <n v="7107"/>
    <n v="7130.0007750000004"/>
    <s v="None"/>
    <n v="0"/>
    <n v="7107"/>
    <n v="7130.0007750000004"/>
    <s v="B-MLV-0.05"/>
    <n v="230.00002500000002"/>
    <n v="217.66666747311828"/>
    <n v="6747.6666916666663"/>
  </r>
  <r>
    <x v="17"/>
    <x v="41"/>
    <x v="0"/>
    <s v="04"/>
    <s v="03"/>
    <x v="0"/>
    <s v="No"/>
    <s v="Null"/>
    <n v="75"/>
    <x v="0"/>
    <s v="No"/>
    <s v="Upright"/>
    <s v="Aussie"/>
    <x v="17"/>
    <n v="4.65E-2"/>
    <n v="31"/>
    <n v="154000"/>
    <n v="56879"/>
    <n v="7206"/>
    <n v="7161"/>
    <s v="None"/>
    <n v="0"/>
    <n v="7206"/>
    <n v="7161"/>
    <s v="B-MLV-0.05"/>
    <n v="231"/>
    <n v="217.66666747311828"/>
    <n v="6747.6666916666663"/>
  </r>
  <r>
    <x v="17"/>
    <x v="42"/>
    <x v="0"/>
    <s v="04"/>
    <s v="05"/>
    <x v="0"/>
    <s v="No"/>
    <s v="Null"/>
    <n v="75"/>
    <x v="0"/>
    <s v="No"/>
    <s v="Upright"/>
    <s v="Aussie"/>
    <x v="17"/>
    <n v="4.65E-2"/>
    <n v="31"/>
    <n v="148000"/>
    <n v="53261"/>
    <n v="6904"/>
    <n v="6882"/>
    <s v="None"/>
    <n v="0"/>
    <n v="6904"/>
    <n v="6882"/>
    <s v="B-MLV-0.05"/>
    <n v="222"/>
    <n v="217.66666747311828"/>
    <n v="6747.6666916666663"/>
  </r>
  <r>
    <x v="18"/>
    <x v="43"/>
    <x v="0"/>
    <s v="03"/>
    <s v="04"/>
    <x v="0"/>
    <s v="No"/>
    <s v="Null"/>
    <n v="200"/>
    <x v="0"/>
    <s v="No"/>
    <s v="Slant"/>
    <s v="Aussie"/>
    <x v="18"/>
    <n v="5.0999999999999997E-2"/>
    <n v="31"/>
    <n v="125823.55"/>
    <n v="18235"/>
    <n v="6492"/>
    <n v="6417.0010499999999"/>
    <s v="None"/>
    <n v="0"/>
    <n v="6492"/>
    <n v="6417.0010499999999"/>
    <s v="B-MLV-0.05"/>
    <n v="207.00003387096774"/>
    <n v="217.66666747311828"/>
    <n v="6747.6666916666663"/>
  </r>
  <r>
    <x v="18"/>
    <x v="44"/>
    <x v="0"/>
    <s v="03"/>
    <s v="05"/>
    <x v="0"/>
    <s v="No"/>
    <s v="Null"/>
    <n v="200"/>
    <x v="0"/>
    <s v="No"/>
    <s v="Slant"/>
    <s v="Aussie"/>
    <x v="18"/>
    <n v="5.0999999999999997E-2"/>
    <n v="31"/>
    <n v="130078.45"/>
    <n v="22427"/>
    <n v="6833"/>
    <n v="6634.0009499999996"/>
    <s v="None"/>
    <n v="0"/>
    <n v="6833"/>
    <n v="6634.0009499999996"/>
    <s v="B-MLV-0.05"/>
    <n v="214.00003064516127"/>
    <n v="217.66666747311828"/>
    <n v="6747.6666916666663"/>
  </r>
  <r>
    <x v="19"/>
    <x v="45"/>
    <x v="0"/>
    <s v="03"/>
    <s v="06"/>
    <x v="0"/>
    <s v="No"/>
    <s v="Null"/>
    <n v="200"/>
    <x v="0"/>
    <s v="No"/>
    <s v="Slant"/>
    <s v="Aussie"/>
    <x v="19"/>
    <n v="5.0999999999999997E-2"/>
    <n v="31"/>
    <n v="122784.3"/>
    <n v="22324"/>
    <n v="6481"/>
    <n v="6261.9992999999995"/>
    <s v="None"/>
    <n v="0"/>
    <n v="6481"/>
    <n v="6261.9992999999995"/>
    <s v="B-MLV-0.05"/>
    <n v="201.99997741935482"/>
    <n v="217.66666747311828"/>
    <n v="6747.6666916666663"/>
  </r>
  <r>
    <x v="19"/>
    <x v="46"/>
    <x v="0"/>
    <s v="03"/>
    <s v="07"/>
    <x v="0"/>
    <s v="No"/>
    <s v="Null"/>
    <n v="200"/>
    <x v="0"/>
    <s v="No"/>
    <s v="Slant"/>
    <s v="Aussie"/>
    <x v="19"/>
    <n v="5.0999999999999997E-2"/>
    <n v="31"/>
    <n v="134333.35"/>
    <n v="20050"/>
    <n v="6954"/>
    <n v="6851.0008499999994"/>
    <s v="None"/>
    <n v="0"/>
    <n v="6954"/>
    <n v="6851.0008499999994"/>
    <s v="B-MLV-0.05"/>
    <n v="221.00002741935481"/>
    <n v="217.66666747311828"/>
    <n v="6747.6666916666663"/>
  </r>
  <r>
    <x v="20"/>
    <x v="47"/>
    <x v="2"/>
    <s v="06"/>
    <s v="01"/>
    <x v="1"/>
    <s v="No"/>
    <s v="Null"/>
    <n v="250"/>
    <x v="0"/>
    <s v="Stand Alone"/>
    <s v="Upright"/>
    <s v="Belly"/>
    <x v="20"/>
    <n v="0.1012"/>
    <n v="31"/>
    <n v="65247.040000000001"/>
    <n v="47452"/>
    <n v="6834"/>
    <n v="6603.0004479999998"/>
    <s v="None"/>
    <n v="0"/>
    <n v="6834"/>
    <n v="6603.0004479999998"/>
    <s v="A-MLV-0.01"/>
    <n v="213.00001445161288"/>
    <n v="233.09873385944707"/>
    <n v="7226.0607496428593"/>
  </r>
  <r>
    <x v="20"/>
    <x v="48"/>
    <x v="2"/>
    <s v="06"/>
    <s v="02"/>
    <x v="1"/>
    <s v="No"/>
    <s v="Null"/>
    <n v="250"/>
    <x v="0"/>
    <s v="Stand Alone"/>
    <s v="Upright"/>
    <s v="Belly"/>
    <x v="20"/>
    <n v="8.8999999999999996E-2"/>
    <n v="31"/>
    <n v="66179.78"/>
    <n v="42697"/>
    <n v="6027"/>
    <n v="5890.0004199999994"/>
    <s v="None"/>
    <n v="0"/>
    <n v="6027"/>
    <n v="5890.0004199999994"/>
    <s v="A-MLV-0.01"/>
    <n v="190.00001354838707"/>
    <n v="233.09873385944707"/>
    <n v="7226.0607496428593"/>
  </r>
  <r>
    <x v="20"/>
    <x v="49"/>
    <x v="2"/>
    <s v="06"/>
    <s v="03"/>
    <x v="1"/>
    <s v="No"/>
    <s v="Null"/>
    <n v="250"/>
    <x v="0"/>
    <s v="Stand Alone"/>
    <s v="Upright"/>
    <s v="Belly"/>
    <x v="20"/>
    <n v="0.1012"/>
    <n v="31"/>
    <n v="60345.85"/>
    <n v="37136"/>
    <n v="6219"/>
    <n v="6107.0000199999995"/>
    <s v="None"/>
    <n v="0"/>
    <n v="6219"/>
    <n v="6107.0000199999995"/>
    <s v="A-MLV-0.01"/>
    <n v="197.00000064516126"/>
    <n v="233.09873385944707"/>
    <n v="7226.0607496428593"/>
  </r>
  <r>
    <x v="20"/>
    <x v="50"/>
    <x v="2"/>
    <s v="06"/>
    <s v="04"/>
    <x v="1"/>
    <s v="No"/>
    <s v="Null"/>
    <n v="250"/>
    <x v="0"/>
    <s v="Stand Alone"/>
    <s v="Upright"/>
    <s v="Belly"/>
    <x v="20"/>
    <n v="8.8999999999999996E-2"/>
    <n v="31"/>
    <n v="77325.84"/>
    <n v="68734"/>
    <n v="7238"/>
    <n v="6881.9997599999997"/>
    <s v="None"/>
    <n v="0"/>
    <n v="7238"/>
    <n v="6881.9997599999997"/>
    <s v="A-MLV-0.01"/>
    <n v="221.99999225806451"/>
    <n v="233.09873385944707"/>
    <n v="7226.0607496428593"/>
  </r>
  <r>
    <x v="20"/>
    <x v="51"/>
    <x v="1"/>
    <s v="05"/>
    <s v="01"/>
    <x v="1"/>
    <s v="No"/>
    <s v="Null"/>
    <n v="250"/>
    <x v="0"/>
    <s v="Stand Alone"/>
    <s v="Upright"/>
    <s v="Belly"/>
    <x v="20"/>
    <n v="8.900000000000001E-2"/>
    <n v="31"/>
    <n v="58865.17"/>
    <n v="36225"/>
    <n v="5335"/>
    <n v="5239.0001300000004"/>
    <s v="None"/>
    <n v="0"/>
    <n v="5335"/>
    <n v="5239.0001300000004"/>
    <s v="C-MLV-0.01"/>
    <n v="169.00000419354839"/>
    <n v="185.40928632834098"/>
    <n v="5747.6878761785701"/>
  </r>
  <r>
    <x v="20"/>
    <x v="52"/>
    <x v="1"/>
    <s v="05"/>
    <s v="02"/>
    <x v="1"/>
    <s v="No"/>
    <s v="Null"/>
    <n v="250"/>
    <x v="0"/>
    <s v="Stand Alone"/>
    <s v="Upright"/>
    <s v="Belly"/>
    <x v="20"/>
    <n v="8.900000000000001E-2"/>
    <n v="31"/>
    <n v="51550.559999999998"/>
    <n v="39654"/>
    <n v="4772"/>
    <n v="4587.9998400000004"/>
    <s v="None"/>
    <n v="0"/>
    <n v="4772"/>
    <n v="4587.9998400000004"/>
    <s v="C-MLV-0.01"/>
    <n v="147.99999483870968"/>
    <n v="185.40928632834098"/>
    <n v="5747.6878761785701"/>
  </r>
  <r>
    <x v="20"/>
    <x v="53"/>
    <x v="1"/>
    <s v="05"/>
    <s v="03"/>
    <x v="1"/>
    <s v="No"/>
    <s v="Null"/>
    <n v="250"/>
    <x v="0"/>
    <s v="Stand Alone"/>
    <s v="Upright"/>
    <s v="Belly"/>
    <x v="20"/>
    <n v="0.1012"/>
    <n v="31"/>
    <n v="46254.94"/>
    <n v="38546"/>
    <n v="4899"/>
    <n v="4680.9999280000002"/>
    <s v="None"/>
    <n v="0"/>
    <n v="4899"/>
    <n v="4680.9999280000002"/>
    <s v="C-MLV-0.01"/>
    <n v="150.99999767741937"/>
    <n v="185.40928632834098"/>
    <n v="5747.6878761785701"/>
  </r>
  <r>
    <x v="20"/>
    <x v="54"/>
    <x v="1"/>
    <s v="05"/>
    <s v="04"/>
    <x v="1"/>
    <s v="No"/>
    <s v="Null"/>
    <n v="250"/>
    <x v="0"/>
    <s v="Stand Alone"/>
    <s v="Upright"/>
    <s v="Belly"/>
    <x v="20"/>
    <n v="0.1012"/>
    <n v="31"/>
    <n v="44417"/>
    <n v="41318"/>
    <n v="4742"/>
    <n v="4495.0003999999999"/>
    <s v="None"/>
    <n v="0"/>
    <n v="4742"/>
    <n v="4495.0003999999999"/>
    <s v="C-MLV-0.01"/>
    <n v="145.00001290322581"/>
    <n v="185.40928632834098"/>
    <n v="5747.6878761785701"/>
  </r>
  <r>
    <x v="20"/>
    <x v="55"/>
    <x v="1"/>
    <s v="05"/>
    <s v="05"/>
    <x v="1"/>
    <s v="No"/>
    <s v="Null"/>
    <n v="250"/>
    <x v="0"/>
    <s v="Stand Alone"/>
    <s v="Upright"/>
    <s v="Belly"/>
    <x v="20"/>
    <n v="8.900000000000001E-2"/>
    <n v="31"/>
    <n v="49112.36"/>
    <n v="31182"/>
    <n v="4466"/>
    <n v="4371.0000400000008"/>
    <s v="None"/>
    <n v="0"/>
    <n v="4466"/>
    <n v="4371.0000400000008"/>
    <s v="C-MLV-0.01"/>
    <n v="141.00000129032261"/>
    <n v="185.40928632834098"/>
    <n v="5747.6878761785701"/>
  </r>
  <r>
    <x v="20"/>
    <x v="56"/>
    <x v="1"/>
    <s v="05"/>
    <s v="06"/>
    <x v="1"/>
    <s v="No"/>
    <s v="Null"/>
    <n v="250"/>
    <x v="0"/>
    <s v="Stand Alone"/>
    <s v="Upright"/>
    <s v="Belly"/>
    <x v="20"/>
    <n v="8.900000000000001E-2"/>
    <n v="31"/>
    <n v="49460.67"/>
    <n v="49461"/>
    <n v="4666"/>
    <n v="4401.9996300000003"/>
    <s v="None"/>
    <n v="0"/>
    <n v="4666"/>
    <n v="4401.9996300000003"/>
    <s v="C-MLV-0.01"/>
    <n v="141.99998806451615"/>
    <n v="185.40928632834098"/>
    <n v="5747.6878761785701"/>
  </r>
  <r>
    <x v="20"/>
    <x v="57"/>
    <x v="1"/>
    <s v="05"/>
    <s v="07"/>
    <x v="1"/>
    <s v="No"/>
    <s v="Null"/>
    <n v="250"/>
    <x v="0"/>
    <s v="Stand Alone"/>
    <s v="Upright"/>
    <s v="Belly"/>
    <x v="20"/>
    <n v="0.1012"/>
    <n v="31"/>
    <n v="42885.38"/>
    <n v="32989"/>
    <n v="4514"/>
    <n v="4340.0004559999998"/>
    <s v="None"/>
    <n v="0"/>
    <n v="4514"/>
    <n v="4340.0004559999998"/>
    <s v="C-MLV-0.01"/>
    <n v="140.0000147096774"/>
    <n v="185.40928632834098"/>
    <n v="5747.6878761785701"/>
  </r>
  <r>
    <x v="20"/>
    <x v="58"/>
    <x v="1"/>
    <s v="05"/>
    <s v="08"/>
    <x v="1"/>
    <s v="No"/>
    <s v="Null"/>
    <n v="250"/>
    <x v="0"/>
    <s v="Stand Alone"/>
    <s v="Upright"/>
    <s v="Belly"/>
    <x v="20"/>
    <n v="0.1012"/>
    <n v="31"/>
    <n v="43498.02"/>
    <n v="28999"/>
    <n v="4519"/>
    <n v="4401.999624"/>
    <s v="None"/>
    <n v="0"/>
    <n v="4519"/>
    <n v="4401.999624"/>
    <s v="C-MLV-0.01"/>
    <n v="141.99998787096774"/>
    <n v="185.40928632834098"/>
    <n v="5747.6878761785701"/>
  </r>
  <r>
    <x v="20"/>
    <x v="59"/>
    <x v="1"/>
    <s v="05"/>
    <s v="09"/>
    <x v="1"/>
    <s v="No"/>
    <s v="Null"/>
    <n v="250"/>
    <x v="0"/>
    <s v="Stand Alone"/>
    <s v="Upright"/>
    <s v="Belly"/>
    <x v="20"/>
    <n v="8.900000000000001E-2"/>
    <n v="31"/>
    <n v="50157.3"/>
    <n v="40945"/>
    <n v="4665"/>
    <n v="4463.9997000000003"/>
    <s v="None"/>
    <n v="0"/>
    <n v="4665"/>
    <n v="4463.9997000000003"/>
    <s v="C-MLV-0.01"/>
    <n v="143.99999032258066"/>
    <n v="185.40928632834098"/>
    <n v="5747.6878761785701"/>
  </r>
  <r>
    <x v="20"/>
    <x v="60"/>
    <x v="1"/>
    <s v="05"/>
    <s v="10"/>
    <x v="1"/>
    <s v="No"/>
    <s v="Null"/>
    <n v="250"/>
    <x v="0"/>
    <s v="Stand Alone"/>
    <s v="Upright"/>
    <s v="Belly"/>
    <x v="20"/>
    <n v="8.900000000000001E-2"/>
    <n v="31"/>
    <n v="60258.43"/>
    <n v="56054"/>
    <n v="5658"/>
    <n v="5363.0002700000005"/>
    <s v="None"/>
    <n v="0"/>
    <n v="5658"/>
    <n v="5363.0002700000005"/>
    <s v="C-MLV-0.01"/>
    <n v="173.00000870967745"/>
    <n v="185.40928632834098"/>
    <n v="5747.6878761785701"/>
  </r>
  <r>
    <x v="21"/>
    <x v="61"/>
    <x v="2"/>
    <s v="01"/>
    <s v="01"/>
    <x v="0"/>
    <s v="No"/>
    <s v="Null"/>
    <n v="10"/>
    <x v="1"/>
    <s v="No"/>
    <s v="Slant"/>
    <s v="Belly"/>
    <x v="21"/>
    <n v="2.2499999999999999E-2"/>
    <n v="31"/>
    <n v="297600"/>
    <n v="753418"/>
    <n v="6663"/>
    <n v="6696"/>
    <s v="None"/>
    <n v="0"/>
    <n v="6663"/>
    <n v="6696"/>
    <s v="A-Poker-0.05"/>
    <n v="216"/>
    <n v="206.62499848790321"/>
    <n v="6405.3749531249996"/>
  </r>
  <r>
    <x v="21"/>
    <x v="62"/>
    <x v="2"/>
    <s v="01"/>
    <s v="02"/>
    <x v="0"/>
    <s v="No"/>
    <s v="Null"/>
    <n v="10"/>
    <x v="1"/>
    <s v="No"/>
    <s v="Slant"/>
    <s v="Belly"/>
    <x v="21"/>
    <n v="2.2499999999999999E-2"/>
    <n v="31"/>
    <n v="264533.34999999998"/>
    <n v="881778"/>
    <n v="6111"/>
    <n v="5952.0003749999996"/>
    <s v="None"/>
    <n v="0"/>
    <n v="6111"/>
    <n v="5952.0003749999996"/>
    <s v="A-Poker-0.05"/>
    <n v="192.00001209677419"/>
    <n v="206.62499848790321"/>
    <n v="6405.3749531249996"/>
  </r>
  <r>
    <x v="21"/>
    <x v="63"/>
    <x v="2"/>
    <s v="01"/>
    <s v="03"/>
    <x v="0"/>
    <s v="No"/>
    <s v="Null"/>
    <n v="10"/>
    <x v="1"/>
    <s v="No"/>
    <s v="Slant"/>
    <s v="Belly"/>
    <x v="21"/>
    <n v="2.2499999999999999E-2"/>
    <n v="31"/>
    <n v="272800"/>
    <n v="924746"/>
    <n v="6312"/>
    <n v="6138"/>
    <s v="None"/>
    <n v="0"/>
    <n v="6312"/>
    <n v="6138"/>
    <s v="A-Poker-0.05"/>
    <n v="198"/>
    <n v="206.62499848790321"/>
    <n v="6405.3749531249996"/>
  </r>
  <r>
    <x v="21"/>
    <x v="64"/>
    <x v="2"/>
    <s v="01"/>
    <s v="04"/>
    <x v="0"/>
    <s v="No"/>
    <s v="Null"/>
    <n v="10"/>
    <x v="1"/>
    <s v="No"/>
    <s v="Slant"/>
    <s v="Belly"/>
    <x v="21"/>
    <n v="2.2499999999999999E-2"/>
    <n v="31"/>
    <n v="300355.55"/>
    <n v="760394"/>
    <n v="6724"/>
    <n v="6757.9998749999995"/>
    <s v="None"/>
    <n v="0"/>
    <n v="6724"/>
    <n v="6757.9998749999995"/>
    <s v="A-Poker-0.05"/>
    <n v="217.99999596774191"/>
    <n v="206.62499848790321"/>
    <n v="6405.3749531249996"/>
  </r>
  <r>
    <x v="21"/>
    <x v="65"/>
    <x v="2"/>
    <s v="01"/>
    <s v="05"/>
    <x v="0"/>
    <s v="No"/>
    <s v="Null"/>
    <n v="10"/>
    <x v="1"/>
    <s v="No"/>
    <s v="Slant"/>
    <s v="Belly"/>
    <x v="21"/>
    <n v="2.2499999999999999E-2"/>
    <n v="31"/>
    <n v="296222.2"/>
    <n v="987407"/>
    <n v="6843"/>
    <n v="6664.9994999999999"/>
    <s v="None"/>
    <n v="0"/>
    <n v="6843"/>
    <n v="6664.9994999999999"/>
    <s v="A-Poker-0.05"/>
    <n v="214.99998387096772"/>
    <n v="206.62499848790321"/>
    <n v="6405.3749531249996"/>
  </r>
  <r>
    <x v="21"/>
    <x v="66"/>
    <x v="2"/>
    <s v="01"/>
    <s v="06"/>
    <x v="0"/>
    <s v="No"/>
    <s v="Null"/>
    <n v="10"/>
    <x v="1"/>
    <s v="No"/>
    <s v="Slant"/>
    <s v="Belly"/>
    <x v="21"/>
    <n v="2.2499999999999999E-2"/>
    <n v="31"/>
    <n v="271422.2"/>
    <n v="969365"/>
    <n v="6311"/>
    <n v="6106.9994999999999"/>
    <s v="None"/>
    <n v="0"/>
    <n v="6311"/>
    <n v="6106.9994999999999"/>
    <s v="A-Poker-0.05"/>
    <n v="196.99998387096772"/>
    <n v="206.62499848790321"/>
    <n v="6405.3749531249996"/>
  </r>
  <r>
    <x v="21"/>
    <x v="67"/>
    <x v="2"/>
    <s v="01"/>
    <s v="07"/>
    <x v="0"/>
    <s v="No"/>
    <s v="Null"/>
    <n v="10"/>
    <x v="1"/>
    <s v="No"/>
    <s v="Slant"/>
    <s v="Belly"/>
    <x v="21"/>
    <n v="2.2499999999999999E-2"/>
    <n v="31"/>
    <n v="263155.55"/>
    <n v="809709"/>
    <n v="6030"/>
    <n v="5920.9998749999995"/>
    <s v="None"/>
    <n v="0"/>
    <n v="6030"/>
    <n v="5920.9998749999995"/>
    <s v="A-Poker-0.05"/>
    <n v="190.99999596774191"/>
    <n v="206.62499848790321"/>
    <n v="6405.3749531249996"/>
  </r>
  <r>
    <x v="21"/>
    <x v="68"/>
    <x v="2"/>
    <s v="01"/>
    <s v="08"/>
    <x v="0"/>
    <s v="No"/>
    <s v="Null"/>
    <n v="10"/>
    <x v="1"/>
    <s v="No"/>
    <s v="Slant"/>
    <s v="Belly"/>
    <x v="21"/>
    <n v="2.2499999999999999E-2"/>
    <n v="31"/>
    <n v="311377.8"/>
    <n v="768834"/>
    <n v="6948"/>
    <n v="7006.0004999999992"/>
    <s v="None"/>
    <n v="0"/>
    <n v="6948"/>
    <n v="7006.0004999999992"/>
    <s v="A-Poker-0.05"/>
    <n v="226.00001612903222"/>
    <n v="206.62499848790321"/>
    <n v="6405.3749531249996"/>
  </r>
  <r>
    <x v="21"/>
    <x v="69"/>
    <x v="1"/>
    <s v="09"/>
    <s v="02"/>
    <x v="0"/>
    <s v="No"/>
    <s v="Null"/>
    <n v="10"/>
    <x v="1"/>
    <s v="No"/>
    <s v="Upright"/>
    <s v="Belly"/>
    <x v="21"/>
    <n v="0.02"/>
    <n v="5"/>
    <n v="28250"/>
    <n v="72436"/>
    <n v="563"/>
    <n v="565"/>
    <s v="None"/>
    <n v="0"/>
    <n v="563"/>
    <n v="565"/>
    <s v="C-Poker-0.05"/>
    <n v="113"/>
    <n v="118.5"/>
    <n v="592.5"/>
  </r>
  <r>
    <x v="21"/>
    <x v="70"/>
    <x v="1"/>
    <s v="09"/>
    <s v="03"/>
    <x v="0"/>
    <s v="No"/>
    <s v="Null"/>
    <n v="10"/>
    <x v="1"/>
    <s v="No"/>
    <s v="Upright"/>
    <s v="Belly"/>
    <x v="21"/>
    <n v="0.02"/>
    <n v="5"/>
    <n v="27250"/>
    <n v="90833"/>
    <n v="560"/>
    <n v="545"/>
    <s v="None"/>
    <n v="0"/>
    <n v="560"/>
    <n v="545"/>
    <s v="C-Poker-0.05"/>
    <n v="109"/>
    <n v="118.5"/>
    <n v="592.5"/>
  </r>
  <r>
    <x v="21"/>
    <x v="71"/>
    <x v="1"/>
    <s v="09"/>
    <s v="09"/>
    <x v="0"/>
    <s v="No"/>
    <s v="Null"/>
    <n v="10"/>
    <x v="1"/>
    <s v="No"/>
    <s v="Upright"/>
    <s v="Belly"/>
    <x v="21"/>
    <n v="0.02"/>
    <n v="5"/>
    <n v="27500"/>
    <n v="85938"/>
    <n v="561"/>
    <n v="550"/>
    <s v="None"/>
    <n v="0"/>
    <n v="561"/>
    <n v="550"/>
    <s v="C-Poker-0.05"/>
    <n v="110"/>
    <n v="118.5"/>
    <n v="592.5"/>
  </r>
  <r>
    <x v="21"/>
    <x v="72"/>
    <x v="1"/>
    <s v="09"/>
    <n v="10"/>
    <x v="0"/>
    <s v="No"/>
    <s v="Null"/>
    <n v="10"/>
    <x v="1"/>
    <s v="No"/>
    <s v="Upright"/>
    <s v="Belly"/>
    <x v="21"/>
    <n v="0.02"/>
    <n v="5"/>
    <n v="35500"/>
    <n v="95946"/>
    <n v="712"/>
    <n v="710"/>
    <s v="None"/>
    <n v="0"/>
    <n v="712"/>
    <n v="710"/>
    <s v="C-Poker-0.05"/>
    <n v="142"/>
    <n v="118.5"/>
    <n v="592.5"/>
  </r>
  <r>
    <x v="22"/>
    <x v="73"/>
    <x v="1"/>
    <s v="09"/>
    <s v="01"/>
    <x v="2"/>
    <s v="No"/>
    <s v="Null"/>
    <n v="5"/>
    <x v="1"/>
    <s v="No"/>
    <s v="Upright"/>
    <s v="Belly"/>
    <x v="21"/>
    <n v="1.7500000000000002E-2"/>
    <n v="31"/>
    <n v="256857.25"/>
    <n v="348281"/>
    <n v="4622"/>
    <n v="4495.0018750000008"/>
    <s v="None"/>
    <n v="0"/>
    <n v="4622"/>
    <n v="4495.0018750000008"/>
    <s v="C-Poker-0.25"/>
    <n v="145.00006048387098"/>
    <n v="129.66667338709678"/>
    <n v="4019.6668750000003"/>
  </r>
  <r>
    <x v="22"/>
    <x v="74"/>
    <x v="1"/>
    <s v="09"/>
    <s v="04"/>
    <x v="2"/>
    <s v="No"/>
    <s v="Null"/>
    <n v="5"/>
    <x v="1"/>
    <s v="No"/>
    <s v="Upright"/>
    <s v="Belly"/>
    <x v="21"/>
    <n v="1.7500000000000002E-2"/>
    <n v="31"/>
    <n v="210800"/>
    <n v="219013"/>
    <n v="3683"/>
    <n v="3689.0000000000005"/>
    <s v="None"/>
    <n v="0"/>
    <n v="3683"/>
    <n v="3689.0000000000005"/>
    <s v="C-Poker-0.25"/>
    <n v="119.00000000000001"/>
    <n v="129.66667338709678"/>
    <n v="4019.6668750000003"/>
  </r>
  <r>
    <x v="22"/>
    <x v="75"/>
    <x v="1"/>
    <s v="09"/>
    <s v="05"/>
    <x v="2"/>
    <s v="No"/>
    <s v="Null"/>
    <n v="5"/>
    <x v="1"/>
    <s v="No"/>
    <s v="Upright"/>
    <s v="Belly"/>
    <x v="21"/>
    <n v="1.7500000000000002E-2"/>
    <n v="31"/>
    <n v="262171.5"/>
    <n v="367960"/>
    <n v="4733"/>
    <n v="4588.0012500000003"/>
    <s v="None"/>
    <n v="0"/>
    <n v="4733"/>
    <n v="4588.0012500000003"/>
    <s v="C-Poker-0.25"/>
    <n v="148.00004032258065"/>
    <n v="129.66667338709678"/>
    <n v="4019.6668750000003"/>
  </r>
  <r>
    <x v="22"/>
    <x v="76"/>
    <x v="1"/>
    <s v="09"/>
    <s v="06"/>
    <x v="2"/>
    <s v="No"/>
    <s v="Null"/>
    <n v="5"/>
    <x v="1"/>
    <s v="No"/>
    <s v="Upright"/>
    <s v="Belly"/>
    <x v="21"/>
    <n v="1.7500000000000002E-2"/>
    <n v="31"/>
    <n v="248000"/>
    <n v="354286"/>
    <n v="4485"/>
    <n v="4340"/>
    <s v="None"/>
    <n v="0"/>
    <n v="4485"/>
    <n v="4340"/>
    <s v="C-Poker-0.25"/>
    <n v="140"/>
    <n v="129.66667338709678"/>
    <n v="4019.6668750000003"/>
  </r>
  <r>
    <x v="22"/>
    <x v="77"/>
    <x v="1"/>
    <s v="09"/>
    <s v="07"/>
    <x v="2"/>
    <s v="No"/>
    <s v="Null"/>
    <n v="5"/>
    <x v="1"/>
    <s v="No"/>
    <s v="Upright"/>
    <s v="Belly"/>
    <x v="21"/>
    <n v="1.7500000000000002E-2"/>
    <n v="31"/>
    <n v="203714.25"/>
    <n v="211651"/>
    <n v="3559"/>
    <n v="3564.9993750000003"/>
    <s v="None"/>
    <n v="0"/>
    <n v="3559"/>
    <n v="3564.9993750000003"/>
    <s v="C-Poker-0.25"/>
    <n v="114.99997983870969"/>
    <n v="129.66667338709678"/>
    <n v="4019.6668750000003"/>
  </r>
  <r>
    <x v="22"/>
    <x v="78"/>
    <x v="1"/>
    <s v="09"/>
    <s v="08"/>
    <x v="2"/>
    <s v="No"/>
    <s v="Null"/>
    <n v="5"/>
    <x v="1"/>
    <s v="No"/>
    <s v="Upright"/>
    <s v="Belly"/>
    <x v="21"/>
    <n v="1.7500000000000002E-2"/>
    <n v="31"/>
    <n v="196628.5"/>
    <n v="238338"/>
    <n v="3498"/>
    <n v="3440.9987500000002"/>
    <s v="None"/>
    <n v="0"/>
    <n v="3498"/>
    <n v="3440.9987500000002"/>
    <s v="C-Poker-0.25"/>
    <n v="110.99995967741935"/>
    <n v="129.66667338709678"/>
    <n v="4019.6668750000003"/>
  </r>
  <r>
    <x v="23"/>
    <x v="79"/>
    <x v="2"/>
    <s v="07"/>
    <s v="01"/>
    <x v="2"/>
    <s v="No"/>
    <s v="Null"/>
    <n v="3"/>
    <x v="2"/>
    <s v="No"/>
    <s v="Upright"/>
    <s v="Belly"/>
    <x v="22"/>
    <n v="0.06"/>
    <n v="20"/>
    <n v="83666.75"/>
    <n v="128225"/>
    <n v="4928"/>
    <n v="5020.0050000000001"/>
    <s v="None"/>
    <n v="0"/>
    <n v="4928"/>
    <n v="5020.0050000000001"/>
    <s v="A-Reels-0.25"/>
    <n v="251.00024999999999"/>
    <n v="241.9201181818182"/>
    <n v="4838.4023636363636"/>
  </r>
  <r>
    <x v="23"/>
    <x v="80"/>
    <x v="2"/>
    <s v="07"/>
    <s v="03"/>
    <x v="2"/>
    <s v="No"/>
    <s v="Null"/>
    <n v="3"/>
    <x v="2"/>
    <s v="No"/>
    <s v="Upright"/>
    <s v="Belly"/>
    <x v="22"/>
    <n v="6.5000000000000002E-2"/>
    <n v="20"/>
    <n v="77538.5"/>
    <n v="139709"/>
    <n v="5057"/>
    <n v="5040.0025000000005"/>
    <s v="None"/>
    <n v="0"/>
    <n v="5057"/>
    <n v="5040.0025000000005"/>
    <s v="A-Reels-0.25"/>
    <n v="252.00012500000003"/>
    <n v="241.9201181818182"/>
    <n v="4838.4023636363636"/>
  </r>
  <r>
    <x v="23"/>
    <x v="81"/>
    <x v="2"/>
    <s v="07"/>
    <s v="04"/>
    <x v="2"/>
    <s v="No"/>
    <s v="Null"/>
    <n v="3"/>
    <x v="2"/>
    <s v="No"/>
    <s v="Upright"/>
    <s v="Belly"/>
    <x v="22"/>
    <n v="0.06"/>
    <n v="20"/>
    <n v="84666.75"/>
    <n v="141111"/>
    <n v="5046"/>
    <n v="5080.0050000000001"/>
    <s v="None"/>
    <n v="0"/>
    <n v="5046"/>
    <n v="5080.0050000000001"/>
    <s v="A-Reels-0.25"/>
    <n v="254.00024999999999"/>
    <n v="241.9201181818182"/>
    <n v="4838.4023636363636"/>
  </r>
  <r>
    <x v="23"/>
    <x v="82"/>
    <x v="2"/>
    <s v="07"/>
    <s v="06"/>
    <x v="2"/>
    <s v="No"/>
    <s v="Null"/>
    <n v="3"/>
    <x v="2"/>
    <s v="No"/>
    <s v="Upright"/>
    <s v="Belly"/>
    <x v="22"/>
    <n v="6.5000000000000002E-2"/>
    <n v="20"/>
    <n v="78461.5"/>
    <n v="121646"/>
    <n v="5015"/>
    <n v="5099.9975000000004"/>
    <s v="None"/>
    <n v="0"/>
    <n v="5015"/>
    <n v="5099.9975000000004"/>
    <s v="A-Reels-0.25"/>
    <n v="254.99987500000003"/>
    <n v="241.9201181818182"/>
    <n v="4838.4023636363636"/>
  </r>
  <r>
    <x v="24"/>
    <x v="83"/>
    <x v="2"/>
    <s v="08"/>
    <s v="01"/>
    <x v="2"/>
    <s v="No"/>
    <s v="Null"/>
    <n v="3"/>
    <x v="2"/>
    <s v="No"/>
    <s v="Upright"/>
    <s v="Belly"/>
    <x v="23"/>
    <n v="6.5000000000000002E-2"/>
    <n v="31"/>
    <n v="114461.5"/>
    <n v="299246"/>
    <n v="7750"/>
    <n v="7439.9975000000004"/>
    <s v="None"/>
    <n v="0"/>
    <n v="7750"/>
    <n v="7439.9975000000004"/>
    <s v="A-Reels-0.25"/>
    <n v="239.99991935483871"/>
    <n v="241.9201181818182"/>
    <n v="7499.5236636363643"/>
  </r>
  <r>
    <x v="25"/>
    <x v="84"/>
    <x v="2"/>
    <s v="08"/>
    <s v="02"/>
    <x v="2"/>
    <s v="No"/>
    <s v="Null"/>
    <n v="3"/>
    <x v="2"/>
    <s v="No"/>
    <s v="Upright"/>
    <s v="Belly"/>
    <x v="24"/>
    <n v="0.06"/>
    <n v="31"/>
    <n v="127616.75"/>
    <n v="278944"/>
    <n v="7848"/>
    <n v="7657.0050000000001"/>
    <s v="None"/>
    <n v="0"/>
    <n v="7848"/>
    <n v="7657.0050000000001"/>
    <s v="A-Reels-0.25"/>
    <n v="247.00016129032258"/>
    <n v="241.9201181818182"/>
    <n v="7499.5236636363643"/>
  </r>
  <r>
    <x v="25"/>
    <x v="85"/>
    <x v="2"/>
    <s v="08"/>
    <s v="03"/>
    <x v="2"/>
    <s v="No"/>
    <s v="Null"/>
    <n v="3"/>
    <x v="2"/>
    <s v="No"/>
    <s v="Upright"/>
    <s v="Belly"/>
    <x v="24"/>
    <n v="6.5000000000000002E-2"/>
    <n v="31"/>
    <n v="116846.25"/>
    <n v="268612"/>
    <n v="7823"/>
    <n v="7595.0062500000004"/>
    <s v="None"/>
    <n v="0"/>
    <n v="7823"/>
    <n v="7595.0062500000004"/>
    <s v="A-Reels-0.25"/>
    <n v="245.00020161290323"/>
    <n v="241.9201181818182"/>
    <n v="7499.5236636363643"/>
  </r>
  <r>
    <x v="25"/>
    <x v="86"/>
    <x v="2"/>
    <s v="08"/>
    <s v="04"/>
    <x v="2"/>
    <s v="No"/>
    <s v="Null"/>
    <n v="3"/>
    <x v="2"/>
    <s v="No"/>
    <s v="Upright"/>
    <s v="Belly"/>
    <x v="24"/>
    <n v="0.06"/>
    <n v="31"/>
    <n v="122966.75"/>
    <n v="264445"/>
    <n v="7550"/>
    <n v="7378.0050000000001"/>
    <s v="None"/>
    <n v="0"/>
    <n v="7550"/>
    <n v="7378.0050000000001"/>
    <s v="A-Reels-0.25"/>
    <n v="238.00016129032258"/>
    <n v="241.9201181818182"/>
    <n v="7499.5236636363643"/>
  </r>
  <r>
    <x v="25"/>
    <x v="87"/>
    <x v="2"/>
    <s v="08"/>
    <s v="05"/>
    <x v="2"/>
    <s v="No"/>
    <s v="Null"/>
    <n v="3"/>
    <x v="2"/>
    <s v="No"/>
    <s v="Upright"/>
    <s v="Belly"/>
    <x v="24"/>
    <n v="6.5000000000000002E-2"/>
    <n v="31"/>
    <n v="113507.75"/>
    <n v="236474"/>
    <n v="7526"/>
    <n v="7378.0037499999999"/>
    <s v="None"/>
    <n v="0"/>
    <n v="7526"/>
    <n v="7378.0037499999999"/>
    <s v="A-Reels-0.25"/>
    <n v="238.00012096774194"/>
    <n v="241.9201181818182"/>
    <n v="7499.5236636363643"/>
  </r>
  <r>
    <x v="26"/>
    <x v="88"/>
    <x v="0"/>
    <s v="07"/>
    <s v="01"/>
    <x v="3"/>
    <s v="No"/>
    <s v="Null"/>
    <n v="3"/>
    <x v="2"/>
    <s v="Stand Alone"/>
    <s v="Upright"/>
    <s v="Belly"/>
    <x v="24"/>
    <n v="2.8000000000000001E-2"/>
    <n v="31"/>
    <n v="249107"/>
    <n v="131803"/>
    <n v="7126"/>
    <n v="6974.9960000000001"/>
    <s v="None"/>
    <n v="0"/>
    <n v="7126"/>
    <n v="6974.9960000000001"/>
    <s v="B-Reels-1"/>
    <n v="224.99987096774194"/>
    <n v="246.72218727598562"/>
    <n v="7648.3878055555542"/>
  </r>
  <r>
    <x v="26"/>
    <x v="89"/>
    <x v="0"/>
    <s v="07"/>
    <s v="04"/>
    <x v="3"/>
    <s v="No"/>
    <s v="Null"/>
    <n v="3"/>
    <x v="2"/>
    <s v="Stand Alone"/>
    <s v="Upright"/>
    <s v="Belly"/>
    <x v="24"/>
    <n v="2.8000000000000001E-2"/>
    <n v="31"/>
    <n v="243571"/>
    <n v="126860"/>
    <n v="6956"/>
    <n v="6819.9880000000003"/>
    <s v="None"/>
    <n v="0"/>
    <n v="6956"/>
    <n v="6819.9880000000003"/>
    <s v="B-Reels-1"/>
    <n v="219.99961290322582"/>
    <n v="246.72218727598562"/>
    <n v="7648.3878055555542"/>
  </r>
  <r>
    <x v="26"/>
    <x v="90"/>
    <x v="0"/>
    <s v="08"/>
    <s v="01"/>
    <x v="3"/>
    <s v="No"/>
    <s v="Null"/>
    <n v="3"/>
    <x v="2"/>
    <s v="Stand Alone"/>
    <s v="Upright"/>
    <s v="Belly"/>
    <x v="24"/>
    <n v="2.8000000000000001E-2"/>
    <n v="31"/>
    <n v="280107"/>
    <n v="119704"/>
    <n v="7817"/>
    <n v="7842.9960000000001"/>
    <s v="None"/>
    <n v="0"/>
    <n v="7817"/>
    <n v="7842.9960000000001"/>
    <s v="B-Reels-1"/>
    <n v="252.99987096774194"/>
    <n v="246.72218727598562"/>
    <n v="7648.3878055555542"/>
  </r>
  <r>
    <x v="26"/>
    <x v="91"/>
    <x v="0"/>
    <s v="08"/>
    <s v="04"/>
    <x v="3"/>
    <s v="No"/>
    <s v="Null"/>
    <n v="3"/>
    <x v="2"/>
    <s v="Stand Alone"/>
    <s v="Upright"/>
    <s v="Belly"/>
    <x v="24"/>
    <n v="2.8000000000000001E-2"/>
    <n v="31"/>
    <n v="255750"/>
    <n v="115203"/>
    <n v="7185"/>
    <n v="7161"/>
    <s v="None"/>
    <n v="0"/>
    <n v="7185"/>
    <n v="7161"/>
    <s v="B-Reels-1"/>
    <n v="231"/>
    <n v="246.72218727598562"/>
    <n v="7648.3878055555542"/>
  </r>
  <r>
    <x v="26"/>
    <x v="92"/>
    <x v="0"/>
    <s v="08"/>
    <s v="07"/>
    <x v="3"/>
    <s v="No"/>
    <s v="Null"/>
    <n v="3"/>
    <x v="2"/>
    <s v="Stand Alone"/>
    <s v="Upright"/>
    <s v="Belly"/>
    <x v="24"/>
    <n v="2.8000000000000001E-2"/>
    <n v="31"/>
    <n v="272357"/>
    <n v="171294"/>
    <n v="7918"/>
    <n v="7625.9960000000001"/>
    <s v="None"/>
    <n v="0"/>
    <n v="7918"/>
    <n v="7625.9960000000001"/>
    <s v="B-Reels-1"/>
    <n v="245.99987096774194"/>
    <n v="246.72218727598562"/>
    <n v="7648.3878055555542"/>
  </r>
  <r>
    <x v="26"/>
    <x v="93"/>
    <x v="0"/>
    <s v="08"/>
    <s v="10"/>
    <x v="3"/>
    <s v="No"/>
    <s v="Null"/>
    <n v="3"/>
    <x v="2"/>
    <s v="Stand Alone"/>
    <s v="Upright"/>
    <s v="Belly"/>
    <x v="24"/>
    <n v="2.8000000000000001E-2"/>
    <n v="31"/>
    <n v="252429"/>
    <n v="106510"/>
    <n v="7033"/>
    <n v="7068.0119999999997"/>
    <s v="None"/>
    <n v="0"/>
    <n v="7033"/>
    <n v="7068.0119999999997"/>
    <s v="B-Reels-1"/>
    <n v="228.00038709677418"/>
    <n v="246.72218727598562"/>
    <n v="7648.3878055555542"/>
  </r>
  <r>
    <x v="27"/>
    <x v="94"/>
    <x v="0"/>
    <s v="07"/>
    <s v="03"/>
    <x v="3"/>
    <s v="No"/>
    <s v="Null"/>
    <n v="3"/>
    <x v="2"/>
    <s v="Stand Alone"/>
    <s v="Upright"/>
    <s v="Belly"/>
    <x v="25"/>
    <n v="2.8500000000000001E-2"/>
    <n v="31"/>
    <n v="240386"/>
    <n v="97718"/>
    <n v="6782"/>
    <n v="6851.0010000000002"/>
    <s v="None"/>
    <n v="0"/>
    <n v="6782"/>
    <n v="6851.0010000000002"/>
    <s v="B-Reels-1"/>
    <n v="221.00003225806452"/>
    <n v="246.72218727598562"/>
    <n v="7648.3878055555542"/>
  </r>
  <r>
    <x v="27"/>
    <x v="95"/>
    <x v="0"/>
    <s v="07"/>
    <s v="06"/>
    <x v="3"/>
    <s v="No"/>
    <s v="Null"/>
    <n v="3"/>
    <x v="2"/>
    <s v="Stand Alone"/>
    <s v="Upright"/>
    <s v="Belly"/>
    <x v="25"/>
    <n v="2.8500000000000001E-2"/>
    <n v="31"/>
    <n v="238211"/>
    <n v="120309"/>
    <n v="6902"/>
    <n v="6789.0135"/>
    <s v="None"/>
    <n v="0"/>
    <n v="6902"/>
    <n v="6789.0135"/>
    <s v="B-Reels-1"/>
    <n v="219.00043548387097"/>
    <n v="246.72218727598562"/>
    <n v="7648.3878055555542"/>
  </r>
  <r>
    <x v="27"/>
    <x v="96"/>
    <x v="0"/>
    <s v="08"/>
    <s v="03"/>
    <x v="3"/>
    <s v="No"/>
    <s v="Null"/>
    <n v="3"/>
    <x v="2"/>
    <s v="Stand Alone"/>
    <s v="Upright"/>
    <s v="Belly"/>
    <x v="25"/>
    <n v="2.8500000000000001E-2"/>
    <n v="31"/>
    <n v="243649"/>
    <n v="147666"/>
    <n v="7187"/>
    <n v="6943.9965000000002"/>
    <s v="None"/>
    <n v="0"/>
    <n v="7187"/>
    <n v="6943.9965000000002"/>
    <s v="B-Reels-1"/>
    <n v="223.99988709677419"/>
    <n v="246.72218727598562"/>
    <n v="7648.3878055555542"/>
  </r>
  <r>
    <x v="27"/>
    <x v="97"/>
    <x v="0"/>
    <s v="08"/>
    <s v="06"/>
    <x v="3"/>
    <s v="No"/>
    <s v="Null"/>
    <n v="3"/>
    <x v="2"/>
    <s v="Stand Alone"/>
    <s v="Upright"/>
    <s v="Belly"/>
    <x v="25"/>
    <n v="2.8500000000000001E-2"/>
    <n v="31"/>
    <n v="269754"/>
    <n v="169657"/>
    <n v="7983"/>
    <n v="7687.9890000000005"/>
    <s v="None"/>
    <n v="0"/>
    <n v="7983"/>
    <n v="7687.9890000000005"/>
    <s v="B-Reels-1"/>
    <n v="247.99964516129035"/>
    <n v="246.72218727598562"/>
    <n v="7648.3878055555542"/>
  </r>
  <r>
    <x v="27"/>
    <x v="98"/>
    <x v="0"/>
    <s v="08"/>
    <s v="09"/>
    <x v="3"/>
    <s v="No"/>
    <s v="Null"/>
    <n v="3"/>
    <x v="2"/>
    <s v="Stand Alone"/>
    <s v="Upright"/>
    <s v="Belly"/>
    <x v="25"/>
    <n v="2.8500000000000001E-2"/>
    <n v="31"/>
    <n v="244737"/>
    <n v="105947"/>
    <n v="6963"/>
    <n v="6975.0045"/>
    <s v="None"/>
    <n v="0"/>
    <n v="6963"/>
    <n v="6975.0045"/>
    <s v="B-Reels-1"/>
    <n v="225.00014516129033"/>
    <n v="246.72218727598562"/>
    <n v="7648.3878055555542"/>
  </r>
  <r>
    <x v="27"/>
    <x v="99"/>
    <x v="0"/>
    <s v="08"/>
    <s v="12"/>
    <x v="3"/>
    <s v="No"/>
    <s v="Null"/>
    <n v="3"/>
    <x v="2"/>
    <s v="Stand Alone"/>
    <s v="Upright"/>
    <s v="Belly"/>
    <x v="25"/>
    <n v="2.8500000000000001E-2"/>
    <n v="31"/>
    <n v="278456"/>
    <n v="140634"/>
    <n v="8068"/>
    <n v="7935.9960000000001"/>
    <s v="None"/>
    <n v="0"/>
    <n v="8068"/>
    <n v="7935.9960000000001"/>
    <s v="B-Reels-1"/>
    <n v="255.99987096774194"/>
    <n v="246.72218727598562"/>
    <n v="7648.3878055555542"/>
  </r>
  <r>
    <x v="28"/>
    <x v="100"/>
    <x v="0"/>
    <s v="07"/>
    <s v="02"/>
    <x v="3"/>
    <s v="No"/>
    <s v="Null"/>
    <n v="3"/>
    <x v="2"/>
    <s v="Stand Alone"/>
    <s v="Upright"/>
    <s v="Belly"/>
    <x v="26"/>
    <n v="2.9000000000000001E-2"/>
    <n v="31"/>
    <n v="716207"/>
    <n v="426314"/>
    <n v="5366"/>
    <n v="20770.003000000001"/>
    <s v="None"/>
    <n v="0"/>
    <n v="5366"/>
    <n v="20770.003000000001"/>
    <s v="B-Reels-1"/>
    <n v="670.00009677419359"/>
    <n v="246.72218727598562"/>
    <n v="7648.3878055555542"/>
  </r>
  <r>
    <x v="28"/>
    <x v="101"/>
    <x v="0"/>
    <s v="07"/>
    <s v="05"/>
    <x v="3"/>
    <s v="No"/>
    <s v="Null"/>
    <n v="3"/>
    <x v="2"/>
    <s v="Stand Alone"/>
    <s v="Upright"/>
    <s v="Belly"/>
    <x v="26"/>
    <n v="2.9000000000000001E-2"/>
    <n v="31"/>
    <n v="189207"/>
    <n v="88830"/>
    <n v="5533"/>
    <n v="5487.0030000000006"/>
    <s v="None"/>
    <n v="0"/>
    <n v="5533"/>
    <n v="5487.0030000000006"/>
    <s v="B-Reels-1"/>
    <n v="177.00009677419357"/>
    <n v="246.72218727598562"/>
    <n v="7648.3878055555542"/>
  </r>
  <r>
    <x v="28"/>
    <x v="102"/>
    <x v="0"/>
    <s v="08"/>
    <s v="02"/>
    <x v="3"/>
    <s v="No"/>
    <s v="Null"/>
    <n v="3"/>
    <x v="2"/>
    <s v="Stand Alone"/>
    <s v="Upright"/>
    <s v="Belly"/>
    <x v="26"/>
    <n v="2.9000000000000001E-2"/>
    <n v="31"/>
    <n v="210586"/>
    <n v="92362"/>
    <n v="6107"/>
    <n v="6106.9940000000006"/>
    <s v="None"/>
    <n v="0"/>
    <n v="6107"/>
    <n v="6106.9940000000006"/>
    <s v="B-Reels-1"/>
    <n v="196.99980645161293"/>
    <n v="246.72218727598562"/>
    <n v="7648.3878055555542"/>
  </r>
  <r>
    <x v="28"/>
    <x v="103"/>
    <x v="0"/>
    <s v="08"/>
    <s v="05"/>
    <x v="3"/>
    <s v="No"/>
    <s v="Null"/>
    <n v="3"/>
    <x v="2"/>
    <s v="Stand Alone"/>
    <s v="Upright"/>
    <s v="Belly"/>
    <x v="26"/>
    <n v="2.9000000000000001E-2"/>
    <n v="31"/>
    <n v="217000"/>
    <n v="90417"/>
    <n v="6251"/>
    <n v="6293"/>
    <s v="None"/>
    <n v="0"/>
    <n v="6251"/>
    <n v="6293"/>
    <s v="B-Reels-1"/>
    <n v="203"/>
    <n v="246.72218727598562"/>
    <n v="7648.3878055555542"/>
  </r>
  <r>
    <x v="28"/>
    <x v="104"/>
    <x v="0"/>
    <s v="08"/>
    <s v="08"/>
    <x v="3"/>
    <s v="No"/>
    <s v="Null"/>
    <n v="3"/>
    <x v="2"/>
    <s v="Stand Alone"/>
    <s v="Upright"/>
    <s v="Belly"/>
    <x v="26"/>
    <n v="2.9000000000000001E-2"/>
    <n v="31"/>
    <n v="210586"/>
    <n v="116992"/>
    <n v="6270"/>
    <n v="6106.9940000000006"/>
    <s v="None"/>
    <n v="0"/>
    <n v="6270"/>
    <n v="6106.9940000000006"/>
    <s v="B-Reels-1"/>
    <n v="196.99980645161293"/>
    <n v="246.72218727598562"/>
    <n v="7648.3878055555542"/>
  </r>
  <r>
    <x v="28"/>
    <x v="105"/>
    <x v="0"/>
    <s v="08"/>
    <s v="11"/>
    <x v="3"/>
    <s v="No"/>
    <s v="Null"/>
    <n v="3"/>
    <x v="2"/>
    <s v="Stand Alone"/>
    <s v="Upright"/>
    <s v="Belly"/>
    <x v="26"/>
    <n v="2.9000000000000001E-2"/>
    <n v="31"/>
    <n v="214862"/>
    <n v="98111"/>
    <n v="6262"/>
    <n v="6230.9980000000005"/>
    <s v="None"/>
    <n v="0"/>
    <n v="6262"/>
    <n v="6230.9980000000005"/>
    <s v="B-Reels-1"/>
    <n v="200.99993548387098"/>
    <n v="246.72218727598562"/>
    <n v="7648.3878055555542"/>
  </r>
  <r>
    <x v="29"/>
    <x v="106"/>
    <x v="2"/>
    <s v="07"/>
    <s v="02"/>
    <x v="2"/>
    <s v="No"/>
    <s v="Null"/>
    <n v="3"/>
    <x v="2"/>
    <s v="No"/>
    <s v="Upright"/>
    <s v="Belly"/>
    <x v="27"/>
    <n v="6.5000000000000002E-2"/>
    <n v="20"/>
    <n v="68000"/>
    <n v="137374"/>
    <n v="4494"/>
    <n v="4420"/>
    <s v="None"/>
    <n v="0"/>
    <n v="4494"/>
    <n v="4420"/>
    <s v="A-Reels-0.25"/>
    <n v="221"/>
    <n v="241.9201181818182"/>
    <n v="4838.4023636363636"/>
  </r>
  <r>
    <x v="29"/>
    <x v="107"/>
    <x v="2"/>
    <s v="07"/>
    <s v="05"/>
    <x v="2"/>
    <s v="No"/>
    <s v="Null"/>
    <n v="3"/>
    <x v="2"/>
    <s v="No"/>
    <s v="Upright"/>
    <s v="Belly"/>
    <x v="27"/>
    <n v="0.06"/>
    <n v="20"/>
    <n v="73666.75"/>
    <n v="134551"/>
    <n v="4442"/>
    <n v="4420.0050000000001"/>
    <s v="None"/>
    <n v="0"/>
    <n v="4442"/>
    <n v="4420.0050000000001"/>
    <s v="A-Reels-0.25"/>
    <n v="221.00024999999999"/>
    <n v="241.9201181818182"/>
    <n v="4838.4023636363636"/>
  </r>
  <r>
    <x v="30"/>
    <x v="108"/>
    <x v="2"/>
    <s v="03"/>
    <s v="01"/>
    <x v="1"/>
    <s v="No"/>
    <s v="Null"/>
    <n v="200"/>
    <x v="0"/>
    <s v="No"/>
    <s v="Upright"/>
    <s v="Kyoto"/>
    <x v="28"/>
    <n v="7.0000000000000007E-2"/>
    <n v="31"/>
    <n v="106285.71"/>
    <n v="94898"/>
    <n v="7688"/>
    <n v="7439.9997000000012"/>
    <s v="None"/>
    <n v="0"/>
    <n v="7688"/>
    <n v="7439.9997000000012"/>
    <s v="A-MLV-0.01"/>
    <n v="239.99999032258069"/>
    <n v="233.09873385944707"/>
    <n v="7226.0607496428593"/>
  </r>
  <r>
    <x v="30"/>
    <x v="109"/>
    <x v="2"/>
    <s v="03"/>
    <s v="02"/>
    <x v="1"/>
    <s v="No"/>
    <s v="Null"/>
    <n v="200"/>
    <x v="0"/>
    <s v="No"/>
    <s v="Upright"/>
    <s v="Kyoto"/>
    <x v="28"/>
    <n v="7.0000000000000007E-2"/>
    <n v="31"/>
    <n v="94328.57"/>
    <n v="79939"/>
    <n v="6790"/>
    <n v="6602.9999000000007"/>
    <s v="None"/>
    <n v="0"/>
    <n v="6790"/>
    <n v="6602.9999000000007"/>
    <s v="A-MLV-0.01"/>
    <n v="212.99999677419356"/>
    <n v="233.09873385944707"/>
    <n v="7226.0607496428593"/>
  </r>
  <r>
    <x v="30"/>
    <x v="110"/>
    <x v="0"/>
    <s v="05"/>
    <s v="02"/>
    <x v="1"/>
    <s v="No"/>
    <s v="Null"/>
    <n v="200"/>
    <x v="0"/>
    <s v="Stand Alone"/>
    <s v="Upright"/>
    <s v="Kyoto"/>
    <x v="28"/>
    <n v="7.0000000000000007E-2"/>
    <n v="31"/>
    <n v="93885.71"/>
    <n v="82356"/>
    <n v="6780"/>
    <n v="6571.9997000000012"/>
    <s v="None"/>
    <n v="0"/>
    <n v="6780"/>
    <n v="6571.9997000000012"/>
    <s v="B-MLV-0.01"/>
    <n v="211.99999032258069"/>
    <n v="207.33333201075268"/>
    <n v="6427.3332923333328"/>
  </r>
  <r>
    <x v="31"/>
    <x v="111"/>
    <x v="0"/>
    <s v="02"/>
    <s v="01"/>
    <x v="2"/>
    <s v="No"/>
    <s v="Null"/>
    <n v="3"/>
    <x v="2"/>
    <s v="Stand Alone"/>
    <s v="Upright"/>
    <s v="YGT"/>
    <x v="29"/>
    <n v="4.8500000000000001E-2"/>
    <n v="10"/>
    <n v="54226.75"/>
    <n v="114766"/>
    <n v="5374"/>
    <n v="2629.9973749999999"/>
    <s v="Coin-In"/>
    <n v="542.26750000000004"/>
    <n v="4831.7325000000001"/>
    <n v="2087.729875"/>
    <s v="B-Reels-0.25"/>
    <n v="208.7729875"/>
    <n v="203.35696385869565"/>
    <n v="2033.5696385869564"/>
  </r>
  <r>
    <x v="32"/>
    <x v="112"/>
    <x v="0"/>
    <s v="02"/>
    <s v="02"/>
    <x v="2"/>
    <s v="No"/>
    <s v="Null"/>
    <n v="3"/>
    <x v="2"/>
    <s v="Stand Alone"/>
    <s v="Upright"/>
    <s v="YGT"/>
    <x v="30"/>
    <n v="4.8500000000000001E-2"/>
    <n v="10"/>
    <n v="40206.25"/>
    <n v="87883"/>
    <n v="1999"/>
    <n v="1950.003125"/>
    <s v="Coin-In"/>
    <n v="402.0625"/>
    <n v="1596.9375"/>
    <n v="1547.940625"/>
    <s v="B-Reels-0.25"/>
    <n v="154.7940625"/>
    <n v="203.35696385869565"/>
    <n v="2033.5696385869564"/>
  </r>
  <r>
    <x v="33"/>
    <x v="113"/>
    <x v="1"/>
    <s v="01"/>
    <s v="04"/>
    <x v="2"/>
    <s v="No"/>
    <s v="Null"/>
    <n v="3"/>
    <x v="2"/>
    <s v="Stand Alone"/>
    <s v="Upright"/>
    <s v="YGT"/>
    <x v="31"/>
    <n v="4.8500000000000001E-2"/>
    <n v="10"/>
    <n v="36082.5"/>
    <n v="104587"/>
    <n v="1838"/>
    <n v="1750.00125"/>
    <s v="Coin-In"/>
    <n v="360.82499999999999"/>
    <n v="1477.175"/>
    <n v="1389.17625"/>
    <s v="C-Reels-0.25"/>
    <n v="138.91762499999999"/>
    <n v="176.99994430970148"/>
    <n v="1769.9994430970148"/>
  </r>
  <r>
    <x v="34"/>
    <x v="114"/>
    <x v="0"/>
    <s v="02"/>
    <s v="03"/>
    <x v="2"/>
    <s v="No"/>
    <s v="Null"/>
    <n v="3"/>
    <x v="2"/>
    <s v="Stand Alone"/>
    <s v="Upright"/>
    <s v="YGT"/>
    <x v="32"/>
    <n v="4.8500000000000001E-2"/>
    <n v="10"/>
    <n v="43711.25"/>
    <n v="105967"/>
    <n v="2194"/>
    <n v="2119.995625"/>
    <s v="Coin-In"/>
    <n v="437.11250000000001"/>
    <n v="1756.8875"/>
    <n v="1682.8831250000001"/>
    <s v="B-Reels-0.25"/>
    <n v="168.28831250000002"/>
    <n v="203.35696385869565"/>
    <n v="2033.5696385869564"/>
  </r>
  <r>
    <x v="31"/>
    <x v="115"/>
    <x v="0"/>
    <s v="02"/>
    <s v="04"/>
    <x v="2"/>
    <s v="No"/>
    <s v="Null"/>
    <n v="3"/>
    <x v="2"/>
    <s v="Stand Alone"/>
    <s v="Upright"/>
    <s v="YGT"/>
    <x v="29"/>
    <n v="4.8500000000000001E-2"/>
    <n v="10"/>
    <n v="50103"/>
    <n v="92783"/>
    <n v="4892"/>
    <n v="2429.9955"/>
    <s v="Coin-In"/>
    <n v="501.03000000000003"/>
    <n v="4390.97"/>
    <n v="1928.9655"/>
    <s v="B-Reels-0.25"/>
    <n v="192.89654999999999"/>
    <n v="203.35696385869565"/>
    <n v="2033.5696385869564"/>
  </r>
  <r>
    <x v="32"/>
    <x v="116"/>
    <x v="0"/>
    <s v="02"/>
    <s v="05"/>
    <x v="2"/>
    <s v="No"/>
    <s v="Null"/>
    <n v="3"/>
    <x v="2"/>
    <s v="Stand Alone"/>
    <s v="Upright"/>
    <s v="YGT"/>
    <x v="30"/>
    <n v="4.8500000000000001E-2"/>
    <n v="10"/>
    <n v="41649.5"/>
    <n v="113332"/>
    <n v="2111"/>
    <n v="2020.0007500000002"/>
    <s v="Coin-In"/>
    <n v="416.495"/>
    <n v="1694.5050000000001"/>
    <n v="1603.5057500000003"/>
    <s v="B-Reels-0.25"/>
    <n v="160.35057500000002"/>
    <n v="203.35696385869565"/>
    <n v="2033.5696385869564"/>
  </r>
  <r>
    <x v="33"/>
    <x v="117"/>
    <x v="1"/>
    <s v="01"/>
    <s v="06"/>
    <x v="2"/>
    <s v="No"/>
    <s v="Null"/>
    <n v="3"/>
    <x v="2"/>
    <s v="Stand Alone"/>
    <s v="Upright"/>
    <s v="YGT"/>
    <x v="31"/>
    <n v="4.8500000000000001E-2"/>
    <n v="10"/>
    <n v="36082.5"/>
    <n v="126605"/>
    <n v="1861"/>
    <n v="1750.00125"/>
    <s v="Coin-In"/>
    <n v="360.82499999999999"/>
    <n v="1500.175"/>
    <n v="1389.17625"/>
    <s v="C-Reels-0.25"/>
    <n v="138.91762499999999"/>
    <n v="176.99994430970148"/>
    <n v="1769.9994430970148"/>
  </r>
  <r>
    <x v="34"/>
    <x v="118"/>
    <x v="0"/>
    <s v="02"/>
    <s v="06"/>
    <x v="2"/>
    <s v="No"/>
    <s v="Null"/>
    <n v="3"/>
    <x v="2"/>
    <s v="Stand Alone"/>
    <s v="Upright"/>
    <s v="YGT"/>
    <x v="32"/>
    <n v="4.8500000000000001E-2"/>
    <n v="10"/>
    <n v="51134"/>
    <n v="121748"/>
    <n v="5125"/>
    <n v="2479.9990000000003"/>
    <s v="Coin-In"/>
    <n v="511.34000000000003"/>
    <n v="4613.66"/>
    <n v="1968.6590000000001"/>
    <s v="B-Reels-0.25"/>
    <n v="196.86590000000001"/>
    <n v="203.35696385869565"/>
    <n v="2033.5696385869564"/>
  </r>
  <r>
    <x v="31"/>
    <x v="119"/>
    <x v="1"/>
    <s v="01"/>
    <s v="01"/>
    <x v="2"/>
    <s v="No"/>
    <s v="Null"/>
    <n v="3"/>
    <x v="2"/>
    <s v="Stand Alone"/>
    <s v="Slant"/>
    <s v="YGT"/>
    <x v="29"/>
    <n v="4.36E-2"/>
    <n v="31"/>
    <n v="157844"/>
    <n v="309498"/>
    <n v="6974"/>
    <n v="6881.9984000000004"/>
    <s v="None"/>
    <n v="1578.44"/>
    <n v="5395.5599999999995"/>
    <n v="5303.5583999999999"/>
    <s v="C-Reels-0.25"/>
    <n v="171.08252903225807"/>
    <n v="176.99994430970148"/>
    <n v="5486.998273600746"/>
  </r>
  <r>
    <x v="32"/>
    <x v="120"/>
    <x v="1"/>
    <s v="01"/>
    <s v="02"/>
    <x v="2"/>
    <s v="No"/>
    <s v="Null"/>
    <n v="3"/>
    <x v="2"/>
    <s v="Stand Alone"/>
    <s v="Slant"/>
    <s v="YGT"/>
    <x v="30"/>
    <n v="4.36E-2"/>
    <n v="31"/>
    <n v="112339.5"/>
    <n v="325622"/>
    <n v="5143"/>
    <n v="4898.0021999999999"/>
    <s v="Coin-In"/>
    <n v="1123.395"/>
    <n v="4019.605"/>
    <n v="3774.6071999999999"/>
    <s v="C-Reels-0.25"/>
    <n v="121.76152258064516"/>
    <n v="176.99994430970148"/>
    <n v="5486.998273600746"/>
  </r>
  <r>
    <x v="33"/>
    <x v="121"/>
    <x v="1"/>
    <s v="01"/>
    <s v="03"/>
    <x v="2"/>
    <s v="No"/>
    <s v="Null"/>
    <n v="3"/>
    <x v="2"/>
    <s v="Stand Alone"/>
    <s v="Slant"/>
    <s v="YGT"/>
    <x v="31"/>
    <n v="4.36E-2"/>
    <n v="31"/>
    <n v="126559.75"/>
    <n v="312493"/>
    <n v="5720"/>
    <n v="5518.0051000000003"/>
    <s v="Coin-In"/>
    <n v="1265.5975000000001"/>
    <n v="4454.4025000000001"/>
    <n v="4252.4076000000005"/>
    <s v="C-Reels-0.25"/>
    <n v="137.17443870967745"/>
    <n v="176.99994430970148"/>
    <n v="5486.998273600746"/>
  </r>
  <r>
    <x v="34"/>
    <x v="122"/>
    <x v="1"/>
    <s v="01"/>
    <s v="05"/>
    <x v="2"/>
    <s v="No"/>
    <s v="Null"/>
    <n v="3"/>
    <x v="2"/>
    <s v="Stand Alone"/>
    <s v="Slant"/>
    <s v="YGT"/>
    <x v="32"/>
    <n v="4.36E-2"/>
    <n v="31"/>
    <n v="122293.5"/>
    <n v="339704"/>
    <n v="5581"/>
    <n v="5331.9966000000004"/>
    <s v="Coin-In"/>
    <n v="1222.9349999999999"/>
    <n v="4358.0650000000005"/>
    <n v="4109.0616000000009"/>
    <s v="C-Reels-0.25"/>
    <n v="132.55037419354841"/>
    <n v="176.99994430970148"/>
    <n v="5486.998273600746"/>
  </r>
  <r>
    <x v="35"/>
    <x v="123"/>
    <x v="2"/>
    <s v="03"/>
    <s v="03"/>
    <x v="1"/>
    <s v="No"/>
    <s v="Null"/>
    <n v="200"/>
    <x v="0"/>
    <s v="No"/>
    <s v="Upright"/>
    <s v="Kyoto"/>
    <x v="33"/>
    <n v="7.0000000000000007E-2"/>
    <n v="31"/>
    <n v="95214.29"/>
    <n v="68010"/>
    <n v="6732"/>
    <n v="6665.0003000000006"/>
    <s v="None"/>
    <n v="0"/>
    <n v="6732"/>
    <n v="6665.0003000000006"/>
    <s v="A-MLV-0.01"/>
    <n v="215.00000967741937"/>
    <n v="233.09873385944707"/>
    <n v="7226.0607496428593"/>
  </r>
  <r>
    <x v="35"/>
    <x v="124"/>
    <x v="2"/>
    <s v="03"/>
    <s v="04"/>
    <x v="1"/>
    <s v="No"/>
    <s v="Null"/>
    <n v="200"/>
    <x v="0"/>
    <s v="No"/>
    <s v="Upright"/>
    <s v="Kyoto"/>
    <x v="33"/>
    <n v="7.0000000000000007E-2"/>
    <n v="31"/>
    <n v="111157.14"/>
    <n v="80549"/>
    <n v="7872"/>
    <n v="7780.9998000000005"/>
    <s v="None"/>
    <n v="0"/>
    <n v="7872"/>
    <n v="7780.9998000000005"/>
    <s v="A-MLV-0.01"/>
    <n v="250.99999354838712"/>
    <n v="233.09873385944707"/>
    <n v="7226.0607496428593"/>
  </r>
  <r>
    <x v="35"/>
    <x v="125"/>
    <x v="0"/>
    <s v="05"/>
    <s v="04"/>
    <x v="1"/>
    <s v="No"/>
    <s v="Null"/>
    <n v="200"/>
    <x v="0"/>
    <s v="Stand Alone"/>
    <s v="Upright"/>
    <s v="Kyoto"/>
    <x v="33"/>
    <n v="7.0000000000000007E-2"/>
    <n v="31"/>
    <n v="99642.86"/>
    <n v="90584"/>
    <n v="7219"/>
    <n v="6975.0002000000004"/>
    <s v="None"/>
    <n v="0"/>
    <n v="7219"/>
    <n v="6975.0002000000004"/>
    <s v="B-MLV-0.01"/>
    <n v="225.0000064516129"/>
    <n v="207.33333201075268"/>
    <n v="6427.3332923333328"/>
  </r>
  <r>
    <x v="36"/>
    <x v="126"/>
    <x v="2"/>
    <s v="03"/>
    <s v="05"/>
    <x v="1"/>
    <s v="No"/>
    <s v="Null"/>
    <n v="200"/>
    <x v="0"/>
    <s v="No"/>
    <s v="Upright"/>
    <s v="Kyoto"/>
    <x v="34"/>
    <n v="7.0000000000000007E-2"/>
    <n v="31"/>
    <n v="109385.71"/>
    <n v="79265"/>
    <n v="7746"/>
    <n v="7656.9997000000012"/>
    <s v="None"/>
    <n v="0"/>
    <n v="7746"/>
    <n v="7656.9997000000012"/>
    <s v="A-MLV-0.01"/>
    <n v="246.99999032258069"/>
    <n v="233.09873385944707"/>
    <n v="7226.0607496428593"/>
  </r>
  <r>
    <x v="36"/>
    <x v="127"/>
    <x v="2"/>
    <s v="03"/>
    <s v="06"/>
    <x v="1"/>
    <s v="No"/>
    <s v="Null"/>
    <n v="200"/>
    <x v="0"/>
    <s v="No"/>
    <s v="Upright"/>
    <s v="Kyoto"/>
    <x v="34"/>
    <n v="7.0000000000000007E-2"/>
    <n v="31"/>
    <n v="94771.43"/>
    <n v="80315"/>
    <n v="6822"/>
    <n v="6634.0001000000002"/>
    <s v="None"/>
    <n v="0"/>
    <n v="6822"/>
    <n v="6634.0001000000002"/>
    <s v="A-MLV-0.01"/>
    <n v="214.00000322580647"/>
    <n v="233.09873385944707"/>
    <n v="7226.0607496428593"/>
  </r>
  <r>
    <x v="36"/>
    <x v="128"/>
    <x v="2"/>
    <s v="03"/>
    <s v="07"/>
    <x v="1"/>
    <s v="No"/>
    <s v="Null"/>
    <n v="200"/>
    <x v="0"/>
    <s v="No"/>
    <s v="Upright"/>
    <s v="Kyoto"/>
    <x v="34"/>
    <n v="7.0000000000000007E-2"/>
    <n v="31"/>
    <n v="94328.57"/>
    <n v="70394"/>
    <n v="6702"/>
    <n v="6602.9999000000007"/>
    <s v="None"/>
    <n v="0"/>
    <n v="6702"/>
    <n v="6602.9999000000007"/>
    <s v="A-MLV-0.01"/>
    <n v="212.99999677419356"/>
    <n v="233.09873385944707"/>
    <n v="7226.0607496428593"/>
  </r>
  <r>
    <x v="36"/>
    <x v="129"/>
    <x v="2"/>
    <s v="03"/>
    <s v="08"/>
    <x v="1"/>
    <s v="No"/>
    <s v="Null"/>
    <n v="200"/>
    <x v="0"/>
    <s v="No"/>
    <s v="Upright"/>
    <s v="Kyoto"/>
    <x v="34"/>
    <n v="7.0000000000000007E-2"/>
    <n v="31"/>
    <n v="107614.29"/>
    <n v="77981"/>
    <n v="7621"/>
    <n v="7533.0003000000006"/>
    <s v="None"/>
    <n v="0"/>
    <n v="7621"/>
    <n v="7533.0003000000006"/>
    <s v="A-MLV-0.01"/>
    <n v="243.00000967741937"/>
    <n v="233.09873385944707"/>
    <n v="7226.0607496428593"/>
  </r>
  <r>
    <x v="36"/>
    <x v="130"/>
    <x v="0"/>
    <s v="05"/>
    <s v="01"/>
    <x v="1"/>
    <s v="No"/>
    <s v="Null"/>
    <n v="200"/>
    <x v="0"/>
    <s v="Stand Alone"/>
    <s v="Upright"/>
    <s v="Kyoto"/>
    <x v="34"/>
    <n v="7.0000000000000007E-2"/>
    <n v="31"/>
    <n v="108942.86"/>
    <n v="89297"/>
    <n v="7817"/>
    <n v="7626.0002000000004"/>
    <s v="None"/>
    <n v="0"/>
    <n v="7817"/>
    <n v="7626.0002000000004"/>
    <s v="B-MLV-0.01"/>
    <n v="246.0000064516129"/>
    <n v="207.33333201075268"/>
    <n v="6427.3332923333328"/>
  </r>
  <r>
    <x v="36"/>
    <x v="131"/>
    <x v="0"/>
    <s v="05"/>
    <s v="05"/>
    <x v="1"/>
    <s v="No"/>
    <s v="Null"/>
    <n v="200"/>
    <x v="0"/>
    <s v="Stand Alone"/>
    <s v="Upright"/>
    <s v="Kyoto"/>
    <x v="34"/>
    <n v="7.0000000000000007E-2"/>
    <n v="31"/>
    <n v="95214.29"/>
    <n v="86558"/>
    <n v="6898"/>
    <n v="6665.0003000000006"/>
    <s v="None"/>
    <n v="0"/>
    <n v="6898"/>
    <n v="6665.0003000000006"/>
    <s v="B-MLV-0.01"/>
    <n v="215.00000967741937"/>
    <n v="207.33333201075268"/>
    <n v="6427.3332923333328"/>
  </r>
  <r>
    <x v="37"/>
    <x v="132"/>
    <x v="2"/>
    <s v="10"/>
    <s v="01"/>
    <x v="1"/>
    <s v="No"/>
    <s v="Null"/>
    <n v="200"/>
    <x v="0"/>
    <s v="No"/>
    <s v="Upright"/>
    <s v="Kyoto"/>
    <x v="35"/>
    <n v="7.0000000000000007E-2"/>
    <n v="31"/>
    <n v="107614.29"/>
    <n v="89679"/>
    <n v="7734"/>
    <n v="7533.0003000000006"/>
    <s v="None"/>
    <n v="0"/>
    <n v="7734"/>
    <n v="7533.0003000000006"/>
    <s v="A-MLV-0.01"/>
    <n v="243.00000967741937"/>
    <n v="233.09873385944707"/>
    <n v="7226.0607496428593"/>
  </r>
  <r>
    <x v="37"/>
    <x v="133"/>
    <x v="2"/>
    <s v="10"/>
    <s v="02"/>
    <x v="1"/>
    <s v="No"/>
    <s v="Null"/>
    <n v="200"/>
    <x v="0"/>
    <s v="No"/>
    <s v="Upright"/>
    <s v="Kyoto"/>
    <x v="35"/>
    <n v="7.0000000000000007E-2"/>
    <n v="31"/>
    <n v="98757.14"/>
    <n v="98757"/>
    <n v="7213"/>
    <n v="6912.9998000000005"/>
    <s v="None"/>
    <n v="0"/>
    <n v="7213"/>
    <n v="6912.9998000000005"/>
    <s v="A-MLV-0.01"/>
    <n v="222.99999354838712"/>
    <n v="233.09873385944707"/>
    <n v="7226.0607496428593"/>
  </r>
  <r>
    <x v="37"/>
    <x v="134"/>
    <x v="0"/>
    <s v="05"/>
    <s v="07"/>
    <x v="1"/>
    <s v="No"/>
    <s v="Null"/>
    <n v="200"/>
    <x v="0"/>
    <s v="Stand Alone"/>
    <s v="Upright"/>
    <s v="Kyoto"/>
    <x v="35"/>
    <n v="7.0000000000000007E-2"/>
    <n v="31"/>
    <n v="109828.57"/>
    <n v="94680"/>
    <n v="7919"/>
    <n v="7687.9999000000016"/>
    <s v="None"/>
    <n v="0"/>
    <n v="7919"/>
    <n v="7687.9999000000016"/>
    <s v="B-MLV-0.01"/>
    <n v="247.99999677419359"/>
    <n v="207.33333201075268"/>
    <n v="6427.3332923333328"/>
  </r>
  <r>
    <x v="38"/>
    <x v="135"/>
    <x v="2"/>
    <s v="10"/>
    <s v="03"/>
    <x v="1"/>
    <s v="No"/>
    <s v="Null"/>
    <n v="200"/>
    <x v="0"/>
    <s v="No"/>
    <s v="Upright"/>
    <s v="Kyoto"/>
    <x v="36"/>
    <n v="7.0000000000000007E-2"/>
    <n v="31"/>
    <n v="105400"/>
    <n v="86393"/>
    <n v="7562"/>
    <n v="7378.0000000000009"/>
    <s v="None"/>
    <n v="0"/>
    <n v="7562"/>
    <n v="7378.0000000000009"/>
    <s v="A-MLV-0.01"/>
    <n v="238.00000000000003"/>
    <n v="233.09873385944707"/>
    <n v="7226.0607496428593"/>
  </r>
  <r>
    <x v="38"/>
    <x v="136"/>
    <x v="2"/>
    <s v="10"/>
    <s v="04"/>
    <x v="1"/>
    <s v="No"/>
    <s v="Null"/>
    <n v="200"/>
    <x v="0"/>
    <s v="No"/>
    <s v="Upright"/>
    <s v="Kyoto"/>
    <x v="36"/>
    <n v="7.0000000000000007E-2"/>
    <n v="31"/>
    <n v="108500"/>
    <n v="108500"/>
    <n v="7924"/>
    <n v="7595.0000000000009"/>
    <s v="None"/>
    <n v="0"/>
    <n v="7924"/>
    <n v="7595.0000000000009"/>
    <s v="A-MLV-0.01"/>
    <n v="245.00000000000003"/>
    <n v="233.09873385944707"/>
    <n v="7226.0607496428593"/>
  </r>
  <r>
    <x v="38"/>
    <x v="137"/>
    <x v="0"/>
    <s v="05"/>
    <s v="03"/>
    <x v="1"/>
    <s v="No"/>
    <s v="Null"/>
    <n v="200"/>
    <x v="0"/>
    <s v="Stand Alone"/>
    <s v="Upright"/>
    <s v="Kyoto"/>
    <x v="36"/>
    <n v="7.0000000000000007E-2"/>
    <n v="31"/>
    <n v="93885.71"/>
    <n v="88571"/>
    <n v="6824"/>
    <n v="6571.9997000000012"/>
    <s v="None"/>
    <n v="0"/>
    <n v="6824"/>
    <n v="6571.9997000000012"/>
    <s v="B-MLV-0.01"/>
    <n v="211.99999032258069"/>
    <n v="207.33333201075268"/>
    <n v="6427.3332923333328"/>
  </r>
  <r>
    <x v="39"/>
    <x v="138"/>
    <x v="1"/>
    <s v="02"/>
    <s v="01"/>
    <x v="0"/>
    <s v="No"/>
    <s v="Null"/>
    <n v="90"/>
    <x v="0"/>
    <s v="No"/>
    <s v="Slant"/>
    <s v="Kyoto"/>
    <x v="37"/>
    <n v="4.36E-2"/>
    <n v="31"/>
    <n v="126559.65"/>
    <n v="38448"/>
    <n v="5544"/>
    <n v="5518.0007399999995"/>
    <s v="None"/>
    <n v="0"/>
    <n v="5544"/>
    <n v="5518.0007399999995"/>
    <s v="C-MLV-0.05"/>
    <n v="178.00002387096774"/>
    <n v="189.44888490449438"/>
    <n v="5872.9154320393254"/>
  </r>
  <r>
    <x v="39"/>
    <x v="139"/>
    <x v="1"/>
    <s v="02"/>
    <s v="02"/>
    <x v="0"/>
    <s v="No"/>
    <s v="Null"/>
    <n v="90"/>
    <x v="0"/>
    <s v="No"/>
    <s v="Slant"/>
    <s v="Kyoto"/>
    <x v="37"/>
    <n v="5.3600000000000002E-2"/>
    <n v="31"/>
    <n v="87910.45"/>
    <n v="28170"/>
    <n v="4764"/>
    <n v="4712.0001199999997"/>
    <s v="None"/>
    <n v="0"/>
    <n v="4764"/>
    <n v="4712.0001199999997"/>
    <s v="C-MLV-0.05"/>
    <n v="152.00000387096773"/>
    <n v="189.44888490449438"/>
    <n v="5872.9154320393254"/>
  </r>
  <r>
    <x v="39"/>
    <x v="140"/>
    <x v="1"/>
    <s v="02"/>
    <s v="03"/>
    <x v="0"/>
    <s v="No"/>
    <s v="Null"/>
    <n v="90"/>
    <x v="0"/>
    <s v="No"/>
    <s v="Slant"/>
    <s v="Kyoto"/>
    <x v="37"/>
    <n v="4.36E-2"/>
    <n v="31"/>
    <n v="127981.65"/>
    <n v="39391"/>
    <n v="5615"/>
    <n v="5579.9999399999997"/>
    <s v="None"/>
    <n v="0"/>
    <n v="5615"/>
    <n v="5579.9999399999997"/>
    <s v="C-MLV-0.05"/>
    <n v="179.99999806451612"/>
    <n v="189.44888490449438"/>
    <n v="5872.9154320393254"/>
  </r>
  <r>
    <x v="39"/>
    <x v="141"/>
    <x v="1"/>
    <s v="02"/>
    <s v="04"/>
    <x v="0"/>
    <s v="No"/>
    <s v="Null"/>
    <n v="90"/>
    <x v="0"/>
    <s v="No"/>
    <s v="Slant"/>
    <s v="Kyoto"/>
    <x v="37"/>
    <n v="5.3600000000000002E-2"/>
    <n v="31"/>
    <n v="102947.75"/>
    <n v="33446"/>
    <n v="5588"/>
    <n v="5517.9994000000006"/>
    <s v="None"/>
    <n v="0"/>
    <n v="5588"/>
    <n v="5517.9994000000006"/>
    <s v="C-MLV-0.05"/>
    <n v="177.99998064516132"/>
    <n v="189.44888490449438"/>
    <n v="5872.9154320393254"/>
  </r>
  <r>
    <x v="39"/>
    <x v="142"/>
    <x v="1"/>
    <s v="02"/>
    <s v="05"/>
    <x v="0"/>
    <s v="No"/>
    <s v="Null"/>
    <n v="90"/>
    <x v="0"/>
    <s v="No"/>
    <s v="Slant"/>
    <s v="Kyoto"/>
    <x v="37"/>
    <n v="4.36E-2"/>
    <n v="31"/>
    <n v="113761.45"/>
    <n v="53222"/>
    <n v="5196"/>
    <n v="4959.9992199999997"/>
    <s v="None"/>
    <n v="0"/>
    <n v="5196"/>
    <n v="4959.9992199999997"/>
    <s v="C-MLV-0.05"/>
    <n v="159.99997483870968"/>
    <n v="189.44888490449438"/>
    <n v="5872.9154320393254"/>
  </r>
  <r>
    <x v="39"/>
    <x v="143"/>
    <x v="1"/>
    <s v="02"/>
    <s v="06"/>
    <x v="0"/>
    <s v="No"/>
    <s v="Null"/>
    <n v="90"/>
    <x v="0"/>
    <s v="No"/>
    <s v="Slant"/>
    <s v="Kyoto"/>
    <x v="37"/>
    <n v="5.3600000000000002E-2"/>
    <n v="31"/>
    <n v="101791.05"/>
    <n v="29763"/>
    <n v="5456"/>
    <n v="5456.0002800000002"/>
    <s v="None"/>
    <n v="0"/>
    <n v="5456"/>
    <n v="5456.0002800000002"/>
    <s v="C-MLV-0.05"/>
    <n v="176.00000903225808"/>
    <n v="189.44888490449438"/>
    <n v="5872.9154320393254"/>
  </r>
  <r>
    <x v="40"/>
    <x v="144"/>
    <x v="2"/>
    <s v="10"/>
    <s v="05"/>
    <x v="1"/>
    <s v="No"/>
    <s v="Null"/>
    <n v="200"/>
    <x v="0"/>
    <s v="No"/>
    <s v="Upright"/>
    <s v="Kyoto"/>
    <x v="38"/>
    <n v="7.0000000000000007E-2"/>
    <n v="31"/>
    <n v="89900"/>
    <n v="68106"/>
    <n v="6398"/>
    <n v="6293.0000000000009"/>
    <s v="None"/>
    <n v="0"/>
    <n v="6398"/>
    <n v="6293.0000000000009"/>
    <s v="A-MLV-0.01"/>
    <n v="203.00000000000003"/>
    <n v="233.09873385944707"/>
    <n v="7226.0607496428593"/>
  </r>
  <r>
    <x v="40"/>
    <x v="145"/>
    <x v="2"/>
    <s v="10"/>
    <s v="06"/>
    <x v="1"/>
    <s v="No"/>
    <s v="Null"/>
    <n v="200"/>
    <x v="0"/>
    <s v="No"/>
    <s v="Upright"/>
    <s v="Kyoto"/>
    <x v="38"/>
    <n v="7.0000000000000007E-2"/>
    <n v="31"/>
    <n v="102742.86"/>
    <n v="87070"/>
    <n v="7396"/>
    <n v="7192.0002000000004"/>
    <s v="None"/>
    <n v="0"/>
    <n v="7396"/>
    <n v="7192.0002000000004"/>
    <s v="A-MLV-0.01"/>
    <n v="232.0000064516129"/>
    <n v="233.09873385944707"/>
    <n v="7226.0607496428593"/>
  </r>
  <r>
    <x v="40"/>
    <x v="146"/>
    <x v="0"/>
    <s v="05"/>
    <s v="06"/>
    <x v="1"/>
    <s v="No"/>
    <s v="Null"/>
    <n v="200"/>
    <x v="0"/>
    <s v="Stand Alone"/>
    <s v="Upright"/>
    <s v="Kyoto"/>
    <x v="38"/>
    <n v="7.0000000000000007E-2"/>
    <n v="31"/>
    <n v="91671.43"/>
    <n v="80414"/>
    <n v="6620"/>
    <n v="6417.0001000000002"/>
    <s v="None"/>
    <n v="0"/>
    <n v="6620"/>
    <n v="6417.0001000000002"/>
    <s v="B-MLV-0.01"/>
    <n v="207.00000322580647"/>
    <n v="207.33333201075268"/>
    <n v="6427.3332923333328"/>
  </r>
  <r>
    <x v="41"/>
    <x v="147"/>
    <x v="2"/>
    <s v="09"/>
    <s v="01"/>
    <x v="1"/>
    <s v="No"/>
    <s v="Null"/>
    <n v="250"/>
    <x v="1"/>
    <s v="No"/>
    <s v="Upright"/>
    <s v="YGT"/>
    <x v="39"/>
    <n v="2.5000000000000001E-2"/>
    <n v="31"/>
    <n v="162440"/>
    <n v="196897"/>
    <n v="4352"/>
    <n v="4061"/>
    <s v="Daily"/>
    <n v="465"/>
    <n v="3887"/>
    <n v="3596"/>
    <s v="A-Poker-0.01"/>
    <n v="116"/>
    <n v="99.8"/>
    <n v="3093.7999999999997"/>
  </r>
  <r>
    <x v="41"/>
    <x v="148"/>
    <x v="2"/>
    <s v="09"/>
    <s v="02"/>
    <x v="1"/>
    <s v="No"/>
    <s v="Null"/>
    <n v="250"/>
    <x v="1"/>
    <s v="No"/>
    <s v="Upright"/>
    <s v="YGT"/>
    <x v="39"/>
    <n v="2.5000000000000001E-2"/>
    <n v="31"/>
    <n v="121520"/>
    <n v="88378"/>
    <n v="3144"/>
    <n v="3038"/>
    <s v="Daily"/>
    <n v="465"/>
    <n v="2679"/>
    <n v="2573"/>
    <s v="A-Poker-0.01"/>
    <n v="83"/>
    <n v="99.8"/>
    <n v="3093.7999999999997"/>
  </r>
  <r>
    <x v="41"/>
    <x v="149"/>
    <x v="2"/>
    <s v="09"/>
    <s v="03"/>
    <x v="1"/>
    <s v="No"/>
    <s v="Null"/>
    <n v="250"/>
    <x v="1"/>
    <s v="No"/>
    <s v="Upright"/>
    <s v="YGT"/>
    <x v="39"/>
    <n v="2.5000000000000001E-2"/>
    <n v="31"/>
    <n v="128960"/>
    <n v="161200"/>
    <n v="3460"/>
    <n v="3224"/>
    <s v="Daily"/>
    <n v="465"/>
    <n v="2995"/>
    <n v="2759"/>
    <s v="A-Poker-0.01"/>
    <n v="89"/>
    <n v="99.8"/>
    <n v="3093.7999999999997"/>
  </r>
  <r>
    <x v="41"/>
    <x v="150"/>
    <x v="2"/>
    <s v="09"/>
    <s v="04"/>
    <x v="1"/>
    <s v="No"/>
    <s v="Null"/>
    <n v="250"/>
    <x v="1"/>
    <s v="No"/>
    <s v="Upright"/>
    <s v="YGT"/>
    <x v="39"/>
    <n v="2.5000000000000001E-2"/>
    <n v="31"/>
    <n v="135160"/>
    <n v="128724"/>
    <n v="3570"/>
    <n v="3379"/>
    <s v="Daily"/>
    <n v="465"/>
    <n v="3105"/>
    <n v="2914"/>
    <s v="A-Poker-0.01"/>
    <n v="94"/>
    <n v="99.8"/>
    <n v="3093.7999999999997"/>
  </r>
  <r>
    <x v="41"/>
    <x v="151"/>
    <x v="2"/>
    <s v="09"/>
    <s v="05"/>
    <x v="1"/>
    <s v="No"/>
    <s v="Null"/>
    <n v="250"/>
    <x v="1"/>
    <s v="No"/>
    <s v="Upright"/>
    <s v="YGT"/>
    <x v="39"/>
    <n v="2.5000000000000001E-2"/>
    <n v="31"/>
    <n v="163680"/>
    <n v="218240"/>
    <n v="4406"/>
    <n v="4092"/>
    <s v="Daily"/>
    <n v="465"/>
    <n v="3941"/>
    <n v="3627"/>
    <s v="A-Poker-0.01"/>
    <n v="117"/>
    <n v="99.8"/>
    <n v="3093.7999999999997"/>
  </r>
  <r>
    <x v="42"/>
    <x v="152"/>
    <x v="2"/>
    <s v="04"/>
    <s v="04"/>
    <x v="0"/>
    <s v="No"/>
    <s v="Null"/>
    <n v="75"/>
    <x v="0"/>
    <s v="No"/>
    <s v="Upright"/>
    <s v="YGT"/>
    <x v="40"/>
    <n v="5.9400000000000001E-2"/>
    <n v="31"/>
    <n v="114814.8"/>
    <n v="47840"/>
    <n v="6956"/>
    <n v="6819.9991200000004"/>
    <s v="None"/>
    <n v="0"/>
    <n v="6956"/>
    <n v="6819.9991200000004"/>
    <s v="A-MLV-0.05"/>
    <n v="219.99997161290324"/>
    <n v="218.63273690322583"/>
    <n v="6777.6148440000006"/>
  </r>
  <r>
    <x v="42"/>
    <x v="153"/>
    <x v="2"/>
    <s v="02"/>
    <s v="03"/>
    <x v="0"/>
    <s v="No"/>
    <s v="Null"/>
    <n v="75"/>
    <x v="0"/>
    <s v="No"/>
    <s v="Upright"/>
    <s v="YGT"/>
    <x v="40"/>
    <n v="5.9400000000000001E-2"/>
    <n v="31"/>
    <n v="108552.2"/>
    <n v="42321"/>
    <n v="6530"/>
    <n v="6448.0006800000001"/>
    <s v="None"/>
    <n v="0"/>
    <n v="6530"/>
    <n v="6448.0006800000001"/>
    <s v="A-MLV-0.05"/>
    <n v="208.00002193548389"/>
    <n v="218.63273690322583"/>
    <n v="6777.6148440000006"/>
  </r>
  <r>
    <x v="42"/>
    <x v="154"/>
    <x v="2"/>
    <s v="02"/>
    <s v="05"/>
    <x v="0"/>
    <s v="No"/>
    <s v="Null"/>
    <n v="75"/>
    <x v="0"/>
    <s v="No"/>
    <s v="Upright"/>
    <s v="YGT"/>
    <x v="40"/>
    <n v="5.9400000000000001E-2"/>
    <n v="31"/>
    <n v="110117.85"/>
    <n v="45456"/>
    <n v="6665"/>
    <n v="6541.0002900000009"/>
    <s v="None"/>
    <n v="0"/>
    <n v="6665"/>
    <n v="6541.0002900000009"/>
    <s v="A-MLV-0.05"/>
    <n v="211.00000935483874"/>
    <n v="218.63273690322583"/>
    <n v="6777.6148440000006"/>
  </r>
  <r>
    <x v="42"/>
    <x v="155"/>
    <x v="2"/>
    <s v="04"/>
    <s v="01"/>
    <x v="0"/>
    <s v="No"/>
    <s v="Null"/>
    <n v="75"/>
    <x v="0"/>
    <s v="No"/>
    <s v="Upright"/>
    <s v="YGT"/>
    <x v="40"/>
    <n v="5.9400000000000001E-2"/>
    <n v="31"/>
    <n v="113249.15"/>
    <n v="50333"/>
    <n v="6906"/>
    <n v="6726.9995099999996"/>
    <s v="None"/>
    <n v="0"/>
    <n v="6906"/>
    <n v="6726.9995099999996"/>
    <s v="A-MLV-0.05"/>
    <n v="216.99998419354839"/>
    <n v="218.63273690322583"/>
    <n v="6777.6148440000006"/>
  </r>
  <r>
    <x v="43"/>
    <x v="156"/>
    <x v="2"/>
    <s v="04"/>
    <s v="02"/>
    <x v="0"/>
    <s v="No"/>
    <s v="Null"/>
    <n v="75"/>
    <x v="0"/>
    <s v="No"/>
    <s v="Upright"/>
    <s v="YGT"/>
    <x v="41"/>
    <n v="5.9400000000000001E-2"/>
    <n v="31"/>
    <n v="116902.35"/>
    <n v="61125"/>
    <n v="7233"/>
    <n v="6943.9995900000004"/>
    <s v="None"/>
    <n v="0"/>
    <n v="7233"/>
    <n v="6943.9995900000004"/>
    <s v="A-MLV-0.05"/>
    <n v="223.99998677419356"/>
    <n v="218.63273690322583"/>
    <n v="6777.6148440000006"/>
  </r>
  <r>
    <x v="43"/>
    <x v="157"/>
    <x v="2"/>
    <s v="04"/>
    <s v="03"/>
    <x v="0"/>
    <s v="No"/>
    <s v="Null"/>
    <n v="75"/>
    <x v="0"/>
    <s v="No"/>
    <s v="Upright"/>
    <s v="YGT"/>
    <x v="41"/>
    <n v="5.9400000000000001E-2"/>
    <n v="31"/>
    <n v="115858.6"/>
    <n v="73561"/>
    <n v="7272"/>
    <n v="6882.0008400000006"/>
    <s v="None"/>
    <n v="0"/>
    <n v="7272"/>
    <n v="6882.0008400000006"/>
    <s v="A-MLV-0.05"/>
    <n v="222.0000270967742"/>
    <n v="218.63273690322583"/>
    <n v="6777.6148440000006"/>
  </r>
  <r>
    <x v="44"/>
    <x v="158"/>
    <x v="2"/>
    <s v="02"/>
    <s v="06"/>
    <x v="0"/>
    <s v="No"/>
    <s v="Null"/>
    <n v="75"/>
    <x v="0"/>
    <s v="No"/>
    <s v="Upright"/>
    <s v="YGT"/>
    <x v="42"/>
    <n v="5.9400000000000001E-2"/>
    <n v="31"/>
    <n v="123643.1"/>
    <n v="77869"/>
    <n v="7698"/>
    <n v="7344.4001400000006"/>
    <s v="None"/>
    <n v="0"/>
    <n v="7698"/>
    <n v="7344.4001400000006"/>
    <s v="A-MLV-0.05"/>
    <n v="236.91613354838711"/>
    <n v="218.63273690322583"/>
    <n v="6777.6148440000006"/>
  </r>
  <r>
    <x v="44"/>
    <x v="159"/>
    <x v="2"/>
    <s v="02"/>
    <s v="01"/>
    <x v="0"/>
    <s v="No"/>
    <s v="Null"/>
    <n v="75"/>
    <x v="0"/>
    <s v="No"/>
    <s v="Upright"/>
    <s v="YGT"/>
    <x v="42"/>
    <n v="5.9400000000000001E-2"/>
    <n v="31"/>
    <n v="125989"/>
    <n v="47715"/>
    <n v="7180"/>
    <n v="7483.7466000000004"/>
    <s v="None"/>
    <n v="0"/>
    <n v="7180"/>
    <n v="7483.7466000000004"/>
    <s v="A-MLV-0.05"/>
    <n v="241.41118064516129"/>
    <n v="218.63273690322583"/>
    <n v="6777.6148440000006"/>
  </r>
  <r>
    <x v="45"/>
    <x v="160"/>
    <x v="0"/>
    <s v="06"/>
    <s v="01"/>
    <x v="1"/>
    <s v="No"/>
    <s v="Null"/>
    <n v="300"/>
    <x v="0"/>
    <s v="Stand Alone"/>
    <s v="Upright"/>
    <s v="YGT"/>
    <x v="43"/>
    <n v="8.1900000000000001E-2"/>
    <n v="31"/>
    <n v="71916.97"/>
    <n v="36880"/>
    <n v="5998"/>
    <n v="5889.9998430000005"/>
    <s v="None"/>
    <n v="0"/>
    <n v="5998"/>
    <n v="5889.9998430000005"/>
    <s v="B-MLV-0.01"/>
    <n v="189.9999949354839"/>
    <n v="207.33333201075268"/>
    <n v="6427.3332923333328"/>
  </r>
  <r>
    <x v="45"/>
    <x v="161"/>
    <x v="0"/>
    <s v="06"/>
    <s v="05"/>
    <x v="1"/>
    <s v="No"/>
    <s v="Null"/>
    <n v="300"/>
    <x v="0"/>
    <s v="Stand Alone"/>
    <s v="Upright"/>
    <s v="YGT"/>
    <x v="43"/>
    <n v="8.1900000000000001E-2"/>
    <n v="31"/>
    <n v="64725.27"/>
    <n v="37851"/>
    <n v="5469"/>
    <n v="5300.999613"/>
    <s v="None"/>
    <n v="0"/>
    <n v="5469"/>
    <n v="5300.999613"/>
    <s v="B-MLV-0.01"/>
    <n v="170.99998751612904"/>
    <n v="207.33333201075268"/>
    <n v="6427.3332923333328"/>
  </r>
  <r>
    <x v="45"/>
    <x v="162"/>
    <x v="0"/>
    <s v="06"/>
    <s v="09"/>
    <x v="1"/>
    <s v="No"/>
    <s v="Null"/>
    <n v="300"/>
    <x v="0"/>
    <s v="Stand Alone"/>
    <s v="Upright"/>
    <s v="YGT"/>
    <x v="43"/>
    <n v="8.1900000000000001E-2"/>
    <n v="31"/>
    <n v="67374.850000000006"/>
    <n v="40104"/>
    <n v="5702"/>
    <n v="5518.0002150000009"/>
    <s v="None"/>
    <n v="0"/>
    <n v="5702"/>
    <n v="5518.0002150000009"/>
    <s v="B-MLV-0.01"/>
    <n v="178.0000069354839"/>
    <n v="207.33333201075268"/>
    <n v="6427.3332923333328"/>
  </r>
  <r>
    <x v="46"/>
    <x v="163"/>
    <x v="0"/>
    <s v="01"/>
    <s v="01"/>
    <x v="2"/>
    <s v="No"/>
    <s v="Null"/>
    <n v="4"/>
    <x v="2"/>
    <s v="No"/>
    <s v="Upright"/>
    <s v="YGT"/>
    <x v="44"/>
    <n v="5.2400000000000002E-2"/>
    <n v="31"/>
    <n v="126011.5"/>
    <n v="242330"/>
    <n v="6867"/>
    <n v="6603.0026000000007"/>
    <s v="None"/>
    <n v="0"/>
    <n v="6867"/>
    <n v="6603.0026000000007"/>
    <s v="B-Reels-0.25"/>
    <n v="213.00008387096776"/>
    <n v="203.35696385869565"/>
    <n v="6304.0658796195648"/>
  </r>
  <r>
    <x v="46"/>
    <x v="164"/>
    <x v="0"/>
    <s v="01"/>
    <s v="02"/>
    <x v="2"/>
    <s v="No"/>
    <s v="Null"/>
    <n v="4"/>
    <x v="2"/>
    <s v="No"/>
    <s v="Upright"/>
    <s v="YGT"/>
    <x v="44"/>
    <n v="6.7900000000000002E-2"/>
    <n v="31"/>
    <n v="98159"/>
    <n v="144351"/>
    <n v="6754"/>
    <n v="6664.9961000000003"/>
    <s v="None"/>
    <n v="0"/>
    <n v="6754"/>
    <n v="6664.9961000000003"/>
    <s v="B-Reels-0.25"/>
    <n v="214.99987419354841"/>
    <n v="203.35696385869565"/>
    <n v="6304.0658796195648"/>
  </r>
  <r>
    <x v="46"/>
    <x v="165"/>
    <x v="0"/>
    <s v="01"/>
    <s v="03"/>
    <x v="2"/>
    <s v="No"/>
    <s v="Null"/>
    <n v="4"/>
    <x v="2"/>
    <s v="No"/>
    <s v="Upright"/>
    <s v="YGT"/>
    <x v="44"/>
    <n v="5.2400000000000002E-2"/>
    <n v="31"/>
    <n v="124828.25"/>
    <n v="170998"/>
    <n v="6574"/>
    <n v="6541.0003000000006"/>
    <s v="None"/>
    <n v="0"/>
    <n v="6574"/>
    <n v="6541.0003000000006"/>
    <s v="B-Reels-0.25"/>
    <n v="211.00000967741937"/>
    <n v="203.35696385869565"/>
    <n v="6304.0658796195648"/>
  </r>
  <r>
    <x v="46"/>
    <x v="166"/>
    <x v="0"/>
    <s v="01"/>
    <s v="04"/>
    <x v="2"/>
    <s v="No"/>
    <s v="Null"/>
    <n v="4"/>
    <x v="2"/>
    <s v="No"/>
    <s v="Upright"/>
    <s v="YGT"/>
    <x v="44"/>
    <n v="6.7900000000000002E-2"/>
    <n v="31"/>
    <n v="99985.25"/>
    <n v="175413"/>
    <n v="7004"/>
    <n v="6788.9984750000003"/>
    <s v="None"/>
    <n v="0"/>
    <n v="7004"/>
    <n v="6788.9984750000003"/>
    <s v="B-Reels-0.25"/>
    <n v="218.99995080645164"/>
    <n v="203.35696385869565"/>
    <n v="6304.0658796195648"/>
  </r>
  <r>
    <x v="47"/>
    <x v="167"/>
    <x v="0"/>
    <s v="06"/>
    <s v="03"/>
    <x v="1"/>
    <s v="No"/>
    <s v="Null"/>
    <n v="300"/>
    <x v="0"/>
    <s v="Stand Alone"/>
    <s v="Upright"/>
    <s v="YGT"/>
    <x v="45"/>
    <n v="8.1900000000000001E-2"/>
    <n v="31"/>
    <n v="68888.89"/>
    <n v="35328"/>
    <n v="5745"/>
    <n v="5642.0000909999999"/>
    <s v="None"/>
    <n v="0"/>
    <n v="5745"/>
    <n v="5642.0000909999999"/>
    <s v="B-MLV-0.01"/>
    <n v="182.00000293548388"/>
    <n v="207.33333201075268"/>
    <n v="6427.3332923333328"/>
  </r>
  <r>
    <x v="47"/>
    <x v="168"/>
    <x v="0"/>
    <s v="06"/>
    <s v="07"/>
    <x v="1"/>
    <s v="No"/>
    <s v="Null"/>
    <n v="300"/>
    <x v="0"/>
    <s v="Stand Alone"/>
    <s v="Upright"/>
    <s v="YGT"/>
    <x v="45"/>
    <n v="8.1900000000000001E-2"/>
    <n v="31"/>
    <n v="69645.91"/>
    <n v="34650"/>
    <n v="5790"/>
    <n v="5704.0000290000007"/>
    <s v="None"/>
    <n v="0"/>
    <n v="5790"/>
    <n v="5704.0000290000007"/>
    <s v="B-MLV-0.01"/>
    <n v="184.00000093548388"/>
    <n v="207.33333201075268"/>
    <n v="6427.3332923333328"/>
  </r>
  <r>
    <x v="47"/>
    <x v="169"/>
    <x v="0"/>
    <s v="06"/>
    <n v="11"/>
    <x v="1"/>
    <s v="No"/>
    <s v="Null"/>
    <n v="300"/>
    <x v="0"/>
    <s v="Stand Alone"/>
    <s v="Upright"/>
    <s v="YGT"/>
    <x v="45"/>
    <n v="8.1900000000000001E-2"/>
    <n v="31"/>
    <n v="79487.179999999993"/>
    <n v="42735"/>
    <n v="6662"/>
    <n v="6510.0000419999997"/>
    <s v="None"/>
    <n v="0"/>
    <n v="6662"/>
    <n v="6510.0000419999997"/>
    <s v="B-MLV-0.01"/>
    <n v="210.0000013548387"/>
    <n v="207.33333201075268"/>
    <n v="6427.3332923333328"/>
  </r>
  <r>
    <x v="42"/>
    <x v="170"/>
    <x v="2"/>
    <s v="02"/>
    <s v="02"/>
    <x v="0"/>
    <s v="No"/>
    <s v="Null"/>
    <n v="75"/>
    <x v="0"/>
    <s v="No"/>
    <s v="Upright"/>
    <s v="YGT"/>
    <x v="40"/>
    <n v="5.9400000000000001E-2"/>
    <n v="31"/>
    <n v="105420.9"/>
    <n v="42887"/>
    <n v="6371"/>
    <n v="6262.0014599999995"/>
    <s v="None"/>
    <n v="0"/>
    <n v="6371"/>
    <n v="6262.0014599999995"/>
    <s v="A-MLV-0.05"/>
    <n v="202.00004709677418"/>
    <n v="218.63273690322583"/>
    <n v="6777.6148440000006"/>
  </r>
  <r>
    <x v="42"/>
    <x v="171"/>
    <x v="2"/>
    <s v="02"/>
    <s v="04"/>
    <x v="0"/>
    <s v="No"/>
    <s v="Null"/>
    <n v="75"/>
    <x v="0"/>
    <s v="No"/>
    <s v="Upright"/>
    <s v="YGT"/>
    <x v="40"/>
    <n v="5.9400000000000001E-2"/>
    <n v="31"/>
    <n v="106464.65"/>
    <n v="37356"/>
    <n v="6324"/>
    <n v="6324.0002100000002"/>
    <s v="None"/>
    <n v="0"/>
    <n v="6324"/>
    <n v="6324.0002100000002"/>
    <s v="A-MLV-0.05"/>
    <n v="204.00000677419357"/>
    <n v="218.63273690322583"/>
    <n v="6777.6148440000006"/>
  </r>
  <r>
    <x v="44"/>
    <x v="172"/>
    <x v="1"/>
    <s v="04"/>
    <s v="05"/>
    <x v="0"/>
    <s v="No"/>
    <s v="Null"/>
    <n v="75"/>
    <x v="0"/>
    <s v="No"/>
    <s v="Upright"/>
    <s v="YGT"/>
    <x v="42"/>
    <n v="5.9400000000000001E-2"/>
    <n v="15"/>
    <n v="53852.49"/>
    <n v="18600.484261501209"/>
    <n v="3217.4334140435835"/>
    <n v="3198.8379059999997"/>
    <s v="None"/>
    <n v="0"/>
    <n v="3217.4334140435835"/>
    <n v="3198.8379059999997"/>
    <s v="C-MLV-0.05"/>
    <n v="213.25586039999999"/>
    <n v="189.44888490449438"/>
    <n v="2841.7332735674158"/>
  </r>
  <r>
    <x v="44"/>
    <x v="173"/>
    <x v="1"/>
    <s v="04"/>
    <s v="06"/>
    <x v="0"/>
    <s v="No"/>
    <s v="Null"/>
    <n v="75"/>
    <x v="0"/>
    <s v="No"/>
    <s v="Upright"/>
    <s v="YGT"/>
    <x v="42"/>
    <n v="5.9400000000000001E-2"/>
    <n v="31"/>
    <n v="110074.05"/>
    <n v="37338"/>
    <n v="6458"/>
    <n v="6538.3985700000003"/>
    <s v="None"/>
    <n v="0"/>
    <n v="6458"/>
    <n v="6538.3985700000003"/>
    <s v="C-MLV-0.05"/>
    <n v="210.91608290322583"/>
    <n v="189.44888490449438"/>
    <n v="5872.9154320393254"/>
  </r>
  <r>
    <x v="48"/>
    <x v="174"/>
    <x v="1"/>
    <s v="04"/>
    <s v="03"/>
    <x v="0"/>
    <s v="No"/>
    <s v="Null"/>
    <n v="75"/>
    <x v="0"/>
    <s v="No"/>
    <s v="Upright"/>
    <s v="YGT"/>
    <x v="46"/>
    <n v="5.9400000000000001E-2"/>
    <n v="31"/>
    <n v="106986.55"/>
    <n v="35331"/>
    <n v="6305"/>
    <n v="6355.0010700000003"/>
    <s v="None"/>
    <n v="0"/>
    <n v="6305"/>
    <n v="6355.0010700000003"/>
    <s v="C-MLV-0.05"/>
    <n v="205.00003451612903"/>
    <n v="189.44888490449438"/>
    <n v="5872.9154320393254"/>
  </r>
  <r>
    <x v="48"/>
    <x v="175"/>
    <x v="1"/>
    <s v="04"/>
    <s v="04"/>
    <x v="0"/>
    <s v="No"/>
    <s v="Null"/>
    <n v="75"/>
    <x v="0"/>
    <s v="No"/>
    <s v="Upright"/>
    <s v="YGT"/>
    <x v="46"/>
    <n v="5.9400000000000001E-2"/>
    <n v="31"/>
    <n v="107508.4"/>
    <n v="36802"/>
    <n v="6366"/>
    <n v="6385.9989599999999"/>
    <s v="None"/>
    <n v="0"/>
    <n v="6366"/>
    <n v="6385.9989599999999"/>
    <s v="C-MLV-0.05"/>
    <n v="205.99996645161289"/>
    <n v="189.44888490449438"/>
    <n v="5872.9154320393254"/>
  </r>
  <r>
    <x v="48"/>
    <x v="176"/>
    <x v="1"/>
    <s v="04"/>
    <s v="01"/>
    <x v="0"/>
    <s v="No"/>
    <s v="Null"/>
    <n v="75"/>
    <x v="0"/>
    <s v="No"/>
    <s v="Upright"/>
    <s v="YGT"/>
    <x v="46"/>
    <n v="5.9400000000000001E-2"/>
    <n v="31"/>
    <n v="115555"/>
    <n v="44129"/>
    <n v="7552"/>
    <n v="6863.9670000000006"/>
    <s v="None"/>
    <n v="0"/>
    <n v="7552"/>
    <n v="6863.9670000000006"/>
    <s v="C-MLV-0.05"/>
    <n v="221.41829032258067"/>
    <n v="189.44888490449438"/>
    <n v="5872.9154320393254"/>
  </r>
  <r>
    <x v="48"/>
    <x v="177"/>
    <x v="1"/>
    <s v="04"/>
    <s v="02"/>
    <x v="0"/>
    <s v="No"/>
    <s v="Null"/>
    <n v="75"/>
    <x v="0"/>
    <s v="No"/>
    <s v="Upright"/>
    <s v="YGT"/>
    <x v="46"/>
    <n v="5.9400000000000001E-2"/>
    <n v="31"/>
    <n v="107030.3"/>
    <n v="41540"/>
    <n v="6488"/>
    <n v="6357.5998200000004"/>
    <s v="None"/>
    <n v="0"/>
    <n v="6488"/>
    <n v="6357.5998200000004"/>
    <s v="C-MLV-0.05"/>
    <n v="205.08386516129033"/>
    <n v="189.44888490449438"/>
    <n v="5872.9154320393254"/>
  </r>
  <r>
    <x v="49"/>
    <x v="178"/>
    <x v="1"/>
    <s v="11"/>
    <s v="01"/>
    <x v="1"/>
    <s v="Yes"/>
    <s v=".01/.02/.03"/>
    <n v="300"/>
    <x v="1"/>
    <s v="No"/>
    <s v="Slant"/>
    <s v="YGT"/>
    <x v="47"/>
    <n v="1.4999999999999999E-2"/>
    <n v="31"/>
    <n v="283133.33"/>
    <n v="108480"/>
    <n v="4169"/>
    <n v="4246.9999500000004"/>
    <s v="None"/>
    <n v="0"/>
    <n v="4169"/>
    <n v="4246.9999500000004"/>
    <s v="C-Poker-0.01"/>
    <n v="136.99999838709678"/>
    <n v="131.25"/>
    <n v="4068.75"/>
  </r>
  <r>
    <x v="49"/>
    <x v="179"/>
    <x v="1"/>
    <s v="07"/>
    <s v="01"/>
    <x v="1"/>
    <s v="Yes"/>
    <s v=".01/.02/.03"/>
    <n v="300"/>
    <x v="1"/>
    <s v="No"/>
    <s v="Slant"/>
    <s v="YGT"/>
    <x v="47"/>
    <n v="1.4999999999999999E-2"/>
    <n v="31"/>
    <n v="256266.67"/>
    <n v="92850"/>
    <n v="3741"/>
    <n v="3844.0000500000001"/>
    <s v="None"/>
    <n v="0"/>
    <n v="3741"/>
    <n v="3844.0000500000001"/>
    <s v="C-Poker-0.01"/>
    <n v="124.00000161290323"/>
    <n v="131.25"/>
    <n v="4068.75"/>
  </r>
  <r>
    <x v="49"/>
    <x v="180"/>
    <x v="1"/>
    <s v="07"/>
    <s v="02"/>
    <x v="1"/>
    <s v="Yes"/>
    <s v=".01/.02/.03"/>
    <n v="300"/>
    <x v="1"/>
    <s v="No"/>
    <s v="Slant"/>
    <s v="YGT"/>
    <x v="47"/>
    <n v="1.4999999999999999E-2"/>
    <n v="31"/>
    <n v="258333.33"/>
    <n v="107639"/>
    <n v="3849"/>
    <n v="3874.9999499999994"/>
    <s v="None"/>
    <n v="0"/>
    <n v="3849"/>
    <n v="3874.9999499999994"/>
    <s v="C-Poker-0.01"/>
    <n v="124.99999838709675"/>
    <n v="131.25"/>
    <n v="4068.75"/>
  </r>
  <r>
    <x v="49"/>
    <x v="181"/>
    <x v="1"/>
    <s v="11"/>
    <s v="02"/>
    <x v="1"/>
    <s v="Yes"/>
    <s v=".01/.02/.03"/>
    <n v="300"/>
    <x v="1"/>
    <s v="No"/>
    <s v="Slant"/>
    <s v="YGT"/>
    <x v="47"/>
    <n v="1.4999999999999999E-2"/>
    <n v="31"/>
    <n v="281066.67"/>
    <n v="106465"/>
    <n v="4132"/>
    <n v="4216.0000499999996"/>
    <s v="None"/>
    <n v="0"/>
    <n v="4132"/>
    <n v="4216.0000499999996"/>
    <s v="C-Poker-0.01"/>
    <n v="136.00000161290322"/>
    <n v="131.25"/>
    <n v="4068.75"/>
  </r>
  <r>
    <x v="49"/>
    <x v="182"/>
    <x v="1"/>
    <s v="11"/>
    <s v="03"/>
    <x v="1"/>
    <s v="Yes"/>
    <s v=".01/.02/.03"/>
    <n v="300"/>
    <x v="1"/>
    <s v="No"/>
    <s v="Slant"/>
    <s v="YGT"/>
    <x v="47"/>
    <n v="1.4999999999999999E-2"/>
    <n v="31"/>
    <n v="291400"/>
    <n v="106740"/>
    <n v="4262"/>
    <n v="4371"/>
    <s v="None"/>
    <n v="0"/>
    <n v="4262"/>
    <n v="4371"/>
    <s v="C-Poker-0.01"/>
    <n v="141"/>
    <n v="131.25"/>
    <n v="4068.75"/>
  </r>
  <r>
    <x v="49"/>
    <x v="183"/>
    <x v="1"/>
    <s v="07"/>
    <s v="03"/>
    <x v="1"/>
    <s v="Yes"/>
    <s v=".01/.02/.03"/>
    <n v="300"/>
    <x v="1"/>
    <s v="No"/>
    <s v="Slant"/>
    <s v="YGT"/>
    <x v="47"/>
    <n v="1.4999999999999999E-2"/>
    <n v="31"/>
    <n v="256266.67"/>
    <n v="89918"/>
    <n v="3722"/>
    <n v="3844.0000500000001"/>
    <s v="None"/>
    <n v="0"/>
    <n v="3722"/>
    <n v="3844.0000500000001"/>
    <s v="C-Poker-0.01"/>
    <n v="124.00000161290323"/>
    <n v="131.25"/>
    <n v="4068.75"/>
  </r>
  <r>
    <x v="49"/>
    <x v="184"/>
    <x v="1"/>
    <s v="07"/>
    <s v="04"/>
    <x v="1"/>
    <s v="Yes"/>
    <s v=".01/.02/.03"/>
    <n v="300"/>
    <x v="1"/>
    <s v="No"/>
    <s v="Slant"/>
    <s v="YGT"/>
    <x v="47"/>
    <n v="1.4999999999999999E-2"/>
    <n v="31"/>
    <n v="252133.33"/>
    <n v="105056"/>
    <n v="3757"/>
    <n v="3781.9999499999994"/>
    <s v="None"/>
    <n v="0"/>
    <n v="3757"/>
    <n v="3781.9999499999994"/>
    <s v="C-Poker-0.01"/>
    <n v="121.99999838709675"/>
    <n v="131.25"/>
    <n v="4068.75"/>
  </r>
  <r>
    <x v="49"/>
    <x v="185"/>
    <x v="1"/>
    <s v="11"/>
    <s v="04"/>
    <x v="1"/>
    <s v="Yes"/>
    <s v=".01/.02/.03"/>
    <n v="300"/>
    <x v="1"/>
    <s v="No"/>
    <s v="Slant"/>
    <s v="YGT"/>
    <x v="47"/>
    <n v="1.4999999999999999E-2"/>
    <n v="31"/>
    <n v="291400"/>
    <n v="118455"/>
    <n v="4327"/>
    <n v="4371"/>
    <s v="None"/>
    <n v="0"/>
    <n v="4327"/>
    <n v="4371"/>
    <s v="C-Poker-0.01"/>
    <n v="141"/>
    <n v="131.25"/>
    <n v="4068.75"/>
  </r>
  <r>
    <x v="50"/>
    <x v="186"/>
    <x v="2"/>
    <s v="11"/>
    <s v="01"/>
    <x v="2"/>
    <s v="No"/>
    <s v="Null"/>
    <n v="5"/>
    <x v="1"/>
    <s v="No"/>
    <s v="Upright"/>
    <s v="YGT"/>
    <x v="47"/>
    <n v="1.4999999999999999E-2"/>
    <n v="31"/>
    <n v="235600"/>
    <n v="224381"/>
    <n v="3487"/>
    <n v="3534"/>
    <s v="None"/>
    <n v="0"/>
    <n v="3487"/>
    <n v="3534"/>
    <s v="A-Poker-0.25"/>
    <n v="114"/>
    <n v="100.59999193548386"/>
    <n v="3118.5997499999994"/>
  </r>
  <r>
    <x v="50"/>
    <x v="187"/>
    <x v="2"/>
    <s v="11"/>
    <s v="02"/>
    <x v="2"/>
    <s v="No"/>
    <s v="Null"/>
    <n v="5"/>
    <x v="1"/>
    <s v="No"/>
    <s v="Upright"/>
    <s v="YGT"/>
    <x v="47"/>
    <n v="1.4999999999999999E-2"/>
    <n v="31"/>
    <n v="183933.25"/>
    <n v="179447"/>
    <n v="2731"/>
    <n v="2758.9987499999997"/>
    <s v="None"/>
    <n v="0"/>
    <n v="2731"/>
    <n v="2758.9987499999997"/>
    <s v="A-Poker-0.25"/>
    <n v="88.999959677419341"/>
    <n v="100.59999193548386"/>
    <n v="3118.5997499999994"/>
  </r>
  <r>
    <x v="50"/>
    <x v="188"/>
    <x v="2"/>
    <s v="11"/>
    <s v="03"/>
    <x v="2"/>
    <s v="No"/>
    <s v="Null"/>
    <n v="5"/>
    <x v="1"/>
    <s v="No"/>
    <s v="Upright"/>
    <s v="YGT"/>
    <x v="47"/>
    <n v="1.4999999999999999E-2"/>
    <n v="31"/>
    <n v="194266.75"/>
    <n v="254776"/>
    <n v="2987"/>
    <n v="2914.0012499999998"/>
    <s v="None"/>
    <n v="0"/>
    <n v="2987"/>
    <n v="2914.0012499999998"/>
    <s v="A-Poker-0.25"/>
    <n v="94.000040322580645"/>
    <n v="100.59999193548386"/>
    <n v="3118.5997499999994"/>
  </r>
  <r>
    <x v="50"/>
    <x v="189"/>
    <x v="2"/>
    <s v="11"/>
    <s v="04"/>
    <x v="2"/>
    <s v="No"/>
    <s v="Null"/>
    <n v="5"/>
    <x v="1"/>
    <s v="No"/>
    <s v="Upright"/>
    <s v="YGT"/>
    <x v="47"/>
    <n v="1.4999999999999999E-2"/>
    <n v="31"/>
    <n v="192200"/>
    <n v="216563"/>
    <n v="2907"/>
    <n v="2883"/>
    <s v="None"/>
    <n v="0"/>
    <n v="2907"/>
    <n v="2883"/>
    <s v="A-Poker-0.25"/>
    <n v="93"/>
    <n v="100.59999193548386"/>
    <n v="3118.5997499999994"/>
  </r>
  <r>
    <x v="50"/>
    <x v="190"/>
    <x v="2"/>
    <s v="11"/>
    <s v="05"/>
    <x v="2"/>
    <s v="No"/>
    <s v="Null"/>
    <n v="5"/>
    <x v="1"/>
    <s v="No"/>
    <s v="Upright"/>
    <s v="YGT"/>
    <x v="47"/>
    <n v="1.4999999999999999E-2"/>
    <n v="31"/>
    <n v="233533.25"/>
    <n v="222413"/>
    <n v="3456"/>
    <n v="3502.9987499999997"/>
    <s v="None"/>
    <n v="0"/>
    <n v="3456"/>
    <n v="3502.9987499999997"/>
    <s v="A-Poker-0.25"/>
    <n v="112.99995967741934"/>
    <n v="100.59999193548386"/>
    <n v="3118.5997499999994"/>
  </r>
  <r>
    <x v="51"/>
    <x v="191"/>
    <x v="1"/>
    <s v="10"/>
    <s v="01"/>
    <x v="2"/>
    <s v="No"/>
    <s v="Null"/>
    <n v="4"/>
    <x v="2"/>
    <s v="No"/>
    <s v="Slant"/>
    <s v="YGT"/>
    <x v="48"/>
    <n v="5.2400000000000002E-2"/>
    <n v="31"/>
    <n v="134294"/>
    <n v="191849"/>
    <n v="7107"/>
    <n v="7037.0056000000004"/>
    <s v="None"/>
    <n v="0"/>
    <n v="7107"/>
    <n v="7037.0056000000004"/>
    <s v="C-Reels-0.25"/>
    <n v="227.00018064516129"/>
    <n v="176.99994430970148"/>
    <n v="5486.998273600746"/>
  </r>
  <r>
    <x v="51"/>
    <x v="192"/>
    <x v="1"/>
    <s v="10"/>
    <s v="02"/>
    <x v="2"/>
    <s v="No"/>
    <s v="Null"/>
    <n v="4"/>
    <x v="2"/>
    <s v="No"/>
    <s v="Slant"/>
    <s v="YGT"/>
    <x v="48"/>
    <n v="6.7900000000000002E-2"/>
    <n v="31"/>
    <n v="100441.75"/>
    <n v="154526"/>
    <n v="6945"/>
    <n v="6819.9948249999998"/>
    <s v="None"/>
    <n v="0"/>
    <n v="6945"/>
    <n v="6819.9948249999998"/>
    <s v="C-Reels-0.25"/>
    <n v="219.99983306451611"/>
    <n v="176.99994430970148"/>
    <n v="5486.998273600746"/>
  </r>
  <r>
    <x v="51"/>
    <x v="193"/>
    <x v="1"/>
    <s v="10"/>
    <s v="03"/>
    <x v="2"/>
    <s v="No"/>
    <s v="Null"/>
    <n v="4"/>
    <x v="2"/>
    <s v="No"/>
    <s v="Slant"/>
    <s v="YGT"/>
    <x v="48"/>
    <n v="6.7900000000000002E-2"/>
    <n v="31"/>
    <n v="98615.5"/>
    <n v="131487"/>
    <n v="6707"/>
    <n v="6695.9924500000006"/>
    <s v="None"/>
    <n v="0"/>
    <n v="6707"/>
    <n v="6695.9924500000006"/>
    <s v="C-Reels-0.25"/>
    <n v="215.99975645161291"/>
    <n v="176.99994430970148"/>
    <n v="5486.998273600746"/>
  </r>
  <r>
    <x v="51"/>
    <x v="194"/>
    <x v="1"/>
    <s v="10"/>
    <s v="04"/>
    <x v="2"/>
    <s v="No"/>
    <s v="Null"/>
    <n v="4"/>
    <x v="2"/>
    <s v="No"/>
    <s v="Slant"/>
    <s v="YGT"/>
    <x v="48"/>
    <n v="5.2400000000000002E-2"/>
    <n v="31"/>
    <n v="127194.75"/>
    <n v="239990"/>
    <n v="6920"/>
    <n v="6665.0048999999999"/>
    <s v="None"/>
    <n v="0"/>
    <n v="6920"/>
    <n v="6665.0048999999999"/>
    <s v="C-Reels-0.25"/>
    <n v="215.00015806451611"/>
    <n v="176.99994430970148"/>
    <n v="5486.998273600746"/>
  </r>
  <r>
    <x v="52"/>
    <x v="195"/>
    <x v="0"/>
    <s v="06"/>
    <s v="04"/>
    <x v="1"/>
    <s v="No"/>
    <s v="Null"/>
    <n v="300"/>
    <x v="0"/>
    <s v="Stand Alone"/>
    <s v="Upright"/>
    <s v="YGT"/>
    <x v="49"/>
    <n v="8.1900000000000001E-2"/>
    <n v="31"/>
    <n v="70402.929999999993"/>
    <n v="29335"/>
    <n v="5728"/>
    <n v="5765.9999669999997"/>
    <s v="None"/>
    <n v="0"/>
    <n v="5728"/>
    <n v="5765.9999669999997"/>
    <s v="B-MLV-0.01"/>
    <n v="185.99999893548386"/>
    <n v="207.33333201075268"/>
    <n v="6427.3332923333328"/>
  </r>
  <r>
    <x v="52"/>
    <x v="196"/>
    <x v="0"/>
    <s v="06"/>
    <s v="08"/>
    <x v="1"/>
    <s v="No"/>
    <s v="Null"/>
    <n v="300"/>
    <x v="0"/>
    <s v="Stand Alone"/>
    <s v="Upright"/>
    <s v="YGT"/>
    <x v="49"/>
    <n v="8.1900000000000001E-2"/>
    <n v="31"/>
    <n v="74566.539999999994"/>
    <n v="26726"/>
    <n v="5934"/>
    <n v="6106.9996259999998"/>
    <s v="None"/>
    <n v="0"/>
    <n v="5934"/>
    <n v="6106.9996259999998"/>
    <s v="B-MLV-0.01"/>
    <n v="196.99998793548386"/>
    <n v="207.33333201075268"/>
    <n v="6427.3332923333328"/>
  </r>
  <r>
    <x v="53"/>
    <x v="197"/>
    <x v="0"/>
    <s v="06"/>
    <s v="02"/>
    <x v="1"/>
    <s v="No"/>
    <s v="Null"/>
    <n v="300"/>
    <x v="0"/>
    <s v="Stand Alone"/>
    <s v="Upright"/>
    <s v="YGT"/>
    <x v="50"/>
    <n v="8.1900000000000001E-2"/>
    <n v="31"/>
    <n v="83272.28"/>
    <n v="45504"/>
    <n v="6990"/>
    <n v="6819.9997320000002"/>
    <s v="None"/>
    <n v="0"/>
    <n v="6990"/>
    <n v="6819.9997320000002"/>
    <s v="B-MLV-0.01"/>
    <n v="219.99999135483873"/>
    <n v="207.33333201075268"/>
    <n v="6427.3332923333328"/>
  </r>
  <r>
    <x v="53"/>
    <x v="198"/>
    <x v="0"/>
    <s v="06"/>
    <s v="06"/>
    <x v="1"/>
    <s v="No"/>
    <s v="Null"/>
    <n v="300"/>
    <x v="0"/>
    <s v="Stand Alone"/>
    <s v="Upright"/>
    <s v="YGT"/>
    <x v="50"/>
    <n v="8.1900000000000001E-2"/>
    <n v="31"/>
    <n v="85543.35"/>
    <n v="50919"/>
    <n v="7240"/>
    <n v="7006.0003650000008"/>
    <s v="None"/>
    <n v="0"/>
    <n v="7240"/>
    <n v="7006.0003650000008"/>
    <s v="B-MLV-0.01"/>
    <n v="226.00001177419358"/>
    <n v="207.33333201075268"/>
    <n v="6427.3332923333328"/>
  </r>
  <r>
    <x v="53"/>
    <x v="199"/>
    <x v="0"/>
    <s v="06"/>
    <n v="10"/>
    <x v="1"/>
    <s v="No"/>
    <s v="Null"/>
    <n v="300"/>
    <x v="0"/>
    <s v="Stand Alone"/>
    <s v="Upright"/>
    <s v="YGT"/>
    <x v="50"/>
    <n v="8.1900000000000001E-2"/>
    <n v="31"/>
    <n v="84407.81"/>
    <n v="49361"/>
    <n v="7132"/>
    <n v="6912.9996389999997"/>
    <s v="None"/>
    <n v="0"/>
    <n v="7132"/>
    <n v="6912.9996389999997"/>
    <s v="B-MLV-0.01"/>
    <n v="222.99998835483871"/>
    <n v="207.33333201075268"/>
    <n v="6427.333292333332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s v="Martini Madness-MLV-0.05"/>
    <n v="1000"/>
    <x v="0"/>
    <s v="04"/>
    <s v="02"/>
    <n v="0.05"/>
    <s v="No"/>
    <s v="Null"/>
    <n v="90"/>
    <s v="MLV"/>
    <s v="No"/>
    <s v="Upright"/>
    <s v="Aussie"/>
    <s v="Martini Madness"/>
    <n v="4.65E-2"/>
    <n v="31"/>
    <n v="149333.35"/>
    <n v="46576"/>
    <n v="6999"/>
    <n v="6944.0007750000004"/>
    <s v="None"/>
    <n v="0"/>
    <n v="6999"/>
    <n v="6944.0007750000004"/>
    <x v="0"/>
    <n v="224.00002500000002"/>
  </r>
  <r>
    <s v="Martini Madness-MLV-0.05"/>
    <n v="1001"/>
    <x v="0"/>
    <s v="04"/>
    <s v="04"/>
    <n v="0.05"/>
    <s v="No"/>
    <s v="Null"/>
    <n v="90"/>
    <s v="MLV"/>
    <s v="No"/>
    <s v="Upright"/>
    <s v="Aussie"/>
    <s v="Martini Madness"/>
    <n v="4.65E-2"/>
    <n v="31"/>
    <n v="154666.65"/>
    <n v="40651"/>
    <n v="7090"/>
    <n v="7191.9992249999996"/>
    <s v="None"/>
    <n v="0"/>
    <n v="7090"/>
    <n v="7191.9992249999996"/>
    <x v="0"/>
    <n v="231.99997499999998"/>
  </r>
  <r>
    <s v="Diamond Head-MLV-0.05"/>
    <n v="1002"/>
    <x v="0"/>
    <s v="09"/>
    <s v="01"/>
    <n v="0.05"/>
    <s v="No"/>
    <s v="Null"/>
    <n v="200"/>
    <s v="MLV"/>
    <s v="No"/>
    <s v="Slant"/>
    <s v="Aussie"/>
    <s v="Diamond Head"/>
    <n v="5.0999999999999997E-2"/>
    <n v="31"/>
    <n v="135549"/>
    <n v="22592"/>
    <n v="7097"/>
    <n v="6912.9989999999998"/>
    <s v="None"/>
    <n v="0"/>
    <n v="7097"/>
    <n v="6912.9989999999998"/>
    <x v="0"/>
    <n v="222.99996774193548"/>
  </r>
  <r>
    <s v="Diamond Head-MLV-0.05"/>
    <n v="1003"/>
    <x v="0"/>
    <s v="09"/>
    <s v="02"/>
    <n v="0.05"/>
    <s v="No"/>
    <s v="Null"/>
    <n v="200"/>
    <s v="MLV"/>
    <s v="No"/>
    <s v="Slant"/>
    <s v="Aussie"/>
    <s v="Diamond Head"/>
    <n v="5.0999999999999997E-2"/>
    <n v="31"/>
    <n v="136156.85"/>
    <n v="21612"/>
    <n v="7094"/>
    <n v="6943.99935"/>
    <s v="None"/>
    <n v="0"/>
    <n v="7094"/>
    <n v="6943.99935"/>
    <x v="0"/>
    <n v="223.99997903225807"/>
  </r>
  <r>
    <s v="Grabby Crabs-MLV-0.01"/>
    <n v="1004"/>
    <x v="1"/>
    <s v="08"/>
    <s v="01"/>
    <n v="0.01"/>
    <s v="Yes"/>
    <s v=".01/.02/.03"/>
    <n v="300"/>
    <s v="MLV"/>
    <s v="No"/>
    <s v="Upright"/>
    <s v="Aussie"/>
    <s v="Grabby Crabs"/>
    <n v="7.6799999999999993E-2"/>
    <n v="31"/>
    <n v="87994.79"/>
    <n v="34107"/>
    <n v="6645"/>
    <n v="6757.9998719999985"/>
    <s v="None"/>
    <n v="0"/>
    <n v="6645"/>
    <n v="6757.9998719999985"/>
    <x v="1"/>
    <n v="217.99999587096769"/>
  </r>
  <r>
    <s v="Grabby Crabs-MLV-0.01"/>
    <n v="1005"/>
    <x v="1"/>
    <s v="08"/>
    <s v="02"/>
    <n v="0.01"/>
    <s v="Yes"/>
    <s v=".01/.02/.03"/>
    <n v="300"/>
    <s v="MLV"/>
    <s v="No"/>
    <s v="Upright"/>
    <s v="Aussie"/>
    <s v="Grabby Crabs"/>
    <n v="8.9300000000000004E-2"/>
    <n v="31"/>
    <n v="62833.15"/>
    <n v="22281"/>
    <n v="5443"/>
    <n v="5611.0002950000007"/>
    <s v="None"/>
    <n v="0"/>
    <n v="5443"/>
    <n v="5611.0002950000007"/>
    <x v="1"/>
    <n v="181.00000951612907"/>
  </r>
  <r>
    <s v="Hang 10-MLV-0.05"/>
    <n v="1006"/>
    <x v="0"/>
    <s v="09"/>
    <s v="03"/>
    <n v="0.05"/>
    <s v="No"/>
    <s v="Null"/>
    <n v="200"/>
    <s v="MLV"/>
    <s v="No"/>
    <s v="Slant"/>
    <s v="Aussie"/>
    <s v="Hang 10"/>
    <n v="5.0999999999999997E-2"/>
    <n v="31"/>
    <n v="133725.5"/>
    <n v="19104"/>
    <n v="6888"/>
    <n v="6820.0004999999992"/>
    <s v="None"/>
    <n v="0"/>
    <n v="6888"/>
    <n v="6820.0004999999992"/>
    <x v="0"/>
    <n v="220.00001612903222"/>
  </r>
  <r>
    <s v="Hang 10-MLV-0.05"/>
    <n v="1007"/>
    <x v="0"/>
    <s v="09"/>
    <s v="04"/>
    <n v="0.05"/>
    <s v="No"/>
    <s v="Null"/>
    <n v="200"/>
    <s v="MLV"/>
    <s v="No"/>
    <s v="Slant"/>
    <s v="Aussie"/>
    <s v="Hang 10"/>
    <n v="5.0999999999999997E-2"/>
    <n v="31"/>
    <n v="136156.85"/>
    <n v="20947"/>
    <n v="7071"/>
    <n v="6943.99935"/>
    <s v="None"/>
    <n v="0"/>
    <n v="7071"/>
    <n v="6943.99935"/>
    <x v="0"/>
    <n v="223.99997903225807"/>
  </r>
  <r>
    <s v="Puffer Fish-MLV-0.01"/>
    <n v="1008"/>
    <x v="1"/>
    <s v="08"/>
    <s v="03"/>
    <n v="0.01"/>
    <s v="Yes"/>
    <s v=".01/.02/.03"/>
    <n v="300"/>
    <s v="MLV"/>
    <s v="No"/>
    <s v="Upright"/>
    <s v="Aussie"/>
    <s v="Puffer Fish"/>
    <n v="8.9300000000000004E-2"/>
    <n v="31"/>
    <n v="66651.740000000005"/>
    <n v="28854"/>
    <n v="5942"/>
    <n v="5952.0003820000011"/>
    <s v="None"/>
    <n v="0"/>
    <n v="5942"/>
    <n v="5952.0003820000011"/>
    <x v="1"/>
    <n v="192.00001232258069"/>
  </r>
  <r>
    <s v="Puffer Fish-MLV-0.01"/>
    <n v="1009"/>
    <x v="1"/>
    <s v="08"/>
    <s v="04"/>
    <n v="0.01"/>
    <s v="Yes"/>
    <s v=".01/.02/.03"/>
    <n v="300"/>
    <s v="MLV"/>
    <s v="No"/>
    <s v="Upright"/>
    <s v="Aussie"/>
    <s v="Puffer Fish"/>
    <n v="7.6799999999999993E-2"/>
    <n v="31"/>
    <n v="74270.83"/>
    <n v="34385"/>
    <n v="5742"/>
    <n v="5703.9997439999997"/>
    <s v="None"/>
    <n v="0"/>
    <n v="5742"/>
    <n v="5703.9997439999997"/>
    <x v="1"/>
    <n v="183.99999174193547"/>
  </r>
  <r>
    <s v="Sleepy Starfish-MLV-0.01"/>
    <n v="1010"/>
    <x v="1"/>
    <s v="08"/>
    <s v="05"/>
    <n v="0.01"/>
    <s v="Yes"/>
    <s v=".01/.02/.03"/>
    <n v="300"/>
    <s v="MLV"/>
    <s v="No"/>
    <s v="Upright"/>
    <s v="Aussie"/>
    <s v="Sleepy Starfish"/>
    <n v="8.9300000000000004E-2"/>
    <n v="31"/>
    <n v="84703.25"/>
    <n v="39767"/>
    <n v="7627"/>
    <n v="7564.0002250000007"/>
    <s v="None"/>
    <n v="0"/>
    <n v="7627"/>
    <n v="7564.0002250000007"/>
    <x v="1"/>
    <n v="244.00000725806453"/>
  </r>
  <r>
    <s v="Sleepy Starfish-MLV-0.01"/>
    <n v="1011"/>
    <x v="1"/>
    <s v="08"/>
    <s v="06"/>
    <n v="0.01"/>
    <s v="Yes"/>
    <s v=".01/.02/.03"/>
    <n v="300"/>
    <s v="MLV"/>
    <s v="No"/>
    <s v="Upright"/>
    <s v="Aussie"/>
    <s v="Sleepy Starfish"/>
    <n v="8.9300000000000004E-2"/>
    <n v="31"/>
    <n v="96159.01"/>
    <n v="37709"/>
    <n v="8458"/>
    <n v="8586.9995930000005"/>
    <s v="None"/>
    <n v="0"/>
    <n v="8458"/>
    <n v="8586.9995930000005"/>
    <x v="1"/>
    <n v="276.99998687096775"/>
  </r>
  <r>
    <s v="Penny Pinchers-MLV-0.01"/>
    <n v="1012"/>
    <x v="2"/>
    <s v="05"/>
    <s v="01"/>
    <n v="0.01"/>
    <s v="No"/>
    <s v="Null"/>
    <n v="200"/>
    <s v="MLV"/>
    <s v="Linked"/>
    <s v="Upright"/>
    <s v="Aussie"/>
    <s v="Penny Pinchers"/>
    <n v="8.1000000000000003E-2"/>
    <n v="31"/>
    <n v="102720.99"/>
    <n v="75530.400000000009"/>
    <n v="7665"/>
    <n v="8320.4001900000003"/>
    <s v="None"/>
    <n v="0"/>
    <n v="7665"/>
    <n v="8320.4001900000003"/>
    <x v="2"/>
    <n v="268.40000612903225"/>
  </r>
  <r>
    <s v="Penny Pinchers-MLV-0.01"/>
    <n v="1013"/>
    <x v="2"/>
    <s v="05"/>
    <s v="02"/>
    <n v="0.01"/>
    <s v="No"/>
    <s v="Null"/>
    <n v="200"/>
    <s v="MLV"/>
    <s v="Linked"/>
    <s v="Upright"/>
    <s v="Aussie"/>
    <s v="Penny Pinchers"/>
    <n v="8.1000000000000003E-2"/>
    <n v="31"/>
    <n v="86723.46"/>
    <n v="72270"/>
    <n v="6556"/>
    <n v="7024.6002600000011"/>
    <s v="None"/>
    <n v="0"/>
    <n v="6556"/>
    <n v="7024.6002600000011"/>
    <x v="2"/>
    <n v="226.60000838709681"/>
  </r>
  <r>
    <s v="Penny Grabbers-MLV-0.01"/>
    <n v="1014"/>
    <x v="2"/>
    <s v="05"/>
    <s v="03"/>
    <n v="0.01"/>
    <s v="No"/>
    <s v="Null"/>
    <n v="200"/>
    <s v="MLV"/>
    <s v="Linked"/>
    <s v="Upright"/>
    <s v="Aussie"/>
    <s v="Penny Grabbers"/>
    <n v="8.8800000000000004E-2"/>
    <n v="31"/>
    <n v="98690.31"/>
    <n v="75221.2"/>
    <n v="8073"/>
    <n v="8763.699528000001"/>
    <s v="None"/>
    <n v="0"/>
    <n v="8073"/>
    <n v="8763.699528000001"/>
    <x v="2"/>
    <n v="282.69998477419358"/>
  </r>
  <r>
    <s v="Penny Grabbers-MLV-0.01"/>
    <n v="1015"/>
    <x v="2"/>
    <s v="05"/>
    <s v="04"/>
    <n v="0.01"/>
    <s v="No"/>
    <s v="Null"/>
    <n v="200"/>
    <s v="MLV"/>
    <s v="Linked"/>
    <s v="Upright"/>
    <s v="Aussie"/>
    <s v="Penny Grabbers"/>
    <n v="8.8800000000000004E-2"/>
    <n v="31"/>
    <n v="99074.33"/>
    <n v="73811.3"/>
    <n v="8185"/>
    <n v="8797.8005040000007"/>
    <s v="None"/>
    <n v="0"/>
    <n v="8185"/>
    <n v="8797.8005040000007"/>
    <x v="2"/>
    <n v="283.80001625806455"/>
  </r>
  <r>
    <s v="Penny Collectors-MLV-0.01"/>
    <n v="1016"/>
    <x v="2"/>
    <s v="05"/>
    <s v="05"/>
    <n v="0.01"/>
    <s v="No"/>
    <s v="Null"/>
    <n v="200"/>
    <s v="MLV"/>
    <s v="Linked"/>
    <s v="Upright"/>
    <s v="Aussie"/>
    <s v="Penny Collectors"/>
    <n v="8.1000000000000003E-2"/>
    <n v="31"/>
    <n v="68283.95"/>
    <n v="35784.100000000006"/>
    <n v="2749"/>
    <n v="5530.9999500000004"/>
    <s v="None"/>
    <n v="0"/>
    <n v="2749"/>
    <n v="5530.9999500000004"/>
    <x v="2"/>
    <n v="178.41935322580647"/>
  </r>
  <r>
    <s v="Penny Collectors-MLV-0.01"/>
    <n v="1017"/>
    <x v="2"/>
    <s v="05"/>
    <s v="06"/>
    <n v="0.01"/>
    <s v="No"/>
    <s v="Null"/>
    <n v="200"/>
    <s v="MLV"/>
    <s v="Linked"/>
    <s v="Upright"/>
    <s v="Aussie"/>
    <s v="Penny Collectors"/>
    <n v="8.1000000000000003E-2"/>
    <n v="31"/>
    <n v="69748.149999999994"/>
    <n v="70469.3"/>
    <n v="7245"/>
    <n v="5649.6001499999993"/>
    <s v="None"/>
    <n v="0"/>
    <n v="7245"/>
    <n v="5649.6001499999993"/>
    <x v="2"/>
    <n v="182.24516612903224"/>
  </r>
  <r>
    <s v="Penny Grabbers-MLV-0.01"/>
    <n v="1018"/>
    <x v="2"/>
    <s v="05"/>
    <s v="07"/>
    <n v="0.01"/>
    <s v="No"/>
    <s v="Null"/>
    <n v="200"/>
    <s v="MLV"/>
    <s v="Linked"/>
    <s v="Upright"/>
    <s v="Aussie"/>
    <s v="Penny Grabbers"/>
    <n v="8.8800000000000004E-2"/>
    <n v="31"/>
    <n v="100994.37"/>
    <n v="88992.200000000012"/>
    <n v="8493"/>
    <n v="8968.300056"/>
    <s v="None"/>
    <n v="0"/>
    <n v="8493"/>
    <n v="8968.300056"/>
    <x v="2"/>
    <n v="289.30000180645163"/>
  </r>
  <r>
    <s v="Penny Grabbers-MLV-0.01"/>
    <n v="1019"/>
    <x v="2"/>
    <s v="05"/>
    <s v="08"/>
    <n v="0.01"/>
    <s v="No"/>
    <s v="Null"/>
    <n v="200"/>
    <s v="MLV"/>
    <s v="Linked"/>
    <s v="Upright"/>
    <s v="Aussie"/>
    <s v="Penny Grabbers"/>
    <n v="8.8800000000000004E-2"/>
    <n v="31"/>
    <n v="97154.28"/>
    <n v="85608.6"/>
    <n v="8170"/>
    <n v="8627.3000640000009"/>
    <s v="None"/>
    <n v="0"/>
    <n v="8170"/>
    <n v="8627.3000640000009"/>
    <x v="2"/>
    <n v="278.30000206451615"/>
  </r>
  <r>
    <s v="Penny Pinchers-MLV-0.01"/>
    <n v="1020"/>
    <x v="2"/>
    <s v="05"/>
    <s v="09"/>
    <n v="0.01"/>
    <s v="No"/>
    <s v="Null"/>
    <n v="200"/>
    <s v="MLV"/>
    <s v="Linked"/>
    <s v="Upright"/>
    <s v="Aussie"/>
    <s v="Penny Pinchers"/>
    <n v="8.1000000000000003E-2"/>
    <n v="31"/>
    <n v="89670.37"/>
    <n v="71166.700000000012"/>
    <n v="6746"/>
    <n v="7263.29997"/>
    <s v="None"/>
    <n v="0"/>
    <n v="6746"/>
    <n v="7263.29997"/>
    <x v="2"/>
    <n v="234.29999903225806"/>
  </r>
  <r>
    <s v="Penny Pinchers-MLV-0.01"/>
    <n v="1021"/>
    <x v="2"/>
    <s v="05"/>
    <n v="10"/>
    <n v="0.01"/>
    <s v="No"/>
    <s v="Null"/>
    <n v="200"/>
    <s v="MLV"/>
    <s v="Linked"/>
    <s v="Upright"/>
    <s v="Aussie"/>
    <s v="Penny Pinchers"/>
    <n v="8.1000000000000003E-2"/>
    <n v="31"/>
    <n v="99774.07"/>
    <n v="97817.500000000015"/>
    <n v="7653"/>
    <n v="8081.6996700000009"/>
    <s v="None"/>
    <n v="0"/>
    <n v="7653"/>
    <n v="8081.6996700000009"/>
    <x v="2"/>
    <n v="260.69998935483875"/>
  </r>
  <r>
    <s v="Penny Station-MLV-0.01"/>
    <n v="1022"/>
    <x v="1"/>
    <s v="06"/>
    <s v="01"/>
    <n v="0.01"/>
    <s v="No"/>
    <s v="Null"/>
    <n v="200"/>
    <s v="MLV"/>
    <s v="Linked"/>
    <s v="Upright"/>
    <s v="Aussie"/>
    <s v="Penny Station"/>
    <n v="9.8800000000000013E-2"/>
    <n v="31"/>
    <n v="80712.95"/>
    <n v="79130.73000000001"/>
    <n v="7621"/>
    <n v="7974.4394600000005"/>
    <s v="None"/>
    <n v="0"/>
    <n v="7621"/>
    <n v="7974.4394600000005"/>
    <x v="1"/>
    <n v="257.23998258064518"/>
  </r>
  <r>
    <s v="Penny Station-MLV-0.01"/>
    <n v="1023"/>
    <x v="1"/>
    <s v="06"/>
    <s v="02"/>
    <n v="0.01"/>
    <s v="No"/>
    <s v="Null"/>
    <n v="200"/>
    <s v="MLV"/>
    <s v="Linked"/>
    <s v="Upright"/>
    <s v="Aussie"/>
    <s v="Penny Station"/>
    <n v="8.1000000000000003E-2"/>
    <n v="31"/>
    <n v="85935.07"/>
    <n v="65102.430000000008"/>
    <n v="6492"/>
    <n v="6960.740670000001"/>
    <s v="None"/>
    <n v="0"/>
    <n v="6492"/>
    <n v="6960.740670000001"/>
    <x v="1"/>
    <n v="224.54002161290325"/>
  </r>
  <r>
    <s v="Penny Station-MLV-0.01"/>
    <n v="1024"/>
    <x v="1"/>
    <s v="06"/>
    <s v="03"/>
    <n v="0.01"/>
    <s v="No"/>
    <s v="Null"/>
    <n v="200"/>
    <s v="MLV"/>
    <s v="Linked"/>
    <s v="Upright"/>
    <s v="Aussie"/>
    <s v="Penny Station"/>
    <n v="9.8800000000000013E-2"/>
    <n v="31"/>
    <n v="73188.87"/>
    <n v="57179.22"/>
    <n v="6767"/>
    <n v="7231.0603560000009"/>
    <s v="None"/>
    <n v="0"/>
    <n v="6767"/>
    <n v="7231.0603560000009"/>
    <x v="1"/>
    <n v="233.26001148387098"/>
  </r>
  <r>
    <s v="Penny Station-MLV-0.01"/>
    <n v="1025"/>
    <x v="1"/>
    <s v="06"/>
    <s v="04"/>
    <n v="0.01"/>
    <s v="No"/>
    <s v="Null"/>
    <n v="200"/>
    <s v="MLV"/>
    <s v="Linked"/>
    <s v="Upright"/>
    <s v="Aussie"/>
    <s v="Penny Station"/>
    <n v="8.1000000000000003E-2"/>
    <n v="31"/>
    <n v="99284.2"/>
    <n v="91929.510000000009"/>
    <n v="7649"/>
    <n v="8042.0201999999999"/>
    <s v="None"/>
    <n v="0"/>
    <n v="7649"/>
    <n v="8042.0201999999999"/>
    <x v="1"/>
    <n v="259.42000645161289"/>
  </r>
  <r>
    <s v="Pipeline-MLV-0.05"/>
    <n v="1026"/>
    <x v="0"/>
    <s v="09"/>
    <s v="05"/>
    <n v="0.05"/>
    <s v="No"/>
    <s v="Null"/>
    <n v="200"/>
    <s v="MLV"/>
    <s v="No"/>
    <s v="Slant"/>
    <s v="Aussie"/>
    <s v="Pipeline"/>
    <n v="5.0999999999999997E-2"/>
    <n v="31"/>
    <n v="129470.6"/>
    <n v="18496"/>
    <n v="6669"/>
    <n v="6603.0006000000003"/>
    <s v="None"/>
    <n v="0"/>
    <n v="6669"/>
    <n v="6603.0006000000003"/>
    <x v="0"/>
    <n v="213.00001935483871"/>
  </r>
  <r>
    <s v="Pipeline-MLV-0.05"/>
    <n v="1027"/>
    <x v="0"/>
    <s v="09"/>
    <s v="06"/>
    <n v="0.05"/>
    <s v="No"/>
    <s v="Null"/>
    <n v="200"/>
    <s v="MLV"/>
    <s v="No"/>
    <s v="Slant"/>
    <s v="Aussie"/>
    <s v="Pipeline"/>
    <n v="5.0999999999999997E-2"/>
    <n v="31"/>
    <n v="129470.6"/>
    <n v="23540"/>
    <n v="6834"/>
    <n v="6603.0006000000003"/>
    <s v="None"/>
    <n v="0"/>
    <n v="6834"/>
    <n v="6603.0006000000003"/>
    <x v="0"/>
    <n v="213.00001935483871"/>
  </r>
  <r>
    <s v="Crazy Clams-MLV-0.01"/>
    <n v="1028"/>
    <x v="1"/>
    <s v="03"/>
    <s v="01"/>
    <n v="0.01"/>
    <s v="Yes"/>
    <s v=".01/.02/.03"/>
    <n v="300"/>
    <s v="MLV"/>
    <s v="No"/>
    <s v="Upright"/>
    <s v="Aussie"/>
    <s v="Crazy Clams"/>
    <n v="7.6799999999999993E-2"/>
    <n v="31"/>
    <n v="79518.23"/>
    <n v="30121"/>
    <n v="5985"/>
    <n v="6107.0000639999989"/>
    <s v="None"/>
    <n v="0"/>
    <n v="5985"/>
    <n v="6107.0000639999989"/>
    <x v="1"/>
    <n v="197.00000206451608"/>
  </r>
  <r>
    <s v="Crazy Clams-MLV-0.01"/>
    <n v="1029"/>
    <x v="1"/>
    <s v="03"/>
    <s v="02"/>
    <n v="0.01"/>
    <s v="Yes"/>
    <s v=".01/.02/.03"/>
    <n v="300"/>
    <s v="MLV"/>
    <s v="No"/>
    <s v="Upright"/>
    <s v="Aussie"/>
    <s v="Crazy Clams"/>
    <n v="8.9300000000000004E-2"/>
    <n v="31"/>
    <n v="58667.41"/>
    <n v="27937"/>
    <n v="5291"/>
    <n v="5238.9997130000002"/>
    <s v="None"/>
    <n v="0"/>
    <n v="5291"/>
    <n v="5238.9997130000002"/>
    <x v="1"/>
    <n v="168.99999074193548"/>
  </r>
  <r>
    <s v="Green Plankton-MLV-0.01"/>
    <n v="1030"/>
    <x v="1"/>
    <s v="03"/>
    <s v="03"/>
    <n v="0.01"/>
    <s v="Yes"/>
    <s v=".01/.02/.03"/>
    <n v="300"/>
    <s v="MLV"/>
    <s v="No"/>
    <s v="Upright"/>
    <s v="Aussie"/>
    <s v="Green Plankton"/>
    <n v="8.9300000000000004E-2"/>
    <n v="31"/>
    <n v="47211.65"/>
    <n v="17106"/>
    <n v="4104"/>
    <n v="4216.0003450000004"/>
    <s v="None"/>
    <n v="0"/>
    <n v="4104"/>
    <n v="4216.0003450000004"/>
    <x v="1"/>
    <n v="136.00001112903226"/>
  </r>
  <r>
    <s v="Green Plankton-MLV-0.01"/>
    <n v="1031"/>
    <x v="1"/>
    <s v="03"/>
    <s v="04"/>
    <n v="0.01"/>
    <s v="Yes"/>
    <s v=".01/.02/.03"/>
    <n v="300"/>
    <s v="MLV"/>
    <s v="No"/>
    <s v="Upright"/>
    <s v="Aussie"/>
    <s v="Green Plankton"/>
    <n v="7.6799999999999993E-2"/>
    <n v="31"/>
    <n v="66601.56"/>
    <n v="24944"/>
    <n v="5004"/>
    <n v="5114.9998079999996"/>
    <s v="None"/>
    <n v="0"/>
    <n v="5004"/>
    <n v="5114.9998079999996"/>
    <x v="1"/>
    <n v="164.99999380645161"/>
  </r>
  <r>
    <s v="South Shore-MLV-0.05"/>
    <n v="1032"/>
    <x v="0"/>
    <s v="09"/>
    <s v="07"/>
    <n v="0.05"/>
    <s v="No"/>
    <s v="Null"/>
    <n v="200"/>
    <s v="MLV"/>
    <s v="No"/>
    <s v="Slant"/>
    <s v="Aussie"/>
    <s v="South Shore"/>
    <n v="5.0999999999999997E-2"/>
    <n v="31"/>
    <n v="131901.95000000001"/>
    <n v="21275"/>
    <n v="6884"/>
    <n v="6726.9994500000003"/>
    <s v="None"/>
    <n v="0"/>
    <n v="6884"/>
    <n v="6726.9994500000003"/>
    <x v="0"/>
    <n v="216.99998225806453"/>
  </r>
  <r>
    <s v="South Shore-MLV-0.05"/>
    <n v="1033"/>
    <x v="0"/>
    <s v="03"/>
    <s v="01"/>
    <n v="0.05"/>
    <s v="No"/>
    <s v="Null"/>
    <n v="200"/>
    <s v="MLV"/>
    <s v="No"/>
    <s v="Slant"/>
    <s v="Aussie"/>
    <s v="South Shore"/>
    <n v="5.0999999999999997E-2"/>
    <n v="31"/>
    <n v="137372.54999999999"/>
    <n v="20202"/>
    <n v="7099"/>
    <n v="7006.0000499999987"/>
    <s v="None"/>
    <n v="0"/>
    <n v="7099"/>
    <n v="7006.0000499999987"/>
    <x v="0"/>
    <n v="226.00000161290319"/>
  </r>
  <r>
    <s v="Fun Sea Sponges-MLV-0.01"/>
    <n v="1034"/>
    <x v="1"/>
    <s v="03"/>
    <s v="05"/>
    <n v="0.01"/>
    <s v="Yes"/>
    <s v=".01/.02/.03"/>
    <n v="300"/>
    <s v="MLV"/>
    <s v="No"/>
    <s v="Upright"/>
    <s v="Aussie"/>
    <s v="Fun Sea Sponges"/>
    <n v="8.9300000000000004E-2"/>
    <n v="31"/>
    <n v="73247.48"/>
    <n v="34880"/>
    <n v="6606"/>
    <n v="6540.9999639999996"/>
    <s v="None"/>
    <n v="0"/>
    <n v="6606"/>
    <n v="6540.9999639999996"/>
    <x v="1"/>
    <n v="210.99999883870967"/>
  </r>
  <r>
    <s v="Fun Sea Sponges-MLV-0.01"/>
    <n v="1035"/>
    <x v="1"/>
    <s v="03"/>
    <s v="06"/>
    <n v="0.01"/>
    <s v="Yes"/>
    <s v=".01/.02/.03"/>
    <n v="300"/>
    <s v="MLV"/>
    <s v="No"/>
    <s v="Upright"/>
    <s v="Aussie"/>
    <s v="Fun Sea Sponges"/>
    <n v="7.6799999999999993E-2"/>
    <n v="31"/>
    <n v="71445.31"/>
    <n v="25608"/>
    <n v="5332"/>
    <n v="5486.9998079999996"/>
    <s v="None"/>
    <n v="0"/>
    <n v="5332"/>
    <n v="5486.9998079999996"/>
    <x v="1"/>
    <n v="176.99999380645161"/>
  </r>
  <r>
    <s v="Giant Squid-MLV-0.01"/>
    <n v="1036"/>
    <x v="1"/>
    <s v="03"/>
    <s v="07"/>
    <n v="0.01"/>
    <s v="Yes"/>
    <s v=".01/.02/.03"/>
    <n v="300"/>
    <s v="MLV"/>
    <s v="No"/>
    <s v="Upright"/>
    <s v="Aussie"/>
    <s v="Giant Squid"/>
    <n v="8.9300000000000004E-2"/>
    <n v="31"/>
    <n v="59014.559999999998"/>
    <n v="22611"/>
    <n v="5173"/>
    <n v="5270.0002080000004"/>
    <s v="None"/>
    <n v="0"/>
    <n v="5173"/>
    <n v="5270.0002080000004"/>
    <x v="1"/>
    <n v="170.00000670967742"/>
  </r>
  <r>
    <s v="Giant Squid-MLV-0.01"/>
    <n v="1037"/>
    <x v="1"/>
    <s v="03"/>
    <s v="08"/>
    <n v="0.01"/>
    <s v="Yes"/>
    <s v=".01/.02/.03"/>
    <n v="300"/>
    <s v="MLV"/>
    <s v="No"/>
    <s v="Upright"/>
    <s v="Aussie"/>
    <s v="Giant Squid"/>
    <n v="7.6799999999999993E-2"/>
    <n v="31"/>
    <n v="81132.81"/>
    <n v="31085"/>
    <n v="6117"/>
    <n v="6230.9998079999996"/>
    <s v="None"/>
    <n v="0"/>
    <n v="6117"/>
    <n v="6230.9998079999996"/>
    <x v="1"/>
    <n v="200.99999380645161"/>
  </r>
  <r>
    <s v="Sunset Beach-MLV-0.05"/>
    <n v="1038"/>
    <x v="0"/>
    <s v="03"/>
    <s v="02"/>
    <n v="0.05"/>
    <s v="No"/>
    <s v="Null"/>
    <n v="200"/>
    <s v="MLV"/>
    <s v="No"/>
    <s v="Slant"/>
    <s v="Aussie"/>
    <s v="Sunset Beach"/>
    <n v="5.0999999999999997E-2"/>
    <n v="31"/>
    <n v="120352.95"/>
    <n v="23145"/>
    <n v="6384"/>
    <n v="6138.0004499999995"/>
    <s v="None"/>
    <n v="0"/>
    <n v="6384"/>
    <n v="6138.0004499999995"/>
    <x v="0"/>
    <n v="198.00001451612903"/>
  </r>
  <r>
    <s v="Sunset Beach-MLV-0.05"/>
    <n v="1039"/>
    <x v="0"/>
    <s v="03"/>
    <s v="03"/>
    <n v="0.05"/>
    <s v="No"/>
    <s v="Null"/>
    <n v="200"/>
    <s v="MLV"/>
    <s v="No"/>
    <s v="Slant"/>
    <s v="Aussie"/>
    <s v="Sunset Beach"/>
    <n v="5.0999999999999997E-2"/>
    <n v="31"/>
    <n v="122176.45"/>
    <n v="22214"/>
    <n v="6449"/>
    <n v="6230.9989499999992"/>
    <s v="None"/>
    <n v="0"/>
    <n v="6449"/>
    <n v="6230.9989499999992"/>
    <x v="0"/>
    <n v="200.99996612903223"/>
  </r>
  <r>
    <s v="Sugar Daddy-MLV-0.05"/>
    <n v="1040"/>
    <x v="0"/>
    <s v="04"/>
    <s v="01"/>
    <n v="0.05"/>
    <s v="No"/>
    <s v="Null"/>
    <n v="75"/>
    <s v="MLV"/>
    <s v="No"/>
    <s v="Upright"/>
    <s v="Aussie"/>
    <s v="Sugar Daddy"/>
    <n v="4.65E-2"/>
    <n v="31"/>
    <n v="153333.35"/>
    <n v="52489"/>
    <n v="7107"/>
    <n v="7130.0007750000004"/>
    <s v="None"/>
    <n v="0"/>
    <n v="7107"/>
    <n v="7130.0007750000004"/>
    <x v="0"/>
    <n v="230.00002500000002"/>
  </r>
  <r>
    <s v="Sugar Daddy-MLV-0.05"/>
    <n v="1041"/>
    <x v="0"/>
    <s v="04"/>
    <s v="03"/>
    <n v="0.05"/>
    <s v="No"/>
    <s v="Null"/>
    <n v="75"/>
    <s v="MLV"/>
    <s v="No"/>
    <s v="Upright"/>
    <s v="Aussie"/>
    <s v="Sugar Daddy"/>
    <n v="4.65E-2"/>
    <n v="31"/>
    <n v="154000"/>
    <n v="56879"/>
    <n v="7206"/>
    <n v="7161"/>
    <s v="None"/>
    <n v="0"/>
    <n v="7206"/>
    <n v="7161"/>
    <x v="0"/>
    <n v="231"/>
  </r>
  <r>
    <s v="Sugar Daddy-MLV-0.05"/>
    <n v="1042"/>
    <x v="0"/>
    <s v="04"/>
    <s v="05"/>
    <n v="0.05"/>
    <s v="No"/>
    <s v="Null"/>
    <n v="75"/>
    <s v="MLV"/>
    <s v="No"/>
    <s v="Upright"/>
    <s v="Aussie"/>
    <s v="Sugar Daddy"/>
    <n v="4.65E-2"/>
    <n v="31"/>
    <n v="148000"/>
    <n v="53261"/>
    <n v="6904"/>
    <n v="6882"/>
    <s v="None"/>
    <n v="0"/>
    <n v="6904"/>
    <n v="6882"/>
    <x v="0"/>
    <n v="222"/>
  </r>
  <r>
    <s v="Waikiki-MLV-0.05"/>
    <n v="1043"/>
    <x v="0"/>
    <s v="03"/>
    <s v="04"/>
    <n v="0.05"/>
    <s v="No"/>
    <s v="Null"/>
    <n v="200"/>
    <s v="MLV"/>
    <s v="No"/>
    <s v="Slant"/>
    <s v="Aussie"/>
    <s v="Waikiki"/>
    <n v="5.0999999999999997E-2"/>
    <n v="31"/>
    <n v="125823.55"/>
    <n v="18235"/>
    <n v="6492"/>
    <n v="6417.0010499999999"/>
    <s v="None"/>
    <n v="0"/>
    <n v="6492"/>
    <n v="6417.0010499999999"/>
    <x v="0"/>
    <n v="207.00003387096774"/>
  </r>
  <r>
    <s v="Waikiki-MLV-0.05"/>
    <n v="1044"/>
    <x v="0"/>
    <s v="03"/>
    <s v="05"/>
    <n v="0.05"/>
    <s v="No"/>
    <s v="Null"/>
    <n v="200"/>
    <s v="MLV"/>
    <s v="No"/>
    <s v="Slant"/>
    <s v="Aussie"/>
    <s v="Waikiki"/>
    <n v="5.0999999999999997E-2"/>
    <n v="31"/>
    <n v="130078.45"/>
    <n v="22427"/>
    <n v="6833"/>
    <n v="6634.0009499999996"/>
    <s v="None"/>
    <n v="0"/>
    <n v="6833"/>
    <n v="6634.0009499999996"/>
    <x v="0"/>
    <n v="214.00003064516127"/>
  </r>
  <r>
    <s v="Waimea Bay-MLV-0.05"/>
    <n v="1045"/>
    <x v="0"/>
    <s v="03"/>
    <s v="06"/>
    <n v="0.05"/>
    <s v="No"/>
    <s v="Null"/>
    <n v="200"/>
    <s v="MLV"/>
    <s v="No"/>
    <s v="Slant"/>
    <s v="Aussie"/>
    <s v="Waimea Bay"/>
    <n v="5.0999999999999997E-2"/>
    <n v="31"/>
    <n v="122784.3"/>
    <n v="22324"/>
    <n v="6481"/>
    <n v="6261.9992999999995"/>
    <s v="None"/>
    <n v="0"/>
    <n v="6481"/>
    <n v="6261.9992999999995"/>
    <x v="0"/>
    <n v="201.99997741935482"/>
  </r>
  <r>
    <s v="Waimea Bay-MLV-0.05"/>
    <n v="1046"/>
    <x v="0"/>
    <s v="03"/>
    <s v="07"/>
    <n v="0.05"/>
    <s v="No"/>
    <s v="Null"/>
    <n v="200"/>
    <s v="MLV"/>
    <s v="No"/>
    <s v="Slant"/>
    <s v="Aussie"/>
    <s v="Waimea Bay"/>
    <n v="5.0999999999999997E-2"/>
    <n v="31"/>
    <n v="134333.35"/>
    <n v="20050"/>
    <n v="6954"/>
    <n v="6851.0008499999994"/>
    <s v="None"/>
    <n v="0"/>
    <n v="6954"/>
    <n v="6851.0008499999994"/>
    <x v="0"/>
    <n v="221.00002741935481"/>
  </r>
  <r>
    <s v="Bank Robbers-MLV-0.01"/>
    <n v="1047"/>
    <x v="2"/>
    <s v="06"/>
    <s v="01"/>
    <n v="0.01"/>
    <s v="No"/>
    <s v="Null"/>
    <n v="250"/>
    <s v="MLV"/>
    <s v="Stand Alone"/>
    <s v="Upright"/>
    <s v="Belly"/>
    <s v="Bank Robbers"/>
    <n v="0.1012"/>
    <n v="31"/>
    <n v="65247.040000000001"/>
    <n v="47452"/>
    <n v="6834"/>
    <n v="6603.0004479999998"/>
    <s v="None"/>
    <n v="0"/>
    <n v="6834"/>
    <n v="6603.0004479999998"/>
    <x v="2"/>
    <n v="213.00001445161288"/>
  </r>
  <r>
    <s v="Bank Robbers-MLV-0.01"/>
    <n v="1048"/>
    <x v="2"/>
    <s v="06"/>
    <s v="02"/>
    <n v="0.01"/>
    <s v="No"/>
    <s v="Null"/>
    <n v="250"/>
    <s v="MLV"/>
    <s v="Stand Alone"/>
    <s v="Upright"/>
    <s v="Belly"/>
    <s v="Bank Robbers"/>
    <n v="8.8999999999999996E-2"/>
    <n v="31"/>
    <n v="66179.78"/>
    <n v="42697"/>
    <n v="6027"/>
    <n v="5890.0004199999994"/>
    <s v="None"/>
    <n v="0"/>
    <n v="6027"/>
    <n v="5890.0004199999994"/>
    <x v="2"/>
    <n v="190.00001354838707"/>
  </r>
  <r>
    <s v="Bank Robbers-MLV-0.01"/>
    <n v="1049"/>
    <x v="2"/>
    <s v="06"/>
    <s v="03"/>
    <n v="0.01"/>
    <s v="No"/>
    <s v="Null"/>
    <n v="250"/>
    <s v="MLV"/>
    <s v="Stand Alone"/>
    <s v="Upright"/>
    <s v="Belly"/>
    <s v="Bank Robbers"/>
    <n v="0.1012"/>
    <n v="31"/>
    <n v="60345.85"/>
    <n v="37136"/>
    <n v="6219"/>
    <n v="6107.0000199999995"/>
    <s v="None"/>
    <n v="0"/>
    <n v="6219"/>
    <n v="6107.0000199999995"/>
    <x v="2"/>
    <n v="197.00000064516126"/>
  </r>
  <r>
    <s v="Bank Robbers-MLV-0.01"/>
    <n v="1050"/>
    <x v="2"/>
    <s v="06"/>
    <s v="04"/>
    <n v="0.01"/>
    <s v="No"/>
    <s v="Null"/>
    <n v="250"/>
    <s v="MLV"/>
    <s v="Stand Alone"/>
    <s v="Upright"/>
    <s v="Belly"/>
    <s v="Bank Robbers"/>
    <n v="8.8999999999999996E-2"/>
    <n v="31"/>
    <n v="77325.84"/>
    <n v="68734"/>
    <n v="7238"/>
    <n v="6881.9997599999997"/>
    <s v="None"/>
    <n v="0"/>
    <n v="7238"/>
    <n v="6881.9997599999997"/>
    <x v="2"/>
    <n v="221.99999225806451"/>
  </r>
  <r>
    <s v="Bank Robbers-MLV-0.01"/>
    <n v="1051"/>
    <x v="1"/>
    <s v="05"/>
    <s v="01"/>
    <n v="0.01"/>
    <s v="No"/>
    <s v="Null"/>
    <n v="250"/>
    <s v="MLV"/>
    <s v="Stand Alone"/>
    <s v="Upright"/>
    <s v="Belly"/>
    <s v="Bank Robbers"/>
    <n v="8.900000000000001E-2"/>
    <n v="31"/>
    <n v="58865.17"/>
    <n v="36225"/>
    <n v="5335"/>
    <n v="5239.0001300000004"/>
    <s v="None"/>
    <n v="0"/>
    <n v="5335"/>
    <n v="5239.0001300000004"/>
    <x v="1"/>
    <n v="169.00000419354839"/>
  </r>
  <r>
    <s v="Bank Robbers-MLV-0.01"/>
    <n v="1052"/>
    <x v="1"/>
    <s v="05"/>
    <s v="02"/>
    <n v="0.01"/>
    <s v="No"/>
    <s v="Null"/>
    <n v="250"/>
    <s v="MLV"/>
    <s v="Stand Alone"/>
    <s v="Upright"/>
    <s v="Belly"/>
    <s v="Bank Robbers"/>
    <n v="8.900000000000001E-2"/>
    <n v="31"/>
    <n v="51550.559999999998"/>
    <n v="39654"/>
    <n v="4772"/>
    <n v="4587.9998400000004"/>
    <s v="None"/>
    <n v="0"/>
    <n v="4772"/>
    <n v="4587.9998400000004"/>
    <x v="1"/>
    <n v="147.99999483870968"/>
  </r>
  <r>
    <s v="Bank Robbers-MLV-0.01"/>
    <n v="1053"/>
    <x v="1"/>
    <s v="05"/>
    <s v="03"/>
    <n v="0.01"/>
    <s v="No"/>
    <s v="Null"/>
    <n v="250"/>
    <s v="MLV"/>
    <s v="Stand Alone"/>
    <s v="Upright"/>
    <s v="Belly"/>
    <s v="Bank Robbers"/>
    <n v="0.1012"/>
    <n v="31"/>
    <n v="46254.94"/>
    <n v="38546"/>
    <n v="4899"/>
    <n v="4680.9999280000002"/>
    <s v="None"/>
    <n v="0"/>
    <n v="4899"/>
    <n v="4680.9999280000002"/>
    <x v="1"/>
    <n v="150.99999767741937"/>
  </r>
  <r>
    <s v="Bank Robbers-MLV-0.01"/>
    <n v="1054"/>
    <x v="1"/>
    <s v="05"/>
    <s v="04"/>
    <n v="0.01"/>
    <s v="No"/>
    <s v="Null"/>
    <n v="250"/>
    <s v="MLV"/>
    <s v="Stand Alone"/>
    <s v="Upright"/>
    <s v="Belly"/>
    <s v="Bank Robbers"/>
    <n v="0.1012"/>
    <n v="31"/>
    <n v="44417"/>
    <n v="41318"/>
    <n v="4742"/>
    <n v="4495.0003999999999"/>
    <s v="None"/>
    <n v="0"/>
    <n v="4742"/>
    <n v="4495.0003999999999"/>
    <x v="1"/>
    <n v="145.00001290322581"/>
  </r>
  <r>
    <s v="Bank Robbers-MLV-0.01"/>
    <n v="1055"/>
    <x v="1"/>
    <s v="05"/>
    <s v="05"/>
    <n v="0.01"/>
    <s v="No"/>
    <s v="Null"/>
    <n v="250"/>
    <s v="MLV"/>
    <s v="Stand Alone"/>
    <s v="Upright"/>
    <s v="Belly"/>
    <s v="Bank Robbers"/>
    <n v="8.900000000000001E-2"/>
    <n v="31"/>
    <n v="49112.36"/>
    <n v="31182"/>
    <n v="4466"/>
    <n v="4371.0000400000008"/>
    <s v="None"/>
    <n v="0"/>
    <n v="4466"/>
    <n v="4371.0000400000008"/>
    <x v="1"/>
    <n v="141.00000129032261"/>
  </r>
  <r>
    <s v="Bank Robbers-MLV-0.01"/>
    <n v="1056"/>
    <x v="1"/>
    <s v="05"/>
    <s v="06"/>
    <n v="0.01"/>
    <s v="No"/>
    <s v="Null"/>
    <n v="250"/>
    <s v="MLV"/>
    <s v="Stand Alone"/>
    <s v="Upright"/>
    <s v="Belly"/>
    <s v="Bank Robbers"/>
    <n v="8.900000000000001E-2"/>
    <n v="31"/>
    <n v="49460.67"/>
    <n v="49461"/>
    <n v="4666"/>
    <n v="4401.9996300000003"/>
    <s v="None"/>
    <n v="0"/>
    <n v="4666"/>
    <n v="4401.9996300000003"/>
    <x v="1"/>
    <n v="141.99998806451615"/>
  </r>
  <r>
    <s v="Bank Robbers-MLV-0.01"/>
    <n v="1057"/>
    <x v="1"/>
    <s v="05"/>
    <s v="07"/>
    <n v="0.01"/>
    <s v="No"/>
    <s v="Null"/>
    <n v="250"/>
    <s v="MLV"/>
    <s v="Stand Alone"/>
    <s v="Upright"/>
    <s v="Belly"/>
    <s v="Bank Robbers"/>
    <n v="0.1012"/>
    <n v="31"/>
    <n v="42885.38"/>
    <n v="32989"/>
    <n v="4514"/>
    <n v="4340.0004559999998"/>
    <s v="None"/>
    <n v="0"/>
    <n v="4514"/>
    <n v="4340.0004559999998"/>
    <x v="1"/>
    <n v="140.0000147096774"/>
  </r>
  <r>
    <s v="Bank Robbers-MLV-0.01"/>
    <n v="1058"/>
    <x v="1"/>
    <s v="05"/>
    <s v="08"/>
    <n v="0.01"/>
    <s v="No"/>
    <s v="Null"/>
    <n v="250"/>
    <s v="MLV"/>
    <s v="Stand Alone"/>
    <s v="Upright"/>
    <s v="Belly"/>
    <s v="Bank Robbers"/>
    <n v="0.1012"/>
    <n v="31"/>
    <n v="43498.02"/>
    <n v="28999"/>
    <n v="4519"/>
    <n v="4401.999624"/>
    <s v="None"/>
    <n v="0"/>
    <n v="4519"/>
    <n v="4401.999624"/>
    <x v="1"/>
    <n v="141.99998787096774"/>
  </r>
  <r>
    <s v="Bank Robbers-MLV-0.01"/>
    <n v="1059"/>
    <x v="1"/>
    <s v="05"/>
    <s v="09"/>
    <n v="0.01"/>
    <s v="No"/>
    <s v="Null"/>
    <n v="250"/>
    <s v="MLV"/>
    <s v="Stand Alone"/>
    <s v="Upright"/>
    <s v="Belly"/>
    <s v="Bank Robbers"/>
    <n v="8.900000000000001E-2"/>
    <n v="31"/>
    <n v="50157.3"/>
    <n v="40945"/>
    <n v="4665"/>
    <n v="4463.9997000000003"/>
    <s v="None"/>
    <n v="0"/>
    <n v="4665"/>
    <n v="4463.9997000000003"/>
    <x v="1"/>
    <n v="143.99999032258066"/>
  </r>
  <r>
    <s v="Bank Robbers-MLV-0.01"/>
    <n v="1060"/>
    <x v="1"/>
    <s v="05"/>
    <s v="10"/>
    <n v="0.01"/>
    <s v="No"/>
    <s v="Null"/>
    <n v="250"/>
    <s v="MLV"/>
    <s v="Stand Alone"/>
    <s v="Upright"/>
    <s v="Belly"/>
    <s v="Bank Robbers"/>
    <n v="8.900000000000001E-2"/>
    <n v="31"/>
    <n v="60258.43"/>
    <n v="56054"/>
    <n v="5658"/>
    <n v="5363.0002700000005"/>
    <s v="None"/>
    <n v="0"/>
    <n v="5658"/>
    <n v="5363.0002700000005"/>
    <x v="1"/>
    <n v="173.00000870967745"/>
  </r>
  <r>
    <s v="Poker Deluxe-Poker-0.05"/>
    <n v="1061"/>
    <x v="2"/>
    <s v="01"/>
    <s v="01"/>
    <n v="0.05"/>
    <s v="No"/>
    <s v="Null"/>
    <n v="10"/>
    <s v="Poker"/>
    <s v="No"/>
    <s v="Slant"/>
    <s v="Belly"/>
    <s v="Poker Deluxe"/>
    <n v="2.2499999999999999E-2"/>
    <n v="31"/>
    <n v="297600"/>
    <n v="753418"/>
    <n v="6663"/>
    <n v="6696"/>
    <s v="None"/>
    <n v="0"/>
    <n v="6663"/>
    <n v="6696"/>
    <x v="3"/>
    <n v="216"/>
  </r>
  <r>
    <s v="Poker Deluxe-Poker-0.05"/>
    <n v="1062"/>
    <x v="2"/>
    <s v="01"/>
    <s v="02"/>
    <n v="0.05"/>
    <s v="No"/>
    <s v="Null"/>
    <n v="10"/>
    <s v="Poker"/>
    <s v="No"/>
    <s v="Slant"/>
    <s v="Belly"/>
    <s v="Poker Deluxe"/>
    <n v="2.2499999999999999E-2"/>
    <n v="31"/>
    <n v="264533.34999999998"/>
    <n v="881778"/>
    <n v="6111"/>
    <n v="5952.0003749999996"/>
    <s v="None"/>
    <n v="0"/>
    <n v="6111"/>
    <n v="5952.0003749999996"/>
    <x v="3"/>
    <n v="192.00001209677419"/>
  </r>
  <r>
    <s v="Poker Deluxe-Poker-0.05"/>
    <n v="1063"/>
    <x v="2"/>
    <s v="01"/>
    <s v="03"/>
    <n v="0.05"/>
    <s v="No"/>
    <s v="Null"/>
    <n v="10"/>
    <s v="Poker"/>
    <s v="No"/>
    <s v="Slant"/>
    <s v="Belly"/>
    <s v="Poker Deluxe"/>
    <n v="2.2499999999999999E-2"/>
    <n v="31"/>
    <n v="272800"/>
    <n v="924746"/>
    <n v="6312"/>
    <n v="6138"/>
    <s v="None"/>
    <n v="0"/>
    <n v="6312"/>
    <n v="6138"/>
    <x v="3"/>
    <n v="198"/>
  </r>
  <r>
    <s v="Poker Deluxe-Poker-0.05"/>
    <n v="1064"/>
    <x v="2"/>
    <s v="01"/>
    <s v="04"/>
    <n v="0.05"/>
    <s v="No"/>
    <s v="Null"/>
    <n v="10"/>
    <s v="Poker"/>
    <s v="No"/>
    <s v="Slant"/>
    <s v="Belly"/>
    <s v="Poker Deluxe"/>
    <n v="2.2499999999999999E-2"/>
    <n v="31"/>
    <n v="300355.55"/>
    <n v="760394"/>
    <n v="6724"/>
    <n v="6757.9998749999995"/>
    <s v="None"/>
    <n v="0"/>
    <n v="6724"/>
    <n v="6757.9998749999995"/>
    <x v="3"/>
    <n v="217.99999596774191"/>
  </r>
  <r>
    <s v="Poker Deluxe-Poker-0.05"/>
    <n v="1065"/>
    <x v="2"/>
    <s v="01"/>
    <s v="05"/>
    <n v="0.05"/>
    <s v="No"/>
    <s v="Null"/>
    <n v="10"/>
    <s v="Poker"/>
    <s v="No"/>
    <s v="Slant"/>
    <s v="Belly"/>
    <s v="Poker Deluxe"/>
    <n v="2.2499999999999999E-2"/>
    <n v="31"/>
    <n v="296222.2"/>
    <n v="987407"/>
    <n v="6843"/>
    <n v="6664.9994999999999"/>
    <s v="None"/>
    <n v="0"/>
    <n v="6843"/>
    <n v="6664.9994999999999"/>
    <x v="3"/>
    <n v="214.99998387096772"/>
  </r>
  <r>
    <s v="Poker Deluxe-Poker-0.05"/>
    <n v="1066"/>
    <x v="2"/>
    <s v="01"/>
    <s v="06"/>
    <n v="0.05"/>
    <s v="No"/>
    <s v="Null"/>
    <n v="10"/>
    <s v="Poker"/>
    <s v="No"/>
    <s v="Slant"/>
    <s v="Belly"/>
    <s v="Poker Deluxe"/>
    <n v="2.2499999999999999E-2"/>
    <n v="31"/>
    <n v="271422.2"/>
    <n v="969365"/>
    <n v="6311"/>
    <n v="6106.9994999999999"/>
    <s v="None"/>
    <n v="0"/>
    <n v="6311"/>
    <n v="6106.9994999999999"/>
    <x v="3"/>
    <n v="196.99998387096772"/>
  </r>
  <r>
    <s v="Poker Deluxe-Poker-0.05"/>
    <n v="1067"/>
    <x v="2"/>
    <s v="01"/>
    <s v="07"/>
    <n v="0.05"/>
    <s v="No"/>
    <s v="Null"/>
    <n v="10"/>
    <s v="Poker"/>
    <s v="No"/>
    <s v="Slant"/>
    <s v="Belly"/>
    <s v="Poker Deluxe"/>
    <n v="2.2499999999999999E-2"/>
    <n v="31"/>
    <n v="263155.55"/>
    <n v="809709"/>
    <n v="6030"/>
    <n v="5920.9998749999995"/>
    <s v="None"/>
    <n v="0"/>
    <n v="6030"/>
    <n v="5920.9998749999995"/>
    <x v="3"/>
    <n v="190.99999596774191"/>
  </r>
  <r>
    <s v="Poker Deluxe-Poker-0.05"/>
    <n v="1068"/>
    <x v="2"/>
    <s v="01"/>
    <s v="08"/>
    <n v="0.05"/>
    <s v="No"/>
    <s v="Null"/>
    <n v="10"/>
    <s v="Poker"/>
    <s v="No"/>
    <s v="Slant"/>
    <s v="Belly"/>
    <s v="Poker Deluxe"/>
    <n v="2.2499999999999999E-2"/>
    <n v="31"/>
    <n v="311377.8"/>
    <n v="768834"/>
    <n v="6948"/>
    <n v="7006.0004999999992"/>
    <s v="None"/>
    <n v="0"/>
    <n v="6948"/>
    <n v="7006.0004999999992"/>
    <x v="3"/>
    <n v="226.00001612903222"/>
  </r>
  <r>
    <s v="Poker Deluxe-Poker-0.05"/>
    <n v="2069"/>
    <x v="1"/>
    <s v="09"/>
    <s v="02"/>
    <n v="0.05"/>
    <s v="No"/>
    <s v="Null"/>
    <n v="10"/>
    <s v="Poker"/>
    <s v="No"/>
    <s v="Upright"/>
    <s v="Belly"/>
    <s v="Poker Deluxe"/>
    <n v="0.02"/>
    <n v="5"/>
    <n v="28250"/>
    <n v="72436"/>
    <n v="563"/>
    <n v="565"/>
    <s v="None"/>
    <n v="0"/>
    <n v="563"/>
    <n v="565"/>
    <x v="4"/>
    <n v="113"/>
  </r>
  <r>
    <s v="Poker Deluxe-Poker-0.05"/>
    <n v="2070"/>
    <x v="1"/>
    <s v="09"/>
    <s v="03"/>
    <n v="0.05"/>
    <s v="No"/>
    <s v="Null"/>
    <n v="10"/>
    <s v="Poker"/>
    <s v="No"/>
    <s v="Upright"/>
    <s v="Belly"/>
    <s v="Poker Deluxe"/>
    <n v="0.02"/>
    <n v="5"/>
    <n v="27250"/>
    <n v="90833"/>
    <n v="560"/>
    <n v="545"/>
    <s v="None"/>
    <n v="0"/>
    <n v="560"/>
    <n v="545"/>
    <x v="4"/>
    <n v="109"/>
  </r>
  <r>
    <s v="Poker Deluxe-Poker-0.05"/>
    <n v="2071"/>
    <x v="1"/>
    <s v="09"/>
    <s v="09"/>
    <n v="0.05"/>
    <s v="No"/>
    <s v="Null"/>
    <n v="10"/>
    <s v="Poker"/>
    <s v="No"/>
    <s v="Upright"/>
    <s v="Belly"/>
    <s v="Poker Deluxe"/>
    <n v="0.02"/>
    <n v="5"/>
    <n v="27500"/>
    <n v="85938"/>
    <n v="561"/>
    <n v="550"/>
    <s v="None"/>
    <n v="0"/>
    <n v="561"/>
    <n v="550"/>
    <x v="4"/>
    <n v="110"/>
  </r>
  <r>
    <s v="Poker Deluxe-Poker-0.05"/>
    <n v="2072"/>
    <x v="1"/>
    <s v="09"/>
    <n v="10"/>
    <n v="0.05"/>
    <s v="No"/>
    <s v="Null"/>
    <n v="10"/>
    <s v="Poker"/>
    <s v="No"/>
    <s v="Upright"/>
    <s v="Belly"/>
    <s v="Poker Deluxe"/>
    <n v="0.02"/>
    <n v="5"/>
    <n v="35500"/>
    <n v="95946"/>
    <n v="712"/>
    <n v="710"/>
    <s v="None"/>
    <n v="0"/>
    <n v="712"/>
    <n v="710"/>
    <x v="4"/>
    <n v="142"/>
  </r>
  <r>
    <s v="Poker Deluxe-Poker-0.25"/>
    <n v="1073"/>
    <x v="1"/>
    <s v="09"/>
    <s v="01"/>
    <n v="0.25"/>
    <s v="No"/>
    <s v="Null"/>
    <n v="5"/>
    <s v="Poker"/>
    <s v="No"/>
    <s v="Upright"/>
    <s v="Belly"/>
    <s v="Poker Deluxe"/>
    <n v="1.7500000000000002E-2"/>
    <n v="31"/>
    <n v="256857.25"/>
    <n v="348281"/>
    <n v="4622"/>
    <n v="4495.0018750000008"/>
    <s v="None"/>
    <n v="0"/>
    <n v="4622"/>
    <n v="4495.0018750000008"/>
    <x v="5"/>
    <n v="145.00006048387098"/>
  </r>
  <r>
    <s v="Poker Deluxe-Poker-0.25"/>
    <n v="1074"/>
    <x v="1"/>
    <s v="09"/>
    <s v="04"/>
    <n v="0.25"/>
    <s v="No"/>
    <s v="Null"/>
    <n v="5"/>
    <s v="Poker"/>
    <s v="No"/>
    <s v="Upright"/>
    <s v="Belly"/>
    <s v="Poker Deluxe"/>
    <n v="1.7500000000000002E-2"/>
    <n v="31"/>
    <n v="210800"/>
    <n v="219013"/>
    <n v="3683"/>
    <n v="3689.0000000000005"/>
    <s v="None"/>
    <n v="0"/>
    <n v="3683"/>
    <n v="3689.0000000000005"/>
    <x v="5"/>
    <n v="119.00000000000001"/>
  </r>
  <r>
    <s v="Poker Deluxe-Poker-0.25"/>
    <n v="1075"/>
    <x v="1"/>
    <s v="09"/>
    <s v="05"/>
    <n v="0.25"/>
    <s v="No"/>
    <s v="Null"/>
    <n v="5"/>
    <s v="Poker"/>
    <s v="No"/>
    <s v="Upright"/>
    <s v="Belly"/>
    <s v="Poker Deluxe"/>
    <n v="1.7500000000000002E-2"/>
    <n v="31"/>
    <n v="262171.5"/>
    <n v="367960"/>
    <n v="4733"/>
    <n v="4588.0012500000003"/>
    <s v="None"/>
    <n v="0"/>
    <n v="4733"/>
    <n v="4588.0012500000003"/>
    <x v="5"/>
    <n v="148.00004032258065"/>
  </r>
  <r>
    <s v="Poker Deluxe-Poker-0.25"/>
    <n v="1076"/>
    <x v="1"/>
    <s v="09"/>
    <s v="06"/>
    <n v="0.25"/>
    <s v="No"/>
    <s v="Null"/>
    <n v="5"/>
    <s v="Poker"/>
    <s v="No"/>
    <s v="Upright"/>
    <s v="Belly"/>
    <s v="Poker Deluxe"/>
    <n v="1.7500000000000002E-2"/>
    <n v="31"/>
    <n v="248000"/>
    <n v="354286"/>
    <n v="4485"/>
    <n v="4340"/>
    <s v="None"/>
    <n v="0"/>
    <n v="4485"/>
    <n v="4340"/>
    <x v="5"/>
    <n v="140"/>
  </r>
  <r>
    <s v="Poker Deluxe-Poker-0.25"/>
    <n v="1077"/>
    <x v="1"/>
    <s v="09"/>
    <s v="07"/>
    <n v="0.25"/>
    <s v="No"/>
    <s v="Null"/>
    <n v="5"/>
    <s v="Poker"/>
    <s v="No"/>
    <s v="Upright"/>
    <s v="Belly"/>
    <s v="Poker Deluxe"/>
    <n v="1.7500000000000002E-2"/>
    <n v="31"/>
    <n v="203714.25"/>
    <n v="211651"/>
    <n v="3559"/>
    <n v="3564.9993750000003"/>
    <s v="None"/>
    <n v="0"/>
    <n v="3559"/>
    <n v="3564.9993750000003"/>
    <x v="5"/>
    <n v="114.99997983870969"/>
  </r>
  <r>
    <s v="Poker Deluxe-Poker-0.25"/>
    <n v="1078"/>
    <x v="1"/>
    <s v="09"/>
    <s v="08"/>
    <n v="0.25"/>
    <s v="No"/>
    <s v="Null"/>
    <n v="5"/>
    <s v="Poker"/>
    <s v="No"/>
    <s v="Upright"/>
    <s v="Belly"/>
    <s v="Poker Deluxe"/>
    <n v="1.7500000000000002E-2"/>
    <n v="31"/>
    <n v="196628.5"/>
    <n v="238338"/>
    <n v="3498"/>
    <n v="3440.9987500000002"/>
    <s v="None"/>
    <n v="0"/>
    <n v="3498"/>
    <n v="3440.9987500000002"/>
    <x v="5"/>
    <n v="110.99995967741935"/>
  </r>
  <r>
    <s v="Sleepy 7's-Reels-0.25"/>
    <n v="2079"/>
    <x v="2"/>
    <s v="07"/>
    <s v="01"/>
    <n v="0.25"/>
    <s v="No"/>
    <s v="Null"/>
    <n v="3"/>
    <s v="Reels"/>
    <s v="No"/>
    <s v="Upright"/>
    <s v="Belly"/>
    <s v="Sleepy 7's"/>
    <n v="0.06"/>
    <n v="20"/>
    <n v="83666.75"/>
    <n v="128225"/>
    <n v="4928"/>
    <n v="5020.0050000000001"/>
    <s v="None"/>
    <n v="0"/>
    <n v="4928"/>
    <n v="5020.0050000000001"/>
    <x v="6"/>
    <n v="251.00024999999999"/>
  </r>
  <r>
    <s v="Sleepy 7's-Reels-0.25"/>
    <n v="2080"/>
    <x v="2"/>
    <s v="07"/>
    <s v="03"/>
    <n v="0.25"/>
    <s v="No"/>
    <s v="Null"/>
    <n v="3"/>
    <s v="Reels"/>
    <s v="No"/>
    <s v="Upright"/>
    <s v="Belly"/>
    <s v="Sleepy 7's"/>
    <n v="6.5000000000000002E-2"/>
    <n v="20"/>
    <n v="77538.5"/>
    <n v="139709"/>
    <n v="5057"/>
    <n v="5040.0025000000005"/>
    <s v="None"/>
    <n v="0"/>
    <n v="5057"/>
    <n v="5040.0025000000005"/>
    <x v="6"/>
    <n v="252.00012500000003"/>
  </r>
  <r>
    <s v="Sleepy 7's-Reels-0.25"/>
    <n v="2081"/>
    <x v="2"/>
    <s v="07"/>
    <s v="04"/>
    <n v="0.25"/>
    <s v="No"/>
    <s v="Null"/>
    <n v="3"/>
    <s v="Reels"/>
    <s v="No"/>
    <s v="Upright"/>
    <s v="Belly"/>
    <s v="Sleepy 7's"/>
    <n v="0.06"/>
    <n v="20"/>
    <n v="84666.75"/>
    <n v="141111"/>
    <n v="5046"/>
    <n v="5080.0050000000001"/>
    <s v="None"/>
    <n v="0"/>
    <n v="5046"/>
    <n v="5080.0050000000001"/>
    <x v="6"/>
    <n v="254.00024999999999"/>
  </r>
  <r>
    <s v="Sleepy 7's-Reels-0.25"/>
    <n v="2082"/>
    <x v="2"/>
    <s v="07"/>
    <s v="06"/>
    <n v="0.25"/>
    <s v="No"/>
    <s v="Null"/>
    <n v="3"/>
    <s v="Reels"/>
    <s v="No"/>
    <s v="Upright"/>
    <s v="Belly"/>
    <s v="Sleepy 7's"/>
    <n v="6.5000000000000002E-2"/>
    <n v="20"/>
    <n v="78461.5"/>
    <n v="121646"/>
    <n v="5015"/>
    <n v="5099.9975000000004"/>
    <s v="None"/>
    <n v="0"/>
    <n v="5015"/>
    <n v="5099.9975000000004"/>
    <x v="6"/>
    <n v="254.99987500000003"/>
  </r>
  <r>
    <s v="Smokin 7's-Reels-0.25"/>
    <n v="1083"/>
    <x v="2"/>
    <s v="08"/>
    <s v="01"/>
    <n v="0.25"/>
    <s v="No"/>
    <s v="Null"/>
    <n v="3"/>
    <s v="Reels"/>
    <s v="No"/>
    <s v="Upright"/>
    <s v="Belly"/>
    <s v="Smokin 7's"/>
    <n v="6.5000000000000002E-2"/>
    <n v="31"/>
    <n v="114461.5"/>
    <n v="299246"/>
    <n v="7750"/>
    <n v="7439.9975000000004"/>
    <s v="None"/>
    <n v="0"/>
    <n v="7750"/>
    <n v="7439.9975000000004"/>
    <x v="6"/>
    <n v="239.99991935483871"/>
  </r>
  <r>
    <s v="Insane 7s-Reels-0.25"/>
    <n v="1084"/>
    <x v="2"/>
    <s v="08"/>
    <s v="02"/>
    <n v="0.25"/>
    <s v="No"/>
    <s v="Null"/>
    <n v="3"/>
    <s v="Reels"/>
    <s v="No"/>
    <s v="Upright"/>
    <s v="Belly"/>
    <s v="Insane 7s"/>
    <n v="0.06"/>
    <n v="31"/>
    <n v="127616.75"/>
    <n v="278944"/>
    <n v="7848"/>
    <n v="7657.0050000000001"/>
    <s v="None"/>
    <n v="0"/>
    <n v="7848"/>
    <n v="7657.0050000000001"/>
    <x v="6"/>
    <n v="247.00016129032258"/>
  </r>
  <r>
    <s v="Insane 7s-Reels-0.25"/>
    <n v="1085"/>
    <x v="2"/>
    <s v="08"/>
    <s v="03"/>
    <n v="0.25"/>
    <s v="No"/>
    <s v="Null"/>
    <n v="3"/>
    <s v="Reels"/>
    <s v="No"/>
    <s v="Upright"/>
    <s v="Belly"/>
    <s v="Insane 7s"/>
    <n v="6.5000000000000002E-2"/>
    <n v="31"/>
    <n v="116846.25"/>
    <n v="268612"/>
    <n v="7823"/>
    <n v="7595.0062500000004"/>
    <s v="None"/>
    <n v="0"/>
    <n v="7823"/>
    <n v="7595.0062500000004"/>
    <x v="6"/>
    <n v="245.00020161290323"/>
  </r>
  <r>
    <s v="Insane 7s-Reels-0.25"/>
    <n v="1086"/>
    <x v="2"/>
    <s v="08"/>
    <s v="04"/>
    <n v="0.25"/>
    <s v="No"/>
    <s v="Null"/>
    <n v="3"/>
    <s v="Reels"/>
    <s v="No"/>
    <s v="Upright"/>
    <s v="Belly"/>
    <s v="Insane 7s"/>
    <n v="0.06"/>
    <n v="31"/>
    <n v="122966.75"/>
    <n v="264445"/>
    <n v="7550"/>
    <n v="7378.0050000000001"/>
    <s v="None"/>
    <n v="0"/>
    <n v="7550"/>
    <n v="7378.0050000000001"/>
    <x v="6"/>
    <n v="238.00016129032258"/>
  </r>
  <r>
    <s v="Insane 7s-Reels-0.25"/>
    <n v="1087"/>
    <x v="2"/>
    <s v="08"/>
    <s v="05"/>
    <n v="0.25"/>
    <s v="No"/>
    <s v="Null"/>
    <n v="3"/>
    <s v="Reels"/>
    <s v="No"/>
    <s v="Upright"/>
    <s v="Belly"/>
    <s v="Insane 7s"/>
    <n v="6.5000000000000002E-2"/>
    <n v="31"/>
    <n v="113507.75"/>
    <n v="236474"/>
    <n v="7526"/>
    <n v="7378.0037499999999"/>
    <s v="None"/>
    <n v="0"/>
    <n v="7526"/>
    <n v="7378.0037499999999"/>
    <x v="6"/>
    <n v="238.00012096774194"/>
  </r>
  <r>
    <s v="Insane 7s-Reels-1"/>
    <n v="1088"/>
    <x v="0"/>
    <s v="07"/>
    <s v="01"/>
    <n v="1"/>
    <s v="No"/>
    <s v="Null"/>
    <n v="3"/>
    <s v="Reels"/>
    <s v="Stand Alone"/>
    <s v="Upright"/>
    <s v="Belly"/>
    <s v="Insane 7s"/>
    <n v="2.8000000000000001E-2"/>
    <n v="31"/>
    <n v="249107"/>
    <n v="131803"/>
    <n v="7126"/>
    <n v="6974.9960000000001"/>
    <s v="None"/>
    <n v="0"/>
    <n v="7126"/>
    <n v="6974.9960000000001"/>
    <x v="7"/>
    <n v="224.99987096774194"/>
  </r>
  <r>
    <s v="Insane 7s-Reels-1"/>
    <n v="1089"/>
    <x v="0"/>
    <s v="07"/>
    <s v="04"/>
    <n v="1"/>
    <s v="No"/>
    <s v="Null"/>
    <n v="3"/>
    <s v="Reels"/>
    <s v="Stand Alone"/>
    <s v="Upright"/>
    <s v="Belly"/>
    <s v="Insane 7s"/>
    <n v="2.8000000000000001E-2"/>
    <n v="31"/>
    <n v="243571"/>
    <n v="126860"/>
    <n v="6956"/>
    <n v="6819.9880000000003"/>
    <s v="None"/>
    <n v="0"/>
    <n v="6956"/>
    <n v="6819.9880000000003"/>
    <x v="7"/>
    <n v="219.99961290322582"/>
  </r>
  <r>
    <s v="Insane 7s-Reels-1"/>
    <n v="1090"/>
    <x v="0"/>
    <s v="08"/>
    <s v="01"/>
    <n v="1"/>
    <s v="No"/>
    <s v="Null"/>
    <n v="3"/>
    <s v="Reels"/>
    <s v="Stand Alone"/>
    <s v="Upright"/>
    <s v="Belly"/>
    <s v="Insane 7s"/>
    <n v="2.8000000000000001E-2"/>
    <n v="31"/>
    <n v="280107"/>
    <n v="119704"/>
    <n v="7817"/>
    <n v="7842.9960000000001"/>
    <s v="None"/>
    <n v="0"/>
    <n v="7817"/>
    <n v="7842.9960000000001"/>
    <x v="7"/>
    <n v="252.99987096774194"/>
  </r>
  <r>
    <s v="Insane 7s-Reels-1"/>
    <n v="1091"/>
    <x v="0"/>
    <s v="08"/>
    <s v="04"/>
    <n v="1"/>
    <s v="No"/>
    <s v="Null"/>
    <n v="3"/>
    <s v="Reels"/>
    <s v="Stand Alone"/>
    <s v="Upright"/>
    <s v="Belly"/>
    <s v="Insane 7s"/>
    <n v="2.8000000000000001E-2"/>
    <n v="31"/>
    <n v="255750"/>
    <n v="115203"/>
    <n v="7185"/>
    <n v="7161"/>
    <s v="None"/>
    <n v="0"/>
    <n v="7185"/>
    <n v="7161"/>
    <x v="7"/>
    <n v="231"/>
  </r>
  <r>
    <s v="Insane 7s-Reels-1"/>
    <n v="1092"/>
    <x v="0"/>
    <s v="08"/>
    <s v="07"/>
    <n v="1"/>
    <s v="No"/>
    <s v="Null"/>
    <n v="3"/>
    <s v="Reels"/>
    <s v="Stand Alone"/>
    <s v="Upright"/>
    <s v="Belly"/>
    <s v="Insane 7s"/>
    <n v="2.8000000000000001E-2"/>
    <n v="31"/>
    <n v="272357"/>
    <n v="171294"/>
    <n v="7918"/>
    <n v="7625.9960000000001"/>
    <s v="None"/>
    <n v="0"/>
    <n v="7918"/>
    <n v="7625.9960000000001"/>
    <x v="7"/>
    <n v="245.99987096774194"/>
  </r>
  <r>
    <s v="Insane 7s-Reels-1"/>
    <n v="1093"/>
    <x v="0"/>
    <s v="08"/>
    <s v="10"/>
    <n v="1"/>
    <s v="No"/>
    <s v="Null"/>
    <n v="3"/>
    <s v="Reels"/>
    <s v="Stand Alone"/>
    <s v="Upright"/>
    <s v="Belly"/>
    <s v="Insane 7s"/>
    <n v="2.8000000000000001E-2"/>
    <n v="31"/>
    <n v="252429"/>
    <n v="106510"/>
    <n v="7033"/>
    <n v="7068.0119999999997"/>
    <s v="None"/>
    <n v="0"/>
    <n v="7033"/>
    <n v="7068.0119999999997"/>
    <x v="7"/>
    <n v="228.00038709677418"/>
  </r>
  <r>
    <s v="Ultra Triple Double 7's Deluxe-Reels-1"/>
    <n v="1094"/>
    <x v="0"/>
    <s v="07"/>
    <s v="03"/>
    <n v="1"/>
    <s v="No"/>
    <s v="Null"/>
    <n v="3"/>
    <s v="Reels"/>
    <s v="Stand Alone"/>
    <s v="Upright"/>
    <s v="Belly"/>
    <s v="Ultra Triple Double 7's Deluxe"/>
    <n v="2.8500000000000001E-2"/>
    <n v="31"/>
    <n v="240386"/>
    <n v="97718"/>
    <n v="6782"/>
    <n v="6851.0010000000002"/>
    <s v="None"/>
    <n v="0"/>
    <n v="6782"/>
    <n v="6851.0010000000002"/>
    <x v="7"/>
    <n v="221.00003225806452"/>
  </r>
  <r>
    <s v="Ultra Triple Double 7's Deluxe-Reels-1"/>
    <n v="1095"/>
    <x v="0"/>
    <s v="07"/>
    <s v="06"/>
    <n v="1"/>
    <s v="No"/>
    <s v="Null"/>
    <n v="3"/>
    <s v="Reels"/>
    <s v="Stand Alone"/>
    <s v="Upright"/>
    <s v="Belly"/>
    <s v="Ultra Triple Double 7's Deluxe"/>
    <n v="2.8500000000000001E-2"/>
    <n v="31"/>
    <n v="238211"/>
    <n v="120309"/>
    <n v="6902"/>
    <n v="6789.0135"/>
    <s v="None"/>
    <n v="0"/>
    <n v="6902"/>
    <n v="6789.0135"/>
    <x v="7"/>
    <n v="219.00043548387097"/>
  </r>
  <r>
    <s v="Ultra Triple Double 7's Deluxe-Reels-1"/>
    <n v="1096"/>
    <x v="0"/>
    <s v="08"/>
    <s v="03"/>
    <n v="1"/>
    <s v="No"/>
    <s v="Null"/>
    <n v="3"/>
    <s v="Reels"/>
    <s v="Stand Alone"/>
    <s v="Upright"/>
    <s v="Belly"/>
    <s v="Ultra Triple Double 7's Deluxe"/>
    <n v="2.8500000000000001E-2"/>
    <n v="31"/>
    <n v="243649"/>
    <n v="147666"/>
    <n v="7187"/>
    <n v="6943.9965000000002"/>
    <s v="None"/>
    <n v="0"/>
    <n v="7187"/>
    <n v="6943.9965000000002"/>
    <x v="7"/>
    <n v="223.99988709677419"/>
  </r>
  <r>
    <s v="Ultra Triple Double 7's Deluxe-Reels-1"/>
    <n v="1097"/>
    <x v="0"/>
    <s v="08"/>
    <s v="06"/>
    <n v="1"/>
    <s v="No"/>
    <s v="Null"/>
    <n v="3"/>
    <s v="Reels"/>
    <s v="Stand Alone"/>
    <s v="Upright"/>
    <s v="Belly"/>
    <s v="Ultra Triple Double 7's Deluxe"/>
    <n v="2.8500000000000001E-2"/>
    <n v="31"/>
    <n v="269754"/>
    <n v="169657"/>
    <n v="7983"/>
    <n v="7687.9890000000005"/>
    <s v="None"/>
    <n v="0"/>
    <n v="7983"/>
    <n v="7687.9890000000005"/>
    <x v="7"/>
    <n v="247.99964516129035"/>
  </r>
  <r>
    <s v="Ultra Triple Double 7's Deluxe-Reels-1"/>
    <n v="1098"/>
    <x v="0"/>
    <s v="08"/>
    <s v="09"/>
    <n v="1"/>
    <s v="No"/>
    <s v="Null"/>
    <n v="3"/>
    <s v="Reels"/>
    <s v="Stand Alone"/>
    <s v="Upright"/>
    <s v="Belly"/>
    <s v="Ultra Triple Double 7's Deluxe"/>
    <n v="2.8500000000000001E-2"/>
    <n v="31"/>
    <n v="244737"/>
    <n v="105947"/>
    <n v="6963"/>
    <n v="6975.0045"/>
    <s v="None"/>
    <n v="0"/>
    <n v="6963"/>
    <n v="6975.0045"/>
    <x v="7"/>
    <n v="225.00014516129033"/>
  </r>
  <r>
    <s v="Ultra Triple Double 7's Deluxe-Reels-1"/>
    <n v="1099"/>
    <x v="0"/>
    <s v="08"/>
    <s v="12"/>
    <n v="1"/>
    <s v="No"/>
    <s v="Null"/>
    <n v="3"/>
    <s v="Reels"/>
    <s v="Stand Alone"/>
    <s v="Upright"/>
    <s v="Belly"/>
    <s v="Ultra Triple Double 7's Deluxe"/>
    <n v="2.8500000000000001E-2"/>
    <n v="31"/>
    <n v="278456"/>
    <n v="140634"/>
    <n v="8068"/>
    <n v="7935.9960000000001"/>
    <s v="None"/>
    <n v="0"/>
    <n v="8068"/>
    <n v="7935.9960000000001"/>
    <x v="7"/>
    <n v="255.99987096774194"/>
  </r>
  <r>
    <s v="Smokin 7s-Reels-1"/>
    <n v="1100"/>
    <x v="0"/>
    <s v="07"/>
    <s v="02"/>
    <n v="1"/>
    <s v="No"/>
    <s v="Null"/>
    <n v="3"/>
    <s v="Reels"/>
    <s v="Stand Alone"/>
    <s v="Upright"/>
    <s v="Belly"/>
    <s v="Smokin 7s"/>
    <n v="2.9000000000000001E-2"/>
    <n v="31"/>
    <n v="716207"/>
    <n v="426314"/>
    <n v="5366"/>
    <n v="20770.003000000001"/>
    <s v="None"/>
    <n v="0"/>
    <n v="5366"/>
    <n v="20770.003000000001"/>
    <x v="7"/>
    <n v="670.00009677419359"/>
  </r>
  <r>
    <s v="Smokin 7s-Reels-1"/>
    <n v="1101"/>
    <x v="0"/>
    <s v="07"/>
    <s v="05"/>
    <n v="1"/>
    <s v="No"/>
    <s v="Null"/>
    <n v="3"/>
    <s v="Reels"/>
    <s v="Stand Alone"/>
    <s v="Upright"/>
    <s v="Belly"/>
    <s v="Smokin 7s"/>
    <n v="2.9000000000000001E-2"/>
    <n v="31"/>
    <n v="189207"/>
    <n v="88830"/>
    <n v="5533"/>
    <n v="5487.0030000000006"/>
    <s v="None"/>
    <n v="0"/>
    <n v="5533"/>
    <n v="5487.0030000000006"/>
    <x v="7"/>
    <n v="177.00009677419357"/>
  </r>
  <r>
    <s v="Smokin 7s-Reels-1"/>
    <n v="1102"/>
    <x v="0"/>
    <s v="08"/>
    <s v="02"/>
    <n v="1"/>
    <s v="No"/>
    <s v="Null"/>
    <n v="3"/>
    <s v="Reels"/>
    <s v="Stand Alone"/>
    <s v="Upright"/>
    <s v="Belly"/>
    <s v="Smokin 7s"/>
    <n v="2.9000000000000001E-2"/>
    <n v="31"/>
    <n v="210586"/>
    <n v="92362"/>
    <n v="6107"/>
    <n v="6106.9940000000006"/>
    <s v="None"/>
    <n v="0"/>
    <n v="6107"/>
    <n v="6106.9940000000006"/>
    <x v="7"/>
    <n v="196.99980645161293"/>
  </r>
  <r>
    <s v="Smokin 7s-Reels-1"/>
    <n v="1103"/>
    <x v="0"/>
    <s v="08"/>
    <s v="05"/>
    <n v="1"/>
    <s v="No"/>
    <s v="Null"/>
    <n v="3"/>
    <s v="Reels"/>
    <s v="Stand Alone"/>
    <s v="Upright"/>
    <s v="Belly"/>
    <s v="Smokin 7s"/>
    <n v="2.9000000000000001E-2"/>
    <n v="31"/>
    <n v="217000"/>
    <n v="90417"/>
    <n v="6251"/>
    <n v="6293"/>
    <s v="None"/>
    <n v="0"/>
    <n v="6251"/>
    <n v="6293"/>
    <x v="7"/>
    <n v="203"/>
  </r>
  <r>
    <s v="Smokin 7s-Reels-1"/>
    <n v="1104"/>
    <x v="0"/>
    <s v="08"/>
    <s v="08"/>
    <n v="1"/>
    <s v="No"/>
    <s v="Null"/>
    <n v="3"/>
    <s v="Reels"/>
    <s v="Stand Alone"/>
    <s v="Upright"/>
    <s v="Belly"/>
    <s v="Smokin 7s"/>
    <n v="2.9000000000000001E-2"/>
    <n v="31"/>
    <n v="210586"/>
    <n v="116992"/>
    <n v="6270"/>
    <n v="6106.9940000000006"/>
    <s v="None"/>
    <n v="0"/>
    <n v="6270"/>
    <n v="6106.9940000000006"/>
    <x v="7"/>
    <n v="196.99980645161293"/>
  </r>
  <r>
    <s v="Smokin 7s-Reels-1"/>
    <n v="1105"/>
    <x v="0"/>
    <s v="08"/>
    <s v="11"/>
    <n v="1"/>
    <s v="No"/>
    <s v="Null"/>
    <n v="3"/>
    <s v="Reels"/>
    <s v="Stand Alone"/>
    <s v="Upright"/>
    <s v="Belly"/>
    <s v="Smokin 7s"/>
    <n v="2.9000000000000001E-2"/>
    <n v="31"/>
    <n v="214862"/>
    <n v="98111"/>
    <n v="6262"/>
    <n v="6230.9980000000005"/>
    <s v="None"/>
    <n v="0"/>
    <n v="6262"/>
    <n v="6230.9980000000005"/>
    <x v="7"/>
    <n v="200.99993548387098"/>
  </r>
  <r>
    <s v="Super Sleepy 7's-Reels-0.25"/>
    <n v="2106"/>
    <x v="2"/>
    <s v="07"/>
    <s v="02"/>
    <n v="0.25"/>
    <s v="No"/>
    <s v="Null"/>
    <n v="3"/>
    <s v="Reels"/>
    <s v="No"/>
    <s v="Upright"/>
    <s v="Belly"/>
    <s v="Super Sleepy 7's"/>
    <n v="6.5000000000000002E-2"/>
    <n v="20"/>
    <n v="68000"/>
    <n v="137374"/>
    <n v="4494"/>
    <n v="4420"/>
    <s v="None"/>
    <n v="0"/>
    <n v="4494"/>
    <n v="4420"/>
    <x v="6"/>
    <n v="221"/>
  </r>
  <r>
    <s v="Super Sleepy 7's-Reels-0.25"/>
    <n v="2107"/>
    <x v="2"/>
    <s v="07"/>
    <s v="05"/>
    <n v="0.25"/>
    <s v="No"/>
    <s v="Null"/>
    <n v="3"/>
    <s v="Reels"/>
    <s v="No"/>
    <s v="Upright"/>
    <s v="Belly"/>
    <s v="Super Sleepy 7's"/>
    <n v="0.06"/>
    <n v="20"/>
    <n v="73666.75"/>
    <n v="134551"/>
    <n v="4442"/>
    <n v="4420.0050000000001"/>
    <s v="None"/>
    <n v="0"/>
    <n v="4442"/>
    <n v="4420.0050000000001"/>
    <x v="6"/>
    <n v="221.00024999999999"/>
  </r>
  <r>
    <s v="Butterfly Temple-MLV-0.01"/>
    <n v="1108"/>
    <x v="2"/>
    <s v="03"/>
    <s v="01"/>
    <n v="0.01"/>
    <s v="No"/>
    <s v="Null"/>
    <n v="200"/>
    <s v="MLV"/>
    <s v="No"/>
    <s v="Upright"/>
    <s v="Kyoto"/>
    <s v="Butterfly Temple"/>
    <n v="7.0000000000000007E-2"/>
    <n v="31"/>
    <n v="106285.71"/>
    <n v="94898"/>
    <n v="7688"/>
    <n v="7439.9997000000012"/>
    <s v="None"/>
    <n v="0"/>
    <n v="7688"/>
    <n v="7439.9997000000012"/>
    <x v="2"/>
    <n v="239.99999032258069"/>
  </r>
  <r>
    <s v="Butterfly Temple-MLV-0.01"/>
    <n v="1109"/>
    <x v="2"/>
    <s v="03"/>
    <s v="02"/>
    <n v="0.01"/>
    <s v="No"/>
    <s v="Null"/>
    <n v="200"/>
    <s v="MLV"/>
    <s v="No"/>
    <s v="Upright"/>
    <s v="Kyoto"/>
    <s v="Butterfly Temple"/>
    <n v="7.0000000000000007E-2"/>
    <n v="31"/>
    <n v="94328.57"/>
    <n v="79939"/>
    <n v="6790"/>
    <n v="6602.9999000000007"/>
    <s v="None"/>
    <n v="0"/>
    <n v="6790"/>
    <n v="6602.9999000000007"/>
    <x v="2"/>
    <n v="212.99999677419356"/>
  </r>
  <r>
    <s v="Butterfly Temple-MLV-0.01"/>
    <n v="1110"/>
    <x v="0"/>
    <s v="05"/>
    <s v="02"/>
    <n v="0.01"/>
    <s v="No"/>
    <s v="Null"/>
    <n v="200"/>
    <s v="MLV"/>
    <s v="Stand Alone"/>
    <s v="Upright"/>
    <s v="Kyoto"/>
    <s v="Butterfly Temple"/>
    <n v="7.0000000000000007E-2"/>
    <n v="31"/>
    <n v="93885.71"/>
    <n v="82356"/>
    <n v="6780"/>
    <n v="6571.9997000000012"/>
    <s v="None"/>
    <n v="0"/>
    <n v="6780"/>
    <n v="6571.9997000000012"/>
    <x v="8"/>
    <n v="211.99999032258069"/>
  </r>
  <r>
    <s v="Circle of Fortune-Reels-0.25"/>
    <n v="2111"/>
    <x v="0"/>
    <s v="02"/>
    <s v="01"/>
    <n v="0.25"/>
    <s v="No"/>
    <s v="Null"/>
    <n v="3"/>
    <s v="Reels"/>
    <s v="Stand Alone"/>
    <s v="Upright"/>
    <s v="YGT"/>
    <s v="Circle of Fortune"/>
    <n v="4.8500000000000001E-2"/>
    <n v="10"/>
    <n v="54226.75"/>
    <n v="114766"/>
    <n v="5374"/>
    <n v="2629.9973749999999"/>
    <s v="Coin-In"/>
    <n v="542.26750000000004"/>
    <n v="4831.7325000000001"/>
    <n v="2087.729875"/>
    <x v="9"/>
    <n v="208.7729875"/>
  </r>
  <r>
    <s v="Circle of Dreams-Reels-0.25"/>
    <n v="2112"/>
    <x v="0"/>
    <s v="02"/>
    <s v="02"/>
    <n v="0.25"/>
    <s v="No"/>
    <s v="Null"/>
    <n v="3"/>
    <s v="Reels"/>
    <s v="Stand Alone"/>
    <s v="Upright"/>
    <s v="YGT"/>
    <s v="Circle of Dreams"/>
    <n v="4.8500000000000001E-2"/>
    <n v="10"/>
    <n v="40206.25"/>
    <n v="87883"/>
    <n v="1999"/>
    <n v="1950.003125"/>
    <s v="Coin-In"/>
    <n v="402.0625"/>
    <n v="1596.9375"/>
    <n v="1547.940625"/>
    <x v="9"/>
    <n v="154.7940625"/>
  </r>
  <r>
    <s v="Circle of Cash-Reels-0.25"/>
    <n v="2113"/>
    <x v="1"/>
    <s v="01"/>
    <s v="04"/>
    <n v="0.25"/>
    <s v="No"/>
    <s v="Null"/>
    <n v="3"/>
    <s v="Reels"/>
    <s v="Stand Alone"/>
    <s v="Upright"/>
    <s v="YGT"/>
    <s v="Circle of Cash"/>
    <n v="4.8500000000000001E-2"/>
    <n v="10"/>
    <n v="36082.5"/>
    <n v="104587"/>
    <n v="1838"/>
    <n v="1750.00125"/>
    <s v="Coin-In"/>
    <n v="360.82499999999999"/>
    <n v="1477.175"/>
    <n v="1389.17625"/>
    <x v="10"/>
    <n v="138.91762499999999"/>
  </r>
  <r>
    <s v="Circle of Winners-Reels-0.25"/>
    <n v="2114"/>
    <x v="0"/>
    <s v="02"/>
    <s v="03"/>
    <n v="0.25"/>
    <s v="No"/>
    <s v="Null"/>
    <n v="3"/>
    <s v="Reels"/>
    <s v="Stand Alone"/>
    <s v="Upright"/>
    <s v="YGT"/>
    <s v="Circle of Winners"/>
    <n v="4.8500000000000001E-2"/>
    <n v="10"/>
    <n v="43711.25"/>
    <n v="105967"/>
    <n v="2194"/>
    <n v="2119.995625"/>
    <s v="Coin-In"/>
    <n v="437.11250000000001"/>
    <n v="1756.8875"/>
    <n v="1682.8831250000001"/>
    <x v="9"/>
    <n v="168.28831250000002"/>
  </r>
  <r>
    <s v="Circle of Fortune-Reels-0.25"/>
    <n v="2115"/>
    <x v="0"/>
    <s v="02"/>
    <s v="04"/>
    <n v="0.25"/>
    <s v="No"/>
    <s v="Null"/>
    <n v="3"/>
    <s v="Reels"/>
    <s v="Stand Alone"/>
    <s v="Upright"/>
    <s v="YGT"/>
    <s v="Circle of Fortune"/>
    <n v="4.8500000000000001E-2"/>
    <n v="10"/>
    <n v="50103"/>
    <n v="92783"/>
    <n v="4892"/>
    <n v="2429.9955"/>
    <s v="Coin-In"/>
    <n v="501.03000000000003"/>
    <n v="4390.97"/>
    <n v="1928.9655"/>
    <x v="9"/>
    <n v="192.89654999999999"/>
  </r>
  <r>
    <s v="Circle of Dreams-Reels-0.25"/>
    <n v="2116"/>
    <x v="0"/>
    <s v="02"/>
    <s v="05"/>
    <n v="0.25"/>
    <s v="No"/>
    <s v="Null"/>
    <n v="3"/>
    <s v="Reels"/>
    <s v="Stand Alone"/>
    <s v="Upright"/>
    <s v="YGT"/>
    <s v="Circle of Dreams"/>
    <n v="4.8500000000000001E-2"/>
    <n v="10"/>
    <n v="41649.5"/>
    <n v="113332"/>
    <n v="2111"/>
    <n v="2020.0007500000002"/>
    <s v="Coin-In"/>
    <n v="416.495"/>
    <n v="1694.5050000000001"/>
    <n v="1603.5057500000003"/>
    <x v="9"/>
    <n v="160.35057500000002"/>
  </r>
  <r>
    <s v="Circle of Cash-Reels-0.25"/>
    <n v="2117"/>
    <x v="1"/>
    <s v="01"/>
    <s v="06"/>
    <n v="0.25"/>
    <s v="No"/>
    <s v="Null"/>
    <n v="3"/>
    <s v="Reels"/>
    <s v="Stand Alone"/>
    <s v="Upright"/>
    <s v="YGT"/>
    <s v="Circle of Cash"/>
    <n v="4.8500000000000001E-2"/>
    <n v="10"/>
    <n v="36082.5"/>
    <n v="126605"/>
    <n v="1861"/>
    <n v="1750.00125"/>
    <s v="Coin-In"/>
    <n v="360.82499999999999"/>
    <n v="1500.175"/>
    <n v="1389.17625"/>
    <x v="10"/>
    <n v="138.91762499999999"/>
  </r>
  <r>
    <s v="Circle of Winners-Reels-0.25"/>
    <n v="2118"/>
    <x v="0"/>
    <s v="02"/>
    <s v="06"/>
    <n v="0.25"/>
    <s v="No"/>
    <s v="Null"/>
    <n v="3"/>
    <s v="Reels"/>
    <s v="Stand Alone"/>
    <s v="Upright"/>
    <s v="YGT"/>
    <s v="Circle of Winners"/>
    <n v="4.8500000000000001E-2"/>
    <n v="10"/>
    <n v="51134"/>
    <n v="121748"/>
    <n v="5125"/>
    <n v="2479.9990000000003"/>
    <s v="Coin-In"/>
    <n v="511.34000000000003"/>
    <n v="4613.66"/>
    <n v="1968.6590000000001"/>
    <x v="9"/>
    <n v="196.86590000000001"/>
  </r>
  <r>
    <s v="Circle of Fortune-Reels-0.25"/>
    <n v="1119"/>
    <x v="1"/>
    <s v="01"/>
    <s v="01"/>
    <n v="0.25"/>
    <s v="No"/>
    <s v="Null"/>
    <n v="3"/>
    <s v="Reels"/>
    <s v="Stand Alone"/>
    <s v="Slant"/>
    <s v="YGT"/>
    <s v="Circle of Fortune"/>
    <n v="4.36E-2"/>
    <n v="31"/>
    <n v="157844"/>
    <n v="309498"/>
    <n v="6974"/>
    <n v="6881.9984000000004"/>
    <s v="None"/>
    <n v="1578.44"/>
    <n v="5395.5599999999995"/>
    <n v="5303.5583999999999"/>
    <x v="10"/>
    <n v="171.08252903225807"/>
  </r>
  <r>
    <s v="Circle of Dreams-Reels-0.25"/>
    <n v="1120"/>
    <x v="1"/>
    <s v="01"/>
    <s v="02"/>
    <n v="0.25"/>
    <s v="No"/>
    <s v="Null"/>
    <n v="3"/>
    <s v="Reels"/>
    <s v="Stand Alone"/>
    <s v="Slant"/>
    <s v="YGT"/>
    <s v="Circle of Dreams"/>
    <n v="4.36E-2"/>
    <n v="31"/>
    <n v="112339.5"/>
    <n v="325622"/>
    <n v="5143"/>
    <n v="4898.0021999999999"/>
    <s v="Coin-In"/>
    <n v="1123.395"/>
    <n v="4019.605"/>
    <n v="3774.6071999999999"/>
    <x v="10"/>
    <n v="121.76152258064516"/>
  </r>
  <r>
    <s v="Circle of Cash-Reels-0.25"/>
    <n v="1121"/>
    <x v="1"/>
    <s v="01"/>
    <s v="03"/>
    <n v="0.25"/>
    <s v="No"/>
    <s v="Null"/>
    <n v="3"/>
    <s v="Reels"/>
    <s v="Stand Alone"/>
    <s v="Slant"/>
    <s v="YGT"/>
    <s v="Circle of Cash"/>
    <n v="4.36E-2"/>
    <n v="31"/>
    <n v="126559.75"/>
    <n v="312493"/>
    <n v="5720"/>
    <n v="5518.0051000000003"/>
    <s v="Coin-In"/>
    <n v="1265.5975000000001"/>
    <n v="4454.4025000000001"/>
    <n v="4252.4076000000005"/>
    <x v="10"/>
    <n v="137.17443870967745"/>
  </r>
  <r>
    <s v="Circle of Winners-Reels-0.25"/>
    <n v="1122"/>
    <x v="1"/>
    <s v="01"/>
    <s v="05"/>
    <n v="0.25"/>
    <s v="No"/>
    <s v="Null"/>
    <n v="3"/>
    <s v="Reels"/>
    <s v="Stand Alone"/>
    <s v="Slant"/>
    <s v="YGT"/>
    <s v="Circle of Winners"/>
    <n v="4.36E-2"/>
    <n v="31"/>
    <n v="122293.5"/>
    <n v="339704"/>
    <n v="5581"/>
    <n v="5331.9966000000004"/>
    <s v="Coin-In"/>
    <n v="1222.9349999999999"/>
    <n v="4358.0650000000005"/>
    <n v="4109.0616000000009"/>
    <x v="10"/>
    <n v="132.55037419354841"/>
  </r>
  <r>
    <s v="Crouching Tiger-MLV-0.01"/>
    <n v="1123"/>
    <x v="2"/>
    <s v="03"/>
    <s v="03"/>
    <n v="0.01"/>
    <s v="No"/>
    <s v="Null"/>
    <n v="200"/>
    <s v="MLV"/>
    <s v="No"/>
    <s v="Upright"/>
    <s v="Kyoto"/>
    <s v="Crouching Tiger"/>
    <n v="7.0000000000000007E-2"/>
    <n v="31"/>
    <n v="95214.29"/>
    <n v="68010"/>
    <n v="6732"/>
    <n v="6665.0003000000006"/>
    <s v="None"/>
    <n v="0"/>
    <n v="6732"/>
    <n v="6665.0003000000006"/>
    <x v="2"/>
    <n v="215.00000967741937"/>
  </r>
  <r>
    <s v="Crouching Tiger-MLV-0.01"/>
    <n v="1124"/>
    <x v="2"/>
    <s v="03"/>
    <s v="04"/>
    <n v="0.01"/>
    <s v="No"/>
    <s v="Null"/>
    <n v="200"/>
    <s v="MLV"/>
    <s v="No"/>
    <s v="Upright"/>
    <s v="Kyoto"/>
    <s v="Crouching Tiger"/>
    <n v="7.0000000000000007E-2"/>
    <n v="31"/>
    <n v="111157.14"/>
    <n v="80549"/>
    <n v="7872"/>
    <n v="7780.9998000000005"/>
    <s v="None"/>
    <n v="0"/>
    <n v="7872"/>
    <n v="7780.9998000000005"/>
    <x v="2"/>
    <n v="250.99999354838712"/>
  </r>
  <r>
    <s v="Crouching Tiger-MLV-0.01"/>
    <n v="1125"/>
    <x v="0"/>
    <s v="05"/>
    <s v="04"/>
    <n v="0.01"/>
    <s v="No"/>
    <s v="Null"/>
    <n v="200"/>
    <s v="MLV"/>
    <s v="Stand Alone"/>
    <s v="Upright"/>
    <s v="Kyoto"/>
    <s v="Crouching Tiger"/>
    <n v="7.0000000000000007E-2"/>
    <n v="31"/>
    <n v="99642.86"/>
    <n v="90584"/>
    <n v="7219"/>
    <n v="6975.0002000000004"/>
    <s v="None"/>
    <n v="0"/>
    <n v="7219"/>
    <n v="6975.0002000000004"/>
    <x v="8"/>
    <n v="225.0000064516129"/>
  </r>
  <r>
    <s v="Hidden Dragon-MLV-0.01"/>
    <n v="1126"/>
    <x v="2"/>
    <s v="03"/>
    <s v="05"/>
    <n v="0.01"/>
    <s v="No"/>
    <s v="Null"/>
    <n v="200"/>
    <s v="MLV"/>
    <s v="No"/>
    <s v="Upright"/>
    <s v="Kyoto"/>
    <s v="Hidden Dragon"/>
    <n v="7.0000000000000007E-2"/>
    <n v="31"/>
    <n v="109385.71"/>
    <n v="79265"/>
    <n v="7746"/>
    <n v="7656.9997000000012"/>
    <s v="None"/>
    <n v="0"/>
    <n v="7746"/>
    <n v="7656.9997000000012"/>
    <x v="2"/>
    <n v="246.99999032258069"/>
  </r>
  <r>
    <s v="Hidden Dragon-MLV-0.01"/>
    <n v="1127"/>
    <x v="2"/>
    <s v="03"/>
    <s v="06"/>
    <n v="0.01"/>
    <s v="No"/>
    <s v="Null"/>
    <n v="200"/>
    <s v="MLV"/>
    <s v="No"/>
    <s v="Upright"/>
    <s v="Kyoto"/>
    <s v="Hidden Dragon"/>
    <n v="7.0000000000000007E-2"/>
    <n v="31"/>
    <n v="94771.43"/>
    <n v="80315"/>
    <n v="6822"/>
    <n v="6634.0001000000002"/>
    <s v="None"/>
    <n v="0"/>
    <n v="6822"/>
    <n v="6634.0001000000002"/>
    <x v="2"/>
    <n v="214.00000322580647"/>
  </r>
  <r>
    <s v="Hidden Dragon-MLV-0.01"/>
    <n v="1128"/>
    <x v="2"/>
    <s v="03"/>
    <s v="07"/>
    <n v="0.01"/>
    <s v="No"/>
    <s v="Null"/>
    <n v="200"/>
    <s v="MLV"/>
    <s v="No"/>
    <s v="Upright"/>
    <s v="Kyoto"/>
    <s v="Hidden Dragon"/>
    <n v="7.0000000000000007E-2"/>
    <n v="31"/>
    <n v="94328.57"/>
    <n v="70394"/>
    <n v="6702"/>
    <n v="6602.9999000000007"/>
    <s v="None"/>
    <n v="0"/>
    <n v="6702"/>
    <n v="6602.9999000000007"/>
    <x v="2"/>
    <n v="212.99999677419356"/>
  </r>
  <r>
    <s v="Hidden Dragon-MLV-0.01"/>
    <n v="1129"/>
    <x v="2"/>
    <s v="03"/>
    <s v="08"/>
    <n v="0.01"/>
    <s v="No"/>
    <s v="Null"/>
    <n v="200"/>
    <s v="MLV"/>
    <s v="No"/>
    <s v="Upright"/>
    <s v="Kyoto"/>
    <s v="Hidden Dragon"/>
    <n v="7.0000000000000007E-2"/>
    <n v="31"/>
    <n v="107614.29"/>
    <n v="77981"/>
    <n v="7621"/>
    <n v="7533.0003000000006"/>
    <s v="None"/>
    <n v="0"/>
    <n v="7621"/>
    <n v="7533.0003000000006"/>
    <x v="2"/>
    <n v="243.00000967741937"/>
  </r>
  <r>
    <s v="Hidden Dragon-MLV-0.01"/>
    <n v="1130"/>
    <x v="0"/>
    <s v="05"/>
    <s v="01"/>
    <n v="0.01"/>
    <s v="No"/>
    <s v="Null"/>
    <n v="200"/>
    <s v="MLV"/>
    <s v="Stand Alone"/>
    <s v="Upright"/>
    <s v="Kyoto"/>
    <s v="Hidden Dragon"/>
    <n v="7.0000000000000007E-2"/>
    <n v="31"/>
    <n v="108942.86"/>
    <n v="89297"/>
    <n v="7817"/>
    <n v="7626.0002000000004"/>
    <s v="None"/>
    <n v="0"/>
    <n v="7817"/>
    <n v="7626.0002000000004"/>
    <x v="8"/>
    <n v="246.0000064516129"/>
  </r>
  <r>
    <s v="Hidden Dragon-MLV-0.01"/>
    <n v="1131"/>
    <x v="0"/>
    <s v="05"/>
    <s v="05"/>
    <n v="0.01"/>
    <s v="No"/>
    <s v="Null"/>
    <n v="200"/>
    <s v="MLV"/>
    <s v="Stand Alone"/>
    <s v="Upright"/>
    <s v="Kyoto"/>
    <s v="Hidden Dragon"/>
    <n v="7.0000000000000007E-2"/>
    <n v="31"/>
    <n v="95214.29"/>
    <n v="86558"/>
    <n v="6898"/>
    <n v="6665.0003000000006"/>
    <s v="None"/>
    <n v="0"/>
    <n v="6898"/>
    <n v="6665.0003000000006"/>
    <x v="8"/>
    <n v="215.00000967741937"/>
  </r>
  <r>
    <s v="Lotus Blossom-MLV-0.01"/>
    <n v="1132"/>
    <x v="2"/>
    <s v="10"/>
    <s v="01"/>
    <n v="0.01"/>
    <s v="No"/>
    <s v="Null"/>
    <n v="200"/>
    <s v="MLV"/>
    <s v="No"/>
    <s v="Upright"/>
    <s v="Kyoto"/>
    <s v="Lotus Blossom"/>
    <n v="7.0000000000000007E-2"/>
    <n v="31"/>
    <n v="107614.29"/>
    <n v="89679"/>
    <n v="7734"/>
    <n v="7533.0003000000006"/>
    <s v="None"/>
    <n v="0"/>
    <n v="7734"/>
    <n v="7533.0003000000006"/>
    <x v="2"/>
    <n v="243.00000967741937"/>
  </r>
  <r>
    <s v="Lotus Blossom-MLV-0.01"/>
    <n v="1133"/>
    <x v="2"/>
    <s v="10"/>
    <s v="02"/>
    <n v="0.01"/>
    <s v="No"/>
    <s v="Null"/>
    <n v="200"/>
    <s v="MLV"/>
    <s v="No"/>
    <s v="Upright"/>
    <s v="Kyoto"/>
    <s v="Lotus Blossom"/>
    <n v="7.0000000000000007E-2"/>
    <n v="31"/>
    <n v="98757.14"/>
    <n v="98757"/>
    <n v="7213"/>
    <n v="6912.9998000000005"/>
    <s v="None"/>
    <n v="0"/>
    <n v="7213"/>
    <n v="6912.9998000000005"/>
    <x v="2"/>
    <n v="222.99999354838712"/>
  </r>
  <r>
    <s v="Lotus Blossom-MLV-0.01"/>
    <n v="1134"/>
    <x v="0"/>
    <s v="05"/>
    <s v="07"/>
    <n v="0.01"/>
    <s v="No"/>
    <s v="Null"/>
    <n v="200"/>
    <s v="MLV"/>
    <s v="Stand Alone"/>
    <s v="Upright"/>
    <s v="Kyoto"/>
    <s v="Lotus Blossom"/>
    <n v="7.0000000000000007E-2"/>
    <n v="31"/>
    <n v="109828.57"/>
    <n v="94680"/>
    <n v="7919"/>
    <n v="7687.9999000000016"/>
    <s v="None"/>
    <n v="0"/>
    <n v="7919"/>
    <n v="7687.9999000000016"/>
    <x v="8"/>
    <n v="247.99999677419359"/>
  </r>
  <r>
    <s v="Mystic Diamond-MLV-0.01"/>
    <n v="1135"/>
    <x v="2"/>
    <s v="10"/>
    <s v="03"/>
    <n v="0.01"/>
    <s v="No"/>
    <s v="Null"/>
    <n v="200"/>
    <s v="MLV"/>
    <s v="No"/>
    <s v="Upright"/>
    <s v="Kyoto"/>
    <s v="Mystic Diamond"/>
    <n v="7.0000000000000007E-2"/>
    <n v="31"/>
    <n v="105400"/>
    <n v="86393"/>
    <n v="7562"/>
    <n v="7378.0000000000009"/>
    <s v="None"/>
    <n v="0"/>
    <n v="7562"/>
    <n v="7378.0000000000009"/>
    <x v="2"/>
    <n v="238.00000000000003"/>
  </r>
  <r>
    <s v="Mystic Diamond-MLV-0.01"/>
    <n v="1136"/>
    <x v="2"/>
    <s v="10"/>
    <s v="04"/>
    <n v="0.01"/>
    <s v="No"/>
    <s v="Null"/>
    <n v="200"/>
    <s v="MLV"/>
    <s v="No"/>
    <s v="Upright"/>
    <s v="Kyoto"/>
    <s v="Mystic Diamond"/>
    <n v="7.0000000000000007E-2"/>
    <n v="31"/>
    <n v="108500"/>
    <n v="108500"/>
    <n v="7924"/>
    <n v="7595.0000000000009"/>
    <s v="None"/>
    <n v="0"/>
    <n v="7924"/>
    <n v="7595.0000000000009"/>
    <x v="2"/>
    <n v="245.00000000000003"/>
  </r>
  <r>
    <s v="Mystic Diamond-MLV-0.01"/>
    <n v="1137"/>
    <x v="0"/>
    <s v="05"/>
    <s v="03"/>
    <n v="0.01"/>
    <s v="No"/>
    <s v="Null"/>
    <n v="200"/>
    <s v="MLV"/>
    <s v="Stand Alone"/>
    <s v="Upright"/>
    <s v="Kyoto"/>
    <s v="Mystic Diamond"/>
    <n v="7.0000000000000007E-2"/>
    <n v="31"/>
    <n v="93885.71"/>
    <n v="88571"/>
    <n v="6824"/>
    <n v="6571.9997000000012"/>
    <s v="None"/>
    <n v="0"/>
    <n v="6824"/>
    <n v="6571.9997000000012"/>
    <x v="8"/>
    <n v="211.99999032258069"/>
  </r>
  <r>
    <s v="Ring of Fire-MLV-0.05"/>
    <n v="1138"/>
    <x v="1"/>
    <s v="02"/>
    <s v="01"/>
    <n v="0.05"/>
    <s v="No"/>
    <s v="Null"/>
    <n v="90"/>
    <s v="MLV"/>
    <s v="No"/>
    <s v="Slant"/>
    <s v="Kyoto"/>
    <s v="Ring of Fire"/>
    <n v="4.36E-2"/>
    <n v="31"/>
    <n v="126559.65"/>
    <n v="38448"/>
    <n v="5544"/>
    <n v="5518.0007399999995"/>
    <s v="None"/>
    <n v="0"/>
    <n v="5544"/>
    <n v="5518.0007399999995"/>
    <x v="11"/>
    <n v="178.00002387096774"/>
  </r>
  <r>
    <s v="Ring of Fire-MLV-0.05"/>
    <n v="1139"/>
    <x v="1"/>
    <s v="02"/>
    <s v="02"/>
    <n v="0.05"/>
    <s v="No"/>
    <s v="Null"/>
    <n v="90"/>
    <s v="MLV"/>
    <s v="No"/>
    <s v="Slant"/>
    <s v="Kyoto"/>
    <s v="Ring of Fire"/>
    <n v="5.3600000000000002E-2"/>
    <n v="31"/>
    <n v="87910.45"/>
    <n v="28170"/>
    <n v="4764"/>
    <n v="4712.0001199999997"/>
    <s v="None"/>
    <n v="0"/>
    <n v="4764"/>
    <n v="4712.0001199999997"/>
    <x v="11"/>
    <n v="152.00000387096773"/>
  </r>
  <r>
    <s v="Ring of Fire-MLV-0.05"/>
    <n v="1140"/>
    <x v="1"/>
    <s v="02"/>
    <s v="03"/>
    <n v="0.05"/>
    <s v="No"/>
    <s v="Null"/>
    <n v="90"/>
    <s v="MLV"/>
    <s v="No"/>
    <s v="Slant"/>
    <s v="Kyoto"/>
    <s v="Ring of Fire"/>
    <n v="4.36E-2"/>
    <n v="31"/>
    <n v="127981.65"/>
    <n v="39391"/>
    <n v="5615"/>
    <n v="5579.9999399999997"/>
    <s v="None"/>
    <n v="0"/>
    <n v="5615"/>
    <n v="5579.9999399999997"/>
    <x v="11"/>
    <n v="179.99999806451612"/>
  </r>
  <r>
    <s v="Ring of Fire-MLV-0.05"/>
    <n v="1141"/>
    <x v="1"/>
    <s v="02"/>
    <s v="04"/>
    <n v="0.05"/>
    <s v="No"/>
    <s v="Null"/>
    <n v="90"/>
    <s v="MLV"/>
    <s v="No"/>
    <s v="Slant"/>
    <s v="Kyoto"/>
    <s v="Ring of Fire"/>
    <n v="5.3600000000000002E-2"/>
    <n v="31"/>
    <n v="102947.75"/>
    <n v="33446"/>
    <n v="5588"/>
    <n v="5517.9994000000006"/>
    <s v="None"/>
    <n v="0"/>
    <n v="5588"/>
    <n v="5517.9994000000006"/>
    <x v="11"/>
    <n v="177.99998064516132"/>
  </r>
  <r>
    <s v="Ring of Fire-MLV-0.05"/>
    <n v="1142"/>
    <x v="1"/>
    <s v="02"/>
    <s v="05"/>
    <n v="0.05"/>
    <s v="No"/>
    <s v="Null"/>
    <n v="90"/>
    <s v="MLV"/>
    <s v="No"/>
    <s v="Slant"/>
    <s v="Kyoto"/>
    <s v="Ring of Fire"/>
    <n v="4.36E-2"/>
    <n v="31"/>
    <n v="113761.45"/>
    <n v="53222"/>
    <n v="5196"/>
    <n v="4959.9992199999997"/>
    <s v="None"/>
    <n v="0"/>
    <n v="5196"/>
    <n v="4959.9992199999997"/>
    <x v="11"/>
    <n v="159.99997483870968"/>
  </r>
  <r>
    <s v="Ring of Fire-MLV-0.05"/>
    <n v="1143"/>
    <x v="1"/>
    <s v="02"/>
    <s v="06"/>
    <n v="0.05"/>
    <s v="No"/>
    <s v="Null"/>
    <n v="90"/>
    <s v="MLV"/>
    <s v="No"/>
    <s v="Slant"/>
    <s v="Kyoto"/>
    <s v="Ring of Fire"/>
    <n v="5.3600000000000002E-2"/>
    <n v="31"/>
    <n v="101791.05"/>
    <n v="29763"/>
    <n v="5456"/>
    <n v="5456.0002800000002"/>
    <s v="None"/>
    <n v="0"/>
    <n v="5456"/>
    <n v="5456.0002800000002"/>
    <x v="11"/>
    <n v="176.00000903225808"/>
  </r>
  <r>
    <s v="Sushi Fever-MLV-0.01"/>
    <n v="1144"/>
    <x v="2"/>
    <s v="10"/>
    <s v="05"/>
    <n v="0.01"/>
    <s v="No"/>
    <s v="Null"/>
    <n v="200"/>
    <s v="MLV"/>
    <s v="No"/>
    <s v="Upright"/>
    <s v="Kyoto"/>
    <s v="Sushi Fever"/>
    <n v="7.0000000000000007E-2"/>
    <n v="31"/>
    <n v="89900"/>
    <n v="68106"/>
    <n v="6398"/>
    <n v="6293.0000000000009"/>
    <s v="None"/>
    <n v="0"/>
    <n v="6398"/>
    <n v="6293.0000000000009"/>
    <x v="2"/>
    <n v="203.00000000000003"/>
  </r>
  <r>
    <s v="Sushi Fever-MLV-0.01"/>
    <n v="1145"/>
    <x v="2"/>
    <s v="10"/>
    <s v="06"/>
    <n v="0.01"/>
    <s v="No"/>
    <s v="Null"/>
    <n v="200"/>
    <s v="MLV"/>
    <s v="No"/>
    <s v="Upright"/>
    <s v="Kyoto"/>
    <s v="Sushi Fever"/>
    <n v="7.0000000000000007E-2"/>
    <n v="31"/>
    <n v="102742.86"/>
    <n v="87070"/>
    <n v="7396"/>
    <n v="7192.0002000000004"/>
    <s v="None"/>
    <n v="0"/>
    <n v="7396"/>
    <n v="7192.0002000000004"/>
    <x v="2"/>
    <n v="232.0000064516129"/>
  </r>
  <r>
    <s v="Sushi Fever-MLV-0.01"/>
    <n v="1146"/>
    <x v="0"/>
    <s v="05"/>
    <s v="06"/>
    <n v="0.01"/>
    <s v="No"/>
    <s v="Null"/>
    <n v="200"/>
    <s v="MLV"/>
    <s v="Stand Alone"/>
    <s v="Upright"/>
    <s v="Kyoto"/>
    <s v="Sushi Fever"/>
    <n v="7.0000000000000007E-2"/>
    <n v="31"/>
    <n v="91671.43"/>
    <n v="80414"/>
    <n v="6620"/>
    <n v="6417.0001000000002"/>
    <s v="None"/>
    <n v="0"/>
    <n v="6620"/>
    <n v="6417.0001000000002"/>
    <x v="8"/>
    <n v="207.00000322580647"/>
  </r>
  <r>
    <s v="Fifty Hand Poker-Poker-0.01"/>
    <n v="1147"/>
    <x v="2"/>
    <s v="09"/>
    <s v="01"/>
    <n v="0.01"/>
    <s v="No"/>
    <s v="Null"/>
    <n v="250"/>
    <s v="Poker"/>
    <s v="No"/>
    <s v="Upright"/>
    <s v="YGT"/>
    <s v="Fifty Hand Poker"/>
    <n v="2.5000000000000001E-2"/>
    <n v="31"/>
    <n v="162440"/>
    <n v="196897"/>
    <n v="4352"/>
    <n v="4061"/>
    <s v="Daily"/>
    <n v="465"/>
    <n v="3887"/>
    <n v="3596"/>
    <x v="12"/>
    <n v="116"/>
  </r>
  <r>
    <s v="Fifty Hand Poker-Poker-0.01"/>
    <n v="1148"/>
    <x v="2"/>
    <s v="09"/>
    <s v="02"/>
    <n v="0.01"/>
    <s v="No"/>
    <s v="Null"/>
    <n v="250"/>
    <s v="Poker"/>
    <s v="No"/>
    <s v="Upright"/>
    <s v="YGT"/>
    <s v="Fifty Hand Poker"/>
    <n v="2.5000000000000001E-2"/>
    <n v="31"/>
    <n v="121520"/>
    <n v="88378"/>
    <n v="3144"/>
    <n v="3038"/>
    <s v="Daily"/>
    <n v="465"/>
    <n v="2679"/>
    <n v="2573"/>
    <x v="12"/>
    <n v="83"/>
  </r>
  <r>
    <s v="Fifty Hand Poker-Poker-0.01"/>
    <n v="1149"/>
    <x v="2"/>
    <s v="09"/>
    <s v="03"/>
    <n v="0.01"/>
    <s v="No"/>
    <s v="Null"/>
    <n v="250"/>
    <s v="Poker"/>
    <s v="No"/>
    <s v="Upright"/>
    <s v="YGT"/>
    <s v="Fifty Hand Poker"/>
    <n v="2.5000000000000001E-2"/>
    <n v="31"/>
    <n v="128960"/>
    <n v="161200"/>
    <n v="3460"/>
    <n v="3224"/>
    <s v="Daily"/>
    <n v="465"/>
    <n v="2995"/>
    <n v="2759"/>
    <x v="12"/>
    <n v="89"/>
  </r>
  <r>
    <s v="Fifty Hand Poker-Poker-0.01"/>
    <n v="1150"/>
    <x v="2"/>
    <s v="09"/>
    <s v="04"/>
    <n v="0.01"/>
    <s v="No"/>
    <s v="Null"/>
    <n v="250"/>
    <s v="Poker"/>
    <s v="No"/>
    <s v="Upright"/>
    <s v="YGT"/>
    <s v="Fifty Hand Poker"/>
    <n v="2.5000000000000001E-2"/>
    <n v="31"/>
    <n v="135160"/>
    <n v="128724"/>
    <n v="3570"/>
    <n v="3379"/>
    <s v="Daily"/>
    <n v="465"/>
    <n v="3105"/>
    <n v="2914"/>
    <x v="12"/>
    <n v="94"/>
  </r>
  <r>
    <s v="Fifty Hand Poker-Poker-0.01"/>
    <n v="1151"/>
    <x v="2"/>
    <s v="09"/>
    <s v="05"/>
    <n v="0.01"/>
    <s v="No"/>
    <s v="Null"/>
    <n v="250"/>
    <s v="Poker"/>
    <s v="No"/>
    <s v="Upright"/>
    <s v="YGT"/>
    <s v="Fifty Hand Poker"/>
    <n v="2.5000000000000001E-2"/>
    <n v="31"/>
    <n v="163680"/>
    <n v="218240"/>
    <n v="4406"/>
    <n v="4092"/>
    <s v="Daily"/>
    <n v="465"/>
    <n v="3941"/>
    <n v="3627"/>
    <x v="12"/>
    <n v="117"/>
  </r>
  <r>
    <s v="Pawn Shop-MLV-0.05"/>
    <n v="1152"/>
    <x v="2"/>
    <s v="04"/>
    <s v="04"/>
    <n v="0.05"/>
    <s v="No"/>
    <s v="Null"/>
    <n v="75"/>
    <s v="MLV"/>
    <s v="No"/>
    <s v="Upright"/>
    <s v="YGT"/>
    <s v="Pawn Shop"/>
    <n v="5.9400000000000001E-2"/>
    <n v="31"/>
    <n v="114814.8"/>
    <n v="47840"/>
    <n v="6956"/>
    <n v="6819.9991200000004"/>
    <s v="None"/>
    <n v="0"/>
    <n v="6956"/>
    <n v="6819.9991200000004"/>
    <x v="13"/>
    <n v="219.99997161290324"/>
  </r>
  <r>
    <s v="Pawn Shop-MLV-0.05"/>
    <n v="1153"/>
    <x v="2"/>
    <s v="02"/>
    <s v="03"/>
    <n v="0.05"/>
    <s v="No"/>
    <s v="Null"/>
    <n v="75"/>
    <s v="MLV"/>
    <s v="No"/>
    <s v="Upright"/>
    <s v="YGT"/>
    <s v="Pawn Shop"/>
    <n v="5.9400000000000001E-2"/>
    <n v="31"/>
    <n v="108552.2"/>
    <n v="42321"/>
    <n v="6530"/>
    <n v="6448.0006800000001"/>
    <s v="None"/>
    <n v="0"/>
    <n v="6530"/>
    <n v="6448.0006800000001"/>
    <x v="13"/>
    <n v="208.00002193548389"/>
  </r>
  <r>
    <s v="Pawn Shop-MLV-0.05"/>
    <n v="1154"/>
    <x v="2"/>
    <s v="02"/>
    <s v="05"/>
    <n v="0.05"/>
    <s v="No"/>
    <s v="Null"/>
    <n v="75"/>
    <s v="MLV"/>
    <s v="No"/>
    <s v="Upright"/>
    <s v="YGT"/>
    <s v="Pawn Shop"/>
    <n v="5.9400000000000001E-2"/>
    <n v="31"/>
    <n v="110117.85"/>
    <n v="45456"/>
    <n v="6665"/>
    <n v="6541.0002900000009"/>
    <s v="None"/>
    <n v="0"/>
    <n v="6665"/>
    <n v="6541.0002900000009"/>
    <x v="13"/>
    <n v="211.00000935483874"/>
  </r>
  <r>
    <s v="Pawn Shop-MLV-0.05"/>
    <n v="1155"/>
    <x v="2"/>
    <s v="04"/>
    <s v="01"/>
    <n v="0.05"/>
    <s v="No"/>
    <s v="Null"/>
    <n v="75"/>
    <s v="MLV"/>
    <s v="No"/>
    <s v="Upright"/>
    <s v="YGT"/>
    <s v="Pawn Shop"/>
    <n v="5.9400000000000001E-2"/>
    <n v="31"/>
    <n v="113249.15"/>
    <n v="50333"/>
    <n v="6906"/>
    <n v="6726.9995099999996"/>
    <s v="None"/>
    <n v="0"/>
    <n v="6906"/>
    <n v="6726.9995099999996"/>
    <x v="13"/>
    <n v="216.99998419354839"/>
  </r>
  <r>
    <s v="Hollywood-MLV-0.05"/>
    <n v="1156"/>
    <x v="2"/>
    <s v="04"/>
    <s v="02"/>
    <n v="0.05"/>
    <s v="No"/>
    <s v="Null"/>
    <n v="75"/>
    <s v="MLV"/>
    <s v="No"/>
    <s v="Upright"/>
    <s v="YGT"/>
    <s v="Hollywood"/>
    <n v="5.9400000000000001E-2"/>
    <n v="31"/>
    <n v="116902.35"/>
    <n v="61125"/>
    <n v="7233"/>
    <n v="6943.9995900000004"/>
    <s v="None"/>
    <n v="0"/>
    <n v="7233"/>
    <n v="6943.9995900000004"/>
    <x v="13"/>
    <n v="223.99998677419356"/>
  </r>
  <r>
    <s v="Hollywood-MLV-0.05"/>
    <n v="1157"/>
    <x v="2"/>
    <s v="04"/>
    <s v="03"/>
    <n v="0.05"/>
    <s v="No"/>
    <s v="Null"/>
    <n v="75"/>
    <s v="MLV"/>
    <s v="No"/>
    <s v="Upright"/>
    <s v="YGT"/>
    <s v="Hollywood"/>
    <n v="5.9400000000000001E-2"/>
    <n v="31"/>
    <n v="115858.6"/>
    <n v="73561"/>
    <n v="7272"/>
    <n v="6882.0008400000006"/>
    <s v="None"/>
    <n v="0"/>
    <n v="7272"/>
    <n v="6882.0008400000006"/>
    <x v="13"/>
    <n v="222.0000270967742"/>
  </r>
  <r>
    <s v="Cool Cats-MLV-0.05"/>
    <n v="1158"/>
    <x v="2"/>
    <s v="02"/>
    <s v="06"/>
    <n v="0.05"/>
    <s v="No"/>
    <s v="Null"/>
    <n v="75"/>
    <s v="MLV"/>
    <s v="No"/>
    <s v="Upright"/>
    <s v="YGT"/>
    <s v="Cool Cats"/>
    <n v="5.9400000000000001E-2"/>
    <n v="31"/>
    <n v="123643.1"/>
    <n v="77869"/>
    <n v="7698"/>
    <n v="7344.4001400000006"/>
    <s v="None"/>
    <n v="0"/>
    <n v="7698"/>
    <n v="7344.4001400000006"/>
    <x v="13"/>
    <n v="236.91613354838711"/>
  </r>
  <r>
    <s v="Cool Cats-MLV-0.05"/>
    <n v="1159"/>
    <x v="2"/>
    <s v="02"/>
    <s v="01"/>
    <n v="0.05"/>
    <s v="No"/>
    <s v="Null"/>
    <n v="75"/>
    <s v="MLV"/>
    <s v="No"/>
    <s v="Upright"/>
    <s v="YGT"/>
    <s v="Cool Cats"/>
    <n v="5.9400000000000001E-2"/>
    <n v="31"/>
    <n v="125989"/>
    <n v="47715"/>
    <n v="7180"/>
    <n v="7483.7466000000004"/>
    <s v="None"/>
    <n v="0"/>
    <n v="7180"/>
    <n v="7483.7466000000004"/>
    <x v="13"/>
    <n v="241.41118064516129"/>
  </r>
  <r>
    <s v="Big Doggies-MLV-0.01"/>
    <n v="1160"/>
    <x v="0"/>
    <s v="06"/>
    <s v="01"/>
    <n v="0.01"/>
    <s v="No"/>
    <s v="Null"/>
    <n v="300"/>
    <s v="MLV"/>
    <s v="Stand Alone"/>
    <s v="Upright"/>
    <s v="YGT"/>
    <s v="Big Doggies"/>
    <n v="8.1900000000000001E-2"/>
    <n v="31"/>
    <n v="71916.97"/>
    <n v="36880"/>
    <n v="5998"/>
    <n v="5889.9998430000005"/>
    <s v="None"/>
    <n v="0"/>
    <n v="5998"/>
    <n v="5889.9998430000005"/>
    <x v="8"/>
    <n v="189.9999949354839"/>
  </r>
  <r>
    <s v="Big Doggies-MLV-0.01"/>
    <n v="1161"/>
    <x v="0"/>
    <s v="06"/>
    <s v="05"/>
    <n v="0.01"/>
    <s v="No"/>
    <s v="Null"/>
    <n v="300"/>
    <s v="MLV"/>
    <s v="Stand Alone"/>
    <s v="Upright"/>
    <s v="YGT"/>
    <s v="Big Doggies"/>
    <n v="8.1900000000000001E-2"/>
    <n v="31"/>
    <n v="64725.27"/>
    <n v="37851"/>
    <n v="5469"/>
    <n v="5300.999613"/>
    <s v="None"/>
    <n v="0"/>
    <n v="5469"/>
    <n v="5300.999613"/>
    <x v="8"/>
    <n v="170.99998751612904"/>
  </r>
  <r>
    <s v="Big Doggies-MLV-0.01"/>
    <n v="1162"/>
    <x v="0"/>
    <s v="06"/>
    <s v="09"/>
    <n v="0.01"/>
    <s v="No"/>
    <s v="Null"/>
    <n v="300"/>
    <s v="MLV"/>
    <s v="Stand Alone"/>
    <s v="Upright"/>
    <s v="YGT"/>
    <s v="Big Doggies"/>
    <n v="8.1900000000000001E-2"/>
    <n v="31"/>
    <n v="67374.850000000006"/>
    <n v="40104"/>
    <n v="5702"/>
    <n v="5518.0002150000009"/>
    <s v="None"/>
    <n v="0"/>
    <n v="5702"/>
    <n v="5518.0002150000009"/>
    <x v="8"/>
    <n v="178.0000069354839"/>
  </r>
  <r>
    <s v="Darling Diva-Reels-0.25"/>
    <n v="1163"/>
    <x v="0"/>
    <s v="01"/>
    <s v="01"/>
    <n v="0.25"/>
    <s v="No"/>
    <s v="Null"/>
    <n v="4"/>
    <s v="Reels"/>
    <s v="No"/>
    <s v="Upright"/>
    <s v="YGT"/>
    <s v="Darling Diva"/>
    <n v="5.2400000000000002E-2"/>
    <n v="31"/>
    <n v="126011.5"/>
    <n v="242330"/>
    <n v="6867"/>
    <n v="6603.0026000000007"/>
    <s v="None"/>
    <n v="0"/>
    <n v="6867"/>
    <n v="6603.0026000000007"/>
    <x v="9"/>
    <n v="213.00008387096776"/>
  </r>
  <r>
    <s v="Darling Diva-Reels-0.25"/>
    <n v="1164"/>
    <x v="0"/>
    <s v="01"/>
    <s v="02"/>
    <n v="0.25"/>
    <s v="No"/>
    <s v="Null"/>
    <n v="4"/>
    <s v="Reels"/>
    <s v="No"/>
    <s v="Upright"/>
    <s v="YGT"/>
    <s v="Darling Diva"/>
    <n v="6.7900000000000002E-2"/>
    <n v="31"/>
    <n v="98159"/>
    <n v="144351"/>
    <n v="6754"/>
    <n v="6664.9961000000003"/>
    <s v="None"/>
    <n v="0"/>
    <n v="6754"/>
    <n v="6664.9961000000003"/>
    <x v="9"/>
    <n v="214.99987419354841"/>
  </r>
  <r>
    <s v="Darling Diva-Reels-0.25"/>
    <n v="1165"/>
    <x v="0"/>
    <s v="01"/>
    <s v="03"/>
    <n v="0.25"/>
    <s v="No"/>
    <s v="Null"/>
    <n v="4"/>
    <s v="Reels"/>
    <s v="No"/>
    <s v="Upright"/>
    <s v="YGT"/>
    <s v="Darling Diva"/>
    <n v="5.2400000000000002E-2"/>
    <n v="31"/>
    <n v="124828.25"/>
    <n v="170998"/>
    <n v="6574"/>
    <n v="6541.0003000000006"/>
    <s v="None"/>
    <n v="0"/>
    <n v="6574"/>
    <n v="6541.0003000000006"/>
    <x v="9"/>
    <n v="211.00000967741937"/>
  </r>
  <r>
    <s v="Darling Diva-Reels-0.25"/>
    <n v="1166"/>
    <x v="0"/>
    <s v="01"/>
    <s v="04"/>
    <n v="0.25"/>
    <s v="No"/>
    <s v="Null"/>
    <n v="4"/>
    <s v="Reels"/>
    <s v="No"/>
    <s v="Upright"/>
    <s v="YGT"/>
    <s v="Darling Diva"/>
    <n v="6.7900000000000002E-2"/>
    <n v="31"/>
    <n v="99985.25"/>
    <n v="175413"/>
    <n v="7004"/>
    <n v="6788.9984750000003"/>
    <s v="None"/>
    <n v="0"/>
    <n v="7004"/>
    <n v="6788.9984750000003"/>
    <x v="9"/>
    <n v="218.99995080645164"/>
  </r>
  <r>
    <s v="Green Mushrooms-MLV-0.01"/>
    <n v="1167"/>
    <x v="0"/>
    <s v="06"/>
    <s v="03"/>
    <n v="0.01"/>
    <s v="No"/>
    <s v="Null"/>
    <n v="300"/>
    <s v="MLV"/>
    <s v="Stand Alone"/>
    <s v="Upright"/>
    <s v="YGT"/>
    <s v="Green Mushrooms"/>
    <n v="8.1900000000000001E-2"/>
    <n v="31"/>
    <n v="68888.89"/>
    <n v="35328"/>
    <n v="5745"/>
    <n v="5642.0000909999999"/>
    <s v="None"/>
    <n v="0"/>
    <n v="5745"/>
    <n v="5642.0000909999999"/>
    <x v="8"/>
    <n v="182.00000293548388"/>
  </r>
  <r>
    <s v="Green Mushrooms-MLV-0.01"/>
    <n v="1168"/>
    <x v="0"/>
    <s v="06"/>
    <s v="07"/>
    <n v="0.01"/>
    <s v="No"/>
    <s v="Null"/>
    <n v="300"/>
    <s v="MLV"/>
    <s v="Stand Alone"/>
    <s v="Upright"/>
    <s v="YGT"/>
    <s v="Green Mushrooms"/>
    <n v="8.1900000000000001E-2"/>
    <n v="31"/>
    <n v="69645.91"/>
    <n v="34650"/>
    <n v="5790"/>
    <n v="5704.0000290000007"/>
    <s v="None"/>
    <n v="0"/>
    <n v="5790"/>
    <n v="5704.0000290000007"/>
    <x v="8"/>
    <n v="184.00000093548388"/>
  </r>
  <r>
    <s v="Green Mushrooms-MLV-0.01"/>
    <n v="1169"/>
    <x v="0"/>
    <s v="06"/>
    <n v="11"/>
    <n v="0.01"/>
    <s v="No"/>
    <s v="Null"/>
    <n v="300"/>
    <s v="MLV"/>
    <s v="Stand Alone"/>
    <s v="Upright"/>
    <s v="YGT"/>
    <s v="Green Mushrooms"/>
    <n v="8.1900000000000001E-2"/>
    <n v="31"/>
    <n v="79487.179999999993"/>
    <n v="42735"/>
    <n v="6662"/>
    <n v="6510.0000419999997"/>
    <s v="None"/>
    <n v="0"/>
    <n v="6662"/>
    <n v="6510.0000419999997"/>
    <x v="8"/>
    <n v="210.0000013548387"/>
  </r>
  <r>
    <s v="Pawn Shop-MLV-0.05"/>
    <n v="1171"/>
    <x v="2"/>
    <s v="02"/>
    <s v="02"/>
    <n v="0.05"/>
    <s v="No"/>
    <s v="Null"/>
    <n v="75"/>
    <s v="MLV"/>
    <s v="No"/>
    <s v="Upright"/>
    <s v="YGT"/>
    <s v="Pawn Shop"/>
    <n v="5.9400000000000001E-2"/>
    <n v="31"/>
    <n v="105420.9"/>
    <n v="42887"/>
    <n v="6371"/>
    <n v="6262.0014599999995"/>
    <s v="None"/>
    <n v="0"/>
    <n v="6371"/>
    <n v="6262.0014599999995"/>
    <x v="13"/>
    <n v="202.00004709677418"/>
  </r>
  <r>
    <s v="Pawn Shop-MLV-0.05"/>
    <n v="1172"/>
    <x v="2"/>
    <s v="02"/>
    <s v="04"/>
    <n v="0.05"/>
    <s v="No"/>
    <s v="Null"/>
    <n v="75"/>
    <s v="MLV"/>
    <s v="No"/>
    <s v="Upright"/>
    <s v="YGT"/>
    <s v="Pawn Shop"/>
    <n v="5.9400000000000001E-2"/>
    <n v="31"/>
    <n v="106464.65"/>
    <n v="37356"/>
    <n v="6324"/>
    <n v="6324.0002100000002"/>
    <s v="None"/>
    <n v="0"/>
    <n v="6324"/>
    <n v="6324.0002100000002"/>
    <x v="13"/>
    <n v="204.00000677419357"/>
  </r>
  <r>
    <s v="Cool Cats-MLV-0.05"/>
    <n v="2173"/>
    <x v="1"/>
    <s v="04"/>
    <s v="05"/>
    <n v="0.05"/>
    <s v="No"/>
    <s v="Null"/>
    <n v="75"/>
    <s v="MLV"/>
    <s v="No"/>
    <s v="Upright"/>
    <s v="YGT"/>
    <s v="Cool Cats"/>
    <n v="5.9400000000000001E-2"/>
    <n v="15"/>
    <n v="53852.49"/>
    <n v="18600.484261501209"/>
    <n v="3217.4334140435835"/>
    <n v="3198.8379059999997"/>
    <s v="None"/>
    <n v="0"/>
    <n v="3217.4334140435835"/>
    <n v="3198.8379059999997"/>
    <x v="11"/>
    <n v="213.25586039999999"/>
  </r>
  <r>
    <s v="Cool Cats-MLV-0.05"/>
    <n v="1174"/>
    <x v="1"/>
    <s v="04"/>
    <s v="06"/>
    <n v="0.05"/>
    <s v="No"/>
    <s v="Null"/>
    <n v="75"/>
    <s v="MLV"/>
    <s v="No"/>
    <s v="Upright"/>
    <s v="YGT"/>
    <s v="Cool Cats"/>
    <n v="5.9400000000000001E-2"/>
    <n v="31"/>
    <n v="110074.05"/>
    <n v="37338"/>
    <n v="6458"/>
    <n v="6538.3985700000003"/>
    <s v="None"/>
    <n v="0"/>
    <n v="6458"/>
    <n v="6538.3985700000003"/>
    <x v="11"/>
    <n v="210.91608290322583"/>
  </r>
  <r>
    <s v="James Bond 777-MLV-0.05"/>
    <n v="1175"/>
    <x v="1"/>
    <s v="04"/>
    <s v="03"/>
    <n v="0.05"/>
    <s v="No"/>
    <s v="Null"/>
    <n v="75"/>
    <s v="MLV"/>
    <s v="No"/>
    <s v="Upright"/>
    <s v="YGT"/>
    <s v="James Bond 777"/>
    <n v="5.9400000000000001E-2"/>
    <n v="31"/>
    <n v="106986.55"/>
    <n v="35331"/>
    <n v="6305"/>
    <n v="6355.0010700000003"/>
    <s v="None"/>
    <n v="0"/>
    <n v="6305"/>
    <n v="6355.0010700000003"/>
    <x v="11"/>
    <n v="205.00003451612903"/>
  </r>
  <r>
    <s v="James Bond 777-MLV-0.05"/>
    <n v="1176"/>
    <x v="1"/>
    <s v="04"/>
    <s v="04"/>
    <n v="0.05"/>
    <s v="No"/>
    <s v="Null"/>
    <n v="75"/>
    <s v="MLV"/>
    <s v="No"/>
    <s v="Upright"/>
    <s v="YGT"/>
    <s v="James Bond 777"/>
    <n v="5.9400000000000001E-2"/>
    <n v="31"/>
    <n v="107508.4"/>
    <n v="36802"/>
    <n v="6366"/>
    <n v="6385.9989599999999"/>
    <s v="None"/>
    <n v="0"/>
    <n v="6366"/>
    <n v="6385.9989599999999"/>
    <x v="11"/>
    <n v="205.99996645161289"/>
  </r>
  <r>
    <s v="James Bond 777-MLV-0.05"/>
    <n v="1177"/>
    <x v="1"/>
    <s v="04"/>
    <s v="01"/>
    <n v="0.05"/>
    <s v="No"/>
    <s v="Null"/>
    <n v="75"/>
    <s v="MLV"/>
    <s v="No"/>
    <s v="Upright"/>
    <s v="YGT"/>
    <s v="James Bond 777"/>
    <n v="5.9400000000000001E-2"/>
    <n v="31"/>
    <n v="115555"/>
    <n v="44129"/>
    <n v="7552"/>
    <n v="6863.9670000000006"/>
    <s v="None"/>
    <n v="0"/>
    <n v="7552"/>
    <n v="6863.9670000000006"/>
    <x v="11"/>
    <n v="221.41829032258067"/>
  </r>
  <r>
    <s v="James Bond 777-MLV-0.05"/>
    <n v="1178"/>
    <x v="1"/>
    <s v="04"/>
    <s v="02"/>
    <n v="0.05"/>
    <s v="No"/>
    <s v="Null"/>
    <n v="75"/>
    <s v="MLV"/>
    <s v="No"/>
    <s v="Upright"/>
    <s v="YGT"/>
    <s v="James Bond 777"/>
    <n v="5.9400000000000001E-2"/>
    <n v="31"/>
    <n v="107030.3"/>
    <n v="41540"/>
    <n v="6488"/>
    <n v="6357.5998200000004"/>
    <s v="None"/>
    <n v="0"/>
    <n v="6488"/>
    <n v="6357.5998200000004"/>
    <x v="11"/>
    <n v="205.08386516129033"/>
  </r>
  <r>
    <s v="Multi Poker-Poker-0.01"/>
    <n v="1179"/>
    <x v="1"/>
    <s v="11"/>
    <s v="01"/>
    <n v="0.01"/>
    <s v="Yes"/>
    <s v=".01/.02/.03"/>
    <n v="300"/>
    <s v="Poker"/>
    <s v="No"/>
    <s v="Slant"/>
    <s v="YGT"/>
    <s v="Multi Poker"/>
    <n v="1.4999999999999999E-2"/>
    <n v="31"/>
    <n v="283133.33"/>
    <n v="108480"/>
    <n v="4169"/>
    <n v="4246.9999500000004"/>
    <s v="None"/>
    <n v="0"/>
    <n v="4169"/>
    <n v="4246.9999500000004"/>
    <x v="14"/>
    <n v="136.99999838709678"/>
  </r>
  <r>
    <s v="Multi Poker-Poker-0.01"/>
    <n v="1180"/>
    <x v="1"/>
    <s v="07"/>
    <s v="01"/>
    <n v="0.01"/>
    <s v="Yes"/>
    <s v=".01/.02/.03"/>
    <n v="300"/>
    <s v="Poker"/>
    <s v="No"/>
    <s v="Slant"/>
    <s v="YGT"/>
    <s v="Multi Poker"/>
    <n v="1.4999999999999999E-2"/>
    <n v="31"/>
    <n v="256266.67"/>
    <n v="92850"/>
    <n v="3741"/>
    <n v="3844.0000500000001"/>
    <s v="None"/>
    <n v="0"/>
    <n v="3741"/>
    <n v="3844.0000500000001"/>
    <x v="14"/>
    <n v="124.00000161290323"/>
  </r>
  <r>
    <s v="Multi Poker-Poker-0.01"/>
    <n v="1181"/>
    <x v="1"/>
    <s v="07"/>
    <s v="02"/>
    <n v="0.01"/>
    <s v="Yes"/>
    <s v=".01/.02/.03"/>
    <n v="300"/>
    <s v="Poker"/>
    <s v="No"/>
    <s v="Slant"/>
    <s v="YGT"/>
    <s v="Multi Poker"/>
    <n v="1.4999999999999999E-2"/>
    <n v="31"/>
    <n v="258333.33"/>
    <n v="107639"/>
    <n v="3849"/>
    <n v="3874.9999499999994"/>
    <s v="None"/>
    <n v="0"/>
    <n v="3849"/>
    <n v="3874.9999499999994"/>
    <x v="14"/>
    <n v="124.99999838709675"/>
  </r>
  <r>
    <s v="Multi Poker-Poker-0.01"/>
    <n v="1182"/>
    <x v="1"/>
    <s v="11"/>
    <s v="02"/>
    <n v="0.01"/>
    <s v="Yes"/>
    <s v=".01/.02/.03"/>
    <n v="300"/>
    <s v="Poker"/>
    <s v="No"/>
    <s v="Slant"/>
    <s v="YGT"/>
    <s v="Multi Poker"/>
    <n v="1.4999999999999999E-2"/>
    <n v="31"/>
    <n v="281066.67"/>
    <n v="106465"/>
    <n v="4132"/>
    <n v="4216.0000499999996"/>
    <s v="None"/>
    <n v="0"/>
    <n v="4132"/>
    <n v="4216.0000499999996"/>
    <x v="14"/>
    <n v="136.00000161290322"/>
  </r>
  <r>
    <s v="Multi Poker-Poker-0.01"/>
    <n v="1183"/>
    <x v="1"/>
    <s v="11"/>
    <s v="03"/>
    <n v="0.01"/>
    <s v="Yes"/>
    <s v=".01/.02/.03"/>
    <n v="300"/>
    <s v="Poker"/>
    <s v="No"/>
    <s v="Slant"/>
    <s v="YGT"/>
    <s v="Multi Poker"/>
    <n v="1.4999999999999999E-2"/>
    <n v="31"/>
    <n v="291400"/>
    <n v="106740"/>
    <n v="4262"/>
    <n v="4371"/>
    <s v="None"/>
    <n v="0"/>
    <n v="4262"/>
    <n v="4371"/>
    <x v="14"/>
    <n v="141"/>
  </r>
  <r>
    <s v="Multi Poker-Poker-0.01"/>
    <n v="1184"/>
    <x v="1"/>
    <s v="07"/>
    <s v="03"/>
    <n v="0.01"/>
    <s v="Yes"/>
    <s v=".01/.02/.03"/>
    <n v="300"/>
    <s v="Poker"/>
    <s v="No"/>
    <s v="Slant"/>
    <s v="YGT"/>
    <s v="Multi Poker"/>
    <n v="1.4999999999999999E-2"/>
    <n v="31"/>
    <n v="256266.67"/>
    <n v="89918"/>
    <n v="3722"/>
    <n v="3844.0000500000001"/>
    <s v="None"/>
    <n v="0"/>
    <n v="3722"/>
    <n v="3844.0000500000001"/>
    <x v="14"/>
    <n v="124.00000161290323"/>
  </r>
  <r>
    <s v="Multi Poker-Poker-0.01"/>
    <n v="1185"/>
    <x v="1"/>
    <s v="07"/>
    <s v="04"/>
    <n v="0.01"/>
    <s v="Yes"/>
    <s v=".01/.02/.03"/>
    <n v="300"/>
    <s v="Poker"/>
    <s v="No"/>
    <s v="Slant"/>
    <s v="YGT"/>
    <s v="Multi Poker"/>
    <n v="1.4999999999999999E-2"/>
    <n v="31"/>
    <n v="252133.33"/>
    <n v="105056"/>
    <n v="3757"/>
    <n v="3781.9999499999994"/>
    <s v="None"/>
    <n v="0"/>
    <n v="3757"/>
    <n v="3781.9999499999994"/>
    <x v="14"/>
    <n v="121.99999838709675"/>
  </r>
  <r>
    <s v="Multi Poker-Poker-0.01"/>
    <n v="1186"/>
    <x v="1"/>
    <s v="11"/>
    <s v="04"/>
    <n v="0.01"/>
    <s v="Yes"/>
    <s v=".01/.02/.03"/>
    <n v="300"/>
    <s v="Poker"/>
    <s v="No"/>
    <s v="Slant"/>
    <s v="YGT"/>
    <s v="Multi Poker"/>
    <n v="1.4999999999999999E-2"/>
    <n v="31"/>
    <n v="291400"/>
    <n v="118455"/>
    <n v="4327"/>
    <n v="4371"/>
    <s v="None"/>
    <n v="0"/>
    <n v="4327"/>
    <n v="4371"/>
    <x v="14"/>
    <n v="141"/>
  </r>
  <r>
    <s v="Multi Poker-Poker-0.25"/>
    <n v="1187"/>
    <x v="2"/>
    <s v="11"/>
    <s v="01"/>
    <n v="0.25"/>
    <s v="No"/>
    <s v="Null"/>
    <n v="5"/>
    <s v="Poker"/>
    <s v="No"/>
    <s v="Upright"/>
    <s v="YGT"/>
    <s v="Multi Poker"/>
    <n v="1.4999999999999999E-2"/>
    <n v="31"/>
    <n v="235600"/>
    <n v="224381"/>
    <n v="3487"/>
    <n v="3534"/>
    <s v="None"/>
    <n v="0"/>
    <n v="3487"/>
    <n v="3534"/>
    <x v="15"/>
    <n v="114"/>
  </r>
  <r>
    <s v="Multi Poker-Poker-0.25"/>
    <n v="1188"/>
    <x v="2"/>
    <s v="11"/>
    <s v="02"/>
    <n v="0.25"/>
    <s v="No"/>
    <s v="Null"/>
    <n v="5"/>
    <s v="Poker"/>
    <s v="No"/>
    <s v="Upright"/>
    <s v="YGT"/>
    <s v="Multi Poker"/>
    <n v="1.4999999999999999E-2"/>
    <n v="31"/>
    <n v="183933.25"/>
    <n v="179447"/>
    <n v="2731"/>
    <n v="2758.9987499999997"/>
    <s v="None"/>
    <n v="0"/>
    <n v="2731"/>
    <n v="2758.9987499999997"/>
    <x v="15"/>
    <n v="88.999959677419341"/>
  </r>
  <r>
    <s v="Multi Poker-Poker-0.25"/>
    <n v="1189"/>
    <x v="2"/>
    <s v="11"/>
    <s v="03"/>
    <n v="0.25"/>
    <s v="No"/>
    <s v="Null"/>
    <n v="5"/>
    <s v="Poker"/>
    <s v="No"/>
    <s v="Upright"/>
    <s v="YGT"/>
    <s v="Multi Poker"/>
    <n v="1.4999999999999999E-2"/>
    <n v="31"/>
    <n v="194266.75"/>
    <n v="254776"/>
    <n v="2987"/>
    <n v="2914.0012499999998"/>
    <s v="None"/>
    <n v="0"/>
    <n v="2987"/>
    <n v="2914.0012499999998"/>
    <x v="15"/>
    <n v="94.000040322580645"/>
  </r>
  <r>
    <s v="Multi Poker-Poker-0.25"/>
    <n v="1190"/>
    <x v="2"/>
    <s v="11"/>
    <s v="04"/>
    <n v="0.25"/>
    <s v="No"/>
    <s v="Null"/>
    <n v="5"/>
    <s v="Poker"/>
    <s v="No"/>
    <s v="Upright"/>
    <s v="YGT"/>
    <s v="Multi Poker"/>
    <n v="1.4999999999999999E-2"/>
    <n v="31"/>
    <n v="192200"/>
    <n v="216563"/>
    <n v="2907"/>
    <n v="2883"/>
    <s v="None"/>
    <n v="0"/>
    <n v="2907"/>
    <n v="2883"/>
    <x v="15"/>
    <n v="93"/>
  </r>
  <r>
    <s v="Multi Poker-Poker-0.25"/>
    <n v="1191"/>
    <x v="2"/>
    <s v="11"/>
    <s v="05"/>
    <n v="0.25"/>
    <s v="No"/>
    <s v="Null"/>
    <n v="5"/>
    <s v="Poker"/>
    <s v="No"/>
    <s v="Upright"/>
    <s v="YGT"/>
    <s v="Multi Poker"/>
    <n v="1.4999999999999999E-2"/>
    <n v="31"/>
    <n v="233533.25"/>
    <n v="222413"/>
    <n v="3456"/>
    <n v="3502.9987499999997"/>
    <s v="None"/>
    <n v="0"/>
    <n v="3456"/>
    <n v="3502.9987499999997"/>
    <x v="15"/>
    <n v="112.99995967741934"/>
  </r>
  <r>
    <s v="Old Blue Eyes-Reels-0.25"/>
    <n v="1192"/>
    <x v="1"/>
    <s v="10"/>
    <s v="01"/>
    <n v="0.25"/>
    <s v="No"/>
    <s v="Null"/>
    <n v="4"/>
    <s v="Reels"/>
    <s v="No"/>
    <s v="Slant"/>
    <s v="YGT"/>
    <s v="Old Blue Eyes"/>
    <n v="5.2400000000000002E-2"/>
    <n v="31"/>
    <n v="134294"/>
    <n v="191849"/>
    <n v="7107"/>
    <n v="7037.0056000000004"/>
    <s v="None"/>
    <n v="0"/>
    <n v="7107"/>
    <n v="7037.0056000000004"/>
    <x v="10"/>
    <n v="227.00018064516129"/>
  </r>
  <r>
    <s v="Old Blue Eyes-Reels-0.25"/>
    <n v="1193"/>
    <x v="1"/>
    <s v="10"/>
    <s v="02"/>
    <n v="0.25"/>
    <s v="No"/>
    <s v="Null"/>
    <n v="4"/>
    <s v="Reels"/>
    <s v="No"/>
    <s v="Slant"/>
    <s v="YGT"/>
    <s v="Old Blue Eyes"/>
    <n v="6.7900000000000002E-2"/>
    <n v="31"/>
    <n v="100441.75"/>
    <n v="154526"/>
    <n v="6945"/>
    <n v="6819.9948249999998"/>
    <s v="None"/>
    <n v="0"/>
    <n v="6945"/>
    <n v="6819.9948249999998"/>
    <x v="10"/>
    <n v="219.99983306451611"/>
  </r>
  <r>
    <s v="Old Blue Eyes-Reels-0.25"/>
    <n v="1194"/>
    <x v="1"/>
    <s v="10"/>
    <s v="03"/>
    <n v="0.25"/>
    <s v="No"/>
    <s v="Null"/>
    <n v="4"/>
    <s v="Reels"/>
    <s v="No"/>
    <s v="Slant"/>
    <s v="YGT"/>
    <s v="Old Blue Eyes"/>
    <n v="6.7900000000000002E-2"/>
    <n v="31"/>
    <n v="98615.5"/>
    <n v="131487"/>
    <n v="6707"/>
    <n v="6695.9924500000006"/>
    <s v="None"/>
    <n v="0"/>
    <n v="6707"/>
    <n v="6695.9924500000006"/>
    <x v="10"/>
    <n v="215.99975645161291"/>
  </r>
  <r>
    <s v="Old Blue Eyes-Reels-0.25"/>
    <n v="1195"/>
    <x v="1"/>
    <s v="10"/>
    <s v="04"/>
    <n v="0.25"/>
    <s v="No"/>
    <s v="Null"/>
    <n v="4"/>
    <s v="Reels"/>
    <s v="No"/>
    <s v="Slant"/>
    <s v="YGT"/>
    <s v="Old Blue Eyes"/>
    <n v="5.2400000000000002E-2"/>
    <n v="31"/>
    <n v="127194.75"/>
    <n v="239990"/>
    <n v="6920"/>
    <n v="6665.0048999999999"/>
    <s v="None"/>
    <n v="0"/>
    <n v="6920"/>
    <n v="6665.0048999999999"/>
    <x v="10"/>
    <n v="215.00015806451611"/>
  </r>
  <r>
    <s v="Silver Slippers-MLV-0.01"/>
    <n v="1196"/>
    <x v="0"/>
    <s v="06"/>
    <s v="04"/>
    <n v="0.01"/>
    <s v="No"/>
    <s v="Null"/>
    <n v="300"/>
    <s v="MLV"/>
    <s v="Stand Alone"/>
    <s v="Upright"/>
    <s v="YGT"/>
    <s v="Silver Slippers"/>
    <n v="8.1900000000000001E-2"/>
    <n v="31"/>
    <n v="70402.929999999993"/>
    <n v="29335"/>
    <n v="5728"/>
    <n v="5765.9999669999997"/>
    <s v="None"/>
    <n v="0"/>
    <n v="5728"/>
    <n v="5765.9999669999997"/>
    <x v="8"/>
    <n v="185.99999893548386"/>
  </r>
  <r>
    <s v="Silver Slippers-MLV-0.01"/>
    <n v="1197"/>
    <x v="0"/>
    <s v="06"/>
    <s v="08"/>
    <n v="0.01"/>
    <s v="No"/>
    <s v="Null"/>
    <n v="300"/>
    <s v="MLV"/>
    <s v="Stand Alone"/>
    <s v="Upright"/>
    <s v="YGT"/>
    <s v="Silver Slippers"/>
    <n v="8.1900000000000001E-2"/>
    <n v="31"/>
    <n v="74566.539999999994"/>
    <n v="26726"/>
    <n v="5934"/>
    <n v="6106.9996259999998"/>
    <s v="None"/>
    <n v="0"/>
    <n v="5934"/>
    <n v="6106.9996259999998"/>
    <x v="8"/>
    <n v="196.99998793548386"/>
  </r>
  <r>
    <s v="White Kitty-MLV-0.01"/>
    <n v="1198"/>
    <x v="0"/>
    <s v="06"/>
    <s v="02"/>
    <n v="0.01"/>
    <s v="No"/>
    <s v="Null"/>
    <n v="300"/>
    <s v="MLV"/>
    <s v="Stand Alone"/>
    <s v="Upright"/>
    <s v="YGT"/>
    <s v="White Kitty"/>
    <n v="8.1900000000000001E-2"/>
    <n v="31"/>
    <n v="83272.28"/>
    <n v="45504"/>
    <n v="6990"/>
    <n v="6819.9997320000002"/>
    <s v="None"/>
    <n v="0"/>
    <n v="6990"/>
    <n v="6819.9997320000002"/>
    <x v="8"/>
    <n v="219.99999135483873"/>
  </r>
  <r>
    <s v="White Kitty-MLV-0.01"/>
    <n v="1199"/>
    <x v="0"/>
    <s v="06"/>
    <s v="06"/>
    <n v="0.01"/>
    <s v="No"/>
    <s v="Null"/>
    <n v="300"/>
    <s v="MLV"/>
    <s v="Stand Alone"/>
    <s v="Upright"/>
    <s v="YGT"/>
    <s v="White Kitty"/>
    <n v="8.1900000000000001E-2"/>
    <n v="31"/>
    <n v="85543.35"/>
    <n v="50919"/>
    <n v="7240"/>
    <n v="7006.0003650000008"/>
    <s v="None"/>
    <n v="0"/>
    <n v="7240"/>
    <n v="7006.0003650000008"/>
    <x v="8"/>
    <n v="226.00001177419358"/>
  </r>
  <r>
    <s v="White Kitty-MLV-0.01"/>
    <n v="1200"/>
    <x v="0"/>
    <s v="06"/>
    <n v="10"/>
    <n v="0.01"/>
    <s v="No"/>
    <s v="Null"/>
    <n v="300"/>
    <s v="MLV"/>
    <s v="Stand Alone"/>
    <s v="Upright"/>
    <s v="YGT"/>
    <s v="White Kitty"/>
    <n v="8.1900000000000001E-2"/>
    <n v="31"/>
    <n v="84407.81"/>
    <n v="49361"/>
    <n v="7132"/>
    <n v="6912.9996389999997"/>
    <s v="None"/>
    <n v="0"/>
    <n v="7132"/>
    <n v="6912.9996389999997"/>
    <x v="8"/>
    <n v="222.9999883548387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s v="Bank Robbers"/>
    <n v="14"/>
    <n v="434"/>
    <n v="173.62481849214387"/>
    <n v="165.50000153456219"/>
    <n v="-8.124816957581686"/>
    <n v="-4.6795250979336893E-2"/>
    <s v="Normal"/>
    <s v="Flat"/>
    <x v="0"/>
  </r>
  <r>
    <x v="1"/>
    <s v="Big Doggies"/>
    <n v="3"/>
    <n v="93"/>
    <n v="202.84999220717768"/>
    <n v="179.66666312903229"/>
    <n v="-23.183329078145391"/>
    <n v="-0.11428804519976249"/>
    <s v="Below"/>
    <s v="Up"/>
    <x v="1"/>
  </r>
  <r>
    <x v="2"/>
    <s v="Butterfly Temple"/>
    <n v="3"/>
    <n v="93"/>
    <n v="213.68977143886846"/>
    <n v="221.66665913978497"/>
    <n v="7.9768877009165067"/>
    <n v="3.7329291183216526E-2"/>
    <s v="Normal"/>
    <s v="Flat"/>
    <x v="0"/>
  </r>
  <r>
    <x v="3"/>
    <s v="Circle of Cash"/>
    <n v="3"/>
    <n v="51"/>
    <n v="202.0413806226702"/>
    <n v="176.82367843137257"/>
    <n v="-25.217702191297633"/>
    <n v="-0.1248145410290671"/>
    <s v="Below"/>
    <s v="Up"/>
    <x v="1"/>
  </r>
  <r>
    <x v="4"/>
    <s v="Circle of Dreams"/>
    <n v="3"/>
    <n v="51"/>
    <n v="187.84588609013511"/>
    <n v="173.88247205882354"/>
    <n v="-13.963414031311572"/>
    <n v="-7.4334414886315009E-2"/>
    <s v="Normal"/>
    <s v="Down"/>
    <x v="2"/>
  </r>
  <r>
    <x v="5"/>
    <s v="Circle of Fortune"/>
    <n v="3"/>
    <n v="51"/>
    <n v="208.35677054258082"/>
    <n v="234.15669166666666"/>
    <n v="25.799921124085841"/>
    <n v="0.12382569117816712"/>
    <s v="Above"/>
    <s v="Flat"/>
    <x v="3"/>
  </r>
  <r>
    <x v="6"/>
    <s v="Circle of Winners"/>
    <n v="3"/>
    <n v="51"/>
    <n v="192.84854083463406"/>
    <n v="194.7449259803922"/>
    <n v="1.8963851457581313"/>
    <n v="9.833546769660367E-3"/>
    <s v="Normal"/>
    <s v="Flat"/>
    <x v="0"/>
  </r>
  <r>
    <x v="7"/>
    <s v="Cool Cats"/>
    <n v="4"/>
    <n v="108"/>
    <n v="220.64852008797732"/>
    <n v="227.45725200000001"/>
    <n v="6.8087319120226937"/>
    <n v="3.0857818168496691E-2"/>
    <s v="Normal"/>
    <s v="Up"/>
    <x v="4"/>
  </r>
  <r>
    <x v="8"/>
    <s v="Crazy Clams"/>
    <n v="2"/>
    <n v="62"/>
    <n v="191.34268727270927"/>
    <n v="182.99999640322579"/>
    <n v="-8.3426908694834765"/>
    <n v="-4.360078238889338E-2"/>
    <s v="Normal"/>
    <s v="Up"/>
    <x v="4"/>
  </r>
  <r>
    <x v="9"/>
    <s v="Crouching Tiger"/>
    <n v="3"/>
    <n v="93"/>
    <n v="213.68977143886846"/>
    <n v="230.33333655913978"/>
    <n v="16.643565120271319"/>
    <n v="7.7886578324281863E-2"/>
    <s v="Normal"/>
    <s v="Flat"/>
    <x v="0"/>
  </r>
  <r>
    <x v="10"/>
    <s v="Darling Diva"/>
    <n v="4"/>
    <n v="124"/>
    <n v="233.65059545516993"/>
    <n v="214.49997963709677"/>
    <n v="-19.150615818073163"/>
    <n v="-8.1962623637942114E-2"/>
    <s v="Normal"/>
    <s v="Flat"/>
    <x v="0"/>
  </r>
  <r>
    <x v="11"/>
    <s v="Diamond Head"/>
    <n v="2"/>
    <n v="62"/>
    <n v="224.61231071142868"/>
    <n v="223.49997338709676"/>
    <n v="-1.1123373243319179"/>
    <n v="-4.9522544904539827E-3"/>
    <s v="Normal"/>
    <s v="Flat"/>
    <x v="0"/>
  </r>
  <r>
    <x v="12"/>
    <s v="Fifty Hand Poker"/>
    <n v="5"/>
    <n v="155"/>
    <n v="155.51836028777166"/>
    <n v="114.8"/>
    <n v="-40.71836028777166"/>
    <n v="-0.26182349281735146"/>
    <s v="Below"/>
    <s v="Down"/>
    <x v="5"/>
  </r>
  <r>
    <x v="13"/>
    <s v="Fun Sea Sponges"/>
    <n v="2"/>
    <n v="62"/>
    <n v="191.34268727270927"/>
    <n v="193.99999632258064"/>
    <n v="2.6573090498713725"/>
    <n v="1.3887695880867761E-2"/>
    <s v="Normal"/>
    <s v="Flat"/>
    <x v="0"/>
  </r>
  <r>
    <x v="14"/>
    <s v="Giant Squid"/>
    <n v="2"/>
    <n v="62"/>
    <n v="191.34268727270927"/>
    <n v="185.50000025806452"/>
    <n v="-5.8426870146447527"/>
    <n v="-3.0535198903721472E-2"/>
    <s v="Normal"/>
    <s v="Flat"/>
    <x v="0"/>
  </r>
  <r>
    <x v="15"/>
    <s v="Grabby Crabs"/>
    <n v="2"/>
    <n v="62"/>
    <n v="183.04510637134717"/>
    <n v="199.50000269354837"/>
    <n v="16.454896322201193"/>
    <n v="8.9895308584862277E-2"/>
    <s v="Normal"/>
    <s v="Flat"/>
    <x v="0"/>
  </r>
  <r>
    <x v="16"/>
    <s v="Green Mushrooms"/>
    <n v="3"/>
    <n v="93"/>
    <n v="202.84999220717768"/>
    <n v="192.00000174193548"/>
    <n v="-10.8499904652422"/>
    <n v="-5.3487753916996617E-2"/>
    <s v="Normal"/>
    <s v="Up"/>
    <x v="4"/>
  </r>
  <r>
    <x v="17"/>
    <s v="Green Plankton"/>
    <n v="2"/>
    <n v="62"/>
    <n v="191.34268727270927"/>
    <n v="150.50000246774195"/>
    <n v="-40.84268480496732"/>
    <n v="-0.21345307410027481"/>
    <s v="Below"/>
    <s v="Down"/>
    <x v="5"/>
  </r>
  <r>
    <x v="18"/>
    <s v="Hang 10"/>
    <n v="2"/>
    <n v="62"/>
    <n v="224.61231071142868"/>
    <n v="221.99999758064516"/>
    <n v="-2.6123131307835195"/>
    <n v="-1.163032036182423E-2"/>
    <s v="Normal"/>
    <s v="Flat"/>
    <x v="0"/>
  </r>
  <r>
    <x v="19"/>
    <s v="Hidden Dragon"/>
    <n v="6"/>
    <n v="186"/>
    <n v="217.94202797169254"/>
    <n v="229.66666935483872"/>
    <n v="11.724641383146178"/>
    <n v="5.3797064716076863E-2"/>
    <s v="Normal"/>
    <s v="Flat"/>
    <x v="0"/>
  </r>
  <r>
    <x v="20"/>
    <s v="Hollywood"/>
    <n v="2"/>
    <n v="62"/>
    <n v="224.45085086148464"/>
    <n v="223.00000693548387"/>
    <n v="-1.4508439260007719"/>
    <n v="-6.4639716019438539E-3"/>
    <s v="Normal"/>
    <s v="Flat"/>
    <x v="0"/>
  </r>
  <r>
    <x v="21"/>
    <s v="Insane 7s"/>
    <n v="4"/>
    <n v="124"/>
    <n v="228.51123097439213"/>
    <n v="242.00016129032258"/>
    <n v="13.488930315930446"/>
    <n v="5.9029616436848432E-2"/>
    <s v="Normal"/>
    <s v="Up"/>
    <x v="4"/>
  </r>
  <r>
    <x v="22"/>
    <s v="Insane 7s"/>
    <n v="6"/>
    <n v="186"/>
    <n v="226.82614146176655"/>
    <n v="233.83326881720433"/>
    <n v="7.007127355437774"/>
    <n v="3.0892062573920229E-2"/>
    <s v="Normal"/>
    <s v="Up"/>
    <x v="4"/>
  </r>
  <r>
    <x v="23"/>
    <s v="James Bond 777"/>
    <n v="4"/>
    <n v="124"/>
    <n v="186.67550280540573"/>
    <n v="209.37553911290323"/>
    <n v="22.700036307497498"/>
    <n v="0.12160158117351086"/>
    <s v="Above"/>
    <s v="Up"/>
    <x v="6"/>
  </r>
  <r>
    <x v="24"/>
    <s v="Lotus Blossom"/>
    <n v="3"/>
    <n v="93"/>
    <n v="222.1942845045167"/>
    <n v="238.00000000000003"/>
    <n v="15.805715495483327"/>
    <n v="7.1134662760247699E-2"/>
    <s v="Normal"/>
    <s v="Up"/>
    <x v="4"/>
  </r>
  <r>
    <x v="25"/>
    <s v="Martini Madness"/>
    <n v="2"/>
    <n v="62"/>
    <n v="229.59021534226244"/>
    <n v="228"/>
    <n v="-1.5902153422624394"/>
    <n v="-6.9263201826428892E-3"/>
    <s v="Normal"/>
    <s v="Flat"/>
    <x v="0"/>
  </r>
  <r>
    <x v="26"/>
    <s v="Multi Poker-P"/>
    <n v="8"/>
    <n v="248"/>
    <n v="131.28862098272785"/>
    <n v="131.25"/>
    <n v="-3.8620982727849196E-2"/>
    <n v="-2.9416854590109617E-4"/>
    <s v="Normal"/>
    <s v="Flat"/>
    <x v="0"/>
  </r>
  <r>
    <x v="27"/>
    <s v="Multi Poker-P"/>
    <n v="5"/>
    <n v="155"/>
    <n v="128.0019793602394"/>
    <n v="100.59999193548386"/>
    <n v="-27.401987424755546"/>
    <n v="-0.21407471635760725"/>
    <s v="Below"/>
    <s v="Down"/>
    <x v="5"/>
  </r>
  <r>
    <x v="28"/>
    <s v="Mystic Diamond"/>
    <n v="3"/>
    <n v="93"/>
    <n v="222.1942845045167"/>
    <n v="231.66666344086025"/>
    <n v="9.4723789363435458"/>
    <n v="4.2631064779485785E-2"/>
    <s v="Normal"/>
    <s v="Down"/>
    <x v="2"/>
  </r>
  <r>
    <x v="29"/>
    <s v="Old Blue Eyes"/>
    <n v="4"/>
    <n v="124"/>
    <n v="213.19071358655003"/>
    <n v="219.49998205645161"/>
    <n v="6.309268469901582"/>
    <n v="2.9594480752747135E-2"/>
    <s v="Normal"/>
    <s v="Flat"/>
    <x v="0"/>
  </r>
  <r>
    <x v="30"/>
    <s v="Pawn Shop"/>
    <n v="6"/>
    <n v="186"/>
    <n v="216.36118250116039"/>
    <n v="210.33334016129032"/>
    <n v="-6.0278423398700625"/>
    <n v="-2.7860091492325496E-2"/>
    <s v="Normal"/>
    <s v="Flat"/>
    <x v="0"/>
  </r>
  <r>
    <x v="31"/>
    <s v="Penny Collectors"/>
    <n v="2"/>
    <n v="62"/>
    <n v="248.94623669727565"/>
    <n v="180.33225967741936"/>
    <n v="-68.613977019856293"/>
    <n v="-0.27561765114486331"/>
    <s v="Below"/>
    <s v="Down"/>
    <x v="5"/>
  </r>
  <r>
    <x v="32"/>
    <s v="Penny Grabbers"/>
    <n v="4"/>
    <n v="124"/>
    <n v="248.94623669727565"/>
    <n v="283.52500122580648"/>
    <n v="34.578764528530826"/>
    <n v="0.13890053124434013"/>
    <s v="Above"/>
    <s v="Down"/>
    <x v="7"/>
  </r>
  <r>
    <x v="33"/>
    <s v="Penny Pinchers"/>
    <n v="4"/>
    <n v="124"/>
    <n v="261.70300629574797"/>
    <n v="247.50000072580647"/>
    <n v="-14.203005569941496"/>
    <n v="-5.4271465089288352E-2"/>
    <s v="Normal"/>
    <s v="Down"/>
    <x v="2"/>
  </r>
  <r>
    <x v="34"/>
    <s v="Penny Station"/>
    <n v="4"/>
    <n v="124"/>
    <n v="229.68377598091931"/>
    <n v="243.61500553225807"/>
    <n v="13.93122955133876"/>
    <n v="6.0653955604143668E-2"/>
    <s v="Normal"/>
    <s v="Flat"/>
    <x v="0"/>
  </r>
  <r>
    <x v="35"/>
    <s v="Pipeline"/>
    <n v="2"/>
    <n v="62"/>
    <n v="224.61231071142868"/>
    <n v="213.00001935483871"/>
    <n v="-11.612291356589964"/>
    <n v="-5.1699264923679489E-2"/>
    <s v="Normal"/>
    <s v="Flat"/>
    <x v="0"/>
  </r>
  <r>
    <x v="36"/>
    <s v="Poker Deluxe"/>
    <n v="12"/>
    <n v="268"/>
    <n v="168.90416346627185"/>
    <n v="200.04850606343282"/>
    <n v="31.144342597160971"/>
    <n v="0.18439061511577318"/>
    <s v="Above"/>
    <s v="Down"/>
    <x v="7"/>
  </r>
  <r>
    <x v="37"/>
    <s v="Poker Deluxe"/>
    <n v="6"/>
    <n v="186"/>
    <n v="106.83168386646724"/>
    <n v="129.66667338709678"/>
    <n v="22.834989520629534"/>
    <n v="0.21374735185464086"/>
    <s v="Above"/>
    <s v="Down"/>
    <x v="7"/>
  </r>
  <r>
    <x v="38"/>
    <s v="Puffer Fish"/>
    <n v="2"/>
    <n v="62"/>
    <n v="170.28833677287483"/>
    <n v="188.00000203225807"/>
    <n v="17.711665259383238"/>
    <n v="0.10400985525512822"/>
    <s v="Above"/>
    <s v="Up"/>
    <x v="6"/>
  </r>
  <r>
    <x v="39"/>
    <s v="Ring of Fire"/>
    <n v="6"/>
    <n v="186"/>
    <n v="200.62582040799433"/>
    <n v="170.66666505376344"/>
    <n v="-29.959155354230887"/>
    <n v="-0.14932851261769647"/>
    <s v="Below"/>
    <s v="Flat"/>
    <x v="8"/>
  </r>
  <r>
    <x v="40"/>
    <s v="Silver Slippers"/>
    <n v="2"/>
    <n v="62"/>
    <n v="194.34547914152944"/>
    <n v="191.49999343548387"/>
    <n v="-2.8454857060455652"/>
    <n v="-1.4641378428841039E-2"/>
    <s v="Normal"/>
    <s v="Flat"/>
    <x v="0"/>
  </r>
  <r>
    <x v="41"/>
    <s v="Sleepy 7's"/>
    <n v="4"/>
    <n v="80"/>
    <n v="250.18784853221254"/>
    <n v="253.00012500000003"/>
    <n v="2.8122764677874841"/>
    <n v="1.1240659705442864E-2"/>
    <s v="Normal"/>
    <s v="Flat"/>
    <x v="0"/>
  </r>
  <r>
    <x v="42"/>
    <s v="Sleepy Starfish"/>
    <n v="2"/>
    <n v="62"/>
    <n v="183.04510637134717"/>
    <n v="260.49999706451615"/>
    <n v="77.454890693168977"/>
    <n v="0.42314647044447468"/>
    <s v="Above"/>
    <s v="Up"/>
    <x v="6"/>
  </r>
  <r>
    <x v="43"/>
    <s v="Smokin 7's"/>
    <n v="1"/>
    <n v="31"/>
    <n v="228.51123097439213"/>
    <n v="239.99991935483871"/>
    <n v="11.488688380446575"/>
    <n v="5.0276252643941352E-2"/>
    <s v="Normal"/>
    <s v="Flat"/>
    <x v="0"/>
  </r>
  <r>
    <x v="44"/>
    <s v="Smokin 7s"/>
    <n v="6"/>
    <n v="186"/>
    <n v="286.51427890442403"/>
    <n v="274.16662365591395"/>
    <n v="-12.34765524851008"/>
    <n v="-4.3096125246271003E-2"/>
    <s v="Normal"/>
    <s v="Down"/>
    <x v="2"/>
  </r>
  <r>
    <x v="45"/>
    <s v="South Shore"/>
    <n v="2"/>
    <n v="62"/>
    <n v="231.30182903965783"/>
    <n v="221.49999193548385"/>
    <n v="-9.801837104173984"/>
    <n v="-4.237682488232037E-2"/>
    <s v="Normal"/>
    <s v="Flat"/>
    <x v="0"/>
  </r>
  <r>
    <x v="46"/>
    <s v="Sugar Daddy"/>
    <n v="3"/>
    <n v="93"/>
    <n v="229.59021534226244"/>
    <n v="227.666675"/>
    <n v="-1.9235403422624415"/>
    <n v="-8.3781459910864092E-3"/>
    <s v="Normal"/>
    <s v="Flat"/>
    <x v="0"/>
  </r>
  <r>
    <x v="47"/>
    <s v="Sunset Beach"/>
    <n v="2"/>
    <n v="62"/>
    <n v="212.4778081709423"/>
    <n v="199.49999032258063"/>
    <n v="-12.977817848361667"/>
    <n v="-6.107846254664287E-2"/>
    <s v="Normal"/>
    <s v="Up"/>
    <x v="4"/>
  </r>
  <r>
    <x v="48"/>
    <s v="Super Sleepy 7's"/>
    <n v="2"/>
    <n v="40"/>
    <n v="224.67430933526785"/>
    <n v="221.00012500000003"/>
    <n v="-3.6741843352678245"/>
    <n v="-1.6353379904175257E-2"/>
    <s v="Normal"/>
    <s v="Flat"/>
    <x v="0"/>
  </r>
  <r>
    <x v="49"/>
    <s v="Sushi Fever"/>
    <n v="3"/>
    <n v="93"/>
    <n v="213.68977143886846"/>
    <n v="214.00000322580649"/>
    <n v="0.31023178693803288"/>
    <n v="1.4517858522151248E-3"/>
    <s v="Normal"/>
    <s v="Flat"/>
    <x v="0"/>
  </r>
  <r>
    <x v="50"/>
    <s v="Ultra Triple Double 7's Deluxe"/>
    <n v="6"/>
    <n v="186"/>
    <n v="226.82614146176655"/>
    <n v="232.16666935483872"/>
    <n v="5.3405278930721636"/>
    <n v="2.3544587315445537E-2"/>
    <s v="Normal"/>
    <s v="Down"/>
    <x v="2"/>
  </r>
  <r>
    <x v="51"/>
    <s v="Waikiki"/>
    <n v="2"/>
    <n v="62"/>
    <n v="212.4778081709423"/>
    <n v="210.50003225806452"/>
    <n v="-1.9777759128777745"/>
    <n v="-9.3081528367735117E-3"/>
    <s v="Normal"/>
    <s v="Up"/>
    <x v="4"/>
  </r>
  <r>
    <x v="52"/>
    <s v="Waimea Bay"/>
    <n v="2"/>
    <n v="62"/>
    <n v="225.23457776941464"/>
    <n v="211.50000241935484"/>
    <n v="-13.734575350059799"/>
    <n v="-6.0978982383959976E-2"/>
    <s v="Normal"/>
    <s v="Flat"/>
    <x v="0"/>
  </r>
  <r>
    <x v="53"/>
    <s v="White Kitty"/>
    <n v="3"/>
    <n v="93"/>
    <n v="194.34547914152944"/>
    <n v="222.99999716129031"/>
    <n v="28.654518019760872"/>
    <n v="0.14744113496405856"/>
    <s v="Above"/>
    <s v="Up"/>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PivotTable1" cacheId="3" applyNumberFormats="0" applyBorderFormats="0" applyFontFormats="0" applyPatternFormats="0" applyAlignmentFormats="0" applyWidthHeightFormats="1" dataCaption="Values" updatedVersion="7" minRefreshableVersion="3" useAutoFormatting="1" itemPrintTitles="1" createdVersion="4" indent="0" compact="0" compactData="0" multipleFieldFilters="0">
  <location ref="A3:G23" firstHeaderRow="0" firstDataRow="1" firstDataCol="2"/>
  <pivotFields count="30">
    <pivotField compact="0" outline="0" showAll="0"/>
    <pivotField dataField="1" compact="0" outline="0" showAll="0"/>
    <pivotField axis="axisRow" compact="0" outline="0" showAll="0">
      <items count="4">
        <item x="2"/>
        <item x="0"/>
        <item x="1"/>
        <item t="default"/>
      </items>
    </pivotField>
    <pivotField compact="0"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0" outline="0" showAll="0"/>
    <pivotField dataField="1" compact="0" numFmtId="38" outline="0" showAll="0"/>
    <pivotField compact="0" numFmtId="38" outline="0" showAll="0"/>
    <pivotField compact="0" numFmtId="38" outline="0" showAll="0"/>
    <pivotField compact="0" numFmtId="38" outline="0" showAll="0"/>
    <pivotField compact="0" numFmtId="38" outline="0" showAll="0"/>
    <pivotField compact="0" outline="0" showAll="0"/>
    <pivotField compact="0" numFmtId="38" outline="0" showAll="0"/>
    <pivotField compact="0" numFmtId="38" outline="0" showAll="0"/>
    <pivotField dataField="1" compact="0" numFmtId="38" outline="0" showAll="0"/>
    <pivotField axis="axisRow" compact="0" outline="0" showAll="0">
      <items count="17">
        <item x="2"/>
        <item x="13"/>
        <item x="12"/>
        <item x="3"/>
        <item x="15"/>
        <item x="6"/>
        <item x="8"/>
        <item x="0"/>
        <item x="9"/>
        <item x="7"/>
        <item x="1"/>
        <item x="11"/>
        <item x="14"/>
        <item x="4"/>
        <item x="5"/>
        <item x="10"/>
        <item t="default"/>
      </items>
    </pivotField>
    <pivotField dataField="1" compact="0" numFmtId="38" outline="0" showAl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24"/>
  </rowFields>
  <rowItems count="20">
    <i>
      <x/>
      <x/>
    </i>
    <i r="1">
      <x v="1"/>
    </i>
    <i r="1">
      <x v="2"/>
    </i>
    <i r="1">
      <x v="3"/>
    </i>
    <i r="1">
      <x v="4"/>
    </i>
    <i r="1">
      <x v="5"/>
    </i>
    <i t="default">
      <x/>
    </i>
    <i>
      <x v="1"/>
      <x v="6"/>
    </i>
    <i r="1">
      <x v="7"/>
    </i>
    <i r="1">
      <x v="8"/>
    </i>
    <i r="1">
      <x v="9"/>
    </i>
    <i t="default">
      <x v="1"/>
    </i>
    <i>
      <x v="2"/>
      <x v="10"/>
    </i>
    <i r="1">
      <x v="11"/>
    </i>
    <i r="1">
      <x v="12"/>
    </i>
    <i r="1">
      <x v="13"/>
    </i>
    <i r="1">
      <x v="14"/>
    </i>
    <i r="1">
      <x v="15"/>
    </i>
    <i t="default">
      <x v="2"/>
    </i>
    <i t="grand">
      <x/>
    </i>
  </rowItems>
  <colFields count="1">
    <field x="-2"/>
  </colFields>
  <colItems count="5">
    <i>
      <x/>
    </i>
    <i i="1">
      <x v="1"/>
    </i>
    <i i="2">
      <x v="2"/>
    </i>
    <i i="3">
      <x v="3"/>
    </i>
    <i i="4">
      <x v="4"/>
    </i>
  </colItems>
  <dataFields count="5">
    <dataField name="Count of ID" fld="1" subtotal="count" baseField="24" baseItem="0"/>
    <dataField name="Sum of Machine Days" fld="15" baseField="0" baseItem="0"/>
    <dataField name="Sum of Net Theo Win" fld="23" baseField="0" baseItem="0"/>
    <dataField name="'Net Theo Win Per Machine Day" fld="26" baseField="0" baseItem="0" numFmtId="166"/>
    <dataField name="'Simple Net Theo Win / Machine Day" fld="25" subtotal="average" baseField="24" baseItem="5" numFmtId="166"/>
  </dataFields>
  <formats count="16">
    <format dxfId="46">
      <pivotArea outline="0" collapsedLevelsAreSubtotals="1" fieldPosition="0"/>
    </format>
    <format dxfId="45">
      <pivotArea dataOnly="0" labelOnly="1" outline="0" fieldPosition="0">
        <references count="1">
          <reference field="4294967294" count="3">
            <x v="0"/>
            <x v="1"/>
            <x v="2"/>
          </reference>
        </references>
      </pivotArea>
    </format>
    <format dxfId="44">
      <pivotArea dataOnly="0" labelOnly="1" outline="0" fieldPosition="0">
        <references count="1">
          <reference field="4294967294" count="1">
            <x v="3"/>
          </reference>
        </references>
      </pivotArea>
    </format>
    <format dxfId="43">
      <pivotArea outline="0" collapsedLevelsAreSubtotals="1" fieldPosition="0">
        <references count="2">
          <reference field="2" count="1" selected="0">
            <x v="1"/>
          </reference>
          <reference field="24" count="1" selected="0">
            <x v="7"/>
          </reference>
        </references>
      </pivotArea>
    </format>
    <format dxfId="42">
      <pivotArea dataOnly="0" labelOnly="1" outline="0" fieldPosition="0">
        <references count="2">
          <reference field="2" count="1" selected="0">
            <x v="1"/>
          </reference>
          <reference field="24" count="1">
            <x v="7"/>
          </reference>
        </references>
      </pivotArea>
    </format>
    <format dxfId="41">
      <pivotArea dataOnly="0" labelOnly="1" outline="0" fieldPosition="0">
        <references count="1">
          <reference field="4294967294" count="1">
            <x v="4"/>
          </reference>
        </references>
      </pivotArea>
    </format>
    <format dxfId="40">
      <pivotArea outline="0" fieldPosition="0">
        <references count="1">
          <reference field="4294967294" count="2" selected="0">
            <x v="3"/>
            <x v="4"/>
          </reference>
        </references>
      </pivotArea>
    </format>
    <format dxfId="39">
      <pivotArea outline="0" fieldPosition="0">
        <references count="2">
          <reference field="2" count="1" selected="0">
            <x v="1"/>
          </reference>
          <reference field="24" count="1" selected="0">
            <x v="7"/>
          </reference>
        </references>
      </pivotArea>
    </format>
    <format dxfId="38">
      <pivotArea dataOnly="0" labelOnly="1" outline="0" fieldPosition="0">
        <references count="2">
          <reference field="2" count="1" selected="0">
            <x v="1"/>
          </reference>
          <reference field="24" count="1">
            <x v="7"/>
          </reference>
        </references>
      </pivotArea>
    </format>
    <format dxfId="37">
      <pivotArea outline="0" fieldPosition="0">
        <references count="3">
          <reference field="4294967294" count="2" selected="0">
            <x v="3"/>
            <x v="4"/>
          </reference>
          <reference field="2" count="1" selected="0">
            <x v="1"/>
          </reference>
          <reference field="24" count="1" selected="0">
            <x v="8"/>
          </reference>
        </references>
      </pivotArea>
    </format>
    <format dxfId="36">
      <pivotArea outline="0" fieldPosition="0">
        <references count="3">
          <reference field="4294967294" count="1" selected="0">
            <x v="3"/>
          </reference>
          <reference field="2" count="1" selected="0">
            <x v="0"/>
          </reference>
          <reference field="24" count="1" selected="0">
            <x v="5"/>
          </reference>
        </references>
      </pivotArea>
    </format>
    <format dxfId="35">
      <pivotArea outline="0" fieldPosition="0">
        <references count="3">
          <reference field="4294967294" count="1" selected="0">
            <x v="3"/>
          </reference>
          <reference field="2" count="1" selected="0">
            <x v="2"/>
          </reference>
          <reference field="24" count="1" selected="0">
            <x v="11"/>
          </reference>
        </references>
      </pivotArea>
    </format>
    <format dxfId="34">
      <pivotArea outline="0" fieldPosition="0">
        <references count="3">
          <reference field="4294967294" count="1" selected="0">
            <x v="3"/>
          </reference>
          <reference field="2" count="1" selected="0">
            <x v="2"/>
          </reference>
          <reference field="24" count="1" selected="0">
            <x v="15"/>
          </reference>
        </references>
      </pivotArea>
    </format>
    <format dxfId="33">
      <pivotArea outline="0" fieldPosition="0">
        <references count="2">
          <reference field="4294967294" count="2" selected="0">
            <x v="3"/>
            <x v="4"/>
          </reference>
          <reference field="2" count="1" selected="0" defaultSubtotal="1">
            <x v="0"/>
          </reference>
        </references>
      </pivotArea>
    </format>
    <format dxfId="32">
      <pivotArea outline="0" fieldPosition="0">
        <references count="2">
          <reference field="4294967294" count="2" selected="0">
            <x v="3"/>
            <x v="4"/>
          </reference>
          <reference field="2" count="1" selected="0" defaultSubtotal="1">
            <x v="1"/>
          </reference>
        </references>
      </pivotArea>
    </format>
    <format dxfId="31">
      <pivotArea outline="0" fieldPosition="0">
        <references count="2">
          <reference field="4294967294" count="2" selected="0">
            <x v="3"/>
            <x v="4"/>
          </reference>
          <reference field="2" count="1" selected="0" defaultSubtotal="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3454CD8-F263-49FC-8A3D-3F5C0A5D752D}" name="PivotTable2" cacheId="2" applyNumberFormats="0" applyBorderFormats="0" applyFontFormats="0" applyPatternFormats="0" applyAlignmentFormats="0" applyWidthHeightFormats="1" dataCaption="Values" updatedVersion="7" minRefreshableVersion="3" showCalcMbrs="0" itemPrintTitles="1" createdVersion="3" indent="0" compact="0" compactData="0" gridDropZones="1" multipleFieldFilters="0">
  <location ref="A9:F65" firstHeaderRow="1" firstDataRow="2" firstDataCol="1" rowPageCount="2" colPageCount="1"/>
  <pivotFields count="32">
    <pivotField axis="axisRow" compact="0" outline="0" showAll="0" sortType="descending">
      <items count="72">
        <item m="1" x="68"/>
        <item m="1" x="59"/>
        <item x="20"/>
        <item m="1" x="70"/>
        <item x="30"/>
        <item m="1" x="65"/>
        <item m="1" x="54"/>
        <item x="33"/>
        <item x="32"/>
        <item x="31"/>
        <item x="34"/>
        <item x="35"/>
        <item x="1"/>
        <item m="1" x="56"/>
        <item x="47"/>
        <item x="3"/>
        <item x="36"/>
        <item x="48"/>
        <item x="37"/>
        <item m="1" x="69"/>
        <item x="49"/>
        <item x="50"/>
        <item x="38"/>
        <item x="51"/>
        <item m="1" x="66"/>
        <item x="8"/>
        <item x="7"/>
        <item x="6"/>
        <item x="9"/>
        <item x="10"/>
        <item x="21"/>
        <item x="22"/>
        <item x="39"/>
        <item m="1" x="62"/>
        <item m="1" x="58"/>
        <item x="52"/>
        <item x="23"/>
        <item m="1" x="67"/>
        <item m="1" x="64"/>
        <item m="1" x="57"/>
        <item x="24"/>
        <item x="13"/>
        <item m="1" x="55"/>
        <item m="1" x="63"/>
        <item x="16"/>
        <item x="29"/>
        <item x="40"/>
        <item m="1" x="61"/>
        <item x="18"/>
        <item x="19"/>
        <item m="1" x="60"/>
        <item x="0"/>
        <item x="2"/>
        <item x="4"/>
        <item x="5"/>
        <item x="11"/>
        <item x="12"/>
        <item x="14"/>
        <item x="15"/>
        <item x="17"/>
        <item x="25"/>
        <item x="26"/>
        <item x="27"/>
        <item x="28"/>
        <item x="41"/>
        <item x="42"/>
        <item x="43"/>
        <item x="44"/>
        <item x="45"/>
        <item x="46"/>
        <item x="53"/>
        <item t="default"/>
      </items>
      <autoSortScope>
        <pivotArea dataOnly="0" outline="0" fieldPosition="0">
          <references count="1">
            <reference field="4294967294" count="1" selected="0">
              <x v="4"/>
            </reference>
          </references>
        </pivotArea>
      </autoSortScope>
    </pivotField>
    <pivotField dataField="1" compact="0" outline="0" showAll="0" defaultSubtotal="0">
      <items count="2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m="1" x="213"/>
        <item m="1" x="209"/>
        <item m="1" x="203"/>
        <item m="1" x="217"/>
        <item x="73"/>
        <item x="74"/>
        <item x="75"/>
        <item x="76"/>
        <item x="77"/>
        <item x="78"/>
        <item m="1" x="202"/>
        <item m="1" x="216"/>
        <item m="1" x="212"/>
        <item m="1" x="208"/>
        <item x="83"/>
        <item x="84"/>
        <item x="85"/>
        <item x="86"/>
        <item x="87"/>
        <item x="88"/>
        <item x="89"/>
        <item x="90"/>
        <item x="91"/>
        <item x="92"/>
        <item x="93"/>
        <item x="94"/>
        <item x="95"/>
        <item x="96"/>
        <item x="97"/>
        <item x="98"/>
        <item x="99"/>
        <item x="100"/>
        <item x="101"/>
        <item x="102"/>
        <item x="103"/>
        <item x="104"/>
        <item x="105"/>
        <item m="1" x="207"/>
        <item m="1" x="201"/>
        <item x="108"/>
        <item x="109"/>
        <item x="110"/>
        <item m="1" x="200"/>
        <item m="1" x="215"/>
        <item m="1" x="211"/>
        <item m="1" x="206"/>
        <item m="1" x="218"/>
        <item m="1" x="214"/>
        <item m="1" x="210"/>
        <item m="1" x="20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m="1" x="204"/>
        <item x="173"/>
        <item x="174"/>
        <item x="175"/>
        <item x="177"/>
        <item x="178"/>
        <item x="179"/>
        <item x="180"/>
        <item x="181"/>
        <item x="182"/>
        <item x="183"/>
        <item x="184"/>
        <item x="185"/>
        <item x="186"/>
        <item x="187"/>
        <item x="188"/>
        <item x="189"/>
        <item x="190"/>
        <item x="191"/>
        <item x="192"/>
        <item x="193"/>
        <item x="194"/>
        <item x="195"/>
        <item x="196"/>
        <item x="197"/>
        <item x="198"/>
        <item x="176"/>
        <item x="199"/>
        <item x="69"/>
        <item x="70"/>
        <item x="71"/>
        <item x="72"/>
        <item x="79"/>
        <item x="80"/>
        <item x="81"/>
        <item x="82"/>
        <item x="106"/>
        <item x="107"/>
        <item x="111"/>
        <item x="112"/>
        <item x="113"/>
        <item x="114"/>
        <item x="115"/>
        <item x="116"/>
        <item x="117"/>
        <item x="118"/>
        <item x="172"/>
      </items>
    </pivotField>
    <pivotField compact="0" outline="0" showAll="0"/>
    <pivotField compact="0" outline="0" showAll="0"/>
    <pivotField compact="0" outline="0" showAll="0"/>
    <pivotField axis="axisPage" compact="0" numFmtId="44" outline="0" showAll="0" defaultSubtotal="0">
      <items count="4">
        <item x="1"/>
        <item x="0"/>
        <item x="2"/>
        <item x="3"/>
      </items>
    </pivotField>
    <pivotField compact="0" outline="0" showAll="0"/>
    <pivotField compact="0" outline="0" showAll="0"/>
    <pivotField compact="0" outline="0" showAll="0"/>
    <pivotField axis="axisPage" compact="0" outline="0" showAll="0" defaultSubtotal="0">
      <items count="3">
        <item x="0"/>
        <item x="1"/>
        <item x="2"/>
      </items>
    </pivotField>
    <pivotField compact="0" outline="0" showAll="0"/>
    <pivotField compact="0" outline="0" showAll="0"/>
    <pivotField compact="0" outline="0" showAll="0"/>
    <pivotField compact="0" outline="0" showAll="0">
      <items count="52">
        <item x="20"/>
        <item x="43"/>
        <item x="28"/>
        <item x="31"/>
        <item x="30"/>
        <item x="29"/>
        <item x="32"/>
        <item x="42"/>
        <item x="11"/>
        <item x="33"/>
        <item x="44"/>
        <item x="1"/>
        <item x="39"/>
        <item x="14"/>
        <item x="15"/>
        <item x="2"/>
        <item x="45"/>
        <item x="12"/>
        <item x="3"/>
        <item x="34"/>
        <item x="41"/>
        <item x="24"/>
        <item x="46"/>
        <item x="35"/>
        <item x="0"/>
        <item x="47"/>
        <item x="36"/>
        <item x="48"/>
        <item x="40"/>
        <item x="8"/>
        <item x="7"/>
        <item x="6"/>
        <item x="9"/>
        <item x="10"/>
        <item x="21"/>
        <item x="4"/>
        <item x="37"/>
        <item x="49"/>
        <item x="22"/>
        <item x="5"/>
        <item x="26"/>
        <item x="23"/>
        <item x="13"/>
        <item x="17"/>
        <item x="16"/>
        <item x="27"/>
        <item x="38"/>
        <item x="25"/>
        <item x="18"/>
        <item x="19"/>
        <item x="50"/>
        <item t="default"/>
      </items>
    </pivotField>
    <pivotField compact="0" numFmtId="10" outline="0" showAll="0"/>
    <pivotField compact="0" numFmtId="38" outline="0" showAll="0" defaultSubtotal="0"/>
    <pivotField compact="0" numFmtId="38" outline="0" showAll="0" defaultSubtotal="0"/>
    <pivotField compact="0" numFmtId="38" outline="0" showAll="0" defaultSubtotal="0"/>
    <pivotField compact="0" numFmtId="38" outline="0" showAll="0"/>
    <pivotField compact="0" numFmtId="38" outline="0" showAll="0" defaultSubtotal="0"/>
    <pivotField compact="0" numFmtId="38" outline="0" showAll="0" defaultSubtotal="0"/>
    <pivotField compact="0" numFmtId="38" outline="0" showAll="0"/>
    <pivotField compact="0" numFmtId="38" outline="0" showAll="0"/>
    <pivotField compact="0" numFmtId="38" outline="0" showAll="0" defaultSubtotal="0"/>
    <pivotField compact="0" outline="0" showAll="0" defaultSubtotal="0"/>
    <pivotField compact="0" numFmtId="38" outline="0" showAll="0" defaultSubtotal="0"/>
    <pivotField compact="0" numFmtId="38" outline="0" showAll="0" defaultSubtotal="0"/>
    <pivotField compact="0" numFmtId="38" outlin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0"/>
  </rowFields>
  <rowItems count="55">
    <i>
      <x v="54"/>
    </i>
    <i>
      <x v="28"/>
    </i>
    <i>
      <x v="23"/>
    </i>
    <i>
      <x v="26"/>
    </i>
    <i>
      <x v="63"/>
    </i>
    <i>
      <x v="17"/>
    </i>
    <i>
      <x v="67"/>
    </i>
    <i>
      <x v="52"/>
    </i>
    <i>
      <x v="70"/>
    </i>
    <i>
      <x v="27"/>
    </i>
    <i>
      <x v="18"/>
    </i>
    <i>
      <x v="69"/>
    </i>
    <i>
      <x v="51"/>
    </i>
    <i>
      <x v="57"/>
    </i>
    <i>
      <x v="59"/>
    </i>
    <i>
      <x v="36"/>
    </i>
    <i>
      <x v="22"/>
    </i>
    <i>
      <x v="12"/>
    </i>
    <i>
      <x v="11"/>
    </i>
    <i>
      <x v="16"/>
    </i>
    <i>
      <x v="66"/>
    </i>
    <i>
      <x v="15"/>
    </i>
    <i>
      <x v="41"/>
    </i>
    <i>
      <x v="53"/>
    </i>
    <i>
      <x v="58"/>
    </i>
    <i>
      <x v="60"/>
    </i>
    <i>
      <x v="64"/>
    </i>
    <i>
      <x v="21"/>
    </i>
    <i>
      <x v="20"/>
    </i>
    <i>
      <x v="30"/>
    </i>
    <i>
      <x v="31"/>
    </i>
    <i>
      <x v="40"/>
    </i>
    <i>
      <x v="4"/>
    </i>
    <i>
      <x v="55"/>
    </i>
    <i>
      <x v="29"/>
    </i>
    <i>
      <x v="9"/>
    </i>
    <i>
      <x v="49"/>
    </i>
    <i>
      <x v="48"/>
    </i>
    <i>
      <x v="65"/>
    </i>
    <i>
      <x v="46"/>
    </i>
    <i>
      <x v="61"/>
    </i>
    <i>
      <x v="62"/>
    </i>
    <i>
      <x v="14"/>
    </i>
    <i>
      <x v="35"/>
    </i>
    <i>
      <x v="44"/>
    </i>
    <i>
      <x v="45"/>
    </i>
    <i>
      <x v="32"/>
    </i>
    <i>
      <x v="68"/>
    </i>
    <i>
      <x v="2"/>
    </i>
    <i>
      <x v="10"/>
    </i>
    <i>
      <x v="56"/>
    </i>
    <i>
      <x v="7"/>
    </i>
    <i>
      <x v="25"/>
    </i>
    <i>
      <x v="8"/>
    </i>
    <i t="grand">
      <x/>
    </i>
  </rowItems>
  <colFields count="1">
    <field x="-2"/>
  </colFields>
  <colItems count="5">
    <i>
      <x/>
    </i>
    <i i="1">
      <x v="1"/>
    </i>
    <i i="2">
      <x v="2"/>
    </i>
    <i i="3">
      <x v="3"/>
    </i>
    <i i="4">
      <x v="4"/>
    </i>
  </colItems>
  <pageFields count="2">
    <pageField fld="5" hier="-1"/>
    <pageField fld="9" hier="-1"/>
  </pageFields>
  <dataFields count="5">
    <dataField name="Count of ID" fld="1" subtotal="count" baseField="0" baseItem="0"/>
    <dataField name="'Net Theo Win / MD" fld="31" baseField="0" baseItem="0" numFmtId="38"/>
    <dataField name="'Peer Win / MD" fld="30" baseField="0" baseItem="0" numFmtId="38"/>
    <dataField name="'Var Amt to Peer" fld="28" baseField="0" baseItem="0" numFmtId="38"/>
    <dataField name="'Var Pct to Peer" fld="29" baseField="0" baseItem="0" numFmtId="165"/>
  </dataFields>
  <formats count="6">
    <format dxfId="30">
      <pivotArea field="1" type="button" dataOnly="0" labelOnly="1" outline="0"/>
    </format>
    <format dxfId="29">
      <pivotArea outline="0" fieldPosition="0">
        <references count="1">
          <reference field="4294967294" count="1">
            <x v="4"/>
          </reference>
        </references>
      </pivotArea>
    </format>
    <format dxfId="28">
      <pivotArea dataOnly="0" labelOnly="1" outline="0" fieldPosition="0">
        <references count="1">
          <reference field="4294967294" count="3">
            <x v="0"/>
            <x v="3"/>
            <x v="4"/>
          </reference>
        </references>
      </pivotArea>
    </format>
    <format dxfId="27">
      <pivotArea field="0" type="button" dataOnly="0" labelOnly="1" outline="0" axis="axisRow" fieldPosition="0"/>
    </format>
    <format dxfId="26">
      <pivotArea dataOnly="0" labelOnly="1" outline="0" fieldPosition="0">
        <references count="1">
          <reference field="4294967294" count="3">
            <x v="0"/>
            <x v="3"/>
            <x v="4"/>
          </reference>
        </references>
      </pivotArea>
    </format>
    <format dxfId="25">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PivotTable2" cacheId="2" applyNumberFormats="0" applyBorderFormats="0" applyFontFormats="0" applyPatternFormats="0" applyAlignmentFormats="0" applyWidthHeightFormats="1" dataCaption="Values" updatedVersion="7" minRefreshableVersion="3" showCalcMbrs="0" itemPrintTitles="1" createdVersion="3" indent="0" compact="0" compactData="0" gridDropZones="1" multipleFieldFilters="0">
  <location ref="A10:G74" firstHeaderRow="1" firstDataRow="2" firstDataCol="2" rowPageCount="2" colPageCount="1"/>
  <pivotFields count="32">
    <pivotField axis="axisRow" compact="0" outline="0" showAll="0">
      <items count="72">
        <item m="1" x="68"/>
        <item m="1" x="59"/>
        <item x="20"/>
        <item m="1" x="70"/>
        <item x="30"/>
        <item m="1" x="65"/>
        <item m="1" x="54"/>
        <item x="33"/>
        <item x="32"/>
        <item x="31"/>
        <item x="34"/>
        <item x="35"/>
        <item x="1"/>
        <item m="1" x="56"/>
        <item x="47"/>
        <item x="3"/>
        <item x="36"/>
        <item x="48"/>
        <item x="37"/>
        <item m="1" x="69"/>
        <item x="49"/>
        <item x="50"/>
        <item x="38"/>
        <item x="51"/>
        <item m="1" x="66"/>
        <item x="8"/>
        <item x="7"/>
        <item x="6"/>
        <item x="9"/>
        <item x="10"/>
        <item x="21"/>
        <item x="22"/>
        <item x="39"/>
        <item m="1" x="62"/>
        <item m="1" x="58"/>
        <item x="52"/>
        <item x="23"/>
        <item m="1" x="67"/>
        <item m="1" x="64"/>
        <item m="1" x="57"/>
        <item x="24"/>
        <item x="13"/>
        <item m="1" x="55"/>
        <item m="1" x="63"/>
        <item x="16"/>
        <item x="29"/>
        <item x="40"/>
        <item m="1" x="61"/>
        <item x="18"/>
        <item x="19"/>
        <item m="1" x="60"/>
        <item x="0"/>
        <item x="2"/>
        <item x="4"/>
        <item x="5"/>
        <item x="11"/>
        <item x="12"/>
        <item x="14"/>
        <item x="15"/>
        <item x="17"/>
        <item x="25"/>
        <item x="26"/>
        <item x="27"/>
        <item x="28"/>
        <item x="41"/>
        <item x="42"/>
        <item x="43"/>
        <item x="44"/>
        <item x="45"/>
        <item x="46"/>
        <item x="53"/>
        <item t="default"/>
      </items>
    </pivotField>
    <pivotField axis="axisRow" dataField="1" compact="0" outline="0" showAll="0" defaultSubtotal="0">
      <items count="2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m="1" x="213"/>
        <item m="1" x="209"/>
        <item m="1" x="203"/>
        <item m="1" x="217"/>
        <item x="73"/>
        <item x="74"/>
        <item x="75"/>
        <item x="76"/>
        <item x="77"/>
        <item x="78"/>
        <item m="1" x="202"/>
        <item m="1" x="216"/>
        <item m="1" x="212"/>
        <item m="1" x="208"/>
        <item x="83"/>
        <item x="84"/>
        <item x="85"/>
        <item x="86"/>
        <item x="87"/>
        <item x="88"/>
        <item x="89"/>
        <item x="90"/>
        <item x="91"/>
        <item x="92"/>
        <item x="93"/>
        <item x="94"/>
        <item x="95"/>
        <item x="96"/>
        <item x="97"/>
        <item x="98"/>
        <item x="99"/>
        <item x="100"/>
        <item x="101"/>
        <item x="102"/>
        <item x="103"/>
        <item x="104"/>
        <item x="105"/>
        <item m="1" x="207"/>
        <item m="1" x="201"/>
        <item x="108"/>
        <item x="109"/>
        <item x="110"/>
        <item m="1" x="200"/>
        <item m="1" x="215"/>
        <item m="1" x="211"/>
        <item m="1" x="206"/>
        <item m="1" x="218"/>
        <item m="1" x="214"/>
        <item m="1" x="210"/>
        <item m="1" x="20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m="1" x="204"/>
        <item x="173"/>
        <item x="174"/>
        <item x="175"/>
        <item x="177"/>
        <item x="178"/>
        <item x="179"/>
        <item x="180"/>
        <item x="181"/>
        <item x="182"/>
        <item x="183"/>
        <item x="184"/>
        <item x="185"/>
        <item x="186"/>
        <item x="187"/>
        <item x="188"/>
        <item x="189"/>
        <item x="190"/>
        <item x="191"/>
        <item x="192"/>
        <item x="193"/>
        <item x="194"/>
        <item x="195"/>
        <item x="196"/>
        <item x="197"/>
        <item x="198"/>
        <item x="176"/>
        <item x="199"/>
        <item x="69"/>
        <item x="70"/>
        <item x="71"/>
        <item x="72"/>
        <item x="79"/>
        <item x="80"/>
        <item x="81"/>
        <item x="82"/>
        <item x="106"/>
        <item x="107"/>
        <item x="111"/>
        <item x="112"/>
        <item x="113"/>
        <item x="114"/>
        <item x="115"/>
        <item x="116"/>
        <item x="117"/>
        <item x="118"/>
        <item x="172"/>
      </items>
    </pivotField>
    <pivotField compact="0" outline="0" showAll="0"/>
    <pivotField compact="0" outline="0" showAll="0"/>
    <pivotField compact="0" outline="0" showAll="0"/>
    <pivotField axis="axisPage" compact="0" numFmtId="44" outline="0" showAll="0" defaultSubtotal="0">
      <items count="4">
        <item x="1"/>
        <item x="0"/>
        <item x="2"/>
        <item x="3"/>
      </items>
    </pivotField>
    <pivotField compact="0" outline="0" showAll="0"/>
    <pivotField compact="0" outline="0" showAll="0"/>
    <pivotField compact="0" outline="0" showAll="0"/>
    <pivotField axis="axisPage" compact="0" outline="0" showAll="0" defaultSubtotal="0">
      <items count="3">
        <item x="0"/>
        <item x="1"/>
        <item x="2"/>
      </items>
    </pivotField>
    <pivotField compact="0" outline="0" showAll="0"/>
    <pivotField compact="0" outline="0" showAll="0"/>
    <pivotField compact="0" outline="0" showAll="0"/>
    <pivotField compact="0" outline="0" showAll="0"/>
    <pivotField compact="0" numFmtId="10" outline="0" showAll="0"/>
    <pivotField compact="0" numFmtId="38" outline="0" showAll="0" defaultSubtotal="0"/>
    <pivotField compact="0" numFmtId="38" outline="0" showAll="0" defaultSubtotal="0"/>
    <pivotField compact="0" numFmtId="38" outline="0" showAll="0" defaultSubtotal="0"/>
    <pivotField compact="0" numFmtId="38" outline="0" showAll="0"/>
    <pivotField compact="0" numFmtId="38" outline="0" showAll="0" defaultSubtotal="0"/>
    <pivotField compact="0" numFmtId="38" outline="0" showAll="0" defaultSubtotal="0"/>
    <pivotField compact="0" numFmtId="38" outline="0" showAll="0"/>
    <pivotField compact="0" numFmtId="38" outline="0" showAll="0"/>
    <pivotField compact="0" numFmtId="38" outline="0" showAll="0" defaultSubtotal="0"/>
    <pivotField compact="0" outline="0" showAll="0" defaultSubtotal="0"/>
    <pivotField compact="0" numFmtId="38" outline="0" showAll="0" defaultSubtotal="0"/>
    <pivotField compact="0" numFmtId="38" outline="0" showAll="0" defaultSubtotal="0"/>
    <pivotField compact="0" numFmtId="38" outlin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2">
    <field x="0"/>
    <field x="1"/>
  </rowFields>
  <rowItems count="63">
    <i>
      <x v="7"/>
      <x v="121"/>
    </i>
    <i r="1">
      <x v="212"/>
    </i>
    <i r="1">
      <x v="216"/>
    </i>
    <i t="default">
      <x v="7"/>
    </i>
    <i>
      <x v="8"/>
      <x v="120"/>
    </i>
    <i r="1">
      <x v="211"/>
    </i>
    <i r="1">
      <x v="215"/>
    </i>
    <i t="default">
      <x v="8"/>
    </i>
    <i>
      <x v="9"/>
      <x v="119"/>
    </i>
    <i r="1">
      <x v="210"/>
    </i>
    <i r="1">
      <x v="214"/>
    </i>
    <i t="default">
      <x v="9"/>
    </i>
    <i>
      <x v="10"/>
      <x v="122"/>
    </i>
    <i r="1">
      <x v="213"/>
    </i>
    <i r="1">
      <x v="217"/>
    </i>
    <i t="default">
      <x v="10"/>
    </i>
    <i>
      <x v="23"/>
      <x v="190"/>
    </i>
    <i r="1">
      <x v="191"/>
    </i>
    <i r="1">
      <x v="192"/>
    </i>
    <i r="1">
      <x v="193"/>
    </i>
    <i t="default">
      <x v="23"/>
    </i>
    <i>
      <x v="36"/>
      <x v="204"/>
    </i>
    <i r="1">
      <x v="205"/>
    </i>
    <i r="1">
      <x v="206"/>
    </i>
    <i r="1">
      <x v="207"/>
    </i>
    <i t="default">
      <x v="36"/>
    </i>
    <i>
      <x v="40"/>
      <x v="83"/>
    </i>
    <i t="default">
      <x v="40"/>
    </i>
    <i>
      <x v="45"/>
      <x v="208"/>
    </i>
    <i r="1">
      <x v="209"/>
    </i>
    <i t="default">
      <x v="45"/>
    </i>
    <i>
      <x v="60"/>
      <x v="84"/>
    </i>
    <i r="1">
      <x v="85"/>
    </i>
    <i r="1">
      <x v="86"/>
    </i>
    <i r="1">
      <x v="87"/>
    </i>
    <i t="default">
      <x v="60"/>
    </i>
    <i>
      <x v="61"/>
      <x v="88"/>
    </i>
    <i r="1">
      <x v="89"/>
    </i>
    <i r="1">
      <x v="90"/>
    </i>
    <i r="1">
      <x v="91"/>
    </i>
    <i r="1">
      <x v="92"/>
    </i>
    <i r="1">
      <x v="93"/>
    </i>
    <i t="default">
      <x v="61"/>
    </i>
    <i>
      <x v="62"/>
      <x v="94"/>
    </i>
    <i r="1">
      <x v="95"/>
    </i>
    <i r="1">
      <x v="96"/>
    </i>
    <i r="1">
      <x v="97"/>
    </i>
    <i r="1">
      <x v="98"/>
    </i>
    <i r="1">
      <x v="99"/>
    </i>
    <i t="default">
      <x v="62"/>
    </i>
    <i>
      <x v="63"/>
      <x v="100"/>
    </i>
    <i r="1">
      <x v="101"/>
    </i>
    <i r="1">
      <x v="102"/>
    </i>
    <i r="1">
      <x v="103"/>
    </i>
    <i r="1">
      <x v="104"/>
    </i>
    <i r="1">
      <x v="105"/>
    </i>
    <i t="default">
      <x v="63"/>
    </i>
    <i>
      <x v="69"/>
      <x v="163"/>
    </i>
    <i r="1">
      <x v="164"/>
    </i>
    <i r="1">
      <x v="165"/>
    </i>
    <i r="1">
      <x v="166"/>
    </i>
    <i t="default">
      <x v="69"/>
    </i>
    <i t="grand">
      <x/>
    </i>
  </rowItems>
  <colFields count="1">
    <field x="-2"/>
  </colFields>
  <colItems count="5">
    <i>
      <x/>
    </i>
    <i i="1">
      <x v="1"/>
    </i>
    <i i="2">
      <x v="2"/>
    </i>
    <i i="3">
      <x v="3"/>
    </i>
    <i i="4">
      <x v="4"/>
    </i>
  </colItems>
  <pageFields count="2">
    <pageField fld="5" hier="-1"/>
    <pageField fld="9" item="2" hier="-1"/>
  </pageFields>
  <dataFields count="5">
    <dataField name="Count of ID" fld="1" subtotal="count" baseField="0" baseItem="0"/>
    <dataField name="'Net Theo Win / MD" fld="31" baseField="0" baseItem="0" numFmtId="38"/>
    <dataField name="'Peer Win / MD" fld="30" baseField="0" baseItem="0" numFmtId="38"/>
    <dataField name="'Var Amt to Peer" fld="28" baseField="0" baseItem="0" numFmtId="38"/>
    <dataField name="'Var Pct to Peer" fld="29" baseField="0" baseItem="0" numFmtId="165"/>
  </dataFields>
  <formats count="11">
    <format dxfId="24">
      <pivotArea field="1" type="button" dataOnly="0" labelOnly="1" outline="0" axis="axisRow" fieldPosition="1"/>
    </format>
    <format dxfId="23">
      <pivotArea outline="0" fieldPosition="0">
        <references count="1">
          <reference field="4294967294" count="1">
            <x v="4"/>
          </reference>
        </references>
      </pivotArea>
    </format>
    <format dxfId="22">
      <pivotArea dataOnly="0" labelOnly="1" outline="0" fieldPosition="0">
        <references count="1">
          <reference field="4294967294" count="3">
            <x v="0"/>
            <x v="3"/>
            <x v="4"/>
          </reference>
        </references>
      </pivotArea>
    </format>
    <format dxfId="21">
      <pivotArea field="0" type="button" dataOnly="0" labelOnly="1" outline="0" axis="axisRow" fieldPosition="0"/>
    </format>
    <format dxfId="20">
      <pivotArea dataOnly="0" labelOnly="1" outline="0" fieldPosition="0">
        <references count="1">
          <reference field="4294967294" count="3">
            <x v="0"/>
            <x v="3"/>
            <x v="4"/>
          </reference>
        </references>
      </pivotArea>
    </format>
    <format dxfId="19">
      <pivotArea dataOnly="0" labelOnly="1" outline="0" fieldPosition="0">
        <references count="1">
          <reference field="4294967294" count="2">
            <x v="1"/>
            <x v="2"/>
          </reference>
        </references>
      </pivotArea>
    </format>
    <format dxfId="18">
      <pivotArea outline="0" fieldPosition="0">
        <references count="2">
          <reference field="0" count="1" selected="0">
            <x v="63"/>
          </reference>
          <reference field="1" count="1" selected="0">
            <x v="100"/>
          </reference>
        </references>
      </pivotArea>
    </format>
    <format dxfId="17">
      <pivotArea dataOnly="0" labelOnly="1" outline="0" fieldPosition="0">
        <references count="2">
          <reference field="0" count="1" selected="0">
            <x v="63"/>
          </reference>
          <reference field="1" count="1">
            <x v="100"/>
          </reference>
        </references>
      </pivotArea>
    </format>
    <format dxfId="16">
      <pivotArea outline="0" fieldPosition="0">
        <references count="1">
          <reference field="0" count="1" selected="0" defaultSubtotal="1">
            <x v="63"/>
          </reference>
        </references>
      </pivotArea>
    </format>
    <format dxfId="15">
      <pivotArea dataOnly="0" labelOnly="1" outline="0" fieldPosition="0">
        <references count="1">
          <reference field="0" count="1" defaultSubtotal="1">
            <x v="63"/>
          </reference>
        </references>
      </pivotArea>
    </format>
    <format dxfId="14">
      <pivotArea dataOnly="0" labelOnly="1" outline="0" offset="IV1" fieldPosition="0">
        <references count="1">
          <reference field="0" count="1">
            <x v="63"/>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1A00-000000000000}" name="PivotTable2" cacheId="2" applyNumberFormats="0" applyBorderFormats="0" applyFontFormats="0" applyPatternFormats="0" applyAlignmentFormats="0" applyWidthHeightFormats="1" dataCaption="Values" updatedVersion="7" minRefreshableVersion="3" showCalcMbrs="0" itemPrintTitles="1" createdVersion="3" indent="0" compact="0" compactData="0" gridDropZones="1" multipleFieldFilters="0">
  <location ref="A8:G31" firstHeaderRow="1" firstDataRow="2" firstDataCol="2" rowPageCount="2" colPageCount="1"/>
  <pivotFields count="32">
    <pivotField axis="axisRow" compact="0" outline="0" showAll="0" sortType="descending">
      <items count="72">
        <item m="1" x="68"/>
        <item m="1" x="59"/>
        <item x="20"/>
        <item m="1" x="70"/>
        <item x="30"/>
        <item m="1" x="65"/>
        <item m="1" x="54"/>
        <item x="33"/>
        <item x="32"/>
        <item x="31"/>
        <item x="34"/>
        <item x="35"/>
        <item x="1"/>
        <item m="1" x="56"/>
        <item x="47"/>
        <item x="3"/>
        <item x="36"/>
        <item x="48"/>
        <item x="37"/>
        <item m="1" x="69"/>
        <item x="49"/>
        <item x="50"/>
        <item x="38"/>
        <item x="51"/>
        <item m="1" x="66"/>
        <item x="8"/>
        <item x="7"/>
        <item x="6"/>
        <item x="9"/>
        <item x="10"/>
        <item x="21"/>
        <item x="22"/>
        <item x="39"/>
        <item m="1" x="62"/>
        <item m="1" x="58"/>
        <item x="52"/>
        <item x="23"/>
        <item m="1" x="67"/>
        <item m="1" x="64"/>
        <item m="1" x="57"/>
        <item x="24"/>
        <item x="13"/>
        <item m="1" x="55"/>
        <item m="1" x="63"/>
        <item x="16"/>
        <item x="29"/>
        <item x="40"/>
        <item m="1" x="61"/>
        <item x="18"/>
        <item x="19"/>
        <item m="1" x="60"/>
        <item x="0"/>
        <item x="2"/>
        <item x="4"/>
        <item x="5"/>
        <item x="11"/>
        <item x="12"/>
        <item x="14"/>
        <item x="15"/>
        <item x="17"/>
        <item x="25"/>
        <item x="26"/>
        <item x="27"/>
        <item x="28"/>
        <item x="41"/>
        <item x="42"/>
        <item x="43"/>
        <item x="44"/>
        <item x="45"/>
        <item x="46"/>
        <item x="53"/>
        <item t="default"/>
      </items>
      <autoSortScope>
        <pivotArea dataOnly="0" outline="0" fieldPosition="0">
          <references count="1">
            <reference field="4294967294" count="1" selected="0">
              <x v="4"/>
            </reference>
          </references>
        </pivotArea>
      </autoSortScope>
    </pivotField>
    <pivotField dataField="1" compact="0" outline="0" showAll="0" defaultSubtotal="0">
      <items count="2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m="1" x="213"/>
        <item m="1" x="209"/>
        <item m="1" x="203"/>
        <item m="1" x="217"/>
        <item x="73"/>
        <item x="74"/>
        <item x="75"/>
        <item x="76"/>
        <item x="77"/>
        <item x="78"/>
        <item m="1" x="202"/>
        <item m="1" x="216"/>
        <item m="1" x="212"/>
        <item m="1" x="208"/>
        <item x="83"/>
        <item x="84"/>
        <item x="85"/>
        <item x="86"/>
        <item x="87"/>
        <item x="88"/>
        <item x="89"/>
        <item x="90"/>
        <item x="91"/>
        <item x="92"/>
        <item x="93"/>
        <item x="94"/>
        <item x="95"/>
        <item x="96"/>
        <item x="97"/>
        <item x="98"/>
        <item x="99"/>
        <item x="100"/>
        <item x="101"/>
        <item x="102"/>
        <item x="103"/>
        <item x="104"/>
        <item x="105"/>
        <item m="1" x="207"/>
        <item m="1" x="201"/>
        <item x="108"/>
        <item x="109"/>
        <item x="110"/>
        <item m="1" x="200"/>
        <item m="1" x="215"/>
        <item m="1" x="211"/>
        <item m="1" x="206"/>
        <item m="1" x="218"/>
        <item m="1" x="214"/>
        <item m="1" x="210"/>
        <item m="1" x="205"/>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m="1" x="204"/>
        <item x="173"/>
        <item x="174"/>
        <item x="175"/>
        <item x="177"/>
        <item x="178"/>
        <item x="179"/>
        <item x="180"/>
        <item x="181"/>
        <item x="182"/>
        <item x="183"/>
        <item x="184"/>
        <item x="185"/>
        <item x="186"/>
        <item x="187"/>
        <item x="188"/>
        <item x="189"/>
        <item x="190"/>
        <item x="191"/>
        <item x="192"/>
        <item x="193"/>
        <item x="194"/>
        <item x="195"/>
        <item x="196"/>
        <item x="197"/>
        <item x="198"/>
        <item x="176"/>
        <item x="199"/>
        <item x="69"/>
        <item x="70"/>
        <item x="71"/>
        <item x="72"/>
        <item x="79"/>
        <item x="80"/>
        <item x="81"/>
        <item x="82"/>
        <item x="106"/>
        <item x="107"/>
        <item x="111"/>
        <item x="112"/>
        <item x="113"/>
        <item x="114"/>
        <item x="115"/>
        <item x="116"/>
        <item x="117"/>
        <item x="118"/>
        <item x="172"/>
      </items>
    </pivotField>
    <pivotField axis="axisRow" compact="0" outline="0" showAll="0">
      <items count="4">
        <item x="2"/>
        <item h="1" x="0"/>
        <item x="1"/>
        <item t="default"/>
      </items>
    </pivotField>
    <pivotField compact="0" outline="0" showAll="0"/>
    <pivotField compact="0" outline="0" showAll="0"/>
    <pivotField axis="axisPage" compact="0" numFmtId="7" outline="0" showAll="0" defaultSubtotal="0">
      <items count="4">
        <item x="1"/>
        <item x="0"/>
        <item x="2"/>
        <item x="3"/>
      </items>
    </pivotField>
    <pivotField compact="0" outline="0" showAll="0"/>
    <pivotField compact="0" outline="0" showAll="0"/>
    <pivotField compact="0" outline="0" showAll="0"/>
    <pivotField axis="axisPage" compact="0" outline="0" showAll="0" defaultSubtotal="0">
      <items count="3">
        <item x="0"/>
        <item x="1"/>
        <item x="2"/>
      </items>
    </pivotField>
    <pivotField compact="0" outline="0" showAll="0"/>
    <pivotField compact="0" outline="0" showAll="0"/>
    <pivotField compact="0" outline="0" showAll="0"/>
    <pivotField compact="0" outline="0" showAll="0"/>
    <pivotField compact="0" numFmtId="10" outline="0" showAll="0"/>
    <pivotField compact="0" numFmtId="38" outline="0" showAll="0" defaultSubtotal="0"/>
    <pivotField compact="0" numFmtId="38" outline="0" showAll="0" defaultSubtotal="0"/>
    <pivotField compact="0" numFmtId="38" outline="0" showAll="0" defaultSubtotal="0"/>
    <pivotField compact="0" numFmtId="38" outline="0" showAll="0"/>
    <pivotField compact="0" numFmtId="38" outline="0" showAll="0" defaultSubtotal="0"/>
    <pivotField compact="0" numFmtId="38" outline="0" showAll="0" defaultSubtotal="0"/>
    <pivotField compact="0" numFmtId="38" outline="0" showAll="0"/>
    <pivotField compact="0" numFmtId="38" outline="0" showAll="0"/>
    <pivotField compact="0" numFmtId="38" outline="0" showAll="0" defaultSubtotal="0"/>
    <pivotField compact="0" outline="0" showAll="0" defaultSubtotal="0"/>
    <pivotField compact="0" numFmtId="38" outline="0" showAll="0" defaultSubtotal="0"/>
    <pivotField compact="0" numFmtId="38" outline="0" showAll="0" defaultSubtotal="0"/>
    <pivotField compact="0" numFmtId="38" outlin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2">
    <field x="2"/>
    <field x="0"/>
  </rowFields>
  <rowItems count="22">
    <i>
      <x/>
      <x v="26"/>
    </i>
    <i r="1">
      <x v="27"/>
    </i>
    <i r="1">
      <x v="22"/>
    </i>
    <i r="1">
      <x v="11"/>
    </i>
    <i r="1">
      <x v="18"/>
    </i>
    <i r="1">
      <x v="16"/>
    </i>
    <i r="1">
      <x v="4"/>
    </i>
    <i r="1">
      <x v="46"/>
    </i>
    <i r="1">
      <x v="2"/>
    </i>
    <i r="1">
      <x v="25"/>
    </i>
    <i t="default">
      <x/>
    </i>
    <i>
      <x v="2"/>
      <x v="54"/>
    </i>
    <i r="1">
      <x v="28"/>
    </i>
    <i r="1">
      <x v="52"/>
    </i>
    <i r="1">
      <x v="57"/>
    </i>
    <i r="1">
      <x v="53"/>
    </i>
    <i r="1">
      <x v="58"/>
    </i>
    <i r="1">
      <x v="55"/>
    </i>
    <i r="1">
      <x v="56"/>
    </i>
    <i r="1">
      <x v="2"/>
    </i>
    <i t="default">
      <x v="2"/>
    </i>
    <i t="grand">
      <x/>
    </i>
  </rowItems>
  <colFields count="1">
    <field x="-2"/>
  </colFields>
  <colItems count="5">
    <i>
      <x/>
    </i>
    <i i="1">
      <x v="1"/>
    </i>
    <i i="2">
      <x v="2"/>
    </i>
    <i i="3">
      <x v="3"/>
    </i>
    <i i="4">
      <x v="4"/>
    </i>
  </colItems>
  <pageFields count="2">
    <pageField fld="5" item="0" hier="-1"/>
    <pageField fld="9" item="0" hier="-1"/>
  </pageFields>
  <dataFields count="5">
    <dataField name="Count of ID" fld="1" subtotal="count" baseField="0" baseItem="0"/>
    <dataField name="'Net Theo Win / MD" fld="31" baseField="0" baseItem="0" numFmtId="38"/>
    <dataField name="'Peer Win / MD" fld="30" baseField="0" baseItem="0" numFmtId="38"/>
    <dataField name="'Var Amt to Peer" fld="28" baseField="0" baseItem="0" numFmtId="38"/>
    <dataField name="'Var Pct to Peer" fld="29" baseField="0" baseItem="0" numFmtId="165"/>
  </dataFields>
  <formats count="14">
    <format dxfId="13">
      <pivotArea field="1" type="button" dataOnly="0" labelOnly="1" outline="0"/>
    </format>
    <format dxfId="12">
      <pivotArea outline="0" fieldPosition="0">
        <references count="1">
          <reference field="4294967294" count="1">
            <x v="4"/>
          </reference>
        </references>
      </pivotArea>
    </format>
    <format dxfId="11">
      <pivotArea dataOnly="0" labelOnly="1" outline="0" fieldPosition="0">
        <references count="1">
          <reference field="4294967294" count="3">
            <x v="0"/>
            <x v="3"/>
            <x v="4"/>
          </reference>
        </references>
      </pivotArea>
    </format>
    <format dxfId="10">
      <pivotArea field="0" type="button" dataOnly="0" labelOnly="1" outline="0" axis="axisRow" fieldPosition="1"/>
    </format>
    <format dxfId="9">
      <pivotArea dataOnly="0" labelOnly="1" outline="0" fieldPosition="0">
        <references count="1">
          <reference field="4294967294" count="3">
            <x v="0"/>
            <x v="3"/>
            <x v="4"/>
          </reference>
        </references>
      </pivotArea>
    </format>
    <format dxfId="8">
      <pivotArea dataOnly="0" labelOnly="1" outline="0" fieldPosition="0">
        <references count="1">
          <reference field="4294967294" count="2">
            <x v="1"/>
            <x v="2"/>
          </reference>
        </references>
      </pivotArea>
    </format>
    <format dxfId="7">
      <pivotArea dataOnly="0" labelOnly="1" outline="0" fieldPosition="0">
        <references count="2">
          <reference field="5" count="1">
            <x v="0"/>
          </reference>
          <reference field="9" count="1" selected="0">
            <x v="0"/>
          </reference>
        </references>
      </pivotArea>
    </format>
    <format dxfId="6">
      <pivotArea dataOnly="0" labelOnly="1" outline="0" fieldPosition="0">
        <references count="2">
          <reference field="5" count="1" selected="0">
            <x v="0"/>
          </reference>
          <reference field="9" count="1">
            <x v="0"/>
          </reference>
        </references>
      </pivotArea>
    </format>
    <format dxfId="5">
      <pivotArea dataOnly="0" outline="0" fieldPosition="0">
        <references count="3">
          <reference field="0" count="1">
            <x v="25"/>
          </reference>
          <reference field="5" count="1" selected="0">
            <x v="0"/>
          </reference>
          <reference field="9" count="1" selected="0">
            <x v="0"/>
          </reference>
        </references>
      </pivotArea>
    </format>
    <format dxfId="4">
      <pivotArea dataOnly="0" outline="0" fieldPosition="0">
        <references count="3">
          <reference field="0" count="1">
            <x v="54"/>
          </reference>
          <reference field="5" count="1" selected="0">
            <x v="0"/>
          </reference>
          <reference field="9" count="1" selected="0">
            <x v="0"/>
          </reference>
        </references>
      </pivotArea>
    </format>
    <format dxfId="3">
      <pivotArea outline="0" collapsedLevelsAreSubtotals="1" fieldPosition="0">
        <references count="2">
          <reference field="0" count="1" selected="0">
            <x v="25"/>
          </reference>
          <reference field="2" count="1" selected="0">
            <x v="0"/>
          </reference>
        </references>
      </pivotArea>
    </format>
    <format dxfId="2">
      <pivotArea dataOnly="0" labelOnly="1" outline="0" fieldPosition="0">
        <references count="2">
          <reference field="0" count="1">
            <x v="25"/>
          </reference>
          <reference field="2" count="1" selected="0">
            <x v="0"/>
          </reference>
        </references>
      </pivotArea>
    </format>
    <format dxfId="1">
      <pivotArea outline="0" collapsedLevelsAreSubtotals="1" fieldPosition="0">
        <references count="2">
          <reference field="0" count="1" selected="0">
            <x v="54"/>
          </reference>
          <reference field="2" count="1" selected="0">
            <x v="2"/>
          </reference>
        </references>
      </pivotArea>
    </format>
    <format dxfId="0">
      <pivotArea dataOnly="0" labelOnly="1" outline="0" fieldPosition="0">
        <references count="2">
          <reference field="0" count="1">
            <x v="54"/>
          </reference>
          <reference field="2" count="1" selected="0">
            <x v="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8851C1D-FDF4-4FAF-964C-18D67D671685}" name="PivotTable1" cacheId="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67" firstHeaderRow="1" firstDataRow="1" firstDataCol="1"/>
  <pivotFields count="11">
    <pivotField axis="axisRow" showAll="0">
      <items count="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showAll="0"/>
    <pivotField dataField="1" showAll="0"/>
    <pivotField numFmtId="38" showAll="0"/>
    <pivotField numFmtId="38" showAll="0"/>
    <pivotField numFmtId="38" showAll="0"/>
    <pivotField numFmtId="38" showAll="0"/>
    <pivotField numFmtId="165" showAll="0"/>
    <pivotField showAll="0"/>
    <pivotField showAll="0"/>
    <pivotField axis="axisRow" showAll="0">
      <items count="10">
        <item x="6"/>
        <item x="3"/>
        <item x="7"/>
        <item x="4"/>
        <item x="2"/>
        <item x="0"/>
        <item x="1"/>
        <item x="8"/>
        <item x="5"/>
        <item t="default"/>
      </items>
    </pivotField>
  </pivotFields>
  <rowFields count="2">
    <field x="10"/>
    <field x="0"/>
  </rowFields>
  <rowItems count="64">
    <i>
      <x/>
    </i>
    <i r="1">
      <x v="23"/>
    </i>
    <i r="1">
      <x v="38"/>
    </i>
    <i r="1">
      <x v="42"/>
    </i>
    <i r="1">
      <x v="53"/>
    </i>
    <i>
      <x v="1"/>
    </i>
    <i r="1">
      <x v="5"/>
    </i>
    <i>
      <x v="2"/>
    </i>
    <i r="1">
      <x v="32"/>
    </i>
    <i r="1">
      <x v="36"/>
    </i>
    <i r="1">
      <x v="37"/>
    </i>
    <i>
      <x v="3"/>
    </i>
    <i r="1">
      <x v="7"/>
    </i>
    <i r="1">
      <x v="8"/>
    </i>
    <i r="1">
      <x v="16"/>
    </i>
    <i r="1">
      <x v="21"/>
    </i>
    <i r="1">
      <x v="22"/>
    </i>
    <i r="1">
      <x v="24"/>
    </i>
    <i r="1">
      <x v="47"/>
    </i>
    <i r="1">
      <x v="51"/>
    </i>
    <i>
      <x v="4"/>
    </i>
    <i r="1">
      <x v="4"/>
    </i>
    <i r="1">
      <x v="28"/>
    </i>
    <i r="1">
      <x v="33"/>
    </i>
    <i r="1">
      <x v="44"/>
    </i>
    <i r="1">
      <x v="50"/>
    </i>
    <i>
      <x v="5"/>
    </i>
    <i r="1">
      <x/>
    </i>
    <i r="1">
      <x v="2"/>
    </i>
    <i r="1">
      <x v="6"/>
    </i>
    <i r="1">
      <x v="9"/>
    </i>
    <i r="1">
      <x v="10"/>
    </i>
    <i r="1">
      <x v="11"/>
    </i>
    <i r="1">
      <x v="13"/>
    </i>
    <i r="1">
      <x v="14"/>
    </i>
    <i r="1">
      <x v="15"/>
    </i>
    <i r="1">
      <x v="18"/>
    </i>
    <i r="1">
      <x v="19"/>
    </i>
    <i r="1">
      <x v="20"/>
    </i>
    <i r="1">
      <x v="25"/>
    </i>
    <i r="1">
      <x v="26"/>
    </i>
    <i r="1">
      <x v="29"/>
    </i>
    <i r="1">
      <x v="30"/>
    </i>
    <i r="1">
      <x v="34"/>
    </i>
    <i r="1">
      <x v="35"/>
    </i>
    <i r="1">
      <x v="40"/>
    </i>
    <i r="1">
      <x v="41"/>
    </i>
    <i r="1">
      <x v="43"/>
    </i>
    <i r="1">
      <x v="45"/>
    </i>
    <i r="1">
      <x v="46"/>
    </i>
    <i r="1">
      <x v="48"/>
    </i>
    <i r="1">
      <x v="49"/>
    </i>
    <i r="1">
      <x v="52"/>
    </i>
    <i>
      <x v="6"/>
    </i>
    <i r="1">
      <x v="1"/>
    </i>
    <i r="1">
      <x v="3"/>
    </i>
    <i>
      <x v="7"/>
    </i>
    <i r="1">
      <x v="39"/>
    </i>
    <i>
      <x v="8"/>
    </i>
    <i r="1">
      <x v="12"/>
    </i>
    <i r="1">
      <x v="17"/>
    </i>
    <i r="1">
      <x v="27"/>
    </i>
    <i r="1">
      <x v="31"/>
    </i>
    <i t="grand">
      <x/>
    </i>
  </rowItems>
  <colItems count="1">
    <i/>
  </colItems>
  <dataFields count="1">
    <dataField name="Sum of Count of I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mazon.com/" TargetMode="External"/><Relationship Id="rId2" Type="http://schemas.openxmlformats.org/officeDocument/2006/relationships/hyperlink" Target="http://www.slotfocus.com/" TargetMode="External"/><Relationship Id="rId1" Type="http://schemas.openxmlformats.org/officeDocument/2006/relationships/hyperlink" Target="mailto:wd@DunnGamingSolution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us06web.zoom.us/rec/share/xolowaANabV9qoM-M_lIk_1TXY36RobAGsYmOWgA2B-DKlSmHFRZcnBWcndYLAVe.9FpRZAy8uMMUK7We"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xml"/></Relationships>
</file>

<file path=xl/worksheets/_rels/sheet27.xml.rels><?xml version="1.0" encoding="UTF-8" standalone="yes"?>
<Relationships xmlns="http://schemas.openxmlformats.org/package/2006/relationships"><Relationship Id="rId1" Type="http://schemas.openxmlformats.org/officeDocument/2006/relationships/hyperlink" Target="https://us06web.zoom.us/rec/share/xolowaANabV9qoM-M_lIk_1TXY36RobAGsYmOWgA2B-DKlSmHFRZcnBWcndYLAVe.9FpRZAy8uMMUK7We"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2.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4.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3E59-F0BF-4107-A9A9-E588FC575B28}">
  <dimension ref="A1:T13"/>
  <sheetViews>
    <sheetView showGridLines="0" tabSelected="1" workbookViewId="0">
      <selection activeCell="A3" sqref="A3"/>
    </sheetView>
  </sheetViews>
  <sheetFormatPr defaultRowHeight="12.75" x14ac:dyDescent="0.2"/>
  <sheetData>
    <row r="1" spans="1:20" ht="20.25" x14ac:dyDescent="0.3">
      <c r="A1" s="318" t="s">
        <v>1236</v>
      </c>
    </row>
    <row r="2" spans="1:20" ht="23.25" x14ac:dyDescent="0.35">
      <c r="A2" s="319" t="s">
        <v>1243</v>
      </c>
      <c r="B2" s="320"/>
      <c r="C2" s="320"/>
      <c r="D2" s="320"/>
      <c r="E2" s="320"/>
      <c r="F2" s="320"/>
      <c r="G2" s="320"/>
      <c r="H2" s="320"/>
      <c r="I2" s="320"/>
      <c r="J2" s="320"/>
      <c r="K2" s="320"/>
      <c r="L2" s="320"/>
      <c r="M2" s="320"/>
      <c r="N2" s="320"/>
      <c r="O2" s="320"/>
      <c r="P2" s="320"/>
      <c r="Q2" s="320"/>
      <c r="R2" s="320"/>
      <c r="S2" s="320"/>
      <c r="T2" s="320"/>
    </row>
    <row r="4" spans="1:20" ht="15.75" x14ac:dyDescent="0.25">
      <c r="A4" s="37" t="s">
        <v>1237</v>
      </c>
    </row>
    <row r="5" spans="1:20" x14ac:dyDescent="0.2">
      <c r="A5" s="321" t="s">
        <v>1238</v>
      </c>
    </row>
    <row r="7" spans="1:20" ht="15.75" x14ac:dyDescent="0.25">
      <c r="A7" s="37" t="s">
        <v>1239</v>
      </c>
    </row>
    <row r="8" spans="1:20" x14ac:dyDescent="0.2">
      <c r="A8" s="321" t="s">
        <v>1240</v>
      </c>
    </row>
    <row r="11" spans="1:20" ht="15.75" x14ac:dyDescent="0.25">
      <c r="A11" s="37" t="s">
        <v>1241</v>
      </c>
    </row>
    <row r="12" spans="1:20" x14ac:dyDescent="0.2">
      <c r="A12" s="321" t="s">
        <v>1242</v>
      </c>
    </row>
    <row r="13" spans="1:20" x14ac:dyDescent="0.2">
      <c r="A13" s="321"/>
    </row>
  </sheetData>
  <hyperlinks>
    <hyperlink ref="A5" r:id="rId1" xr:uid="{A70447BA-4A5F-40AD-8415-7FA0CB4DE431}"/>
    <hyperlink ref="A8" r:id="rId2" xr:uid="{C7BE0E32-74E9-4C64-9943-B1D394BD6F91}"/>
    <hyperlink ref="A12" r:id="rId3" xr:uid="{6B474050-F0C2-420B-9319-BD22080066FD}"/>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zoomScale="240" zoomScaleNormal="240" workbookViewId="0">
      <selection activeCell="A3" sqref="A3"/>
    </sheetView>
  </sheetViews>
  <sheetFormatPr defaultRowHeight="12.75" x14ac:dyDescent="0.2"/>
  <cols>
    <col min="1" max="2" width="12.7109375" customWidth="1"/>
    <col min="3" max="3" width="12.7109375" style="3" customWidth="1"/>
    <col min="4" max="4" width="12.7109375" style="2" customWidth="1"/>
    <col min="5" max="5" width="12.7109375" customWidth="1"/>
    <col min="9" max="9" width="14" style="1" bestFit="1" customWidth="1"/>
    <col min="10" max="10" width="14.42578125" style="1" customWidth="1"/>
  </cols>
  <sheetData>
    <row r="1" spans="1:11" x14ac:dyDescent="0.2">
      <c r="A1" s="17" t="s">
        <v>8</v>
      </c>
      <c r="B1" s="16" t="s">
        <v>7</v>
      </c>
    </row>
    <row r="2" spans="1:11" x14ac:dyDescent="0.2">
      <c r="A2" t="s">
        <v>6</v>
      </c>
    </row>
    <row r="5" spans="1:11" x14ac:dyDescent="0.2">
      <c r="A5" s="15" t="s">
        <v>5</v>
      </c>
      <c r="B5" s="15" t="s">
        <v>4</v>
      </c>
      <c r="C5" s="14" t="s">
        <v>3</v>
      </c>
      <c r="D5" s="13" t="s">
        <v>2</v>
      </c>
      <c r="E5" s="12" t="s">
        <v>1</v>
      </c>
    </row>
    <row r="6" spans="1:11" x14ac:dyDescent="0.2">
      <c r="A6" s="11">
        <v>0.01</v>
      </c>
      <c r="B6">
        <v>87</v>
      </c>
      <c r="C6" s="3">
        <v>527320</v>
      </c>
      <c r="D6" s="10">
        <f>B6/B$10</f>
        <v>0.435</v>
      </c>
      <c r="E6" s="10">
        <f>C6/C$10</f>
        <v>0.44833231568481446</v>
      </c>
    </row>
    <row r="7" spans="1:11" x14ac:dyDescent="0.2">
      <c r="A7" s="11">
        <v>0.05</v>
      </c>
      <c r="B7">
        <v>53</v>
      </c>
      <c r="C7" s="3">
        <v>322557.43341404357</v>
      </c>
      <c r="D7" s="10">
        <f>B7/B$10</f>
        <v>0.26500000000000001</v>
      </c>
      <c r="E7" s="10">
        <f>C7/C$10</f>
        <v>0.27424129762548072</v>
      </c>
    </row>
    <row r="8" spans="1:11" x14ac:dyDescent="0.2">
      <c r="A8" s="11">
        <v>0.25</v>
      </c>
      <c r="B8">
        <v>42</v>
      </c>
      <c r="C8" s="3">
        <v>202594.67499999999</v>
      </c>
      <c r="D8" s="10">
        <f>B8/B$10</f>
        <v>0.21</v>
      </c>
      <c r="E8" s="10">
        <f t="shared" ref="E8:E9" si="0">C8/C$10</f>
        <v>0.17224785668694984</v>
      </c>
    </row>
    <row r="9" spans="1:11" x14ac:dyDescent="0.2">
      <c r="A9" s="11">
        <v>1</v>
      </c>
      <c r="B9">
        <v>18</v>
      </c>
      <c r="C9" s="3">
        <v>123709</v>
      </c>
      <c r="D9" s="10">
        <f>B9/B$10</f>
        <v>0.09</v>
      </c>
      <c r="E9" s="10">
        <f t="shared" si="0"/>
        <v>0.1051785300027549</v>
      </c>
    </row>
    <row r="10" spans="1:11" x14ac:dyDescent="0.2">
      <c r="A10" s="9" t="s">
        <v>0</v>
      </c>
      <c r="B10" s="9">
        <v>200</v>
      </c>
      <c r="C10" s="8">
        <v>1176181.1084140437</v>
      </c>
      <c r="D10" s="7">
        <f>SUM(D6:D9)</f>
        <v>0.99999999999999989</v>
      </c>
      <c r="E10" s="7">
        <f>SUM(E6:E9)</f>
        <v>0.99999999999999989</v>
      </c>
    </row>
    <row r="14" spans="1:11" x14ac:dyDescent="0.2">
      <c r="I14" s="3"/>
      <c r="J14" s="3"/>
      <c r="K14" s="3"/>
    </row>
    <row r="15" spans="1:11" x14ac:dyDescent="0.2">
      <c r="I15" s="3"/>
      <c r="J15" s="3"/>
      <c r="K15" s="3"/>
    </row>
    <row r="16" spans="1:11" x14ac:dyDescent="0.2">
      <c r="I16" s="3"/>
      <c r="J16" s="3"/>
      <c r="K16" s="3"/>
    </row>
    <row r="17" spans="3:11" x14ac:dyDescent="0.2">
      <c r="C17" s="4"/>
      <c r="I17" s="3"/>
      <c r="J17" s="3"/>
      <c r="K17" s="6"/>
    </row>
    <row r="18" spans="3:11" x14ac:dyDescent="0.2">
      <c r="K18" s="5"/>
    </row>
    <row r="22" spans="3:11" x14ac:dyDescent="0.2">
      <c r="I22"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6"/>
  <sheetViews>
    <sheetView zoomScale="190" zoomScaleNormal="190" workbookViewId="0">
      <pane ySplit="6" topLeftCell="A7" activePane="bottomLeft" state="frozen"/>
      <selection activeCell="H6" sqref="H6"/>
      <selection pane="bottomLeft" activeCell="A4" sqref="A4"/>
    </sheetView>
  </sheetViews>
  <sheetFormatPr defaultRowHeight="12.75" x14ac:dyDescent="0.2"/>
  <cols>
    <col min="1" max="1" width="8.28515625" customWidth="1"/>
    <col min="2" max="2" width="8.28515625" style="3" customWidth="1"/>
    <col min="3" max="4" width="11.7109375" style="1" customWidth="1"/>
    <col min="5" max="6" width="11.7109375" style="18" customWidth="1"/>
    <col min="8" max="8" width="10.28515625" style="3" bestFit="1" customWidth="1"/>
  </cols>
  <sheetData>
    <row r="1" spans="1:8" x14ac:dyDescent="0.2">
      <c r="A1" s="17" t="s">
        <v>16</v>
      </c>
      <c r="C1" s="16" t="s">
        <v>7</v>
      </c>
    </row>
    <row r="2" spans="1:8" x14ac:dyDescent="0.2">
      <c r="A2" t="s">
        <v>15</v>
      </c>
    </row>
    <row r="3" spans="1:8" x14ac:dyDescent="0.2">
      <c r="A3" t="s">
        <v>1208</v>
      </c>
    </row>
    <row r="6" spans="1:8" s="20" customFormat="1" ht="38.25" x14ac:dyDescent="0.2">
      <c r="A6" s="25" t="s">
        <v>14</v>
      </c>
      <c r="B6" s="24" t="s">
        <v>13</v>
      </c>
      <c r="C6" s="23" t="s">
        <v>12</v>
      </c>
      <c r="D6" s="23" t="s">
        <v>11</v>
      </c>
      <c r="E6" s="22" t="s">
        <v>10</v>
      </c>
      <c r="F6" s="22" t="s">
        <v>9</v>
      </c>
      <c r="H6" s="21"/>
    </row>
    <row r="7" spans="1:8" x14ac:dyDescent="0.2">
      <c r="A7">
        <v>1000</v>
      </c>
      <c r="B7" s="3">
        <v>31</v>
      </c>
      <c r="C7" s="3">
        <v>149333.35</v>
      </c>
      <c r="D7" s="3">
        <v>6944.0007750000004</v>
      </c>
      <c r="E7" s="19">
        <f>C7/B7</f>
        <v>4817.2048387096775</v>
      </c>
      <c r="F7" s="19">
        <f>D7/B7</f>
        <v>224.00002500000002</v>
      </c>
    </row>
    <row r="8" spans="1:8" x14ac:dyDescent="0.2">
      <c r="A8">
        <v>1001</v>
      </c>
      <c r="B8" s="3">
        <v>31</v>
      </c>
      <c r="C8" s="3">
        <v>154666.65</v>
      </c>
      <c r="D8" s="3">
        <v>7191.9992249999996</v>
      </c>
      <c r="E8" s="19">
        <f t="shared" ref="E8:E71" si="0">C8/B8</f>
        <v>4989.2467741935479</v>
      </c>
      <c r="F8" s="19">
        <f t="shared" ref="F8:F71" si="1">D8/B8</f>
        <v>231.99997499999998</v>
      </c>
    </row>
    <row r="9" spans="1:8" x14ac:dyDescent="0.2">
      <c r="A9">
        <v>1002</v>
      </c>
      <c r="B9" s="3">
        <v>31</v>
      </c>
      <c r="C9" s="3">
        <v>135549</v>
      </c>
      <c r="D9" s="3">
        <v>6912.9989999999998</v>
      </c>
      <c r="E9" s="19">
        <f t="shared" si="0"/>
        <v>4372.5483870967746</v>
      </c>
      <c r="F9" s="19">
        <f t="shared" si="1"/>
        <v>222.99996774193548</v>
      </c>
    </row>
    <row r="10" spans="1:8" x14ac:dyDescent="0.2">
      <c r="A10">
        <v>1003</v>
      </c>
      <c r="B10" s="3">
        <v>31</v>
      </c>
      <c r="C10" s="3">
        <v>136156.85</v>
      </c>
      <c r="D10" s="3">
        <v>6943.99935</v>
      </c>
      <c r="E10" s="19">
        <f t="shared" si="0"/>
        <v>4392.1564516129038</v>
      </c>
      <c r="F10" s="19">
        <f t="shared" si="1"/>
        <v>223.99997903225807</v>
      </c>
    </row>
    <row r="11" spans="1:8" x14ac:dyDescent="0.2">
      <c r="A11">
        <v>1004</v>
      </c>
      <c r="B11" s="3">
        <v>31</v>
      </c>
      <c r="C11" s="3">
        <v>87994.79</v>
      </c>
      <c r="D11" s="3">
        <v>6757.9998719999985</v>
      </c>
      <c r="E11" s="19">
        <f t="shared" si="0"/>
        <v>2838.5416129032255</v>
      </c>
      <c r="F11" s="19">
        <f t="shared" si="1"/>
        <v>217.99999587096769</v>
      </c>
    </row>
    <row r="12" spans="1:8" x14ac:dyDescent="0.2">
      <c r="A12">
        <v>1005</v>
      </c>
      <c r="B12" s="3">
        <v>31</v>
      </c>
      <c r="C12" s="3">
        <v>62833.15</v>
      </c>
      <c r="D12" s="3">
        <v>5611.0002950000007</v>
      </c>
      <c r="E12" s="19">
        <f t="shared" si="0"/>
        <v>2026.875806451613</v>
      </c>
      <c r="F12" s="19">
        <f t="shared" si="1"/>
        <v>181.00000951612907</v>
      </c>
    </row>
    <row r="13" spans="1:8" x14ac:dyDescent="0.2">
      <c r="A13">
        <v>1006</v>
      </c>
      <c r="B13" s="3">
        <v>31</v>
      </c>
      <c r="C13" s="3">
        <v>133725.5</v>
      </c>
      <c r="D13" s="3">
        <v>6820.0004999999992</v>
      </c>
      <c r="E13" s="19">
        <f t="shared" si="0"/>
        <v>4313.7258064516127</v>
      </c>
      <c r="F13" s="19">
        <f t="shared" si="1"/>
        <v>220.00001612903222</v>
      </c>
    </row>
    <row r="14" spans="1:8" x14ac:dyDescent="0.2">
      <c r="A14">
        <v>1007</v>
      </c>
      <c r="B14" s="3">
        <v>31</v>
      </c>
      <c r="C14" s="3">
        <v>136156.85</v>
      </c>
      <c r="D14" s="3">
        <v>6943.99935</v>
      </c>
      <c r="E14" s="19">
        <f t="shared" si="0"/>
        <v>4392.1564516129038</v>
      </c>
      <c r="F14" s="19">
        <f t="shared" si="1"/>
        <v>223.99997903225807</v>
      </c>
    </row>
    <row r="15" spans="1:8" x14ac:dyDescent="0.2">
      <c r="A15">
        <v>1008</v>
      </c>
      <c r="B15" s="3">
        <v>31</v>
      </c>
      <c r="C15" s="3">
        <v>66651.740000000005</v>
      </c>
      <c r="D15" s="3">
        <v>5952.0003820000011</v>
      </c>
      <c r="E15" s="19">
        <f t="shared" si="0"/>
        <v>2150.056129032258</v>
      </c>
      <c r="F15" s="19">
        <f t="shared" si="1"/>
        <v>192.00001232258069</v>
      </c>
    </row>
    <row r="16" spans="1:8" x14ac:dyDescent="0.2">
      <c r="A16">
        <v>1009</v>
      </c>
      <c r="B16" s="3">
        <v>31</v>
      </c>
      <c r="C16" s="3">
        <v>74270.83</v>
      </c>
      <c r="D16" s="3">
        <v>5703.9997439999997</v>
      </c>
      <c r="E16" s="19">
        <f t="shared" si="0"/>
        <v>2395.8332258064515</v>
      </c>
      <c r="F16" s="19">
        <f t="shared" si="1"/>
        <v>183.99999174193547</v>
      </c>
    </row>
    <row r="17" spans="1:6" x14ac:dyDescent="0.2">
      <c r="A17">
        <v>1010</v>
      </c>
      <c r="B17" s="3">
        <v>31</v>
      </c>
      <c r="C17" s="3">
        <v>84703.25</v>
      </c>
      <c r="D17" s="3">
        <v>7564.0002250000007</v>
      </c>
      <c r="E17" s="19">
        <f t="shared" si="0"/>
        <v>2732.3629032258063</v>
      </c>
      <c r="F17" s="19">
        <f t="shared" si="1"/>
        <v>244.00000725806453</v>
      </c>
    </row>
    <row r="18" spans="1:6" x14ac:dyDescent="0.2">
      <c r="A18">
        <v>1011</v>
      </c>
      <c r="B18" s="3">
        <v>31</v>
      </c>
      <c r="C18" s="3">
        <v>96159.01</v>
      </c>
      <c r="D18" s="3">
        <v>8586.9995930000005</v>
      </c>
      <c r="E18" s="19">
        <f t="shared" si="0"/>
        <v>3101.9035483870966</v>
      </c>
      <c r="F18" s="19">
        <f t="shared" si="1"/>
        <v>276.99998687096775</v>
      </c>
    </row>
    <row r="19" spans="1:6" x14ac:dyDescent="0.2">
      <c r="A19">
        <v>1012</v>
      </c>
      <c r="B19" s="3">
        <v>31</v>
      </c>
      <c r="C19" s="3">
        <v>102720.99</v>
      </c>
      <c r="D19" s="3">
        <v>8320.4001900000003</v>
      </c>
      <c r="E19" s="19">
        <f t="shared" si="0"/>
        <v>3313.5803225806453</v>
      </c>
      <c r="F19" s="19">
        <f t="shared" si="1"/>
        <v>268.40000612903225</v>
      </c>
    </row>
    <row r="20" spans="1:6" x14ac:dyDescent="0.2">
      <c r="A20">
        <v>1013</v>
      </c>
      <c r="B20" s="3">
        <v>31</v>
      </c>
      <c r="C20" s="3">
        <v>86723.46</v>
      </c>
      <c r="D20" s="3">
        <v>7024.6002600000011</v>
      </c>
      <c r="E20" s="19">
        <f t="shared" si="0"/>
        <v>2797.5309677419359</v>
      </c>
      <c r="F20" s="19">
        <f t="shared" si="1"/>
        <v>226.60000838709681</v>
      </c>
    </row>
    <row r="21" spans="1:6" x14ac:dyDescent="0.2">
      <c r="A21">
        <v>1014</v>
      </c>
      <c r="B21" s="3">
        <v>31</v>
      </c>
      <c r="C21" s="3">
        <v>98690.31</v>
      </c>
      <c r="D21" s="3">
        <v>8763.699528000001</v>
      </c>
      <c r="E21" s="19">
        <f t="shared" si="0"/>
        <v>3183.5583870967739</v>
      </c>
      <c r="F21" s="19">
        <f t="shared" si="1"/>
        <v>282.69998477419358</v>
      </c>
    </row>
    <row r="22" spans="1:6" x14ac:dyDescent="0.2">
      <c r="A22">
        <v>1015</v>
      </c>
      <c r="B22" s="3">
        <v>31</v>
      </c>
      <c r="C22" s="3">
        <v>99074.33</v>
      </c>
      <c r="D22" s="3">
        <v>8797.8005040000007</v>
      </c>
      <c r="E22" s="19">
        <f t="shared" si="0"/>
        <v>3195.9461290322583</v>
      </c>
      <c r="F22" s="19">
        <f t="shared" si="1"/>
        <v>283.80001625806455</v>
      </c>
    </row>
    <row r="23" spans="1:6" x14ac:dyDescent="0.2">
      <c r="A23">
        <v>1016</v>
      </c>
      <c r="B23" s="3">
        <v>31</v>
      </c>
      <c r="C23" s="3">
        <v>68283.95</v>
      </c>
      <c r="D23" s="3">
        <v>5530.9999500000004</v>
      </c>
      <c r="E23" s="19">
        <f t="shared" si="0"/>
        <v>2202.7080645161291</v>
      </c>
      <c r="F23" s="19">
        <f t="shared" si="1"/>
        <v>178.41935322580647</v>
      </c>
    </row>
    <row r="24" spans="1:6" x14ac:dyDescent="0.2">
      <c r="A24">
        <v>1017</v>
      </c>
      <c r="B24" s="3">
        <v>31</v>
      </c>
      <c r="C24" s="3">
        <v>69748.149999999994</v>
      </c>
      <c r="D24" s="3">
        <v>5649.6001499999993</v>
      </c>
      <c r="E24" s="19">
        <f t="shared" si="0"/>
        <v>2249.940322580645</v>
      </c>
      <c r="F24" s="19">
        <f t="shared" si="1"/>
        <v>182.24516612903224</v>
      </c>
    </row>
    <row r="25" spans="1:6" x14ac:dyDescent="0.2">
      <c r="A25">
        <v>1018</v>
      </c>
      <c r="B25" s="3">
        <v>31</v>
      </c>
      <c r="C25" s="3">
        <v>100994.37</v>
      </c>
      <c r="D25" s="3">
        <v>8968.300056</v>
      </c>
      <c r="E25" s="19">
        <f t="shared" si="0"/>
        <v>3257.8829032258063</v>
      </c>
      <c r="F25" s="19">
        <f t="shared" si="1"/>
        <v>289.30000180645163</v>
      </c>
    </row>
    <row r="26" spans="1:6" x14ac:dyDescent="0.2">
      <c r="A26">
        <v>1019</v>
      </c>
      <c r="B26" s="3">
        <v>31</v>
      </c>
      <c r="C26" s="3">
        <v>97154.28</v>
      </c>
      <c r="D26" s="3">
        <v>8627.3000640000009</v>
      </c>
      <c r="E26" s="19">
        <f t="shared" si="0"/>
        <v>3134.0090322580645</v>
      </c>
      <c r="F26" s="19">
        <f t="shared" si="1"/>
        <v>278.30000206451615</v>
      </c>
    </row>
    <row r="27" spans="1:6" x14ac:dyDescent="0.2">
      <c r="A27">
        <v>1020</v>
      </c>
      <c r="B27" s="3">
        <v>31</v>
      </c>
      <c r="C27" s="3">
        <v>89670.37</v>
      </c>
      <c r="D27" s="3">
        <v>7263.29997</v>
      </c>
      <c r="E27" s="19">
        <f t="shared" si="0"/>
        <v>2892.592580645161</v>
      </c>
      <c r="F27" s="19">
        <f t="shared" si="1"/>
        <v>234.29999903225806</v>
      </c>
    </row>
    <row r="28" spans="1:6" x14ac:dyDescent="0.2">
      <c r="A28">
        <v>1021</v>
      </c>
      <c r="B28" s="3">
        <v>31</v>
      </c>
      <c r="C28" s="3">
        <v>99774.07</v>
      </c>
      <c r="D28" s="3">
        <v>8081.6996700000009</v>
      </c>
      <c r="E28" s="19">
        <f t="shared" si="0"/>
        <v>3218.5183870967744</v>
      </c>
      <c r="F28" s="19">
        <f t="shared" si="1"/>
        <v>260.69998935483875</v>
      </c>
    </row>
    <row r="29" spans="1:6" x14ac:dyDescent="0.2">
      <c r="A29">
        <v>1022</v>
      </c>
      <c r="B29" s="3">
        <v>31</v>
      </c>
      <c r="C29" s="3">
        <v>80712.95</v>
      </c>
      <c r="D29" s="3">
        <v>7974.4394600000005</v>
      </c>
      <c r="E29" s="19">
        <f t="shared" si="0"/>
        <v>2603.6435483870969</v>
      </c>
      <c r="F29" s="19">
        <f t="shared" si="1"/>
        <v>257.23998258064518</v>
      </c>
    </row>
    <row r="30" spans="1:6" x14ac:dyDescent="0.2">
      <c r="A30">
        <v>1023</v>
      </c>
      <c r="B30" s="3">
        <v>31</v>
      </c>
      <c r="C30" s="3">
        <v>85935.07</v>
      </c>
      <c r="D30" s="3">
        <v>6960.740670000001</v>
      </c>
      <c r="E30" s="19">
        <f t="shared" si="0"/>
        <v>2772.0990322580647</v>
      </c>
      <c r="F30" s="19">
        <f t="shared" si="1"/>
        <v>224.54002161290325</v>
      </c>
    </row>
    <row r="31" spans="1:6" x14ac:dyDescent="0.2">
      <c r="A31">
        <v>1024</v>
      </c>
      <c r="B31" s="3">
        <v>31</v>
      </c>
      <c r="C31" s="3">
        <v>73188.87</v>
      </c>
      <c r="D31" s="3">
        <v>7231.0603560000009</v>
      </c>
      <c r="E31" s="19">
        <f t="shared" si="0"/>
        <v>2360.9312903225805</v>
      </c>
      <c r="F31" s="19">
        <f t="shared" si="1"/>
        <v>233.26001148387098</v>
      </c>
    </row>
    <row r="32" spans="1:6" x14ac:dyDescent="0.2">
      <c r="A32">
        <v>1025</v>
      </c>
      <c r="B32" s="3">
        <v>31</v>
      </c>
      <c r="C32" s="3">
        <v>99284.2</v>
      </c>
      <c r="D32" s="3">
        <v>8042.0201999999999</v>
      </c>
      <c r="E32" s="19">
        <f t="shared" si="0"/>
        <v>3202.7161290322579</v>
      </c>
      <c r="F32" s="19">
        <f t="shared" si="1"/>
        <v>259.42000645161289</v>
      </c>
    </row>
    <row r="33" spans="1:6" x14ac:dyDescent="0.2">
      <c r="A33">
        <v>1026</v>
      </c>
      <c r="B33" s="3">
        <v>31</v>
      </c>
      <c r="C33" s="3">
        <v>129470.6</v>
      </c>
      <c r="D33" s="3">
        <v>6603.0006000000003</v>
      </c>
      <c r="E33" s="19">
        <f t="shared" si="0"/>
        <v>4176.470967741936</v>
      </c>
      <c r="F33" s="19">
        <f t="shared" si="1"/>
        <v>213.00001935483871</v>
      </c>
    </row>
    <row r="34" spans="1:6" x14ac:dyDescent="0.2">
      <c r="A34">
        <v>1027</v>
      </c>
      <c r="B34" s="3">
        <v>31</v>
      </c>
      <c r="C34" s="3">
        <v>129470.6</v>
      </c>
      <c r="D34" s="3">
        <v>6603.0006000000003</v>
      </c>
      <c r="E34" s="19">
        <f t="shared" si="0"/>
        <v>4176.470967741936</v>
      </c>
      <c r="F34" s="19">
        <f t="shared" si="1"/>
        <v>213.00001935483871</v>
      </c>
    </row>
    <row r="35" spans="1:6" x14ac:dyDescent="0.2">
      <c r="A35">
        <v>1028</v>
      </c>
      <c r="B35" s="3">
        <v>31</v>
      </c>
      <c r="C35" s="3">
        <v>79518.23</v>
      </c>
      <c r="D35" s="3">
        <v>6107.0000639999989</v>
      </c>
      <c r="E35" s="19">
        <f t="shared" si="0"/>
        <v>2565.1041935483868</v>
      </c>
      <c r="F35" s="19">
        <f t="shared" si="1"/>
        <v>197.00000206451608</v>
      </c>
    </row>
    <row r="36" spans="1:6" x14ac:dyDescent="0.2">
      <c r="A36">
        <v>1029</v>
      </c>
      <c r="B36" s="3">
        <v>31</v>
      </c>
      <c r="C36" s="3">
        <v>58667.41</v>
      </c>
      <c r="D36" s="3">
        <v>5238.9997130000002</v>
      </c>
      <c r="E36" s="19">
        <f t="shared" si="0"/>
        <v>1892.4970967741936</v>
      </c>
      <c r="F36" s="19">
        <f t="shared" si="1"/>
        <v>168.99999074193548</v>
      </c>
    </row>
    <row r="37" spans="1:6" x14ac:dyDescent="0.2">
      <c r="A37">
        <v>1030</v>
      </c>
      <c r="B37" s="3">
        <v>31</v>
      </c>
      <c r="C37" s="3">
        <v>47211.65</v>
      </c>
      <c r="D37" s="3">
        <v>4216.0003450000004</v>
      </c>
      <c r="E37" s="19">
        <f t="shared" si="0"/>
        <v>1522.9564516129033</v>
      </c>
      <c r="F37" s="19">
        <f t="shared" si="1"/>
        <v>136.00001112903226</v>
      </c>
    </row>
    <row r="38" spans="1:6" x14ac:dyDescent="0.2">
      <c r="A38">
        <v>1031</v>
      </c>
      <c r="B38" s="3">
        <v>31</v>
      </c>
      <c r="C38" s="3">
        <v>66601.56</v>
      </c>
      <c r="D38" s="3">
        <v>5114.9998079999996</v>
      </c>
      <c r="E38" s="19">
        <f t="shared" si="0"/>
        <v>2148.4374193548388</v>
      </c>
      <c r="F38" s="19">
        <f t="shared" si="1"/>
        <v>164.99999380645161</v>
      </c>
    </row>
    <row r="39" spans="1:6" x14ac:dyDescent="0.2">
      <c r="A39">
        <v>1032</v>
      </c>
      <c r="B39" s="3">
        <v>31</v>
      </c>
      <c r="C39" s="3">
        <v>131901.95000000001</v>
      </c>
      <c r="D39" s="3">
        <v>6726.9994500000003</v>
      </c>
      <c r="E39" s="19">
        <f t="shared" si="0"/>
        <v>4254.9016129032261</v>
      </c>
      <c r="F39" s="19">
        <f t="shared" si="1"/>
        <v>216.99998225806453</v>
      </c>
    </row>
    <row r="40" spans="1:6" x14ac:dyDescent="0.2">
      <c r="A40">
        <v>1033</v>
      </c>
      <c r="B40" s="3">
        <v>31</v>
      </c>
      <c r="C40" s="3">
        <v>137372.54999999999</v>
      </c>
      <c r="D40" s="3">
        <v>7006.0000499999987</v>
      </c>
      <c r="E40" s="19">
        <f t="shared" si="0"/>
        <v>4431.3725806451612</v>
      </c>
      <c r="F40" s="19">
        <f t="shared" si="1"/>
        <v>226.00000161290319</v>
      </c>
    </row>
    <row r="41" spans="1:6" x14ac:dyDescent="0.2">
      <c r="A41">
        <v>1034</v>
      </c>
      <c r="B41" s="3">
        <v>31</v>
      </c>
      <c r="C41" s="3">
        <v>73247.48</v>
      </c>
      <c r="D41" s="3">
        <v>6540.9999639999996</v>
      </c>
      <c r="E41" s="19">
        <f t="shared" si="0"/>
        <v>2362.8219354838707</v>
      </c>
      <c r="F41" s="19">
        <f t="shared" si="1"/>
        <v>210.99999883870967</v>
      </c>
    </row>
    <row r="42" spans="1:6" x14ac:dyDescent="0.2">
      <c r="A42">
        <v>1035</v>
      </c>
      <c r="B42" s="3">
        <v>31</v>
      </c>
      <c r="C42" s="3">
        <v>71445.31</v>
      </c>
      <c r="D42" s="3">
        <v>5486.9998079999996</v>
      </c>
      <c r="E42" s="19">
        <f t="shared" si="0"/>
        <v>2304.6874193548388</v>
      </c>
      <c r="F42" s="19">
        <f t="shared" si="1"/>
        <v>176.99999380645161</v>
      </c>
    </row>
    <row r="43" spans="1:6" x14ac:dyDescent="0.2">
      <c r="A43">
        <v>1036</v>
      </c>
      <c r="B43" s="3">
        <v>31</v>
      </c>
      <c r="C43" s="3">
        <v>59014.559999999998</v>
      </c>
      <c r="D43" s="3">
        <v>5270.0002080000004</v>
      </c>
      <c r="E43" s="19">
        <f t="shared" si="0"/>
        <v>1903.6954838709676</v>
      </c>
      <c r="F43" s="19">
        <f t="shared" si="1"/>
        <v>170.00000670967742</v>
      </c>
    </row>
    <row r="44" spans="1:6" x14ac:dyDescent="0.2">
      <c r="A44">
        <v>1037</v>
      </c>
      <c r="B44" s="3">
        <v>31</v>
      </c>
      <c r="C44" s="3">
        <v>81132.81</v>
      </c>
      <c r="D44" s="3">
        <v>6230.9998079999996</v>
      </c>
      <c r="E44" s="19">
        <f t="shared" si="0"/>
        <v>2617.1874193548388</v>
      </c>
      <c r="F44" s="19">
        <f t="shared" si="1"/>
        <v>200.99999380645161</v>
      </c>
    </row>
    <row r="45" spans="1:6" x14ac:dyDescent="0.2">
      <c r="A45">
        <v>1038</v>
      </c>
      <c r="B45" s="3">
        <v>31</v>
      </c>
      <c r="C45" s="3">
        <v>120352.95</v>
      </c>
      <c r="D45" s="3">
        <v>6138.0004499999995</v>
      </c>
      <c r="E45" s="19">
        <f t="shared" si="0"/>
        <v>3882.3532258064515</v>
      </c>
      <c r="F45" s="19">
        <f t="shared" si="1"/>
        <v>198.00001451612903</v>
      </c>
    </row>
    <row r="46" spans="1:6" x14ac:dyDescent="0.2">
      <c r="A46">
        <v>1039</v>
      </c>
      <c r="B46" s="3">
        <v>31</v>
      </c>
      <c r="C46" s="3">
        <v>122176.45</v>
      </c>
      <c r="D46" s="3">
        <v>6230.9989499999992</v>
      </c>
      <c r="E46" s="19">
        <f t="shared" si="0"/>
        <v>3941.175806451613</v>
      </c>
      <c r="F46" s="19">
        <f t="shared" si="1"/>
        <v>200.99996612903223</v>
      </c>
    </row>
    <row r="47" spans="1:6" x14ac:dyDescent="0.2">
      <c r="A47">
        <v>1040</v>
      </c>
      <c r="B47" s="3">
        <v>31</v>
      </c>
      <c r="C47" s="3">
        <v>153333.35</v>
      </c>
      <c r="D47" s="3">
        <v>7130.0007750000004</v>
      </c>
      <c r="E47" s="19">
        <f t="shared" si="0"/>
        <v>4946.2370967741936</v>
      </c>
      <c r="F47" s="19">
        <f t="shared" si="1"/>
        <v>230.00002500000002</v>
      </c>
    </row>
    <row r="48" spans="1:6" x14ac:dyDescent="0.2">
      <c r="A48">
        <v>1041</v>
      </c>
      <c r="B48" s="3">
        <v>31</v>
      </c>
      <c r="C48" s="3">
        <v>154000</v>
      </c>
      <c r="D48" s="3">
        <v>7161</v>
      </c>
      <c r="E48" s="19">
        <f t="shared" si="0"/>
        <v>4967.7419354838712</v>
      </c>
      <c r="F48" s="19">
        <f t="shared" si="1"/>
        <v>231</v>
      </c>
    </row>
    <row r="49" spans="1:6" x14ac:dyDescent="0.2">
      <c r="A49">
        <v>1042</v>
      </c>
      <c r="B49" s="3">
        <v>31</v>
      </c>
      <c r="C49" s="3">
        <v>148000</v>
      </c>
      <c r="D49" s="3">
        <v>6882</v>
      </c>
      <c r="E49" s="19">
        <f t="shared" si="0"/>
        <v>4774.1935483870966</v>
      </c>
      <c r="F49" s="19">
        <f t="shared" si="1"/>
        <v>222</v>
      </c>
    </row>
    <row r="50" spans="1:6" x14ac:dyDescent="0.2">
      <c r="A50">
        <v>1043</v>
      </c>
      <c r="B50" s="3">
        <v>31</v>
      </c>
      <c r="C50" s="3">
        <v>125823.55</v>
      </c>
      <c r="D50" s="3">
        <v>6417.0010499999999</v>
      </c>
      <c r="E50" s="19">
        <f t="shared" si="0"/>
        <v>4058.824193548387</v>
      </c>
      <c r="F50" s="19">
        <f t="shared" si="1"/>
        <v>207.00003387096774</v>
      </c>
    </row>
    <row r="51" spans="1:6" x14ac:dyDescent="0.2">
      <c r="A51">
        <v>1044</v>
      </c>
      <c r="B51" s="3">
        <v>31</v>
      </c>
      <c r="C51" s="3">
        <v>130078.45</v>
      </c>
      <c r="D51" s="3">
        <v>6634.0009499999996</v>
      </c>
      <c r="E51" s="19">
        <f t="shared" si="0"/>
        <v>4196.0790322580642</v>
      </c>
      <c r="F51" s="19">
        <f t="shared" si="1"/>
        <v>214.00003064516127</v>
      </c>
    </row>
    <row r="52" spans="1:6" x14ac:dyDescent="0.2">
      <c r="A52">
        <v>1045</v>
      </c>
      <c r="B52" s="3">
        <v>31</v>
      </c>
      <c r="C52" s="3">
        <v>122784.3</v>
      </c>
      <c r="D52" s="3">
        <v>6261.9992999999995</v>
      </c>
      <c r="E52" s="19">
        <f t="shared" si="0"/>
        <v>3960.7838709677421</v>
      </c>
      <c r="F52" s="19">
        <f t="shared" si="1"/>
        <v>201.99997741935482</v>
      </c>
    </row>
    <row r="53" spans="1:6" x14ac:dyDescent="0.2">
      <c r="A53">
        <v>1046</v>
      </c>
      <c r="B53" s="3">
        <v>31</v>
      </c>
      <c r="C53" s="3">
        <v>134333.35</v>
      </c>
      <c r="D53" s="3">
        <v>6851.0008499999994</v>
      </c>
      <c r="E53" s="19">
        <f t="shared" si="0"/>
        <v>4333.3338709677419</v>
      </c>
      <c r="F53" s="19">
        <f t="shared" si="1"/>
        <v>221.00002741935481</v>
      </c>
    </row>
    <row r="54" spans="1:6" x14ac:dyDescent="0.2">
      <c r="A54">
        <v>1047</v>
      </c>
      <c r="B54" s="3">
        <v>31</v>
      </c>
      <c r="C54" s="3">
        <v>65247.040000000001</v>
      </c>
      <c r="D54" s="3">
        <v>6603.0004479999998</v>
      </c>
      <c r="E54" s="19">
        <f t="shared" si="0"/>
        <v>2104.7432258064518</v>
      </c>
      <c r="F54" s="19">
        <f t="shared" si="1"/>
        <v>213.00001445161288</v>
      </c>
    </row>
    <row r="55" spans="1:6" x14ac:dyDescent="0.2">
      <c r="A55">
        <v>1048</v>
      </c>
      <c r="B55" s="3">
        <v>31</v>
      </c>
      <c r="C55" s="3">
        <v>66179.78</v>
      </c>
      <c r="D55" s="3">
        <v>5890.0004199999994</v>
      </c>
      <c r="E55" s="19">
        <f t="shared" si="0"/>
        <v>2134.831612903226</v>
      </c>
      <c r="F55" s="19">
        <f t="shared" si="1"/>
        <v>190.00001354838707</v>
      </c>
    </row>
    <row r="56" spans="1:6" x14ac:dyDescent="0.2">
      <c r="A56">
        <v>1049</v>
      </c>
      <c r="B56" s="3">
        <v>31</v>
      </c>
      <c r="C56" s="3">
        <v>60345.85</v>
      </c>
      <c r="D56" s="3">
        <v>6107.0000199999995</v>
      </c>
      <c r="E56" s="19">
        <f t="shared" si="0"/>
        <v>1946.640322580645</v>
      </c>
      <c r="F56" s="19">
        <f t="shared" si="1"/>
        <v>197.00000064516126</v>
      </c>
    </row>
    <row r="57" spans="1:6" x14ac:dyDescent="0.2">
      <c r="A57">
        <v>1050</v>
      </c>
      <c r="B57" s="3">
        <v>31</v>
      </c>
      <c r="C57" s="3">
        <v>77325.84</v>
      </c>
      <c r="D57" s="3">
        <v>6881.9997599999997</v>
      </c>
      <c r="E57" s="19">
        <f t="shared" si="0"/>
        <v>2494.3819354838711</v>
      </c>
      <c r="F57" s="19">
        <f t="shared" si="1"/>
        <v>221.99999225806451</v>
      </c>
    </row>
    <row r="58" spans="1:6" x14ac:dyDescent="0.2">
      <c r="A58">
        <v>1051</v>
      </c>
      <c r="B58" s="3">
        <v>31</v>
      </c>
      <c r="C58" s="3">
        <v>58865.17</v>
      </c>
      <c r="D58" s="3">
        <v>5239.0001300000004</v>
      </c>
      <c r="E58" s="19">
        <f t="shared" si="0"/>
        <v>1898.8764516129031</v>
      </c>
      <c r="F58" s="19">
        <f t="shared" si="1"/>
        <v>169.00000419354839</v>
      </c>
    </row>
    <row r="59" spans="1:6" x14ac:dyDescent="0.2">
      <c r="A59">
        <v>1052</v>
      </c>
      <c r="B59" s="3">
        <v>31</v>
      </c>
      <c r="C59" s="3">
        <v>51550.559999999998</v>
      </c>
      <c r="D59" s="3">
        <v>4587.9998400000004</v>
      </c>
      <c r="E59" s="19">
        <f t="shared" si="0"/>
        <v>1662.9212903225805</v>
      </c>
      <c r="F59" s="19">
        <f t="shared" si="1"/>
        <v>147.99999483870968</v>
      </c>
    </row>
    <row r="60" spans="1:6" x14ac:dyDescent="0.2">
      <c r="A60">
        <v>1053</v>
      </c>
      <c r="B60" s="3">
        <v>31</v>
      </c>
      <c r="C60" s="3">
        <v>46254.94</v>
      </c>
      <c r="D60" s="3">
        <v>4680.9999280000002</v>
      </c>
      <c r="E60" s="19">
        <f t="shared" si="0"/>
        <v>1492.0948387096776</v>
      </c>
      <c r="F60" s="19">
        <f t="shared" si="1"/>
        <v>150.99999767741937</v>
      </c>
    </row>
    <row r="61" spans="1:6" x14ac:dyDescent="0.2">
      <c r="A61">
        <v>1054</v>
      </c>
      <c r="B61" s="3">
        <v>31</v>
      </c>
      <c r="C61" s="3">
        <v>44417</v>
      </c>
      <c r="D61" s="3">
        <v>4495.0003999999999</v>
      </c>
      <c r="E61" s="19">
        <f t="shared" si="0"/>
        <v>1432.8064516129032</v>
      </c>
      <c r="F61" s="19">
        <f t="shared" si="1"/>
        <v>145.00001290322581</v>
      </c>
    </row>
    <row r="62" spans="1:6" x14ac:dyDescent="0.2">
      <c r="A62">
        <v>1055</v>
      </c>
      <c r="B62" s="3">
        <v>31</v>
      </c>
      <c r="C62" s="3">
        <v>49112.36</v>
      </c>
      <c r="D62" s="3">
        <v>4371.0000400000008</v>
      </c>
      <c r="E62" s="19">
        <f t="shared" si="0"/>
        <v>1584.2696774193548</v>
      </c>
      <c r="F62" s="19">
        <f t="shared" si="1"/>
        <v>141.00000129032261</v>
      </c>
    </row>
    <row r="63" spans="1:6" x14ac:dyDescent="0.2">
      <c r="A63">
        <v>1056</v>
      </c>
      <c r="B63" s="3">
        <v>31</v>
      </c>
      <c r="C63" s="3">
        <v>49460.67</v>
      </c>
      <c r="D63" s="3">
        <v>4401.9996300000003</v>
      </c>
      <c r="E63" s="19">
        <f t="shared" si="0"/>
        <v>1595.5054838709677</v>
      </c>
      <c r="F63" s="19">
        <f t="shared" si="1"/>
        <v>141.99998806451615</v>
      </c>
    </row>
    <row r="64" spans="1:6" x14ac:dyDescent="0.2">
      <c r="A64">
        <v>1057</v>
      </c>
      <c r="B64" s="3">
        <v>31</v>
      </c>
      <c r="C64" s="3">
        <v>42885.38</v>
      </c>
      <c r="D64" s="3">
        <v>4340.0004559999998</v>
      </c>
      <c r="E64" s="19">
        <f t="shared" si="0"/>
        <v>1383.3993548387095</v>
      </c>
      <c r="F64" s="19">
        <f t="shared" si="1"/>
        <v>140.0000147096774</v>
      </c>
    </row>
    <row r="65" spans="1:6" x14ac:dyDescent="0.2">
      <c r="A65">
        <v>1058</v>
      </c>
      <c r="B65" s="3">
        <v>31</v>
      </c>
      <c r="C65" s="3">
        <v>43498.02</v>
      </c>
      <c r="D65" s="3">
        <v>4401.999624</v>
      </c>
      <c r="E65" s="19">
        <f t="shared" si="0"/>
        <v>1403.1619354838708</v>
      </c>
      <c r="F65" s="19">
        <f t="shared" si="1"/>
        <v>141.99998787096774</v>
      </c>
    </row>
    <row r="66" spans="1:6" x14ac:dyDescent="0.2">
      <c r="A66">
        <v>1059</v>
      </c>
      <c r="B66" s="3">
        <v>31</v>
      </c>
      <c r="C66" s="3">
        <v>50157.3</v>
      </c>
      <c r="D66" s="3">
        <v>4463.9997000000003</v>
      </c>
      <c r="E66" s="19">
        <f t="shared" si="0"/>
        <v>1617.9774193548387</v>
      </c>
      <c r="F66" s="19">
        <f t="shared" si="1"/>
        <v>143.99999032258066</v>
      </c>
    </row>
    <row r="67" spans="1:6" x14ac:dyDescent="0.2">
      <c r="A67">
        <v>1060</v>
      </c>
      <c r="B67" s="3">
        <v>31</v>
      </c>
      <c r="C67" s="3">
        <v>60258.43</v>
      </c>
      <c r="D67" s="3">
        <v>5363.0002700000005</v>
      </c>
      <c r="E67" s="19">
        <f t="shared" si="0"/>
        <v>1943.8203225806451</v>
      </c>
      <c r="F67" s="19">
        <f t="shared" si="1"/>
        <v>173.00000870967745</v>
      </c>
    </row>
    <row r="68" spans="1:6" x14ac:dyDescent="0.2">
      <c r="A68">
        <v>1061</v>
      </c>
      <c r="B68" s="3">
        <v>31</v>
      </c>
      <c r="C68" s="3">
        <v>297600</v>
      </c>
      <c r="D68" s="3">
        <v>6696</v>
      </c>
      <c r="E68" s="19">
        <f t="shared" si="0"/>
        <v>9600</v>
      </c>
      <c r="F68" s="19">
        <f t="shared" si="1"/>
        <v>216</v>
      </c>
    </row>
    <row r="69" spans="1:6" x14ac:dyDescent="0.2">
      <c r="A69">
        <v>1062</v>
      </c>
      <c r="B69" s="3">
        <v>31</v>
      </c>
      <c r="C69" s="3">
        <v>264533.34999999998</v>
      </c>
      <c r="D69" s="3">
        <v>5952.0003749999996</v>
      </c>
      <c r="E69" s="19">
        <f t="shared" si="0"/>
        <v>8533.3338709677409</v>
      </c>
      <c r="F69" s="19">
        <f t="shared" si="1"/>
        <v>192.00001209677419</v>
      </c>
    </row>
    <row r="70" spans="1:6" x14ac:dyDescent="0.2">
      <c r="A70">
        <v>1063</v>
      </c>
      <c r="B70" s="3">
        <v>31</v>
      </c>
      <c r="C70" s="3">
        <v>272800</v>
      </c>
      <c r="D70" s="3">
        <v>6138</v>
      </c>
      <c r="E70" s="19">
        <f t="shared" si="0"/>
        <v>8800</v>
      </c>
      <c r="F70" s="19">
        <f t="shared" si="1"/>
        <v>198</v>
      </c>
    </row>
    <row r="71" spans="1:6" x14ac:dyDescent="0.2">
      <c r="A71">
        <v>1064</v>
      </c>
      <c r="B71" s="3">
        <v>31</v>
      </c>
      <c r="C71" s="3">
        <v>300355.55</v>
      </c>
      <c r="D71" s="3">
        <v>6757.9998749999995</v>
      </c>
      <c r="E71" s="19">
        <f t="shared" si="0"/>
        <v>9688.8887096774197</v>
      </c>
      <c r="F71" s="19">
        <f t="shared" si="1"/>
        <v>217.99999596774191</v>
      </c>
    </row>
    <row r="72" spans="1:6" x14ac:dyDescent="0.2">
      <c r="A72">
        <v>1065</v>
      </c>
      <c r="B72" s="3">
        <v>31</v>
      </c>
      <c r="C72" s="3">
        <v>296222.2</v>
      </c>
      <c r="D72" s="3">
        <v>6664.9994999999999</v>
      </c>
      <c r="E72" s="19">
        <f t="shared" ref="E72:E135" si="2">C72/B72</f>
        <v>9555.5548387096769</v>
      </c>
      <c r="F72" s="19">
        <f t="shared" ref="F72:F135" si="3">D72/B72</f>
        <v>214.99998387096772</v>
      </c>
    </row>
    <row r="73" spans="1:6" x14ac:dyDescent="0.2">
      <c r="A73">
        <v>1066</v>
      </c>
      <c r="B73" s="3">
        <v>31</v>
      </c>
      <c r="C73" s="3">
        <v>271422.2</v>
      </c>
      <c r="D73" s="3">
        <v>6106.9994999999999</v>
      </c>
      <c r="E73" s="19">
        <f t="shared" si="2"/>
        <v>8755.5548387096769</v>
      </c>
      <c r="F73" s="19">
        <f t="shared" si="3"/>
        <v>196.99998387096772</v>
      </c>
    </row>
    <row r="74" spans="1:6" x14ac:dyDescent="0.2">
      <c r="A74">
        <v>1067</v>
      </c>
      <c r="B74" s="3">
        <v>31</v>
      </c>
      <c r="C74" s="3">
        <v>263155.55</v>
      </c>
      <c r="D74" s="3">
        <v>5920.9998749999995</v>
      </c>
      <c r="E74" s="19">
        <f t="shared" si="2"/>
        <v>8488.8887096774197</v>
      </c>
      <c r="F74" s="19">
        <f t="shared" si="3"/>
        <v>190.99999596774191</v>
      </c>
    </row>
    <row r="75" spans="1:6" x14ac:dyDescent="0.2">
      <c r="A75">
        <v>1068</v>
      </c>
      <c r="B75" s="3">
        <v>31</v>
      </c>
      <c r="C75" s="3">
        <v>311377.8</v>
      </c>
      <c r="D75" s="3">
        <v>7006.0004999999992</v>
      </c>
      <c r="E75" s="19">
        <f t="shared" si="2"/>
        <v>10044.445161290323</v>
      </c>
      <c r="F75" s="19">
        <f t="shared" si="3"/>
        <v>226.00001612903222</v>
      </c>
    </row>
    <row r="76" spans="1:6" x14ac:dyDescent="0.2">
      <c r="A76">
        <v>2069</v>
      </c>
      <c r="B76" s="3">
        <v>5</v>
      </c>
      <c r="C76" s="3">
        <v>28250</v>
      </c>
      <c r="D76" s="3">
        <v>565</v>
      </c>
      <c r="E76" s="19">
        <f t="shared" si="2"/>
        <v>5650</v>
      </c>
      <c r="F76" s="19">
        <f t="shared" si="3"/>
        <v>113</v>
      </c>
    </row>
    <row r="77" spans="1:6" x14ac:dyDescent="0.2">
      <c r="A77">
        <v>2070</v>
      </c>
      <c r="B77" s="3">
        <v>5</v>
      </c>
      <c r="C77" s="3">
        <v>27250</v>
      </c>
      <c r="D77" s="3">
        <v>545</v>
      </c>
      <c r="E77" s="19">
        <f t="shared" si="2"/>
        <v>5450</v>
      </c>
      <c r="F77" s="19">
        <f t="shared" si="3"/>
        <v>109</v>
      </c>
    </row>
    <row r="78" spans="1:6" x14ac:dyDescent="0.2">
      <c r="A78">
        <v>2071</v>
      </c>
      <c r="B78" s="3">
        <v>5</v>
      </c>
      <c r="C78" s="3">
        <v>27500</v>
      </c>
      <c r="D78" s="3">
        <v>550</v>
      </c>
      <c r="E78" s="19">
        <f t="shared" si="2"/>
        <v>5500</v>
      </c>
      <c r="F78" s="19">
        <f t="shared" si="3"/>
        <v>110</v>
      </c>
    </row>
    <row r="79" spans="1:6" x14ac:dyDescent="0.2">
      <c r="A79">
        <v>2072</v>
      </c>
      <c r="B79" s="3">
        <v>5</v>
      </c>
      <c r="C79" s="3">
        <v>35500</v>
      </c>
      <c r="D79" s="3">
        <v>710</v>
      </c>
      <c r="E79" s="19">
        <f t="shared" si="2"/>
        <v>7100</v>
      </c>
      <c r="F79" s="19">
        <f t="shared" si="3"/>
        <v>142</v>
      </c>
    </row>
    <row r="80" spans="1:6" x14ac:dyDescent="0.2">
      <c r="A80">
        <v>1073</v>
      </c>
      <c r="B80" s="3">
        <v>31</v>
      </c>
      <c r="C80" s="3">
        <v>256857.25</v>
      </c>
      <c r="D80" s="3">
        <v>4495.0018750000008</v>
      </c>
      <c r="E80" s="19">
        <f t="shared" si="2"/>
        <v>8285.717741935483</v>
      </c>
      <c r="F80" s="19">
        <f t="shared" si="3"/>
        <v>145.00006048387098</v>
      </c>
    </row>
    <row r="81" spans="1:6" x14ac:dyDescent="0.2">
      <c r="A81">
        <v>1074</v>
      </c>
      <c r="B81" s="3">
        <v>31</v>
      </c>
      <c r="C81" s="3">
        <v>210800</v>
      </c>
      <c r="D81" s="3">
        <v>3689.0000000000005</v>
      </c>
      <c r="E81" s="19">
        <f t="shared" si="2"/>
        <v>6800</v>
      </c>
      <c r="F81" s="19">
        <f t="shared" si="3"/>
        <v>119.00000000000001</v>
      </c>
    </row>
    <row r="82" spans="1:6" x14ac:dyDescent="0.2">
      <c r="A82">
        <v>1075</v>
      </c>
      <c r="B82" s="3">
        <v>31</v>
      </c>
      <c r="C82" s="3">
        <v>262171.5</v>
      </c>
      <c r="D82" s="3">
        <v>4588.0012500000003</v>
      </c>
      <c r="E82" s="19">
        <f t="shared" si="2"/>
        <v>8457.145161290322</v>
      </c>
      <c r="F82" s="19">
        <f t="shared" si="3"/>
        <v>148.00004032258065</v>
      </c>
    </row>
    <row r="83" spans="1:6" x14ac:dyDescent="0.2">
      <c r="A83">
        <v>1076</v>
      </c>
      <c r="B83" s="3">
        <v>31</v>
      </c>
      <c r="C83" s="3">
        <v>248000</v>
      </c>
      <c r="D83" s="3">
        <v>4340</v>
      </c>
      <c r="E83" s="19">
        <f t="shared" si="2"/>
        <v>8000</v>
      </c>
      <c r="F83" s="19">
        <f t="shared" si="3"/>
        <v>140</v>
      </c>
    </row>
    <row r="84" spans="1:6" x14ac:dyDescent="0.2">
      <c r="A84">
        <v>1077</v>
      </c>
      <c r="B84" s="3">
        <v>31</v>
      </c>
      <c r="C84" s="3">
        <v>203714.25</v>
      </c>
      <c r="D84" s="3">
        <v>3564.9993750000003</v>
      </c>
      <c r="E84" s="19">
        <f t="shared" si="2"/>
        <v>6571.427419354839</v>
      </c>
      <c r="F84" s="19">
        <f t="shared" si="3"/>
        <v>114.99997983870969</v>
      </c>
    </row>
    <row r="85" spans="1:6" x14ac:dyDescent="0.2">
      <c r="A85">
        <v>1078</v>
      </c>
      <c r="B85" s="3">
        <v>31</v>
      </c>
      <c r="C85" s="3">
        <v>196628.5</v>
      </c>
      <c r="D85" s="3">
        <v>3440.9987500000002</v>
      </c>
      <c r="E85" s="19">
        <f t="shared" si="2"/>
        <v>6342.8548387096771</v>
      </c>
      <c r="F85" s="19">
        <f t="shared" si="3"/>
        <v>110.99995967741935</v>
      </c>
    </row>
    <row r="86" spans="1:6" x14ac:dyDescent="0.2">
      <c r="A86">
        <v>2079</v>
      </c>
      <c r="B86" s="3">
        <v>20</v>
      </c>
      <c r="C86" s="3">
        <v>83666.75</v>
      </c>
      <c r="D86" s="3">
        <v>5020.0050000000001</v>
      </c>
      <c r="E86" s="19">
        <f t="shared" si="2"/>
        <v>4183.3374999999996</v>
      </c>
      <c r="F86" s="19">
        <f t="shared" si="3"/>
        <v>251.00024999999999</v>
      </c>
    </row>
    <row r="87" spans="1:6" x14ac:dyDescent="0.2">
      <c r="A87">
        <v>2080</v>
      </c>
      <c r="B87" s="3">
        <v>20</v>
      </c>
      <c r="C87" s="3">
        <v>77538.5</v>
      </c>
      <c r="D87" s="3">
        <v>5040.0025000000005</v>
      </c>
      <c r="E87" s="19">
        <f t="shared" si="2"/>
        <v>3876.9250000000002</v>
      </c>
      <c r="F87" s="19">
        <f t="shared" si="3"/>
        <v>252.00012500000003</v>
      </c>
    </row>
    <row r="88" spans="1:6" x14ac:dyDescent="0.2">
      <c r="A88">
        <v>2081</v>
      </c>
      <c r="B88" s="3">
        <v>20</v>
      </c>
      <c r="C88" s="3">
        <v>84666.75</v>
      </c>
      <c r="D88" s="3">
        <v>5080.0050000000001</v>
      </c>
      <c r="E88" s="19">
        <f t="shared" si="2"/>
        <v>4233.3374999999996</v>
      </c>
      <c r="F88" s="19">
        <f t="shared" si="3"/>
        <v>254.00024999999999</v>
      </c>
    </row>
    <row r="89" spans="1:6" x14ac:dyDescent="0.2">
      <c r="A89">
        <v>2082</v>
      </c>
      <c r="B89" s="3">
        <v>20</v>
      </c>
      <c r="C89" s="3">
        <v>78461.5</v>
      </c>
      <c r="D89" s="3">
        <v>5099.9975000000004</v>
      </c>
      <c r="E89" s="19">
        <f t="shared" si="2"/>
        <v>3923.0749999999998</v>
      </c>
      <c r="F89" s="19">
        <f t="shared" si="3"/>
        <v>254.99987500000003</v>
      </c>
    </row>
    <row r="90" spans="1:6" x14ac:dyDescent="0.2">
      <c r="A90">
        <v>1083</v>
      </c>
      <c r="B90" s="3">
        <v>31</v>
      </c>
      <c r="C90" s="3">
        <v>114461.5</v>
      </c>
      <c r="D90" s="3">
        <v>7439.9975000000004</v>
      </c>
      <c r="E90" s="19">
        <f t="shared" si="2"/>
        <v>3692.3064516129034</v>
      </c>
      <c r="F90" s="19">
        <f t="shared" si="3"/>
        <v>239.99991935483871</v>
      </c>
    </row>
    <row r="91" spans="1:6" x14ac:dyDescent="0.2">
      <c r="A91">
        <v>1084</v>
      </c>
      <c r="B91" s="3">
        <v>31</v>
      </c>
      <c r="C91" s="3">
        <v>127616.75</v>
      </c>
      <c r="D91" s="3">
        <v>7657.0050000000001</v>
      </c>
      <c r="E91" s="19">
        <f t="shared" si="2"/>
        <v>4116.6693548387093</v>
      </c>
      <c r="F91" s="19">
        <f t="shared" si="3"/>
        <v>247.00016129032258</v>
      </c>
    </row>
    <row r="92" spans="1:6" x14ac:dyDescent="0.2">
      <c r="A92">
        <v>1085</v>
      </c>
      <c r="B92" s="3">
        <v>31</v>
      </c>
      <c r="C92" s="3">
        <v>116846.25</v>
      </c>
      <c r="D92" s="3">
        <v>7595.0062500000004</v>
      </c>
      <c r="E92" s="19">
        <f t="shared" si="2"/>
        <v>3769.233870967742</v>
      </c>
      <c r="F92" s="19">
        <f t="shared" si="3"/>
        <v>245.00020161290323</v>
      </c>
    </row>
    <row r="93" spans="1:6" x14ac:dyDescent="0.2">
      <c r="A93">
        <v>1086</v>
      </c>
      <c r="B93" s="3">
        <v>31</v>
      </c>
      <c r="C93" s="3">
        <v>122966.75</v>
      </c>
      <c r="D93" s="3">
        <v>7378.0050000000001</v>
      </c>
      <c r="E93" s="19">
        <f t="shared" si="2"/>
        <v>3966.6693548387098</v>
      </c>
      <c r="F93" s="19">
        <f t="shared" si="3"/>
        <v>238.00016129032258</v>
      </c>
    </row>
    <row r="94" spans="1:6" x14ac:dyDescent="0.2">
      <c r="A94">
        <v>1087</v>
      </c>
      <c r="B94" s="3">
        <v>31</v>
      </c>
      <c r="C94" s="3">
        <v>113507.75</v>
      </c>
      <c r="D94" s="3">
        <v>7378.0037499999999</v>
      </c>
      <c r="E94" s="19">
        <f t="shared" si="2"/>
        <v>3661.5403225806454</v>
      </c>
      <c r="F94" s="19">
        <f t="shared" si="3"/>
        <v>238.00012096774194</v>
      </c>
    </row>
    <row r="95" spans="1:6" x14ac:dyDescent="0.2">
      <c r="A95">
        <v>1088</v>
      </c>
      <c r="B95" s="3">
        <v>31</v>
      </c>
      <c r="C95" s="3">
        <v>249107</v>
      </c>
      <c r="D95" s="3">
        <v>6974.9960000000001</v>
      </c>
      <c r="E95" s="19">
        <f t="shared" si="2"/>
        <v>8035.7096774193551</v>
      </c>
      <c r="F95" s="19">
        <f t="shared" si="3"/>
        <v>224.99987096774194</v>
      </c>
    </row>
    <row r="96" spans="1:6" x14ac:dyDescent="0.2">
      <c r="A96">
        <v>1089</v>
      </c>
      <c r="B96" s="3">
        <v>31</v>
      </c>
      <c r="C96" s="3">
        <v>243571</v>
      </c>
      <c r="D96" s="3">
        <v>6819.9880000000003</v>
      </c>
      <c r="E96" s="19">
        <f t="shared" si="2"/>
        <v>7857.1290322580644</v>
      </c>
      <c r="F96" s="19">
        <f t="shared" si="3"/>
        <v>219.99961290322582</v>
      </c>
    </row>
    <row r="97" spans="1:6" x14ac:dyDescent="0.2">
      <c r="A97">
        <v>1090</v>
      </c>
      <c r="B97" s="3">
        <v>31</v>
      </c>
      <c r="C97" s="3">
        <v>280107</v>
      </c>
      <c r="D97" s="3">
        <v>7842.9960000000001</v>
      </c>
      <c r="E97" s="19">
        <f t="shared" si="2"/>
        <v>9035.7096774193542</v>
      </c>
      <c r="F97" s="19">
        <f t="shared" si="3"/>
        <v>252.99987096774194</v>
      </c>
    </row>
    <row r="98" spans="1:6" x14ac:dyDescent="0.2">
      <c r="A98">
        <v>1091</v>
      </c>
      <c r="B98" s="3">
        <v>31</v>
      </c>
      <c r="C98" s="3">
        <v>255750</v>
      </c>
      <c r="D98" s="3">
        <v>7161</v>
      </c>
      <c r="E98" s="19">
        <f t="shared" si="2"/>
        <v>8250</v>
      </c>
      <c r="F98" s="19">
        <f t="shared" si="3"/>
        <v>231</v>
      </c>
    </row>
    <row r="99" spans="1:6" x14ac:dyDescent="0.2">
      <c r="A99">
        <v>1092</v>
      </c>
      <c r="B99" s="3">
        <v>31</v>
      </c>
      <c r="C99" s="3">
        <v>272357</v>
      </c>
      <c r="D99" s="3">
        <v>7625.9960000000001</v>
      </c>
      <c r="E99" s="19">
        <f t="shared" si="2"/>
        <v>8785.7096774193542</v>
      </c>
      <c r="F99" s="19">
        <f t="shared" si="3"/>
        <v>245.99987096774194</v>
      </c>
    </row>
    <row r="100" spans="1:6" x14ac:dyDescent="0.2">
      <c r="A100">
        <v>1093</v>
      </c>
      <c r="B100" s="3">
        <v>31</v>
      </c>
      <c r="C100" s="3">
        <v>252429</v>
      </c>
      <c r="D100" s="3">
        <v>7068.0119999999997</v>
      </c>
      <c r="E100" s="19">
        <f t="shared" si="2"/>
        <v>8142.8709677419356</v>
      </c>
      <c r="F100" s="19">
        <f t="shared" si="3"/>
        <v>228.00038709677418</v>
      </c>
    </row>
    <row r="101" spans="1:6" x14ac:dyDescent="0.2">
      <c r="A101">
        <v>1094</v>
      </c>
      <c r="B101" s="3">
        <v>31</v>
      </c>
      <c r="C101" s="3">
        <v>240386</v>
      </c>
      <c r="D101" s="3">
        <v>6851.0010000000002</v>
      </c>
      <c r="E101" s="19">
        <f t="shared" si="2"/>
        <v>7754.3870967741932</v>
      </c>
      <c r="F101" s="19">
        <f t="shared" si="3"/>
        <v>221.00003225806452</v>
      </c>
    </row>
    <row r="102" spans="1:6" x14ac:dyDescent="0.2">
      <c r="A102">
        <v>1095</v>
      </c>
      <c r="B102" s="3">
        <v>31</v>
      </c>
      <c r="C102" s="3">
        <v>238211</v>
      </c>
      <c r="D102" s="3">
        <v>6789.0135</v>
      </c>
      <c r="E102" s="19">
        <f t="shared" si="2"/>
        <v>7684.2258064516127</v>
      </c>
      <c r="F102" s="19">
        <f t="shared" si="3"/>
        <v>219.00043548387097</v>
      </c>
    </row>
    <row r="103" spans="1:6" x14ac:dyDescent="0.2">
      <c r="A103">
        <v>1096</v>
      </c>
      <c r="B103" s="3">
        <v>31</v>
      </c>
      <c r="C103" s="3">
        <v>243649</v>
      </c>
      <c r="D103" s="3">
        <v>6943.9965000000002</v>
      </c>
      <c r="E103" s="19">
        <f t="shared" si="2"/>
        <v>7859.6451612903229</v>
      </c>
      <c r="F103" s="19">
        <f t="shared" si="3"/>
        <v>223.99988709677419</v>
      </c>
    </row>
    <row r="104" spans="1:6" x14ac:dyDescent="0.2">
      <c r="A104">
        <v>1097</v>
      </c>
      <c r="B104" s="3">
        <v>31</v>
      </c>
      <c r="C104" s="3">
        <v>269754</v>
      </c>
      <c r="D104" s="3">
        <v>7687.9890000000005</v>
      </c>
      <c r="E104" s="19">
        <f t="shared" si="2"/>
        <v>8701.7419354838712</v>
      </c>
      <c r="F104" s="19">
        <f t="shared" si="3"/>
        <v>247.99964516129035</v>
      </c>
    </row>
    <row r="105" spans="1:6" x14ac:dyDescent="0.2">
      <c r="A105">
        <v>1098</v>
      </c>
      <c r="B105" s="3">
        <v>31</v>
      </c>
      <c r="C105" s="3">
        <v>244737</v>
      </c>
      <c r="D105" s="3">
        <v>6975.0045</v>
      </c>
      <c r="E105" s="19">
        <f t="shared" si="2"/>
        <v>7894.7419354838712</v>
      </c>
      <c r="F105" s="19">
        <f t="shared" si="3"/>
        <v>225.00014516129033</v>
      </c>
    </row>
    <row r="106" spans="1:6" x14ac:dyDescent="0.2">
      <c r="A106">
        <v>1099</v>
      </c>
      <c r="B106" s="3">
        <v>31</v>
      </c>
      <c r="C106" s="3">
        <v>278456</v>
      </c>
      <c r="D106" s="3">
        <v>7935.9960000000001</v>
      </c>
      <c r="E106" s="19">
        <f t="shared" si="2"/>
        <v>8982.4516129032254</v>
      </c>
      <c r="F106" s="19">
        <f t="shared" si="3"/>
        <v>255.99987096774194</v>
      </c>
    </row>
    <row r="107" spans="1:6" x14ac:dyDescent="0.2">
      <c r="A107">
        <v>1100</v>
      </c>
      <c r="B107" s="3">
        <v>31</v>
      </c>
      <c r="C107" s="3">
        <v>716207</v>
      </c>
      <c r="D107" s="3">
        <v>20770.003000000001</v>
      </c>
      <c r="E107" s="19">
        <f t="shared" si="2"/>
        <v>23103.451612903227</v>
      </c>
      <c r="F107" s="19">
        <f t="shared" si="3"/>
        <v>670.00009677419359</v>
      </c>
    </row>
    <row r="108" spans="1:6" x14ac:dyDescent="0.2">
      <c r="A108">
        <v>1101</v>
      </c>
      <c r="B108" s="3">
        <v>31</v>
      </c>
      <c r="C108" s="3">
        <v>189207</v>
      </c>
      <c r="D108" s="3">
        <v>5487.0030000000006</v>
      </c>
      <c r="E108" s="19">
        <f t="shared" si="2"/>
        <v>6103.4516129032254</v>
      </c>
      <c r="F108" s="19">
        <f t="shared" si="3"/>
        <v>177.00009677419357</v>
      </c>
    </row>
    <row r="109" spans="1:6" x14ac:dyDescent="0.2">
      <c r="A109">
        <v>1102</v>
      </c>
      <c r="B109" s="3">
        <v>31</v>
      </c>
      <c r="C109" s="3">
        <v>210586</v>
      </c>
      <c r="D109" s="3">
        <v>6106.9940000000006</v>
      </c>
      <c r="E109" s="19">
        <f t="shared" si="2"/>
        <v>6793.0967741935483</v>
      </c>
      <c r="F109" s="19">
        <f t="shared" si="3"/>
        <v>196.99980645161293</v>
      </c>
    </row>
    <row r="110" spans="1:6" x14ac:dyDescent="0.2">
      <c r="A110">
        <v>1103</v>
      </c>
      <c r="B110" s="3">
        <v>31</v>
      </c>
      <c r="C110" s="3">
        <v>217000</v>
      </c>
      <c r="D110" s="3">
        <v>6293</v>
      </c>
      <c r="E110" s="19">
        <f t="shared" si="2"/>
        <v>7000</v>
      </c>
      <c r="F110" s="19">
        <f t="shared" si="3"/>
        <v>203</v>
      </c>
    </row>
    <row r="111" spans="1:6" x14ac:dyDescent="0.2">
      <c r="A111">
        <v>1104</v>
      </c>
      <c r="B111" s="3">
        <v>31</v>
      </c>
      <c r="C111" s="3">
        <v>210586</v>
      </c>
      <c r="D111" s="3">
        <v>6106.9940000000006</v>
      </c>
      <c r="E111" s="19">
        <f t="shared" si="2"/>
        <v>6793.0967741935483</v>
      </c>
      <c r="F111" s="19">
        <f t="shared" si="3"/>
        <v>196.99980645161293</v>
      </c>
    </row>
    <row r="112" spans="1:6" x14ac:dyDescent="0.2">
      <c r="A112">
        <v>1105</v>
      </c>
      <c r="B112" s="3">
        <v>31</v>
      </c>
      <c r="C112" s="3">
        <v>214862</v>
      </c>
      <c r="D112" s="3">
        <v>6230.9980000000005</v>
      </c>
      <c r="E112" s="19">
        <f t="shared" si="2"/>
        <v>6931.0322580645161</v>
      </c>
      <c r="F112" s="19">
        <f t="shared" si="3"/>
        <v>200.99993548387098</v>
      </c>
    </row>
    <row r="113" spans="1:6" x14ac:dyDescent="0.2">
      <c r="A113">
        <v>2106</v>
      </c>
      <c r="B113" s="3">
        <v>20</v>
      </c>
      <c r="C113" s="3">
        <v>68000</v>
      </c>
      <c r="D113" s="3">
        <v>4420</v>
      </c>
      <c r="E113" s="19">
        <f t="shared" si="2"/>
        <v>3400</v>
      </c>
      <c r="F113" s="19">
        <f t="shared" si="3"/>
        <v>221</v>
      </c>
    </row>
    <row r="114" spans="1:6" x14ac:dyDescent="0.2">
      <c r="A114">
        <v>2107</v>
      </c>
      <c r="B114" s="3">
        <v>20</v>
      </c>
      <c r="C114" s="3">
        <v>73666.75</v>
      </c>
      <c r="D114" s="3">
        <v>4420.0050000000001</v>
      </c>
      <c r="E114" s="19">
        <f t="shared" si="2"/>
        <v>3683.3375000000001</v>
      </c>
      <c r="F114" s="19">
        <f t="shared" si="3"/>
        <v>221.00024999999999</v>
      </c>
    </row>
    <row r="115" spans="1:6" x14ac:dyDescent="0.2">
      <c r="A115">
        <v>1108</v>
      </c>
      <c r="B115" s="3">
        <v>31</v>
      </c>
      <c r="C115" s="3">
        <v>106285.71</v>
      </c>
      <c r="D115" s="3">
        <v>7439.9997000000012</v>
      </c>
      <c r="E115" s="19">
        <f t="shared" si="2"/>
        <v>3428.5712903225808</v>
      </c>
      <c r="F115" s="19">
        <f t="shared" si="3"/>
        <v>239.99999032258069</v>
      </c>
    </row>
    <row r="116" spans="1:6" x14ac:dyDescent="0.2">
      <c r="A116">
        <v>1109</v>
      </c>
      <c r="B116" s="3">
        <v>31</v>
      </c>
      <c r="C116" s="3">
        <v>94328.57</v>
      </c>
      <c r="D116" s="3">
        <v>6602.9999000000007</v>
      </c>
      <c r="E116" s="19">
        <f t="shared" si="2"/>
        <v>3042.8570967741939</v>
      </c>
      <c r="F116" s="19">
        <f t="shared" si="3"/>
        <v>212.99999677419356</v>
      </c>
    </row>
    <row r="117" spans="1:6" x14ac:dyDescent="0.2">
      <c r="A117">
        <v>1110</v>
      </c>
      <c r="B117" s="3">
        <v>31</v>
      </c>
      <c r="C117" s="3">
        <v>93885.71</v>
      </c>
      <c r="D117" s="3">
        <v>6571.9997000000012</v>
      </c>
      <c r="E117" s="19">
        <f t="shared" si="2"/>
        <v>3028.5712903225808</v>
      </c>
      <c r="F117" s="19">
        <f t="shared" si="3"/>
        <v>211.99999032258069</v>
      </c>
    </row>
    <row r="118" spans="1:6" x14ac:dyDescent="0.2">
      <c r="A118">
        <v>2111</v>
      </c>
      <c r="B118" s="3">
        <v>10</v>
      </c>
      <c r="C118" s="3">
        <v>54226.75</v>
      </c>
      <c r="D118" s="3">
        <v>2629.9973749999999</v>
      </c>
      <c r="E118" s="19">
        <f t="shared" si="2"/>
        <v>5422.6750000000002</v>
      </c>
      <c r="F118" s="19">
        <f t="shared" si="3"/>
        <v>262.99973749999998</v>
      </c>
    </row>
    <row r="119" spans="1:6" x14ac:dyDescent="0.2">
      <c r="A119">
        <v>2112</v>
      </c>
      <c r="B119" s="3">
        <v>10</v>
      </c>
      <c r="C119" s="3">
        <v>40206.25</v>
      </c>
      <c r="D119" s="3">
        <v>1950.003125</v>
      </c>
      <c r="E119" s="19">
        <f t="shared" si="2"/>
        <v>4020.625</v>
      </c>
      <c r="F119" s="19">
        <f t="shared" si="3"/>
        <v>195.00031250000001</v>
      </c>
    </row>
    <row r="120" spans="1:6" x14ac:dyDescent="0.2">
      <c r="A120">
        <v>2113</v>
      </c>
      <c r="B120" s="3">
        <v>10</v>
      </c>
      <c r="C120" s="3">
        <v>36082.5</v>
      </c>
      <c r="D120" s="3">
        <v>1750.00125</v>
      </c>
      <c r="E120" s="19">
        <f t="shared" si="2"/>
        <v>3608.25</v>
      </c>
      <c r="F120" s="19">
        <f t="shared" si="3"/>
        <v>175.000125</v>
      </c>
    </row>
    <row r="121" spans="1:6" x14ac:dyDescent="0.2">
      <c r="A121">
        <v>2114</v>
      </c>
      <c r="B121" s="3">
        <v>10</v>
      </c>
      <c r="C121" s="3">
        <v>43711.25</v>
      </c>
      <c r="D121" s="3">
        <v>2119.995625</v>
      </c>
      <c r="E121" s="19">
        <f t="shared" si="2"/>
        <v>4371.125</v>
      </c>
      <c r="F121" s="19">
        <f t="shared" si="3"/>
        <v>211.9995625</v>
      </c>
    </row>
    <row r="122" spans="1:6" x14ac:dyDescent="0.2">
      <c r="A122">
        <v>2115</v>
      </c>
      <c r="B122" s="3">
        <v>10</v>
      </c>
      <c r="C122" s="3">
        <v>50103</v>
      </c>
      <c r="D122" s="3">
        <v>2429.9955</v>
      </c>
      <c r="E122" s="19">
        <f t="shared" si="2"/>
        <v>5010.3</v>
      </c>
      <c r="F122" s="19">
        <f t="shared" si="3"/>
        <v>242.99955</v>
      </c>
    </row>
    <row r="123" spans="1:6" x14ac:dyDescent="0.2">
      <c r="A123">
        <v>2116</v>
      </c>
      <c r="B123" s="3">
        <v>10</v>
      </c>
      <c r="C123" s="3">
        <v>41649.5</v>
      </c>
      <c r="D123" s="3">
        <v>2020.0007500000002</v>
      </c>
      <c r="E123" s="19">
        <f t="shared" si="2"/>
        <v>4164.95</v>
      </c>
      <c r="F123" s="19">
        <f t="shared" si="3"/>
        <v>202.00007500000001</v>
      </c>
    </row>
    <row r="124" spans="1:6" x14ac:dyDescent="0.2">
      <c r="A124">
        <v>2117</v>
      </c>
      <c r="B124" s="3">
        <v>10</v>
      </c>
      <c r="C124" s="3">
        <v>36082.5</v>
      </c>
      <c r="D124" s="3">
        <v>1750.00125</v>
      </c>
      <c r="E124" s="19">
        <f t="shared" si="2"/>
        <v>3608.25</v>
      </c>
      <c r="F124" s="19">
        <f t="shared" si="3"/>
        <v>175.000125</v>
      </c>
    </row>
    <row r="125" spans="1:6" x14ac:dyDescent="0.2">
      <c r="A125">
        <v>2118</v>
      </c>
      <c r="B125" s="3">
        <v>10</v>
      </c>
      <c r="C125" s="3">
        <v>51134</v>
      </c>
      <c r="D125" s="3">
        <v>2479.9990000000003</v>
      </c>
      <c r="E125" s="19">
        <f t="shared" si="2"/>
        <v>5113.3999999999996</v>
      </c>
      <c r="F125" s="19">
        <f t="shared" si="3"/>
        <v>247.99990000000003</v>
      </c>
    </row>
    <row r="126" spans="1:6" x14ac:dyDescent="0.2">
      <c r="A126">
        <v>1119</v>
      </c>
      <c r="B126" s="3">
        <v>31</v>
      </c>
      <c r="C126" s="3">
        <v>157844</v>
      </c>
      <c r="D126" s="3">
        <v>6881.9984000000004</v>
      </c>
      <c r="E126" s="19">
        <f t="shared" si="2"/>
        <v>5091.7419354838712</v>
      </c>
      <c r="F126" s="19">
        <f t="shared" si="3"/>
        <v>221.99994838709679</v>
      </c>
    </row>
    <row r="127" spans="1:6" x14ac:dyDescent="0.2">
      <c r="A127">
        <v>1120</v>
      </c>
      <c r="B127" s="3">
        <v>31</v>
      </c>
      <c r="C127" s="3">
        <v>112339.5</v>
      </c>
      <c r="D127" s="3">
        <v>4898.0021999999999</v>
      </c>
      <c r="E127" s="19">
        <f t="shared" si="2"/>
        <v>3623.8548387096776</v>
      </c>
      <c r="F127" s="19">
        <f t="shared" si="3"/>
        <v>158.00007096774192</v>
      </c>
    </row>
    <row r="128" spans="1:6" x14ac:dyDescent="0.2">
      <c r="A128">
        <v>1121</v>
      </c>
      <c r="B128" s="3">
        <v>31</v>
      </c>
      <c r="C128" s="3">
        <v>126559.75</v>
      </c>
      <c r="D128" s="3">
        <v>5518.0051000000003</v>
      </c>
      <c r="E128" s="19">
        <f t="shared" si="2"/>
        <v>4082.5725806451615</v>
      </c>
      <c r="F128" s="19">
        <f t="shared" si="3"/>
        <v>178.00016451612905</v>
      </c>
    </row>
    <row r="129" spans="1:6" x14ac:dyDescent="0.2">
      <c r="A129">
        <v>1122</v>
      </c>
      <c r="B129" s="3">
        <v>31</v>
      </c>
      <c r="C129" s="3">
        <v>122293.5</v>
      </c>
      <c r="D129" s="3">
        <v>5331.9966000000004</v>
      </c>
      <c r="E129" s="19">
        <f t="shared" si="2"/>
        <v>3944.9516129032259</v>
      </c>
      <c r="F129" s="19">
        <f t="shared" si="3"/>
        <v>171.99989032258065</v>
      </c>
    </row>
    <row r="130" spans="1:6" x14ac:dyDescent="0.2">
      <c r="A130">
        <v>1123</v>
      </c>
      <c r="B130" s="3">
        <v>31</v>
      </c>
      <c r="C130" s="3">
        <v>95214.29</v>
      </c>
      <c r="D130" s="3">
        <v>6665.0003000000006</v>
      </c>
      <c r="E130" s="19">
        <f t="shared" si="2"/>
        <v>3071.4287096774192</v>
      </c>
      <c r="F130" s="19">
        <f t="shared" si="3"/>
        <v>215.00000967741937</v>
      </c>
    </row>
    <row r="131" spans="1:6" x14ac:dyDescent="0.2">
      <c r="A131">
        <v>1124</v>
      </c>
      <c r="B131" s="3">
        <v>31</v>
      </c>
      <c r="C131" s="3">
        <v>111157.14</v>
      </c>
      <c r="D131" s="3">
        <v>7780.9998000000005</v>
      </c>
      <c r="E131" s="19">
        <f t="shared" si="2"/>
        <v>3585.7141935483869</v>
      </c>
      <c r="F131" s="19">
        <f t="shared" si="3"/>
        <v>250.99999354838712</v>
      </c>
    </row>
    <row r="132" spans="1:6" x14ac:dyDescent="0.2">
      <c r="A132">
        <v>1125</v>
      </c>
      <c r="B132" s="3">
        <v>31</v>
      </c>
      <c r="C132" s="3">
        <v>99642.86</v>
      </c>
      <c r="D132" s="3">
        <v>6975.0002000000004</v>
      </c>
      <c r="E132" s="19">
        <f t="shared" si="2"/>
        <v>3214.2858064516131</v>
      </c>
      <c r="F132" s="19">
        <f t="shared" si="3"/>
        <v>225.0000064516129</v>
      </c>
    </row>
    <row r="133" spans="1:6" x14ac:dyDescent="0.2">
      <c r="A133">
        <v>1126</v>
      </c>
      <c r="B133" s="3">
        <v>31</v>
      </c>
      <c r="C133" s="3">
        <v>109385.71</v>
      </c>
      <c r="D133" s="3">
        <v>7656.9997000000012</v>
      </c>
      <c r="E133" s="19">
        <f t="shared" si="2"/>
        <v>3528.5712903225808</v>
      </c>
      <c r="F133" s="19">
        <f t="shared" si="3"/>
        <v>246.99999032258069</v>
      </c>
    </row>
    <row r="134" spans="1:6" x14ac:dyDescent="0.2">
      <c r="A134">
        <v>1127</v>
      </c>
      <c r="B134" s="3">
        <v>31</v>
      </c>
      <c r="C134" s="3">
        <v>94771.43</v>
      </c>
      <c r="D134" s="3">
        <v>6634.0001000000002</v>
      </c>
      <c r="E134" s="19">
        <f t="shared" si="2"/>
        <v>3057.1429032258061</v>
      </c>
      <c r="F134" s="19">
        <f t="shared" si="3"/>
        <v>214.00000322580647</v>
      </c>
    </row>
    <row r="135" spans="1:6" x14ac:dyDescent="0.2">
      <c r="A135">
        <v>1128</v>
      </c>
      <c r="B135" s="3">
        <v>31</v>
      </c>
      <c r="C135" s="3">
        <v>94328.57</v>
      </c>
      <c r="D135" s="3">
        <v>6602.9999000000007</v>
      </c>
      <c r="E135" s="19">
        <f t="shared" si="2"/>
        <v>3042.8570967741939</v>
      </c>
      <c r="F135" s="19">
        <f t="shared" si="3"/>
        <v>212.99999677419356</v>
      </c>
    </row>
    <row r="136" spans="1:6" x14ac:dyDescent="0.2">
      <c r="A136">
        <v>1129</v>
      </c>
      <c r="B136" s="3">
        <v>31</v>
      </c>
      <c r="C136" s="3">
        <v>107614.29</v>
      </c>
      <c r="D136" s="3">
        <v>7533.0003000000006</v>
      </c>
      <c r="E136" s="19">
        <f t="shared" ref="E136:E199" si="4">C136/B136</f>
        <v>3471.4287096774192</v>
      </c>
      <c r="F136" s="19">
        <f t="shared" ref="F136:F199" si="5">D136/B136</f>
        <v>243.00000967741937</v>
      </c>
    </row>
    <row r="137" spans="1:6" x14ac:dyDescent="0.2">
      <c r="A137">
        <v>1130</v>
      </c>
      <c r="B137" s="3">
        <v>31</v>
      </c>
      <c r="C137" s="3">
        <v>108942.86</v>
      </c>
      <c r="D137" s="3">
        <v>7626.0002000000004</v>
      </c>
      <c r="E137" s="19">
        <f t="shared" si="4"/>
        <v>3514.2858064516131</v>
      </c>
      <c r="F137" s="19">
        <f t="shared" si="5"/>
        <v>246.0000064516129</v>
      </c>
    </row>
    <row r="138" spans="1:6" x14ac:dyDescent="0.2">
      <c r="A138">
        <v>1131</v>
      </c>
      <c r="B138" s="3">
        <v>31</v>
      </c>
      <c r="C138" s="3">
        <v>95214.29</v>
      </c>
      <c r="D138" s="3">
        <v>6665.0003000000006</v>
      </c>
      <c r="E138" s="19">
        <f t="shared" si="4"/>
        <v>3071.4287096774192</v>
      </c>
      <c r="F138" s="19">
        <f t="shared" si="5"/>
        <v>215.00000967741937</v>
      </c>
    </row>
    <row r="139" spans="1:6" x14ac:dyDescent="0.2">
      <c r="A139">
        <v>1132</v>
      </c>
      <c r="B139" s="3">
        <v>31</v>
      </c>
      <c r="C139" s="3">
        <v>107614.29</v>
      </c>
      <c r="D139" s="3">
        <v>7533.0003000000006</v>
      </c>
      <c r="E139" s="19">
        <f t="shared" si="4"/>
        <v>3471.4287096774192</v>
      </c>
      <c r="F139" s="19">
        <f t="shared" si="5"/>
        <v>243.00000967741937</v>
      </c>
    </row>
    <row r="140" spans="1:6" x14ac:dyDescent="0.2">
      <c r="A140">
        <v>1133</v>
      </c>
      <c r="B140" s="3">
        <v>31</v>
      </c>
      <c r="C140" s="3">
        <v>98757.14</v>
      </c>
      <c r="D140" s="3">
        <v>6912.9998000000005</v>
      </c>
      <c r="E140" s="19">
        <f t="shared" si="4"/>
        <v>3185.7141935483869</v>
      </c>
      <c r="F140" s="19">
        <f t="shared" si="5"/>
        <v>222.99999354838712</v>
      </c>
    </row>
    <row r="141" spans="1:6" x14ac:dyDescent="0.2">
      <c r="A141">
        <v>1134</v>
      </c>
      <c r="B141" s="3">
        <v>31</v>
      </c>
      <c r="C141" s="3">
        <v>109828.57</v>
      </c>
      <c r="D141" s="3">
        <v>7687.9999000000016</v>
      </c>
      <c r="E141" s="19">
        <f t="shared" si="4"/>
        <v>3542.8570967741939</v>
      </c>
      <c r="F141" s="19">
        <f t="shared" si="5"/>
        <v>247.99999677419359</v>
      </c>
    </row>
    <row r="142" spans="1:6" x14ac:dyDescent="0.2">
      <c r="A142">
        <v>1135</v>
      </c>
      <c r="B142" s="3">
        <v>31</v>
      </c>
      <c r="C142" s="3">
        <v>105400</v>
      </c>
      <c r="D142" s="3">
        <v>7378.0000000000009</v>
      </c>
      <c r="E142" s="19">
        <f t="shared" si="4"/>
        <v>3400</v>
      </c>
      <c r="F142" s="19">
        <f t="shared" si="5"/>
        <v>238.00000000000003</v>
      </c>
    </row>
    <row r="143" spans="1:6" x14ac:dyDescent="0.2">
      <c r="A143">
        <v>1136</v>
      </c>
      <c r="B143" s="3">
        <v>31</v>
      </c>
      <c r="C143" s="3">
        <v>108500</v>
      </c>
      <c r="D143" s="3">
        <v>7595.0000000000009</v>
      </c>
      <c r="E143" s="19">
        <f t="shared" si="4"/>
        <v>3500</v>
      </c>
      <c r="F143" s="19">
        <f t="shared" si="5"/>
        <v>245.00000000000003</v>
      </c>
    </row>
    <row r="144" spans="1:6" x14ac:dyDescent="0.2">
      <c r="A144">
        <v>1137</v>
      </c>
      <c r="B144" s="3">
        <v>31</v>
      </c>
      <c r="C144" s="3">
        <v>93885.71</v>
      </c>
      <c r="D144" s="3">
        <v>6571.9997000000012</v>
      </c>
      <c r="E144" s="19">
        <f t="shared" si="4"/>
        <v>3028.5712903225808</v>
      </c>
      <c r="F144" s="19">
        <f t="shared" si="5"/>
        <v>211.99999032258069</v>
      </c>
    </row>
    <row r="145" spans="1:6" x14ac:dyDescent="0.2">
      <c r="A145">
        <v>1138</v>
      </c>
      <c r="B145" s="3">
        <v>31</v>
      </c>
      <c r="C145" s="3">
        <v>126559.65</v>
      </c>
      <c r="D145" s="3">
        <v>5518.0007399999995</v>
      </c>
      <c r="E145" s="19">
        <f t="shared" si="4"/>
        <v>4082.5693548387094</v>
      </c>
      <c r="F145" s="19">
        <f t="shared" si="5"/>
        <v>178.00002387096774</v>
      </c>
    </row>
    <row r="146" spans="1:6" x14ac:dyDescent="0.2">
      <c r="A146">
        <v>1139</v>
      </c>
      <c r="B146" s="3">
        <v>31</v>
      </c>
      <c r="C146" s="3">
        <v>87910.45</v>
      </c>
      <c r="D146" s="3">
        <v>4712.0001199999997</v>
      </c>
      <c r="E146" s="19">
        <f t="shared" si="4"/>
        <v>2835.8209677419354</v>
      </c>
      <c r="F146" s="19">
        <f t="shared" si="5"/>
        <v>152.00000387096773</v>
      </c>
    </row>
    <row r="147" spans="1:6" x14ac:dyDescent="0.2">
      <c r="A147">
        <v>1140</v>
      </c>
      <c r="B147" s="3">
        <v>31</v>
      </c>
      <c r="C147" s="3">
        <v>127981.65</v>
      </c>
      <c r="D147" s="3">
        <v>5579.9999399999997</v>
      </c>
      <c r="E147" s="19">
        <f t="shared" si="4"/>
        <v>4128.4403225806445</v>
      </c>
      <c r="F147" s="19">
        <f t="shared" si="5"/>
        <v>179.99999806451612</v>
      </c>
    </row>
    <row r="148" spans="1:6" x14ac:dyDescent="0.2">
      <c r="A148">
        <v>1141</v>
      </c>
      <c r="B148" s="3">
        <v>31</v>
      </c>
      <c r="C148" s="3">
        <v>102947.75</v>
      </c>
      <c r="D148" s="3">
        <v>5517.9994000000006</v>
      </c>
      <c r="E148" s="19">
        <f t="shared" si="4"/>
        <v>3320.8951612903224</v>
      </c>
      <c r="F148" s="19">
        <f t="shared" si="5"/>
        <v>177.99998064516132</v>
      </c>
    </row>
    <row r="149" spans="1:6" x14ac:dyDescent="0.2">
      <c r="A149">
        <v>1142</v>
      </c>
      <c r="B149" s="3">
        <v>31</v>
      </c>
      <c r="C149" s="3">
        <v>113761.45</v>
      </c>
      <c r="D149" s="3">
        <v>4959.9992199999997</v>
      </c>
      <c r="E149" s="19">
        <f t="shared" si="4"/>
        <v>3669.7241935483871</v>
      </c>
      <c r="F149" s="19">
        <f t="shared" si="5"/>
        <v>159.99997483870968</v>
      </c>
    </row>
    <row r="150" spans="1:6" x14ac:dyDescent="0.2">
      <c r="A150">
        <v>1143</v>
      </c>
      <c r="B150" s="3">
        <v>31</v>
      </c>
      <c r="C150" s="3">
        <v>101791.05</v>
      </c>
      <c r="D150" s="3">
        <v>5456.0002800000002</v>
      </c>
      <c r="E150" s="19">
        <f t="shared" si="4"/>
        <v>3283.5822580645163</v>
      </c>
      <c r="F150" s="19">
        <f t="shared" si="5"/>
        <v>176.00000903225808</v>
      </c>
    </row>
    <row r="151" spans="1:6" x14ac:dyDescent="0.2">
      <c r="A151">
        <v>1144</v>
      </c>
      <c r="B151" s="3">
        <v>31</v>
      </c>
      <c r="C151" s="3">
        <v>89900</v>
      </c>
      <c r="D151" s="3">
        <v>6293.0000000000009</v>
      </c>
      <c r="E151" s="19">
        <f t="shared" si="4"/>
        <v>2900</v>
      </c>
      <c r="F151" s="19">
        <f t="shared" si="5"/>
        <v>203.00000000000003</v>
      </c>
    </row>
    <row r="152" spans="1:6" x14ac:dyDescent="0.2">
      <c r="A152">
        <v>1145</v>
      </c>
      <c r="B152" s="3">
        <v>31</v>
      </c>
      <c r="C152" s="3">
        <v>102742.86</v>
      </c>
      <c r="D152" s="3">
        <v>7192.0002000000004</v>
      </c>
      <c r="E152" s="19">
        <f t="shared" si="4"/>
        <v>3314.2858064516131</v>
      </c>
      <c r="F152" s="19">
        <f t="shared" si="5"/>
        <v>232.0000064516129</v>
      </c>
    </row>
    <row r="153" spans="1:6" x14ac:dyDescent="0.2">
      <c r="A153">
        <v>1146</v>
      </c>
      <c r="B153" s="3">
        <v>31</v>
      </c>
      <c r="C153" s="3">
        <v>91671.43</v>
      </c>
      <c r="D153" s="3">
        <v>6417.0001000000002</v>
      </c>
      <c r="E153" s="19">
        <f t="shared" si="4"/>
        <v>2957.1429032258061</v>
      </c>
      <c r="F153" s="19">
        <f t="shared" si="5"/>
        <v>207.00000322580647</v>
      </c>
    </row>
    <row r="154" spans="1:6" x14ac:dyDescent="0.2">
      <c r="A154">
        <v>1147</v>
      </c>
      <c r="B154" s="3">
        <v>31</v>
      </c>
      <c r="C154" s="3">
        <v>162440</v>
      </c>
      <c r="D154" s="3">
        <v>4061</v>
      </c>
      <c r="E154" s="19">
        <f t="shared" si="4"/>
        <v>5240</v>
      </c>
      <c r="F154" s="19">
        <f t="shared" si="5"/>
        <v>131</v>
      </c>
    </row>
    <row r="155" spans="1:6" x14ac:dyDescent="0.2">
      <c r="A155">
        <v>1148</v>
      </c>
      <c r="B155" s="3">
        <v>31</v>
      </c>
      <c r="C155" s="3">
        <v>121520</v>
      </c>
      <c r="D155" s="3">
        <v>3038</v>
      </c>
      <c r="E155" s="19">
        <f t="shared" si="4"/>
        <v>3920</v>
      </c>
      <c r="F155" s="19">
        <f t="shared" si="5"/>
        <v>98</v>
      </c>
    </row>
    <row r="156" spans="1:6" x14ac:dyDescent="0.2">
      <c r="A156">
        <v>1149</v>
      </c>
      <c r="B156" s="3">
        <v>31</v>
      </c>
      <c r="C156" s="3">
        <v>128960</v>
      </c>
      <c r="D156" s="3">
        <v>3224</v>
      </c>
      <c r="E156" s="19">
        <f t="shared" si="4"/>
        <v>4160</v>
      </c>
      <c r="F156" s="19">
        <f t="shared" si="5"/>
        <v>104</v>
      </c>
    </row>
    <row r="157" spans="1:6" x14ac:dyDescent="0.2">
      <c r="A157">
        <v>1150</v>
      </c>
      <c r="B157" s="3">
        <v>31</v>
      </c>
      <c r="C157" s="3">
        <v>135160</v>
      </c>
      <c r="D157" s="3">
        <v>3379</v>
      </c>
      <c r="E157" s="19">
        <f t="shared" si="4"/>
        <v>4360</v>
      </c>
      <c r="F157" s="19">
        <f t="shared" si="5"/>
        <v>109</v>
      </c>
    </row>
    <row r="158" spans="1:6" x14ac:dyDescent="0.2">
      <c r="A158">
        <v>1151</v>
      </c>
      <c r="B158" s="3">
        <v>31</v>
      </c>
      <c r="C158" s="3">
        <v>163680</v>
      </c>
      <c r="D158" s="3">
        <v>4092</v>
      </c>
      <c r="E158" s="19">
        <f t="shared" si="4"/>
        <v>5280</v>
      </c>
      <c r="F158" s="19">
        <f t="shared" si="5"/>
        <v>132</v>
      </c>
    </row>
    <row r="159" spans="1:6" x14ac:dyDescent="0.2">
      <c r="A159">
        <v>1152</v>
      </c>
      <c r="B159" s="3">
        <v>31</v>
      </c>
      <c r="C159" s="3">
        <v>114814.8</v>
      </c>
      <c r="D159" s="3">
        <v>6819.9991200000004</v>
      </c>
      <c r="E159" s="19">
        <f t="shared" si="4"/>
        <v>3703.7032258064519</v>
      </c>
      <c r="F159" s="19">
        <f t="shared" si="5"/>
        <v>219.99997161290324</v>
      </c>
    </row>
    <row r="160" spans="1:6" x14ac:dyDescent="0.2">
      <c r="A160">
        <v>1153</v>
      </c>
      <c r="B160" s="3">
        <v>31</v>
      </c>
      <c r="C160" s="3">
        <v>108552.2</v>
      </c>
      <c r="D160" s="3">
        <v>6448.0006800000001</v>
      </c>
      <c r="E160" s="19">
        <f t="shared" si="4"/>
        <v>3501.6838709677418</v>
      </c>
      <c r="F160" s="19">
        <f t="shared" si="5"/>
        <v>208.00002193548389</v>
      </c>
    </row>
    <row r="161" spans="1:6" x14ac:dyDescent="0.2">
      <c r="A161">
        <v>1154</v>
      </c>
      <c r="B161" s="3">
        <v>31</v>
      </c>
      <c r="C161" s="3">
        <v>110117.85</v>
      </c>
      <c r="D161" s="3">
        <v>6541.0002900000009</v>
      </c>
      <c r="E161" s="19">
        <f t="shared" si="4"/>
        <v>3552.1887096774194</v>
      </c>
      <c r="F161" s="19">
        <f t="shared" si="5"/>
        <v>211.00000935483874</v>
      </c>
    </row>
    <row r="162" spans="1:6" x14ac:dyDescent="0.2">
      <c r="A162">
        <v>1155</v>
      </c>
      <c r="B162" s="3">
        <v>31</v>
      </c>
      <c r="C162" s="3">
        <v>113249.15</v>
      </c>
      <c r="D162" s="3">
        <v>6726.9995099999996</v>
      </c>
      <c r="E162" s="19">
        <f t="shared" si="4"/>
        <v>3653.1983870967738</v>
      </c>
      <c r="F162" s="19">
        <f t="shared" si="5"/>
        <v>216.99998419354839</v>
      </c>
    </row>
    <row r="163" spans="1:6" x14ac:dyDescent="0.2">
      <c r="A163">
        <v>1156</v>
      </c>
      <c r="B163" s="3">
        <v>31</v>
      </c>
      <c r="C163" s="3">
        <v>116902.35</v>
      </c>
      <c r="D163" s="3">
        <v>6943.9995900000004</v>
      </c>
      <c r="E163" s="19">
        <f t="shared" si="4"/>
        <v>3771.043548387097</v>
      </c>
      <c r="F163" s="19">
        <f t="shared" si="5"/>
        <v>223.99998677419356</v>
      </c>
    </row>
    <row r="164" spans="1:6" x14ac:dyDescent="0.2">
      <c r="A164">
        <v>1157</v>
      </c>
      <c r="B164" s="3">
        <v>31</v>
      </c>
      <c r="C164" s="3">
        <v>115858.6</v>
      </c>
      <c r="D164" s="3">
        <v>6882.0008400000006</v>
      </c>
      <c r="E164" s="19">
        <f t="shared" si="4"/>
        <v>3737.3741935483872</v>
      </c>
      <c r="F164" s="19">
        <f t="shared" si="5"/>
        <v>222.0000270967742</v>
      </c>
    </row>
    <row r="165" spans="1:6" x14ac:dyDescent="0.2">
      <c r="A165">
        <v>1158</v>
      </c>
      <c r="B165" s="3">
        <v>31</v>
      </c>
      <c r="C165" s="3">
        <v>123643.1</v>
      </c>
      <c r="D165" s="3">
        <v>7344.4001400000006</v>
      </c>
      <c r="E165" s="19">
        <f t="shared" si="4"/>
        <v>3988.4870967741936</v>
      </c>
      <c r="F165" s="19">
        <f t="shared" si="5"/>
        <v>236.91613354838711</v>
      </c>
    </row>
    <row r="166" spans="1:6" x14ac:dyDescent="0.2">
      <c r="A166">
        <v>1159</v>
      </c>
      <c r="B166" s="3">
        <v>31</v>
      </c>
      <c r="C166" s="3">
        <v>125989</v>
      </c>
      <c r="D166" s="3">
        <v>7483.7466000000004</v>
      </c>
      <c r="E166" s="19">
        <f t="shared" si="4"/>
        <v>4064.1612903225805</v>
      </c>
      <c r="F166" s="19">
        <f t="shared" si="5"/>
        <v>241.41118064516129</v>
      </c>
    </row>
    <row r="167" spans="1:6" x14ac:dyDescent="0.2">
      <c r="A167">
        <v>1160</v>
      </c>
      <c r="B167" s="3">
        <v>31</v>
      </c>
      <c r="C167" s="3">
        <v>71916.97</v>
      </c>
      <c r="D167" s="3">
        <v>5889.9998430000005</v>
      </c>
      <c r="E167" s="19">
        <f t="shared" si="4"/>
        <v>2319.902258064516</v>
      </c>
      <c r="F167" s="19">
        <f t="shared" si="5"/>
        <v>189.9999949354839</v>
      </c>
    </row>
    <row r="168" spans="1:6" x14ac:dyDescent="0.2">
      <c r="A168">
        <v>1161</v>
      </c>
      <c r="B168" s="3">
        <v>31</v>
      </c>
      <c r="C168" s="3">
        <v>64725.27</v>
      </c>
      <c r="D168" s="3">
        <v>5300.999613</v>
      </c>
      <c r="E168" s="19">
        <f t="shared" si="4"/>
        <v>2087.9119354838708</v>
      </c>
      <c r="F168" s="19">
        <f t="shared" si="5"/>
        <v>170.99998751612904</v>
      </c>
    </row>
    <row r="169" spans="1:6" x14ac:dyDescent="0.2">
      <c r="A169">
        <v>1162</v>
      </c>
      <c r="B169" s="3">
        <v>31</v>
      </c>
      <c r="C169" s="3">
        <v>67374.850000000006</v>
      </c>
      <c r="D169" s="3">
        <v>5518.0002150000009</v>
      </c>
      <c r="E169" s="19">
        <f t="shared" si="4"/>
        <v>2173.3822580645165</v>
      </c>
      <c r="F169" s="19">
        <f t="shared" si="5"/>
        <v>178.0000069354839</v>
      </c>
    </row>
    <row r="170" spans="1:6" x14ac:dyDescent="0.2">
      <c r="A170">
        <v>1163</v>
      </c>
      <c r="B170" s="3">
        <v>31</v>
      </c>
      <c r="C170" s="3">
        <v>126011.5</v>
      </c>
      <c r="D170" s="3">
        <v>6603.0026000000007</v>
      </c>
      <c r="E170" s="19">
        <f t="shared" si="4"/>
        <v>4064.8870967741937</v>
      </c>
      <c r="F170" s="19">
        <f t="shared" si="5"/>
        <v>213.00008387096776</v>
      </c>
    </row>
    <row r="171" spans="1:6" x14ac:dyDescent="0.2">
      <c r="A171">
        <v>1164</v>
      </c>
      <c r="B171" s="3">
        <v>31</v>
      </c>
      <c r="C171" s="3">
        <v>98159</v>
      </c>
      <c r="D171" s="3">
        <v>6664.9961000000003</v>
      </c>
      <c r="E171" s="19">
        <f t="shared" si="4"/>
        <v>3166.4193548387098</v>
      </c>
      <c r="F171" s="19">
        <f t="shared" si="5"/>
        <v>214.99987419354841</v>
      </c>
    </row>
    <row r="172" spans="1:6" x14ac:dyDescent="0.2">
      <c r="A172">
        <v>1165</v>
      </c>
      <c r="B172" s="3">
        <v>31</v>
      </c>
      <c r="C172" s="3">
        <v>124828.25</v>
      </c>
      <c r="D172" s="3">
        <v>6541.0003000000006</v>
      </c>
      <c r="E172" s="19">
        <f t="shared" si="4"/>
        <v>4026.7177419354839</v>
      </c>
      <c r="F172" s="19">
        <f t="shared" si="5"/>
        <v>211.00000967741937</v>
      </c>
    </row>
    <row r="173" spans="1:6" x14ac:dyDescent="0.2">
      <c r="A173">
        <v>1166</v>
      </c>
      <c r="B173" s="3">
        <v>31</v>
      </c>
      <c r="C173" s="3">
        <v>99985.25</v>
      </c>
      <c r="D173" s="3">
        <v>6788.9984750000003</v>
      </c>
      <c r="E173" s="19">
        <f t="shared" si="4"/>
        <v>3225.3306451612902</v>
      </c>
      <c r="F173" s="19">
        <f t="shared" si="5"/>
        <v>218.99995080645164</v>
      </c>
    </row>
    <row r="174" spans="1:6" x14ac:dyDescent="0.2">
      <c r="A174">
        <v>1167</v>
      </c>
      <c r="B174" s="3">
        <v>31</v>
      </c>
      <c r="C174" s="3">
        <v>68888.89</v>
      </c>
      <c r="D174" s="3">
        <v>5642.0000909999999</v>
      </c>
      <c r="E174" s="19">
        <f t="shared" si="4"/>
        <v>2222.2222580645162</v>
      </c>
      <c r="F174" s="19">
        <f t="shared" si="5"/>
        <v>182.00000293548388</v>
      </c>
    </row>
    <row r="175" spans="1:6" x14ac:dyDescent="0.2">
      <c r="A175">
        <v>1168</v>
      </c>
      <c r="B175" s="3">
        <v>31</v>
      </c>
      <c r="C175" s="3">
        <v>69645.91</v>
      </c>
      <c r="D175" s="3">
        <v>5704.0000290000007</v>
      </c>
      <c r="E175" s="19">
        <f t="shared" si="4"/>
        <v>2246.6422580645162</v>
      </c>
      <c r="F175" s="19">
        <f t="shared" si="5"/>
        <v>184.00000093548388</v>
      </c>
    </row>
    <row r="176" spans="1:6" x14ac:dyDescent="0.2">
      <c r="A176">
        <v>1169</v>
      </c>
      <c r="B176" s="3">
        <v>31</v>
      </c>
      <c r="C176" s="3">
        <v>79487.179999999993</v>
      </c>
      <c r="D176" s="3">
        <v>6510.0000419999997</v>
      </c>
      <c r="E176" s="19">
        <f t="shared" si="4"/>
        <v>2564.1025806451612</v>
      </c>
      <c r="F176" s="19">
        <f t="shared" si="5"/>
        <v>210.0000013548387</v>
      </c>
    </row>
    <row r="177" spans="1:6" x14ac:dyDescent="0.2">
      <c r="A177">
        <v>1171</v>
      </c>
      <c r="B177" s="3">
        <v>31</v>
      </c>
      <c r="C177" s="3">
        <v>105420.9</v>
      </c>
      <c r="D177" s="3">
        <v>6262.0014599999995</v>
      </c>
      <c r="E177" s="19">
        <f t="shared" si="4"/>
        <v>3400.6741935483869</v>
      </c>
      <c r="F177" s="19">
        <f t="shared" si="5"/>
        <v>202.00004709677418</v>
      </c>
    </row>
    <row r="178" spans="1:6" x14ac:dyDescent="0.2">
      <c r="A178">
        <v>1172</v>
      </c>
      <c r="B178" s="3">
        <v>31</v>
      </c>
      <c r="C178" s="3">
        <v>106464.65</v>
      </c>
      <c r="D178" s="3">
        <v>6324.0002100000002</v>
      </c>
      <c r="E178" s="19">
        <f t="shared" si="4"/>
        <v>3434.3435483870967</v>
      </c>
      <c r="F178" s="19">
        <f t="shared" si="5"/>
        <v>204.00000677419357</v>
      </c>
    </row>
    <row r="179" spans="1:6" x14ac:dyDescent="0.2">
      <c r="A179">
        <v>2173</v>
      </c>
      <c r="B179" s="3">
        <v>15</v>
      </c>
      <c r="C179" s="3">
        <v>53852.49</v>
      </c>
      <c r="D179" s="3">
        <v>3198.8379059999997</v>
      </c>
      <c r="E179" s="19">
        <f t="shared" si="4"/>
        <v>3590.1659999999997</v>
      </c>
      <c r="F179" s="19">
        <f t="shared" si="5"/>
        <v>213.25586039999999</v>
      </c>
    </row>
    <row r="180" spans="1:6" x14ac:dyDescent="0.2">
      <c r="A180">
        <v>1174</v>
      </c>
      <c r="B180" s="3">
        <v>31</v>
      </c>
      <c r="C180" s="3">
        <v>110074.05</v>
      </c>
      <c r="D180" s="3">
        <v>6538.3985700000003</v>
      </c>
      <c r="E180" s="19">
        <f t="shared" si="4"/>
        <v>3550.7758064516129</v>
      </c>
      <c r="F180" s="19">
        <f t="shared" si="5"/>
        <v>210.91608290322583</v>
      </c>
    </row>
    <row r="181" spans="1:6" x14ac:dyDescent="0.2">
      <c r="A181">
        <v>1175</v>
      </c>
      <c r="B181" s="3">
        <v>31</v>
      </c>
      <c r="C181" s="3">
        <v>106986.55</v>
      </c>
      <c r="D181" s="3">
        <v>6355.0010700000003</v>
      </c>
      <c r="E181" s="19">
        <f t="shared" si="4"/>
        <v>3451.1790322580646</v>
      </c>
      <c r="F181" s="19">
        <f t="shared" si="5"/>
        <v>205.00003451612903</v>
      </c>
    </row>
    <row r="182" spans="1:6" x14ac:dyDescent="0.2">
      <c r="A182">
        <v>1176</v>
      </c>
      <c r="B182" s="3">
        <v>31</v>
      </c>
      <c r="C182" s="3">
        <v>107508.4</v>
      </c>
      <c r="D182" s="3">
        <v>6385.9989599999999</v>
      </c>
      <c r="E182" s="19">
        <f t="shared" si="4"/>
        <v>3468.0129032258064</v>
      </c>
      <c r="F182" s="19">
        <f t="shared" si="5"/>
        <v>205.99996645161289</v>
      </c>
    </row>
    <row r="183" spans="1:6" x14ac:dyDescent="0.2">
      <c r="A183">
        <v>1177</v>
      </c>
      <c r="B183" s="3">
        <v>31</v>
      </c>
      <c r="C183" s="3">
        <v>115555</v>
      </c>
      <c r="D183" s="3">
        <v>6863.9670000000006</v>
      </c>
      <c r="E183" s="19">
        <f t="shared" si="4"/>
        <v>3727.5806451612902</v>
      </c>
      <c r="F183" s="19">
        <f t="shared" si="5"/>
        <v>221.41829032258067</v>
      </c>
    </row>
    <row r="184" spans="1:6" x14ac:dyDescent="0.2">
      <c r="A184">
        <v>1178</v>
      </c>
      <c r="B184" s="3">
        <v>31</v>
      </c>
      <c r="C184" s="3">
        <v>107030.3</v>
      </c>
      <c r="D184" s="3">
        <v>6357.5998200000004</v>
      </c>
      <c r="E184" s="19">
        <f t="shared" si="4"/>
        <v>3452.5903225806451</v>
      </c>
      <c r="F184" s="19">
        <f t="shared" si="5"/>
        <v>205.08386516129033</v>
      </c>
    </row>
    <row r="185" spans="1:6" x14ac:dyDescent="0.2">
      <c r="A185">
        <v>1179</v>
      </c>
      <c r="B185" s="3">
        <v>31</v>
      </c>
      <c r="C185" s="3">
        <v>283133.33</v>
      </c>
      <c r="D185" s="3">
        <v>4246.9999500000004</v>
      </c>
      <c r="E185" s="19">
        <f t="shared" si="4"/>
        <v>9133.3332258064529</v>
      </c>
      <c r="F185" s="19">
        <f t="shared" si="5"/>
        <v>136.99999838709678</v>
      </c>
    </row>
    <row r="186" spans="1:6" x14ac:dyDescent="0.2">
      <c r="A186">
        <v>1180</v>
      </c>
      <c r="B186" s="3">
        <v>31</v>
      </c>
      <c r="C186" s="3">
        <v>256266.67</v>
      </c>
      <c r="D186" s="3">
        <v>3844.0000500000001</v>
      </c>
      <c r="E186" s="19">
        <f t="shared" si="4"/>
        <v>8266.6667741935489</v>
      </c>
      <c r="F186" s="19">
        <f t="shared" si="5"/>
        <v>124.00000161290323</v>
      </c>
    </row>
    <row r="187" spans="1:6" x14ac:dyDescent="0.2">
      <c r="A187">
        <v>1181</v>
      </c>
      <c r="B187" s="3">
        <v>31</v>
      </c>
      <c r="C187" s="3">
        <v>258333.33</v>
      </c>
      <c r="D187" s="3">
        <v>3874.9999499999994</v>
      </c>
      <c r="E187" s="19">
        <f t="shared" si="4"/>
        <v>8333.3332258064511</v>
      </c>
      <c r="F187" s="19">
        <f t="shared" si="5"/>
        <v>124.99999838709675</v>
      </c>
    </row>
    <row r="188" spans="1:6" x14ac:dyDescent="0.2">
      <c r="A188">
        <v>1182</v>
      </c>
      <c r="B188" s="3">
        <v>31</v>
      </c>
      <c r="C188" s="3">
        <v>281066.67</v>
      </c>
      <c r="D188" s="3">
        <v>4216.0000499999996</v>
      </c>
      <c r="E188" s="19">
        <f t="shared" si="4"/>
        <v>9066.6667741935471</v>
      </c>
      <c r="F188" s="19">
        <f t="shared" si="5"/>
        <v>136.00000161290322</v>
      </c>
    </row>
    <row r="189" spans="1:6" x14ac:dyDescent="0.2">
      <c r="A189">
        <v>1183</v>
      </c>
      <c r="B189" s="3">
        <v>31</v>
      </c>
      <c r="C189" s="3">
        <v>291400</v>
      </c>
      <c r="D189" s="3">
        <v>4371</v>
      </c>
      <c r="E189" s="19">
        <f t="shared" si="4"/>
        <v>9400</v>
      </c>
      <c r="F189" s="19">
        <f t="shared" si="5"/>
        <v>141</v>
      </c>
    </row>
    <row r="190" spans="1:6" x14ac:dyDescent="0.2">
      <c r="A190">
        <v>1184</v>
      </c>
      <c r="B190" s="3">
        <v>31</v>
      </c>
      <c r="C190" s="3">
        <v>256266.67</v>
      </c>
      <c r="D190" s="3">
        <v>3844.0000500000001</v>
      </c>
      <c r="E190" s="19">
        <f t="shared" si="4"/>
        <v>8266.6667741935489</v>
      </c>
      <c r="F190" s="19">
        <f t="shared" si="5"/>
        <v>124.00000161290323</v>
      </c>
    </row>
    <row r="191" spans="1:6" x14ac:dyDescent="0.2">
      <c r="A191">
        <v>1185</v>
      </c>
      <c r="B191" s="3">
        <v>31</v>
      </c>
      <c r="C191" s="3">
        <v>252133.33</v>
      </c>
      <c r="D191" s="3">
        <v>3781.9999499999994</v>
      </c>
      <c r="E191" s="19">
        <f t="shared" si="4"/>
        <v>8133.3332258064511</v>
      </c>
      <c r="F191" s="19">
        <f t="shared" si="5"/>
        <v>121.99999838709675</v>
      </c>
    </row>
    <row r="192" spans="1:6" x14ac:dyDescent="0.2">
      <c r="A192">
        <v>1186</v>
      </c>
      <c r="B192" s="3">
        <v>31</v>
      </c>
      <c r="C192" s="3">
        <v>291400</v>
      </c>
      <c r="D192" s="3">
        <v>4371</v>
      </c>
      <c r="E192" s="19">
        <f t="shared" si="4"/>
        <v>9400</v>
      </c>
      <c r="F192" s="19">
        <f t="shared" si="5"/>
        <v>141</v>
      </c>
    </row>
    <row r="193" spans="1:6" x14ac:dyDescent="0.2">
      <c r="A193">
        <v>1187</v>
      </c>
      <c r="B193" s="3">
        <v>31</v>
      </c>
      <c r="C193" s="3">
        <v>235600</v>
      </c>
      <c r="D193" s="3">
        <v>3534</v>
      </c>
      <c r="E193" s="19">
        <f t="shared" si="4"/>
        <v>7600</v>
      </c>
      <c r="F193" s="19">
        <f t="shared" si="5"/>
        <v>114</v>
      </c>
    </row>
    <row r="194" spans="1:6" x14ac:dyDescent="0.2">
      <c r="A194">
        <v>1188</v>
      </c>
      <c r="B194" s="3">
        <v>31</v>
      </c>
      <c r="C194" s="3">
        <v>183933.25</v>
      </c>
      <c r="D194" s="3">
        <v>2758.9987499999997</v>
      </c>
      <c r="E194" s="19">
        <f t="shared" si="4"/>
        <v>5933.3306451612907</v>
      </c>
      <c r="F194" s="19">
        <f t="shared" si="5"/>
        <v>88.999959677419341</v>
      </c>
    </row>
    <row r="195" spans="1:6" x14ac:dyDescent="0.2">
      <c r="A195">
        <v>1189</v>
      </c>
      <c r="B195" s="3">
        <v>31</v>
      </c>
      <c r="C195" s="3">
        <v>194266.75</v>
      </c>
      <c r="D195" s="3">
        <v>2914.0012499999998</v>
      </c>
      <c r="E195" s="19">
        <f t="shared" si="4"/>
        <v>6266.6693548387093</v>
      </c>
      <c r="F195" s="19">
        <f t="shared" si="5"/>
        <v>94.000040322580645</v>
      </c>
    </row>
    <row r="196" spans="1:6" x14ac:dyDescent="0.2">
      <c r="A196">
        <v>1190</v>
      </c>
      <c r="B196" s="3">
        <v>31</v>
      </c>
      <c r="C196" s="3">
        <v>192200</v>
      </c>
      <c r="D196" s="3">
        <v>2883</v>
      </c>
      <c r="E196" s="19">
        <f t="shared" si="4"/>
        <v>6200</v>
      </c>
      <c r="F196" s="19">
        <f t="shared" si="5"/>
        <v>93</v>
      </c>
    </row>
    <row r="197" spans="1:6" x14ac:dyDescent="0.2">
      <c r="A197">
        <v>1191</v>
      </c>
      <c r="B197" s="3">
        <v>31</v>
      </c>
      <c r="C197" s="3">
        <v>233533.25</v>
      </c>
      <c r="D197" s="3">
        <v>3502.9987499999997</v>
      </c>
      <c r="E197" s="19">
        <f t="shared" si="4"/>
        <v>7533.3306451612907</v>
      </c>
      <c r="F197" s="19">
        <f t="shared" si="5"/>
        <v>112.99995967741934</v>
      </c>
    </row>
    <row r="198" spans="1:6" x14ac:dyDescent="0.2">
      <c r="A198">
        <v>1192</v>
      </c>
      <c r="B198" s="3">
        <v>31</v>
      </c>
      <c r="C198" s="3">
        <v>134294</v>
      </c>
      <c r="D198" s="3">
        <v>7037.0056000000004</v>
      </c>
      <c r="E198" s="19">
        <f t="shared" si="4"/>
        <v>4332.0645161290322</v>
      </c>
      <c r="F198" s="19">
        <f t="shared" si="5"/>
        <v>227.00018064516129</v>
      </c>
    </row>
    <row r="199" spans="1:6" x14ac:dyDescent="0.2">
      <c r="A199">
        <v>1193</v>
      </c>
      <c r="B199" s="3">
        <v>31</v>
      </c>
      <c r="C199" s="3">
        <v>100441.75</v>
      </c>
      <c r="D199" s="3">
        <v>6819.9948249999998</v>
      </c>
      <c r="E199" s="19">
        <f t="shared" si="4"/>
        <v>3240.0564516129034</v>
      </c>
      <c r="F199" s="19">
        <f t="shared" si="5"/>
        <v>219.99983306451611</v>
      </c>
    </row>
    <row r="200" spans="1:6" x14ac:dyDescent="0.2">
      <c r="A200">
        <v>1194</v>
      </c>
      <c r="B200" s="3">
        <v>31</v>
      </c>
      <c r="C200" s="3">
        <v>98615.5</v>
      </c>
      <c r="D200" s="3">
        <v>6695.9924500000006</v>
      </c>
      <c r="E200" s="19">
        <f t="shared" ref="E200:E206" si="6">C200/B200</f>
        <v>3181.1451612903224</v>
      </c>
      <c r="F200" s="19">
        <f t="shared" ref="F200:F206" si="7">D200/B200</f>
        <v>215.99975645161291</v>
      </c>
    </row>
    <row r="201" spans="1:6" x14ac:dyDescent="0.2">
      <c r="A201">
        <v>1195</v>
      </c>
      <c r="B201" s="3">
        <v>31</v>
      </c>
      <c r="C201" s="3">
        <v>127194.75</v>
      </c>
      <c r="D201" s="3">
        <v>6665.0048999999999</v>
      </c>
      <c r="E201" s="19">
        <f t="shared" si="6"/>
        <v>4103.0564516129034</v>
      </c>
      <c r="F201" s="19">
        <f t="shared" si="7"/>
        <v>215.00015806451611</v>
      </c>
    </row>
    <row r="202" spans="1:6" x14ac:dyDescent="0.2">
      <c r="A202">
        <v>1196</v>
      </c>
      <c r="B202" s="3">
        <v>31</v>
      </c>
      <c r="C202" s="3">
        <v>70402.929999999993</v>
      </c>
      <c r="D202" s="3">
        <v>5765.9999669999997</v>
      </c>
      <c r="E202" s="19">
        <f t="shared" si="6"/>
        <v>2271.0622580645158</v>
      </c>
      <c r="F202" s="19">
        <f t="shared" si="7"/>
        <v>185.99999893548386</v>
      </c>
    </row>
    <row r="203" spans="1:6" x14ac:dyDescent="0.2">
      <c r="A203">
        <v>1197</v>
      </c>
      <c r="B203" s="3">
        <v>31</v>
      </c>
      <c r="C203" s="3">
        <v>74566.539999999994</v>
      </c>
      <c r="D203" s="3">
        <v>6106.9996259999998</v>
      </c>
      <c r="E203" s="19">
        <f t="shared" si="6"/>
        <v>2405.3722580645158</v>
      </c>
      <c r="F203" s="19">
        <f t="shared" si="7"/>
        <v>196.99998793548386</v>
      </c>
    </row>
    <row r="204" spans="1:6" x14ac:dyDescent="0.2">
      <c r="A204">
        <v>1198</v>
      </c>
      <c r="B204" s="3">
        <v>31</v>
      </c>
      <c r="C204" s="3">
        <v>83272.28</v>
      </c>
      <c r="D204" s="3">
        <v>6819.9997320000002</v>
      </c>
      <c r="E204" s="19">
        <f t="shared" si="6"/>
        <v>2686.2025806451611</v>
      </c>
      <c r="F204" s="19">
        <f t="shared" si="7"/>
        <v>219.99999135483873</v>
      </c>
    </row>
    <row r="205" spans="1:6" x14ac:dyDescent="0.2">
      <c r="A205">
        <v>1199</v>
      </c>
      <c r="B205" s="3">
        <v>31</v>
      </c>
      <c r="C205" s="3">
        <v>85543.35</v>
      </c>
      <c r="D205" s="3">
        <v>7006.0003650000008</v>
      </c>
      <c r="E205" s="19">
        <f t="shared" si="6"/>
        <v>2759.4629032258067</v>
      </c>
      <c r="F205" s="19">
        <f t="shared" si="7"/>
        <v>226.00001177419358</v>
      </c>
    </row>
    <row r="206" spans="1:6" x14ac:dyDescent="0.2">
      <c r="A206">
        <v>1200</v>
      </c>
      <c r="B206" s="3">
        <v>31</v>
      </c>
      <c r="C206" s="3">
        <v>84407.81</v>
      </c>
      <c r="D206" s="3">
        <v>6912.9996389999997</v>
      </c>
      <c r="E206" s="19">
        <f t="shared" si="6"/>
        <v>2722.8325806451612</v>
      </c>
      <c r="F206" s="19">
        <f t="shared" si="7"/>
        <v>222.99998835483871</v>
      </c>
    </row>
  </sheetData>
  <autoFilter ref="A6:F206" xr:uid="{00000000-0009-0000-0000-000001000000}"/>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7"/>
  <sheetViews>
    <sheetView zoomScale="190" zoomScaleNormal="190" workbookViewId="0">
      <pane ySplit="5" topLeftCell="A6" activePane="bottomLeft" state="frozen"/>
      <selection activeCell="H6" sqref="H6"/>
      <selection pane="bottomLeft" activeCell="A4" sqref="A4"/>
    </sheetView>
  </sheetViews>
  <sheetFormatPr defaultRowHeight="12.75" x14ac:dyDescent="0.2"/>
  <cols>
    <col min="1" max="1" width="8.28515625" customWidth="1"/>
    <col min="2" max="2" width="8.28515625" style="3" customWidth="1"/>
    <col min="3" max="4" width="11.7109375" style="1" customWidth="1"/>
    <col min="5" max="6" width="11.7109375" style="18" customWidth="1"/>
    <col min="7" max="7" width="14.7109375" customWidth="1"/>
    <col min="8" max="8" width="14.7109375" style="3" customWidth="1"/>
  </cols>
  <sheetData>
    <row r="1" spans="1:8" x14ac:dyDescent="0.2">
      <c r="A1" s="17" t="s">
        <v>23</v>
      </c>
      <c r="B1" s="1"/>
      <c r="C1" s="16" t="s">
        <v>22</v>
      </c>
    </row>
    <row r="2" spans="1:8" x14ac:dyDescent="0.2">
      <c r="A2" t="s">
        <v>21</v>
      </c>
      <c r="B2" s="1"/>
      <c r="C2"/>
    </row>
    <row r="3" spans="1:8" x14ac:dyDescent="0.2">
      <c r="A3" t="s">
        <v>20</v>
      </c>
      <c r="B3" s="1"/>
      <c r="C3"/>
    </row>
    <row r="4" spans="1:8" x14ac:dyDescent="0.2">
      <c r="E4" s="252" t="s">
        <v>1104</v>
      </c>
      <c r="F4" s="253">
        <f>F207</f>
        <v>202.53539471878207</v>
      </c>
      <c r="G4" s="30" t="s">
        <v>19</v>
      </c>
      <c r="H4" s="29"/>
    </row>
    <row r="5" spans="1:8" s="20" customFormat="1" ht="38.25" x14ac:dyDescent="0.2">
      <c r="A5" s="25" t="s">
        <v>14</v>
      </c>
      <c r="B5" s="24" t="s">
        <v>13</v>
      </c>
      <c r="C5" s="23" t="s">
        <v>12</v>
      </c>
      <c r="D5" s="23" t="s">
        <v>11</v>
      </c>
      <c r="E5" s="23" t="s">
        <v>10</v>
      </c>
      <c r="F5" s="23" t="s">
        <v>9</v>
      </c>
      <c r="G5" s="12" t="s">
        <v>18</v>
      </c>
      <c r="H5" s="28" t="s">
        <v>17</v>
      </c>
    </row>
    <row r="6" spans="1:8" x14ac:dyDescent="0.2">
      <c r="A6">
        <v>1000</v>
      </c>
      <c r="B6" s="3">
        <v>31</v>
      </c>
      <c r="C6" s="3">
        <v>149333.35</v>
      </c>
      <c r="D6" s="3">
        <v>6944.0007750000004</v>
      </c>
      <c r="E6" s="19">
        <f t="shared" ref="E6:E37" si="0">C6/B6</f>
        <v>4817.2048387096775</v>
      </c>
      <c r="F6" s="19">
        <f t="shared" ref="F6:F37" si="1">D6/B6</f>
        <v>224.00002500000002</v>
      </c>
      <c r="G6" s="27">
        <f>RANK(F6,F$6:F$205)</f>
        <v>56</v>
      </c>
      <c r="H6" s="26">
        <f>F6/F$4</f>
        <v>1.1059796501792751</v>
      </c>
    </row>
    <row r="7" spans="1:8" x14ac:dyDescent="0.2">
      <c r="A7">
        <v>1001</v>
      </c>
      <c r="B7" s="3">
        <v>31</v>
      </c>
      <c r="C7" s="3">
        <v>154666.65</v>
      </c>
      <c r="D7" s="3">
        <v>7191.9992249999996</v>
      </c>
      <c r="E7" s="19">
        <f t="shared" si="0"/>
        <v>4989.2467741935479</v>
      </c>
      <c r="F7" s="19">
        <f t="shared" si="1"/>
        <v>231.99997499999998</v>
      </c>
      <c r="G7" s="27">
        <f t="shared" ref="G7:G70" si="2">RANK(F7,F$6:F$205)</f>
        <v>42</v>
      </c>
      <c r="H7" s="26">
        <f t="shared" ref="H7:H70" si="3">F7/F$4</f>
        <v>1.1454786721211327</v>
      </c>
    </row>
    <row r="8" spans="1:8" x14ac:dyDescent="0.2">
      <c r="A8">
        <v>1002</v>
      </c>
      <c r="B8" s="3">
        <v>31</v>
      </c>
      <c r="C8" s="3">
        <v>135549</v>
      </c>
      <c r="D8" s="3">
        <v>6912.9989999999998</v>
      </c>
      <c r="E8" s="19">
        <f t="shared" si="0"/>
        <v>4372.5483870967746</v>
      </c>
      <c r="F8" s="19">
        <f t="shared" si="1"/>
        <v>222.99996774193548</v>
      </c>
      <c r="G8" s="27">
        <f t="shared" si="2"/>
        <v>63</v>
      </c>
      <c r="H8" s="26">
        <f t="shared" si="3"/>
        <v>1.1010419588712788</v>
      </c>
    </row>
    <row r="9" spans="1:8" x14ac:dyDescent="0.2">
      <c r="A9">
        <v>1003</v>
      </c>
      <c r="B9" s="3">
        <v>31</v>
      </c>
      <c r="C9" s="3">
        <v>136156.85</v>
      </c>
      <c r="D9" s="3">
        <v>6943.99935</v>
      </c>
      <c r="E9" s="19">
        <f t="shared" si="0"/>
        <v>4392.1564516129038</v>
      </c>
      <c r="F9" s="19">
        <f t="shared" si="1"/>
        <v>223.99997903225807</v>
      </c>
      <c r="G9" s="27">
        <f t="shared" si="2"/>
        <v>58</v>
      </c>
      <c r="H9" s="26">
        <f t="shared" si="3"/>
        <v>1.1059794232177507</v>
      </c>
    </row>
    <row r="10" spans="1:8" x14ac:dyDescent="0.2">
      <c r="A10">
        <v>1004</v>
      </c>
      <c r="B10" s="3">
        <v>31</v>
      </c>
      <c r="C10" s="3">
        <v>87994.79</v>
      </c>
      <c r="D10" s="3">
        <v>6757.9998719999985</v>
      </c>
      <c r="E10" s="19">
        <f t="shared" si="0"/>
        <v>2838.5416129032255</v>
      </c>
      <c r="F10" s="19">
        <f t="shared" si="1"/>
        <v>217.99999587096769</v>
      </c>
      <c r="G10" s="27">
        <f t="shared" si="2"/>
        <v>81</v>
      </c>
      <c r="H10" s="26">
        <f t="shared" si="3"/>
        <v>1.0763550547481247</v>
      </c>
    </row>
    <row r="11" spans="1:8" x14ac:dyDescent="0.2">
      <c r="A11">
        <v>1005</v>
      </c>
      <c r="B11" s="3">
        <v>31</v>
      </c>
      <c r="C11" s="3">
        <v>62833.15</v>
      </c>
      <c r="D11" s="3">
        <v>5611.0002950000007</v>
      </c>
      <c r="E11" s="19">
        <f t="shared" si="0"/>
        <v>2026.875806451613</v>
      </c>
      <c r="F11" s="19">
        <f t="shared" si="1"/>
        <v>181.00000951612907</v>
      </c>
      <c r="G11" s="27">
        <f t="shared" si="2"/>
        <v>142</v>
      </c>
      <c r="H11" s="26">
        <f t="shared" si="3"/>
        <v>0.89367100386303033</v>
      </c>
    </row>
    <row r="12" spans="1:8" x14ac:dyDescent="0.2">
      <c r="A12">
        <v>1006</v>
      </c>
      <c r="B12" s="3">
        <v>31</v>
      </c>
      <c r="C12" s="3">
        <v>133725.5</v>
      </c>
      <c r="D12" s="3">
        <v>6820.0004999999992</v>
      </c>
      <c r="E12" s="19">
        <f t="shared" si="0"/>
        <v>4313.7258064516127</v>
      </c>
      <c r="F12" s="19">
        <f t="shared" si="1"/>
        <v>220.00001612903222</v>
      </c>
      <c r="G12" s="27">
        <f t="shared" si="2"/>
        <v>73</v>
      </c>
      <c r="H12" s="26">
        <f t="shared" si="3"/>
        <v>1.0862299719735387</v>
      </c>
    </row>
    <row r="13" spans="1:8" x14ac:dyDescent="0.2">
      <c r="A13">
        <v>1007</v>
      </c>
      <c r="B13" s="3">
        <v>31</v>
      </c>
      <c r="C13" s="3">
        <v>136156.85</v>
      </c>
      <c r="D13" s="3">
        <v>6943.99935</v>
      </c>
      <c r="E13" s="19">
        <f t="shared" si="0"/>
        <v>4392.1564516129038</v>
      </c>
      <c r="F13" s="19">
        <f t="shared" si="1"/>
        <v>223.99997903225807</v>
      </c>
      <c r="G13" s="27">
        <f t="shared" si="2"/>
        <v>58</v>
      </c>
      <c r="H13" s="26">
        <f t="shared" si="3"/>
        <v>1.1059794232177507</v>
      </c>
    </row>
    <row r="14" spans="1:8" x14ac:dyDescent="0.2">
      <c r="A14">
        <v>1008</v>
      </c>
      <c r="B14" s="3">
        <v>31</v>
      </c>
      <c r="C14" s="3">
        <v>66651.740000000005</v>
      </c>
      <c r="D14" s="3">
        <v>5952.0003820000011</v>
      </c>
      <c r="E14" s="19">
        <f t="shared" si="0"/>
        <v>2150.056129032258</v>
      </c>
      <c r="F14" s="19">
        <f t="shared" si="1"/>
        <v>192.00001232258069</v>
      </c>
      <c r="G14" s="27">
        <f t="shared" si="2"/>
        <v>132</v>
      </c>
      <c r="H14" s="26">
        <f t="shared" si="3"/>
        <v>0.94798251233652453</v>
      </c>
    </row>
    <row r="15" spans="1:8" x14ac:dyDescent="0.2">
      <c r="A15">
        <v>1009</v>
      </c>
      <c r="B15" s="3">
        <v>31</v>
      </c>
      <c r="C15" s="3">
        <v>74270.83</v>
      </c>
      <c r="D15" s="3">
        <v>5703.9997439999997</v>
      </c>
      <c r="E15" s="19">
        <f t="shared" si="0"/>
        <v>2395.8332258064515</v>
      </c>
      <c r="F15" s="19">
        <f t="shared" si="1"/>
        <v>183.99999174193547</v>
      </c>
      <c r="G15" s="27">
        <f t="shared" si="2"/>
        <v>139</v>
      </c>
      <c r="H15" s="26">
        <f t="shared" si="3"/>
        <v>0.908483141909182</v>
      </c>
    </row>
    <row r="16" spans="1:8" x14ac:dyDescent="0.2">
      <c r="A16">
        <v>1010</v>
      </c>
      <c r="B16" s="3">
        <v>31</v>
      </c>
      <c r="C16" s="3">
        <v>84703.25</v>
      </c>
      <c r="D16" s="3">
        <v>7564.0002250000007</v>
      </c>
      <c r="E16" s="19">
        <f t="shared" si="0"/>
        <v>2732.3629032258063</v>
      </c>
      <c r="F16" s="19">
        <f t="shared" si="1"/>
        <v>244.00000725806453</v>
      </c>
      <c r="G16" s="27">
        <f t="shared" si="2"/>
        <v>28</v>
      </c>
      <c r="H16" s="26">
        <f t="shared" si="3"/>
        <v>1.2047277346108101</v>
      </c>
    </row>
    <row r="17" spans="1:8" x14ac:dyDescent="0.2">
      <c r="A17">
        <v>1011</v>
      </c>
      <c r="B17" s="3">
        <v>31</v>
      </c>
      <c r="C17" s="3">
        <v>96159.01</v>
      </c>
      <c r="D17" s="3">
        <v>8586.9995930000005</v>
      </c>
      <c r="E17" s="19">
        <f t="shared" si="0"/>
        <v>3101.9035483870966</v>
      </c>
      <c r="F17" s="19">
        <f t="shared" si="1"/>
        <v>276.99998687096775</v>
      </c>
      <c r="G17" s="27">
        <f t="shared" si="2"/>
        <v>6</v>
      </c>
      <c r="H17" s="26">
        <f t="shared" si="3"/>
        <v>1.3676621178020703</v>
      </c>
    </row>
    <row r="18" spans="1:8" x14ac:dyDescent="0.2">
      <c r="A18">
        <v>1012</v>
      </c>
      <c r="B18" s="3">
        <v>31</v>
      </c>
      <c r="C18" s="3">
        <v>102720.99</v>
      </c>
      <c r="D18" s="3">
        <v>8320.4001900000003</v>
      </c>
      <c r="E18" s="19">
        <f t="shared" si="0"/>
        <v>3313.5803225806453</v>
      </c>
      <c r="F18" s="19">
        <f t="shared" si="1"/>
        <v>268.40000612903225</v>
      </c>
      <c r="G18" s="27">
        <f t="shared" si="2"/>
        <v>7</v>
      </c>
      <c r="H18" s="26">
        <f t="shared" si="3"/>
        <v>1.3252004989137942</v>
      </c>
    </row>
    <row r="19" spans="1:8" x14ac:dyDescent="0.2">
      <c r="A19">
        <v>1013</v>
      </c>
      <c r="B19" s="3">
        <v>31</v>
      </c>
      <c r="C19" s="3">
        <v>86723.46</v>
      </c>
      <c r="D19" s="3">
        <v>7024.6002600000011</v>
      </c>
      <c r="E19" s="19">
        <f t="shared" si="0"/>
        <v>2797.5309677419359</v>
      </c>
      <c r="F19" s="19">
        <f t="shared" si="1"/>
        <v>226.60000838709681</v>
      </c>
      <c r="G19" s="27">
        <f t="shared" si="2"/>
        <v>48</v>
      </c>
      <c r="H19" s="26">
        <f t="shared" si="3"/>
        <v>1.1188168305185775</v>
      </c>
    </row>
    <row r="20" spans="1:8" x14ac:dyDescent="0.2">
      <c r="A20">
        <v>1014</v>
      </c>
      <c r="B20" s="3">
        <v>31</v>
      </c>
      <c r="C20" s="3">
        <v>98690.31</v>
      </c>
      <c r="D20" s="3">
        <v>8763.699528000001</v>
      </c>
      <c r="E20" s="19">
        <f t="shared" si="0"/>
        <v>3183.5583870967739</v>
      </c>
      <c r="F20" s="19">
        <f t="shared" si="1"/>
        <v>282.69998477419358</v>
      </c>
      <c r="G20" s="27">
        <f t="shared" si="2"/>
        <v>4</v>
      </c>
      <c r="H20" s="26">
        <f t="shared" si="3"/>
        <v>1.3958053364781946</v>
      </c>
    </row>
    <row r="21" spans="1:8" x14ac:dyDescent="0.2">
      <c r="A21">
        <v>1015</v>
      </c>
      <c r="B21" s="3">
        <v>31</v>
      </c>
      <c r="C21" s="3">
        <v>99074.33</v>
      </c>
      <c r="D21" s="3">
        <v>8797.8005040000007</v>
      </c>
      <c r="E21" s="19">
        <f t="shared" si="0"/>
        <v>3195.9461290322583</v>
      </c>
      <c r="F21" s="19">
        <f t="shared" si="1"/>
        <v>283.80001625806455</v>
      </c>
      <c r="G21" s="27">
        <f t="shared" si="2"/>
        <v>3</v>
      </c>
      <c r="H21" s="26">
        <f t="shared" si="3"/>
        <v>1.4012366413886195</v>
      </c>
    </row>
    <row r="22" spans="1:8" x14ac:dyDescent="0.2">
      <c r="A22">
        <v>1016</v>
      </c>
      <c r="B22" s="3">
        <v>31</v>
      </c>
      <c r="C22" s="3">
        <v>68283.95</v>
      </c>
      <c r="D22" s="3">
        <v>5530.9999500000004</v>
      </c>
      <c r="E22" s="19">
        <f t="shared" si="0"/>
        <v>2202.7080645161291</v>
      </c>
      <c r="F22" s="19">
        <f t="shared" si="1"/>
        <v>178.41935322580647</v>
      </c>
      <c r="G22" s="27">
        <f t="shared" si="2"/>
        <v>144</v>
      </c>
      <c r="H22" s="26">
        <f t="shared" si="3"/>
        <v>0.88092924929758365</v>
      </c>
    </row>
    <row r="23" spans="1:8" x14ac:dyDescent="0.2">
      <c r="A23">
        <v>1017</v>
      </c>
      <c r="B23" s="3">
        <v>31</v>
      </c>
      <c r="C23" s="3">
        <v>69748.149999999994</v>
      </c>
      <c r="D23" s="3">
        <v>5649.6001499999993</v>
      </c>
      <c r="E23" s="19">
        <f t="shared" si="0"/>
        <v>2249.940322580645</v>
      </c>
      <c r="F23" s="19">
        <f t="shared" si="1"/>
        <v>182.24516612903224</v>
      </c>
      <c r="G23" s="27">
        <f t="shared" si="2"/>
        <v>140</v>
      </c>
      <c r="H23" s="26">
        <f t="shared" si="3"/>
        <v>0.89981885083383784</v>
      </c>
    </row>
    <row r="24" spans="1:8" x14ac:dyDescent="0.2">
      <c r="A24">
        <v>1018</v>
      </c>
      <c r="B24" s="3">
        <v>31</v>
      </c>
      <c r="C24" s="3">
        <v>100994.37</v>
      </c>
      <c r="D24" s="3">
        <v>8968.300056</v>
      </c>
      <c r="E24" s="19">
        <f t="shared" si="0"/>
        <v>3257.8829032258063</v>
      </c>
      <c r="F24" s="19">
        <f t="shared" si="1"/>
        <v>289.30000180645163</v>
      </c>
      <c r="G24" s="27">
        <f t="shared" si="2"/>
        <v>2</v>
      </c>
      <c r="H24" s="26">
        <f t="shared" si="3"/>
        <v>1.4283923173435495</v>
      </c>
    </row>
    <row r="25" spans="1:8" x14ac:dyDescent="0.2">
      <c r="A25">
        <v>1019</v>
      </c>
      <c r="B25" s="3">
        <v>31</v>
      </c>
      <c r="C25" s="3">
        <v>97154.28</v>
      </c>
      <c r="D25" s="3">
        <v>8627.3000640000009</v>
      </c>
      <c r="E25" s="19">
        <f t="shared" si="0"/>
        <v>3134.0090322580645</v>
      </c>
      <c r="F25" s="19">
        <f t="shared" si="1"/>
        <v>278.30000206451615</v>
      </c>
      <c r="G25" s="27">
        <f t="shared" si="2"/>
        <v>5</v>
      </c>
      <c r="H25" s="26">
        <f t="shared" si="3"/>
        <v>1.3740808240008238</v>
      </c>
    </row>
    <row r="26" spans="1:8" x14ac:dyDescent="0.2">
      <c r="A26">
        <v>1020</v>
      </c>
      <c r="B26" s="3">
        <v>31</v>
      </c>
      <c r="C26" s="3">
        <v>89670.37</v>
      </c>
      <c r="D26" s="3">
        <v>7263.29997</v>
      </c>
      <c r="E26" s="19">
        <f t="shared" si="0"/>
        <v>2892.592580645161</v>
      </c>
      <c r="F26" s="19">
        <f t="shared" si="1"/>
        <v>234.29999903225806</v>
      </c>
      <c r="G26" s="27">
        <f t="shared" si="2"/>
        <v>39</v>
      </c>
      <c r="H26" s="26">
        <f t="shared" si="3"/>
        <v>1.1568348305617433</v>
      </c>
    </row>
    <row r="27" spans="1:8" x14ac:dyDescent="0.2">
      <c r="A27">
        <v>1021</v>
      </c>
      <c r="B27" s="3">
        <v>31</v>
      </c>
      <c r="C27" s="3">
        <v>99774.07</v>
      </c>
      <c r="D27" s="3">
        <v>8081.6996700000009</v>
      </c>
      <c r="E27" s="19">
        <f t="shared" si="0"/>
        <v>3218.5183870967744</v>
      </c>
      <c r="F27" s="19">
        <f t="shared" si="1"/>
        <v>260.69998935483875</v>
      </c>
      <c r="G27" s="27">
        <f t="shared" si="2"/>
        <v>9</v>
      </c>
      <c r="H27" s="26">
        <f t="shared" si="3"/>
        <v>1.2871823698609199</v>
      </c>
    </row>
    <row r="28" spans="1:8" x14ac:dyDescent="0.2">
      <c r="A28">
        <v>1022</v>
      </c>
      <c r="B28" s="3">
        <v>31</v>
      </c>
      <c r="C28" s="3">
        <v>80712.95</v>
      </c>
      <c r="D28" s="3">
        <v>7974.4394600000005</v>
      </c>
      <c r="E28" s="19">
        <f t="shared" si="0"/>
        <v>2603.6435483870969</v>
      </c>
      <c r="F28" s="19">
        <f t="shared" si="1"/>
        <v>257.23998258064518</v>
      </c>
      <c r="G28" s="27">
        <f t="shared" si="2"/>
        <v>11</v>
      </c>
      <c r="H28" s="26">
        <f t="shared" si="3"/>
        <v>1.2700989026526437</v>
      </c>
    </row>
    <row r="29" spans="1:8" x14ac:dyDescent="0.2">
      <c r="A29">
        <v>1023</v>
      </c>
      <c r="B29" s="3">
        <v>31</v>
      </c>
      <c r="C29" s="3">
        <v>85935.07</v>
      </c>
      <c r="D29" s="3">
        <v>6960.740670000001</v>
      </c>
      <c r="E29" s="19">
        <f t="shared" si="0"/>
        <v>2772.0990322580647</v>
      </c>
      <c r="F29" s="19">
        <f t="shared" si="1"/>
        <v>224.54002161290325</v>
      </c>
      <c r="G29" s="27">
        <f t="shared" si="2"/>
        <v>55</v>
      </c>
      <c r="H29" s="26">
        <f t="shared" si="3"/>
        <v>1.1086458341006238</v>
      </c>
    </row>
    <row r="30" spans="1:8" x14ac:dyDescent="0.2">
      <c r="A30">
        <v>1024</v>
      </c>
      <c r="B30" s="3">
        <v>31</v>
      </c>
      <c r="C30" s="3">
        <v>73188.87</v>
      </c>
      <c r="D30" s="3">
        <v>7231.0603560000009</v>
      </c>
      <c r="E30" s="19">
        <f t="shared" si="0"/>
        <v>2360.9312903225805</v>
      </c>
      <c r="F30" s="19">
        <f t="shared" si="1"/>
        <v>233.26001148387098</v>
      </c>
      <c r="G30" s="27">
        <f t="shared" si="2"/>
        <v>40</v>
      </c>
      <c r="H30" s="26">
        <f t="shared" si="3"/>
        <v>1.1516999870948466</v>
      </c>
    </row>
    <row r="31" spans="1:8" x14ac:dyDescent="0.2">
      <c r="A31">
        <v>1025</v>
      </c>
      <c r="B31" s="3">
        <v>31</v>
      </c>
      <c r="C31" s="3">
        <v>99284.2</v>
      </c>
      <c r="D31" s="3">
        <v>8042.0201999999999</v>
      </c>
      <c r="E31" s="19">
        <f t="shared" si="0"/>
        <v>3202.7161290322579</v>
      </c>
      <c r="F31" s="19">
        <f t="shared" si="1"/>
        <v>259.42000645161289</v>
      </c>
      <c r="G31" s="27">
        <f t="shared" si="2"/>
        <v>10</v>
      </c>
      <c r="H31" s="26">
        <f t="shared" si="3"/>
        <v>1.2808625712647135</v>
      </c>
    </row>
    <row r="32" spans="1:8" x14ac:dyDescent="0.2">
      <c r="A32">
        <v>1026</v>
      </c>
      <c r="B32" s="3">
        <v>31</v>
      </c>
      <c r="C32" s="3">
        <v>129470.6</v>
      </c>
      <c r="D32" s="3">
        <v>6603.0006000000003</v>
      </c>
      <c r="E32" s="19">
        <f t="shared" si="0"/>
        <v>4176.470967741936</v>
      </c>
      <c r="F32" s="19">
        <f t="shared" si="1"/>
        <v>213.00001935483871</v>
      </c>
      <c r="G32" s="27">
        <f t="shared" si="2"/>
        <v>95</v>
      </c>
      <c r="H32" s="26">
        <f t="shared" si="3"/>
        <v>1.0516681276899114</v>
      </c>
    </row>
    <row r="33" spans="1:8" x14ac:dyDescent="0.2">
      <c r="A33">
        <v>1027</v>
      </c>
      <c r="B33" s="3">
        <v>31</v>
      </c>
      <c r="C33" s="3">
        <v>129470.6</v>
      </c>
      <c r="D33" s="3">
        <v>6603.0006000000003</v>
      </c>
      <c r="E33" s="19">
        <f t="shared" si="0"/>
        <v>4176.470967741936</v>
      </c>
      <c r="F33" s="19">
        <f t="shared" si="1"/>
        <v>213.00001935483871</v>
      </c>
      <c r="G33" s="27">
        <f t="shared" si="2"/>
        <v>95</v>
      </c>
      <c r="H33" s="26">
        <f t="shared" si="3"/>
        <v>1.0516681276899114</v>
      </c>
    </row>
    <row r="34" spans="1:8" x14ac:dyDescent="0.2">
      <c r="A34">
        <v>1028</v>
      </c>
      <c r="B34" s="3">
        <v>31</v>
      </c>
      <c r="C34" s="3">
        <v>79518.23</v>
      </c>
      <c r="D34" s="3">
        <v>6107.0000639999989</v>
      </c>
      <c r="E34" s="19">
        <f t="shared" si="0"/>
        <v>2565.1041935483868</v>
      </c>
      <c r="F34" s="19">
        <f t="shared" si="1"/>
        <v>197.00000206451608</v>
      </c>
      <c r="G34" s="27">
        <f t="shared" si="2"/>
        <v>125</v>
      </c>
      <c r="H34" s="26">
        <f t="shared" si="3"/>
        <v>0.97266950469594804</v>
      </c>
    </row>
    <row r="35" spans="1:8" x14ac:dyDescent="0.2">
      <c r="A35">
        <v>1029</v>
      </c>
      <c r="B35" s="3">
        <v>31</v>
      </c>
      <c r="C35" s="3">
        <v>58667.41</v>
      </c>
      <c r="D35" s="3">
        <v>5238.9997130000002</v>
      </c>
      <c r="E35" s="19">
        <f t="shared" si="0"/>
        <v>1892.4970967741936</v>
      </c>
      <c r="F35" s="19">
        <f t="shared" si="1"/>
        <v>168.99999074193548</v>
      </c>
      <c r="G35" s="27">
        <f t="shared" si="2"/>
        <v>159</v>
      </c>
      <c r="H35" s="26">
        <f t="shared" si="3"/>
        <v>0.83442200794873367</v>
      </c>
    </row>
    <row r="36" spans="1:8" x14ac:dyDescent="0.2">
      <c r="A36">
        <v>1030</v>
      </c>
      <c r="B36" s="3">
        <v>31</v>
      </c>
      <c r="C36" s="3">
        <v>47211.65</v>
      </c>
      <c r="D36" s="3">
        <v>4216.0003450000004</v>
      </c>
      <c r="E36" s="19">
        <f t="shared" si="0"/>
        <v>1522.9564516129033</v>
      </c>
      <c r="F36" s="19">
        <f t="shared" si="1"/>
        <v>136.00001112903226</v>
      </c>
      <c r="G36" s="27">
        <f t="shared" si="2"/>
        <v>179</v>
      </c>
      <c r="H36" s="26">
        <f t="shared" si="3"/>
        <v>0.67148762475747326</v>
      </c>
    </row>
    <row r="37" spans="1:8" x14ac:dyDescent="0.2">
      <c r="A37">
        <v>1031</v>
      </c>
      <c r="B37" s="3">
        <v>31</v>
      </c>
      <c r="C37" s="3">
        <v>66601.56</v>
      </c>
      <c r="D37" s="3">
        <v>5114.9998079999996</v>
      </c>
      <c r="E37" s="19">
        <f t="shared" si="0"/>
        <v>2148.4374193548388</v>
      </c>
      <c r="F37" s="19">
        <f t="shared" si="1"/>
        <v>164.99999380645161</v>
      </c>
      <c r="G37" s="27">
        <f t="shared" si="2"/>
        <v>160</v>
      </c>
      <c r="H37" s="26">
        <f t="shared" si="3"/>
        <v>0.81467238867335801</v>
      </c>
    </row>
    <row r="38" spans="1:8" x14ac:dyDescent="0.2">
      <c r="A38">
        <v>1032</v>
      </c>
      <c r="B38" s="3">
        <v>31</v>
      </c>
      <c r="C38" s="3">
        <v>131901.95000000001</v>
      </c>
      <c r="D38" s="3">
        <v>6726.9994500000003</v>
      </c>
      <c r="E38" s="19">
        <f t="shared" ref="E38:E69" si="4">C38/B38</f>
        <v>4254.9016129032261</v>
      </c>
      <c r="F38" s="19">
        <f t="shared" ref="F38:F69" si="5">D38/B38</f>
        <v>216.99998225806453</v>
      </c>
      <c r="G38" s="27">
        <f t="shared" si="2"/>
        <v>83</v>
      </c>
      <c r="H38" s="26">
        <f t="shared" si="3"/>
        <v>1.0714175789341234</v>
      </c>
    </row>
    <row r="39" spans="1:8" x14ac:dyDescent="0.2">
      <c r="A39">
        <v>1033</v>
      </c>
      <c r="B39" s="3">
        <v>31</v>
      </c>
      <c r="C39" s="3">
        <v>137372.54999999999</v>
      </c>
      <c r="D39" s="3">
        <v>7006.0000499999987</v>
      </c>
      <c r="E39" s="19">
        <f t="shared" si="4"/>
        <v>4431.3725806451612</v>
      </c>
      <c r="F39" s="19">
        <f t="shared" si="5"/>
        <v>226.00000161290319</v>
      </c>
      <c r="G39" s="27">
        <f t="shared" si="2"/>
        <v>51</v>
      </c>
      <c r="H39" s="26">
        <f t="shared" si="3"/>
        <v>1.115854351910694</v>
      </c>
    </row>
    <row r="40" spans="1:8" x14ac:dyDescent="0.2">
      <c r="A40">
        <v>1034</v>
      </c>
      <c r="B40" s="3">
        <v>31</v>
      </c>
      <c r="C40" s="3">
        <v>73247.48</v>
      </c>
      <c r="D40" s="3">
        <v>6540.9999639999996</v>
      </c>
      <c r="E40" s="19">
        <f t="shared" si="4"/>
        <v>2362.8219354838707</v>
      </c>
      <c r="F40" s="19">
        <f t="shared" si="5"/>
        <v>210.99999883870967</v>
      </c>
      <c r="G40" s="27">
        <f t="shared" si="2"/>
        <v>105</v>
      </c>
      <c r="H40" s="26">
        <f t="shared" si="3"/>
        <v>1.0417932091903275</v>
      </c>
    </row>
    <row r="41" spans="1:8" x14ac:dyDescent="0.2">
      <c r="A41">
        <v>1035</v>
      </c>
      <c r="B41" s="3">
        <v>31</v>
      </c>
      <c r="C41" s="3">
        <v>71445.31</v>
      </c>
      <c r="D41" s="3">
        <v>5486.9998079999996</v>
      </c>
      <c r="E41" s="19">
        <f t="shared" si="4"/>
        <v>2304.6874193548388</v>
      </c>
      <c r="F41" s="19">
        <f t="shared" si="5"/>
        <v>176.99999380645161</v>
      </c>
      <c r="G41" s="27">
        <f t="shared" si="2"/>
        <v>150</v>
      </c>
      <c r="H41" s="26">
        <f t="shared" si="3"/>
        <v>0.8739212918917898</v>
      </c>
    </row>
    <row r="42" spans="1:8" x14ac:dyDescent="0.2">
      <c r="A42">
        <v>1036</v>
      </c>
      <c r="B42" s="3">
        <v>31</v>
      </c>
      <c r="C42" s="3">
        <v>59014.559999999998</v>
      </c>
      <c r="D42" s="3">
        <v>5270.0002080000004</v>
      </c>
      <c r="E42" s="19">
        <f t="shared" si="4"/>
        <v>1903.6954838709676</v>
      </c>
      <c r="F42" s="19">
        <f t="shared" si="5"/>
        <v>170.00000670967742</v>
      </c>
      <c r="G42" s="27">
        <f t="shared" si="2"/>
        <v>157</v>
      </c>
      <c r="H42" s="26">
        <f t="shared" si="3"/>
        <v>0.83935949538953603</v>
      </c>
    </row>
    <row r="43" spans="1:8" x14ac:dyDescent="0.2">
      <c r="A43">
        <v>1037</v>
      </c>
      <c r="B43" s="3">
        <v>31</v>
      </c>
      <c r="C43" s="3">
        <v>81132.81</v>
      </c>
      <c r="D43" s="3">
        <v>6230.9998079999996</v>
      </c>
      <c r="E43" s="19">
        <f t="shared" si="4"/>
        <v>2617.1874193548388</v>
      </c>
      <c r="F43" s="19">
        <f t="shared" si="5"/>
        <v>200.99999380645161</v>
      </c>
      <c r="G43" s="27">
        <f t="shared" si="2"/>
        <v>120</v>
      </c>
      <c r="H43" s="26">
        <f t="shared" si="3"/>
        <v>0.99241909832865338</v>
      </c>
    </row>
    <row r="44" spans="1:8" x14ac:dyDescent="0.2">
      <c r="A44">
        <v>1038</v>
      </c>
      <c r="B44" s="3">
        <v>31</v>
      </c>
      <c r="C44" s="3">
        <v>120352.95</v>
      </c>
      <c r="D44" s="3">
        <v>6138.0004499999995</v>
      </c>
      <c r="E44" s="19">
        <f t="shared" si="4"/>
        <v>3882.3532258064515</v>
      </c>
      <c r="F44" s="19">
        <f t="shared" si="5"/>
        <v>198.00001451612903</v>
      </c>
      <c r="G44" s="27">
        <f t="shared" si="2"/>
        <v>123</v>
      </c>
      <c r="H44" s="26">
        <f t="shared" si="3"/>
        <v>0.97760697477618486</v>
      </c>
    </row>
    <row r="45" spans="1:8" x14ac:dyDescent="0.2">
      <c r="A45">
        <v>1039</v>
      </c>
      <c r="B45" s="3">
        <v>31</v>
      </c>
      <c r="C45" s="3">
        <v>122176.45</v>
      </c>
      <c r="D45" s="3">
        <v>6230.9989499999992</v>
      </c>
      <c r="E45" s="19">
        <f t="shared" si="4"/>
        <v>3941.175806451613</v>
      </c>
      <c r="F45" s="19">
        <f t="shared" si="5"/>
        <v>200.99996612903223</v>
      </c>
      <c r="G45" s="27">
        <f t="shared" si="2"/>
        <v>121</v>
      </c>
      <c r="H45" s="26">
        <f t="shared" si="3"/>
        <v>0.99241896167392485</v>
      </c>
    </row>
    <row r="46" spans="1:8" x14ac:dyDescent="0.2">
      <c r="A46">
        <v>1040</v>
      </c>
      <c r="B46" s="3">
        <v>31</v>
      </c>
      <c r="C46" s="3">
        <v>153333.35</v>
      </c>
      <c r="D46" s="3">
        <v>7130.0007750000004</v>
      </c>
      <c r="E46" s="19">
        <f t="shared" si="4"/>
        <v>4946.2370967741936</v>
      </c>
      <c r="F46" s="19">
        <f t="shared" si="5"/>
        <v>230.00002500000002</v>
      </c>
      <c r="G46" s="27">
        <f t="shared" si="2"/>
        <v>45</v>
      </c>
      <c r="H46" s="26">
        <f t="shared" si="3"/>
        <v>1.135604101788491</v>
      </c>
    </row>
    <row r="47" spans="1:8" x14ac:dyDescent="0.2">
      <c r="A47">
        <v>1041</v>
      </c>
      <c r="B47" s="3">
        <v>31</v>
      </c>
      <c r="C47" s="3">
        <v>154000</v>
      </c>
      <c r="D47" s="3">
        <v>7161</v>
      </c>
      <c r="E47" s="19">
        <f t="shared" si="4"/>
        <v>4967.7419354838712</v>
      </c>
      <c r="F47" s="19">
        <f t="shared" si="5"/>
        <v>231</v>
      </c>
      <c r="G47" s="27">
        <f t="shared" si="2"/>
        <v>43</v>
      </c>
      <c r="H47" s="26">
        <f t="shared" si="3"/>
        <v>1.140541386954812</v>
      </c>
    </row>
    <row r="48" spans="1:8" x14ac:dyDescent="0.2">
      <c r="A48">
        <v>1042</v>
      </c>
      <c r="B48" s="3">
        <v>31</v>
      </c>
      <c r="C48" s="3">
        <v>148000</v>
      </c>
      <c r="D48" s="3">
        <v>6882</v>
      </c>
      <c r="E48" s="19">
        <f t="shared" si="4"/>
        <v>4774.1935483870966</v>
      </c>
      <c r="F48" s="19">
        <f t="shared" si="5"/>
        <v>222</v>
      </c>
      <c r="G48" s="27">
        <f t="shared" si="2"/>
        <v>65</v>
      </c>
      <c r="H48" s="26">
        <f t="shared" si="3"/>
        <v>1.0961047095409882</v>
      </c>
    </row>
    <row r="49" spans="1:8" x14ac:dyDescent="0.2">
      <c r="A49">
        <v>1043</v>
      </c>
      <c r="B49" s="3">
        <v>31</v>
      </c>
      <c r="C49" s="3">
        <v>125823.55</v>
      </c>
      <c r="D49" s="3">
        <v>6417.0010499999999</v>
      </c>
      <c r="E49" s="19">
        <f t="shared" si="4"/>
        <v>4058.824193548387</v>
      </c>
      <c r="F49" s="19">
        <f t="shared" si="5"/>
        <v>207.00003387096774</v>
      </c>
      <c r="G49" s="27">
        <f t="shared" si="2"/>
        <v>109</v>
      </c>
      <c r="H49" s="26">
        <f t="shared" si="3"/>
        <v>1.0220437477527557</v>
      </c>
    </row>
    <row r="50" spans="1:8" x14ac:dyDescent="0.2">
      <c r="A50">
        <v>1044</v>
      </c>
      <c r="B50" s="3">
        <v>31</v>
      </c>
      <c r="C50" s="3">
        <v>130078.45</v>
      </c>
      <c r="D50" s="3">
        <v>6634.0009499999996</v>
      </c>
      <c r="E50" s="19">
        <f t="shared" si="4"/>
        <v>4196.0790322580642</v>
      </c>
      <c r="F50" s="19">
        <f t="shared" si="5"/>
        <v>214.00003064516127</v>
      </c>
      <c r="G50" s="27">
        <f t="shared" si="2"/>
        <v>91</v>
      </c>
      <c r="H50" s="26">
        <f t="shared" si="3"/>
        <v>1.056605592036383</v>
      </c>
    </row>
    <row r="51" spans="1:8" x14ac:dyDescent="0.2">
      <c r="A51">
        <v>1045</v>
      </c>
      <c r="B51" s="3">
        <v>31</v>
      </c>
      <c r="C51" s="3">
        <v>122784.3</v>
      </c>
      <c r="D51" s="3">
        <v>6261.9992999999995</v>
      </c>
      <c r="E51" s="19">
        <f t="shared" si="4"/>
        <v>3960.7838709677421</v>
      </c>
      <c r="F51" s="19">
        <f t="shared" si="5"/>
        <v>201.99997741935482</v>
      </c>
      <c r="G51" s="27">
        <f t="shared" si="2"/>
        <v>119</v>
      </c>
      <c r="H51" s="26">
        <f t="shared" si="3"/>
        <v>0.99735642602039676</v>
      </c>
    </row>
    <row r="52" spans="1:8" x14ac:dyDescent="0.2">
      <c r="A52">
        <v>1046</v>
      </c>
      <c r="B52" s="3">
        <v>31</v>
      </c>
      <c r="C52" s="3">
        <v>134333.35</v>
      </c>
      <c r="D52" s="3">
        <v>6851.0008499999994</v>
      </c>
      <c r="E52" s="19">
        <f t="shared" si="4"/>
        <v>4333.3338709677419</v>
      </c>
      <c r="F52" s="19">
        <f t="shared" si="5"/>
        <v>221.00002741935481</v>
      </c>
      <c r="G52" s="27">
        <f t="shared" si="2"/>
        <v>71</v>
      </c>
      <c r="H52" s="26">
        <f t="shared" si="3"/>
        <v>1.0911674363200103</v>
      </c>
    </row>
    <row r="53" spans="1:8" x14ac:dyDescent="0.2">
      <c r="A53">
        <v>1047</v>
      </c>
      <c r="B53" s="3">
        <v>31</v>
      </c>
      <c r="C53" s="3">
        <v>65247.040000000001</v>
      </c>
      <c r="D53" s="3">
        <v>6603.0004479999998</v>
      </c>
      <c r="E53" s="19">
        <f t="shared" si="4"/>
        <v>2104.7432258064518</v>
      </c>
      <c r="F53" s="19">
        <f t="shared" si="5"/>
        <v>213.00001445161288</v>
      </c>
      <c r="G53" s="27">
        <f t="shared" si="2"/>
        <v>97</v>
      </c>
      <c r="H53" s="26">
        <f t="shared" si="3"/>
        <v>1.0516681034806821</v>
      </c>
    </row>
    <row r="54" spans="1:8" x14ac:dyDescent="0.2">
      <c r="A54">
        <v>1048</v>
      </c>
      <c r="B54" s="3">
        <v>31</v>
      </c>
      <c r="C54" s="3">
        <v>66179.78</v>
      </c>
      <c r="D54" s="3">
        <v>5890.0004199999994</v>
      </c>
      <c r="E54" s="19">
        <f t="shared" si="4"/>
        <v>2134.831612903226</v>
      </c>
      <c r="F54" s="19">
        <f t="shared" si="5"/>
        <v>190.00001354838707</v>
      </c>
      <c r="G54" s="27">
        <f t="shared" si="2"/>
        <v>135</v>
      </c>
      <c r="H54" s="26">
        <f t="shared" si="3"/>
        <v>0.93810770118575959</v>
      </c>
    </row>
    <row r="55" spans="1:8" x14ac:dyDescent="0.2">
      <c r="A55">
        <v>1049</v>
      </c>
      <c r="B55" s="3">
        <v>31</v>
      </c>
      <c r="C55" s="3">
        <v>60345.85</v>
      </c>
      <c r="D55" s="3">
        <v>6107.0000199999995</v>
      </c>
      <c r="E55" s="19">
        <f t="shared" si="4"/>
        <v>1946.640322580645</v>
      </c>
      <c r="F55" s="19">
        <f t="shared" si="5"/>
        <v>197.00000064516126</v>
      </c>
      <c r="G55" s="27">
        <f t="shared" si="2"/>
        <v>126</v>
      </c>
      <c r="H55" s="26">
        <f t="shared" si="3"/>
        <v>0.97266949768801336</v>
      </c>
    </row>
    <row r="56" spans="1:8" x14ac:dyDescent="0.2">
      <c r="A56">
        <v>1050</v>
      </c>
      <c r="B56" s="3">
        <v>31</v>
      </c>
      <c r="C56" s="3">
        <v>77325.84</v>
      </c>
      <c r="D56" s="3">
        <v>6881.9997599999997</v>
      </c>
      <c r="E56" s="19">
        <f t="shared" si="4"/>
        <v>2494.3819354838711</v>
      </c>
      <c r="F56" s="19">
        <f t="shared" si="5"/>
        <v>221.99999225806451</v>
      </c>
      <c r="G56" s="27">
        <f t="shared" si="2"/>
        <v>66</v>
      </c>
      <c r="H56" s="26">
        <f t="shared" si="3"/>
        <v>1.0961046713158893</v>
      </c>
    </row>
    <row r="57" spans="1:8" x14ac:dyDescent="0.2">
      <c r="A57">
        <v>1051</v>
      </c>
      <c r="B57" s="3">
        <v>31</v>
      </c>
      <c r="C57" s="3">
        <v>58865.17</v>
      </c>
      <c r="D57" s="3">
        <v>5239.0001300000004</v>
      </c>
      <c r="E57" s="19">
        <f t="shared" si="4"/>
        <v>1898.8764516129031</v>
      </c>
      <c r="F57" s="19">
        <f t="shared" si="5"/>
        <v>169.00000419354839</v>
      </c>
      <c r="G57" s="27">
        <f t="shared" si="2"/>
        <v>158</v>
      </c>
      <c r="H57" s="26">
        <f t="shared" si="3"/>
        <v>0.83442207436484295</v>
      </c>
    </row>
    <row r="58" spans="1:8" x14ac:dyDescent="0.2">
      <c r="A58">
        <v>1052</v>
      </c>
      <c r="B58" s="3">
        <v>31</v>
      </c>
      <c r="C58" s="3">
        <v>51550.559999999998</v>
      </c>
      <c r="D58" s="3">
        <v>4587.9998400000004</v>
      </c>
      <c r="E58" s="19">
        <f t="shared" si="4"/>
        <v>1662.9212903225805</v>
      </c>
      <c r="F58" s="19">
        <f t="shared" si="5"/>
        <v>147.99999483870968</v>
      </c>
      <c r="G58" s="27">
        <f t="shared" si="2"/>
        <v>166</v>
      </c>
      <c r="H58" s="26">
        <f t="shared" si="3"/>
        <v>0.73073644754392619</v>
      </c>
    </row>
    <row r="59" spans="1:8" x14ac:dyDescent="0.2">
      <c r="A59">
        <v>1053</v>
      </c>
      <c r="B59" s="3">
        <v>31</v>
      </c>
      <c r="C59" s="3">
        <v>46254.94</v>
      </c>
      <c r="D59" s="3">
        <v>4680.9999280000002</v>
      </c>
      <c r="E59" s="19">
        <f t="shared" si="4"/>
        <v>1492.0948387096776</v>
      </c>
      <c r="F59" s="19">
        <f t="shared" si="5"/>
        <v>150.99999767741937</v>
      </c>
      <c r="G59" s="27">
        <f t="shared" si="2"/>
        <v>164</v>
      </c>
      <c r="H59" s="26">
        <f t="shared" si="3"/>
        <v>0.74554868736440383</v>
      </c>
    </row>
    <row r="60" spans="1:8" x14ac:dyDescent="0.2">
      <c r="A60">
        <v>1054</v>
      </c>
      <c r="B60" s="3">
        <v>31</v>
      </c>
      <c r="C60" s="3">
        <v>44417</v>
      </c>
      <c r="D60" s="3">
        <v>4495.0003999999999</v>
      </c>
      <c r="E60" s="19">
        <f t="shared" si="4"/>
        <v>1432.8064516129032</v>
      </c>
      <c r="F60" s="19">
        <f t="shared" si="5"/>
        <v>145.00001290322581</v>
      </c>
      <c r="G60" s="27">
        <f t="shared" si="2"/>
        <v>168</v>
      </c>
      <c r="H60" s="26">
        <f t="shared" si="3"/>
        <v>0.71592431093121556</v>
      </c>
    </row>
    <row r="61" spans="1:8" x14ac:dyDescent="0.2">
      <c r="A61">
        <v>1055</v>
      </c>
      <c r="B61" s="3">
        <v>31</v>
      </c>
      <c r="C61" s="3">
        <v>49112.36</v>
      </c>
      <c r="D61" s="3">
        <v>4371.0000400000008</v>
      </c>
      <c r="E61" s="19">
        <f t="shared" si="4"/>
        <v>1584.2696774193548</v>
      </c>
      <c r="F61" s="19">
        <f t="shared" si="5"/>
        <v>141.00000129032261</v>
      </c>
      <c r="G61" s="27">
        <f t="shared" si="2"/>
        <v>173</v>
      </c>
      <c r="H61" s="26">
        <f t="shared" si="3"/>
        <v>0.69617461918742352</v>
      </c>
    </row>
    <row r="62" spans="1:8" x14ac:dyDescent="0.2">
      <c r="A62">
        <v>1056</v>
      </c>
      <c r="B62" s="3">
        <v>31</v>
      </c>
      <c r="C62" s="3">
        <v>49460.67</v>
      </c>
      <c r="D62" s="3">
        <v>4401.9996300000003</v>
      </c>
      <c r="E62" s="19">
        <f t="shared" si="4"/>
        <v>1595.5054838709677</v>
      </c>
      <c r="F62" s="19">
        <f t="shared" si="5"/>
        <v>141.99998806451615</v>
      </c>
      <c r="G62" s="27">
        <f t="shared" si="2"/>
        <v>171</v>
      </c>
      <c r="H62" s="26">
        <f t="shared" si="3"/>
        <v>0.70111196248774887</v>
      </c>
    </row>
    <row r="63" spans="1:8" x14ac:dyDescent="0.2">
      <c r="A63">
        <v>1057</v>
      </c>
      <c r="B63" s="3">
        <v>31</v>
      </c>
      <c r="C63" s="3">
        <v>42885.38</v>
      </c>
      <c r="D63" s="3">
        <v>4340.0004559999998</v>
      </c>
      <c r="E63" s="19">
        <f t="shared" si="4"/>
        <v>1383.3993548387095</v>
      </c>
      <c r="F63" s="19">
        <f t="shared" si="5"/>
        <v>140.0000147096774</v>
      </c>
      <c r="G63" s="27">
        <f t="shared" si="2"/>
        <v>176</v>
      </c>
      <c r="H63" s="26">
        <f t="shared" si="3"/>
        <v>0.69123727684272529</v>
      </c>
    </row>
    <row r="64" spans="1:8" x14ac:dyDescent="0.2">
      <c r="A64">
        <v>1058</v>
      </c>
      <c r="B64" s="3">
        <v>31</v>
      </c>
      <c r="C64" s="3">
        <v>43498.02</v>
      </c>
      <c r="D64" s="3">
        <v>4401.999624</v>
      </c>
      <c r="E64" s="19">
        <f t="shared" si="4"/>
        <v>1403.1619354838708</v>
      </c>
      <c r="F64" s="19">
        <f t="shared" si="5"/>
        <v>141.99998787096774</v>
      </c>
      <c r="G64" s="27">
        <f t="shared" si="2"/>
        <v>172</v>
      </c>
      <c r="H64" s="26">
        <f t="shared" si="3"/>
        <v>0.7011119615321213</v>
      </c>
    </row>
    <row r="65" spans="1:8" x14ac:dyDescent="0.2">
      <c r="A65">
        <v>1059</v>
      </c>
      <c r="B65" s="3">
        <v>31</v>
      </c>
      <c r="C65" s="3">
        <v>50157.3</v>
      </c>
      <c r="D65" s="3">
        <v>4463.9997000000003</v>
      </c>
      <c r="E65" s="19">
        <f t="shared" si="4"/>
        <v>1617.9774193548387</v>
      </c>
      <c r="F65" s="19">
        <f t="shared" si="5"/>
        <v>143.99999032258066</v>
      </c>
      <c r="G65" s="27">
        <f t="shared" si="2"/>
        <v>169</v>
      </c>
      <c r="H65" s="26">
        <f t="shared" si="3"/>
        <v>0.71098679083980798</v>
      </c>
    </row>
    <row r="66" spans="1:8" x14ac:dyDescent="0.2">
      <c r="A66">
        <v>1060</v>
      </c>
      <c r="B66" s="3">
        <v>31</v>
      </c>
      <c r="C66" s="3">
        <v>60258.43</v>
      </c>
      <c r="D66" s="3">
        <v>5363.0002700000005</v>
      </c>
      <c r="E66" s="19">
        <f t="shared" si="4"/>
        <v>1943.8203225806451</v>
      </c>
      <c r="F66" s="19">
        <f t="shared" si="5"/>
        <v>173.00000870967745</v>
      </c>
      <c r="G66" s="27">
        <f t="shared" si="2"/>
        <v>154</v>
      </c>
      <c r="H66" s="26">
        <f t="shared" si="3"/>
        <v>0.85417173106896127</v>
      </c>
    </row>
    <row r="67" spans="1:8" x14ac:dyDescent="0.2">
      <c r="A67">
        <v>1061</v>
      </c>
      <c r="B67" s="3">
        <v>31</v>
      </c>
      <c r="C67" s="3">
        <v>297600</v>
      </c>
      <c r="D67" s="3">
        <v>6696</v>
      </c>
      <c r="E67" s="19">
        <f t="shared" si="4"/>
        <v>9600</v>
      </c>
      <c r="F67" s="19">
        <f t="shared" si="5"/>
        <v>216</v>
      </c>
      <c r="G67" s="27">
        <f t="shared" si="2"/>
        <v>84</v>
      </c>
      <c r="H67" s="26">
        <f t="shared" si="3"/>
        <v>1.0664802579317723</v>
      </c>
    </row>
    <row r="68" spans="1:8" x14ac:dyDescent="0.2">
      <c r="A68">
        <v>1062</v>
      </c>
      <c r="B68" s="3">
        <v>31</v>
      </c>
      <c r="C68" s="3">
        <v>264533.34999999998</v>
      </c>
      <c r="D68" s="3">
        <v>5952.0003749999996</v>
      </c>
      <c r="E68" s="19">
        <f t="shared" si="4"/>
        <v>8533.3338709677409</v>
      </c>
      <c r="F68" s="19">
        <f t="shared" si="5"/>
        <v>192.00001209677419</v>
      </c>
      <c r="G68" s="27">
        <f t="shared" si="2"/>
        <v>133</v>
      </c>
      <c r="H68" s="26">
        <f t="shared" si="3"/>
        <v>0.94798251122162558</v>
      </c>
    </row>
    <row r="69" spans="1:8" x14ac:dyDescent="0.2">
      <c r="A69">
        <v>1063</v>
      </c>
      <c r="B69" s="3">
        <v>31</v>
      </c>
      <c r="C69" s="3">
        <v>272800</v>
      </c>
      <c r="D69" s="3">
        <v>6138</v>
      </c>
      <c r="E69" s="19">
        <f t="shared" si="4"/>
        <v>8800</v>
      </c>
      <c r="F69" s="19">
        <f t="shared" si="5"/>
        <v>198</v>
      </c>
      <c r="G69" s="27">
        <f t="shared" si="2"/>
        <v>124</v>
      </c>
      <c r="H69" s="26">
        <f t="shared" si="3"/>
        <v>0.97760690310412457</v>
      </c>
    </row>
    <row r="70" spans="1:8" x14ac:dyDescent="0.2">
      <c r="A70">
        <v>1064</v>
      </c>
      <c r="B70" s="3">
        <v>31</v>
      </c>
      <c r="C70" s="3">
        <v>300355.55</v>
      </c>
      <c r="D70" s="3">
        <v>6757.9998749999995</v>
      </c>
      <c r="E70" s="19">
        <f t="shared" ref="E70:E101" si="6">C70/B70</f>
        <v>9688.8887096774197</v>
      </c>
      <c r="F70" s="19">
        <f t="shared" ref="F70:F101" si="7">D70/B70</f>
        <v>217.99999596774191</v>
      </c>
      <c r="G70" s="27">
        <f t="shared" si="2"/>
        <v>80</v>
      </c>
      <c r="H70" s="26">
        <f t="shared" si="3"/>
        <v>1.0763550552259384</v>
      </c>
    </row>
    <row r="71" spans="1:8" x14ac:dyDescent="0.2">
      <c r="A71">
        <v>1065</v>
      </c>
      <c r="B71" s="3">
        <v>31</v>
      </c>
      <c r="C71" s="3">
        <v>296222.2</v>
      </c>
      <c r="D71" s="3">
        <v>6664.9994999999999</v>
      </c>
      <c r="E71" s="19">
        <f t="shared" si="6"/>
        <v>9555.5548387096769</v>
      </c>
      <c r="F71" s="19">
        <f t="shared" si="7"/>
        <v>214.99998387096772</v>
      </c>
      <c r="G71" s="27">
        <f t="shared" ref="G71:G134" si="8">RANK(F71,F$6:F$205)</f>
        <v>89</v>
      </c>
      <c r="H71" s="26">
        <f t="shared" ref="H71:H134" si="9">F71/F$4</f>
        <v>1.0615427696946136</v>
      </c>
    </row>
    <row r="72" spans="1:8" x14ac:dyDescent="0.2">
      <c r="A72">
        <v>1066</v>
      </c>
      <c r="B72" s="3">
        <v>31</v>
      </c>
      <c r="C72" s="3">
        <v>271422.2</v>
      </c>
      <c r="D72" s="3">
        <v>6106.9994999999999</v>
      </c>
      <c r="E72" s="19">
        <f t="shared" si="6"/>
        <v>8755.5548387096769</v>
      </c>
      <c r="F72" s="19">
        <f t="shared" si="7"/>
        <v>196.99998387096772</v>
      </c>
      <c r="G72" s="27">
        <f t="shared" si="8"/>
        <v>128</v>
      </c>
      <c r="H72" s="26">
        <f t="shared" si="9"/>
        <v>0.9726694148669659</v>
      </c>
    </row>
    <row r="73" spans="1:8" x14ac:dyDescent="0.2">
      <c r="A73">
        <v>1067</v>
      </c>
      <c r="B73" s="3">
        <v>31</v>
      </c>
      <c r="C73" s="3">
        <v>263155.55</v>
      </c>
      <c r="D73" s="3">
        <v>5920.9998749999995</v>
      </c>
      <c r="E73" s="19">
        <f t="shared" si="6"/>
        <v>8488.8887096774197</v>
      </c>
      <c r="F73" s="19">
        <f t="shared" si="7"/>
        <v>190.99999596774191</v>
      </c>
      <c r="G73" s="27">
        <f t="shared" si="8"/>
        <v>134</v>
      </c>
      <c r="H73" s="26">
        <f t="shared" si="9"/>
        <v>0.94304502298446691</v>
      </c>
    </row>
    <row r="74" spans="1:8" x14ac:dyDescent="0.2">
      <c r="A74">
        <v>1068</v>
      </c>
      <c r="B74" s="3">
        <v>31</v>
      </c>
      <c r="C74" s="3">
        <v>311377.8</v>
      </c>
      <c r="D74" s="3">
        <v>7006.0004999999992</v>
      </c>
      <c r="E74" s="19">
        <f t="shared" si="6"/>
        <v>10044.445161290323</v>
      </c>
      <c r="F74" s="19">
        <f t="shared" si="7"/>
        <v>226.00001612903222</v>
      </c>
      <c r="G74" s="27">
        <f t="shared" si="8"/>
        <v>49</v>
      </c>
      <c r="H74" s="26">
        <f t="shared" si="9"/>
        <v>1.1158544235827546</v>
      </c>
    </row>
    <row r="75" spans="1:8" x14ac:dyDescent="0.2">
      <c r="A75">
        <v>2069</v>
      </c>
      <c r="B75" s="3">
        <v>5</v>
      </c>
      <c r="C75" s="3">
        <v>28250</v>
      </c>
      <c r="D75" s="3">
        <v>565</v>
      </c>
      <c r="E75" s="19">
        <f t="shared" si="6"/>
        <v>5650</v>
      </c>
      <c r="F75" s="19">
        <f t="shared" si="7"/>
        <v>113</v>
      </c>
      <c r="G75" s="27">
        <f t="shared" si="8"/>
        <v>190</v>
      </c>
      <c r="H75" s="26">
        <f t="shared" si="9"/>
        <v>0.55792717197356601</v>
      </c>
    </row>
    <row r="76" spans="1:8" x14ac:dyDescent="0.2">
      <c r="A76">
        <v>2070</v>
      </c>
      <c r="B76" s="3">
        <v>5</v>
      </c>
      <c r="C76" s="3">
        <v>27250</v>
      </c>
      <c r="D76" s="3">
        <v>545</v>
      </c>
      <c r="E76" s="19">
        <f t="shared" si="6"/>
        <v>5450</v>
      </c>
      <c r="F76" s="19">
        <f t="shared" si="7"/>
        <v>109</v>
      </c>
      <c r="G76" s="27">
        <f t="shared" si="8"/>
        <v>194</v>
      </c>
      <c r="H76" s="26">
        <f t="shared" si="9"/>
        <v>0.53817753756742204</v>
      </c>
    </row>
    <row r="77" spans="1:8" x14ac:dyDescent="0.2">
      <c r="A77">
        <v>2071</v>
      </c>
      <c r="B77" s="3">
        <v>5</v>
      </c>
      <c r="C77" s="3">
        <v>27500</v>
      </c>
      <c r="D77" s="3">
        <v>550</v>
      </c>
      <c r="E77" s="19">
        <f t="shared" si="6"/>
        <v>5500</v>
      </c>
      <c r="F77" s="19">
        <f t="shared" si="7"/>
        <v>110</v>
      </c>
      <c r="G77" s="27">
        <f t="shared" si="8"/>
        <v>193</v>
      </c>
      <c r="H77" s="26">
        <f t="shared" si="9"/>
        <v>0.54311494616895806</v>
      </c>
    </row>
    <row r="78" spans="1:8" x14ac:dyDescent="0.2">
      <c r="A78">
        <v>2072</v>
      </c>
      <c r="B78" s="3">
        <v>5</v>
      </c>
      <c r="C78" s="3">
        <v>35500</v>
      </c>
      <c r="D78" s="3">
        <v>710</v>
      </c>
      <c r="E78" s="19">
        <f t="shared" si="6"/>
        <v>7100</v>
      </c>
      <c r="F78" s="19">
        <f t="shared" si="7"/>
        <v>142</v>
      </c>
      <c r="G78" s="27">
        <f t="shared" si="8"/>
        <v>170</v>
      </c>
      <c r="H78" s="26">
        <f t="shared" si="9"/>
        <v>0.70111202141810947</v>
      </c>
    </row>
    <row r="79" spans="1:8" x14ac:dyDescent="0.2">
      <c r="A79">
        <v>1073</v>
      </c>
      <c r="B79" s="3">
        <v>31</v>
      </c>
      <c r="C79" s="3">
        <v>256857.25</v>
      </c>
      <c r="D79" s="3">
        <v>4495.0018750000008</v>
      </c>
      <c r="E79" s="19">
        <f t="shared" si="6"/>
        <v>8285.717741935483</v>
      </c>
      <c r="F79" s="19">
        <f t="shared" si="7"/>
        <v>145.00006048387098</v>
      </c>
      <c r="G79" s="27">
        <f t="shared" si="8"/>
        <v>167</v>
      </c>
      <c r="H79" s="26">
        <f t="shared" si="9"/>
        <v>0.71592454585630227</v>
      </c>
    </row>
    <row r="80" spans="1:8" x14ac:dyDescent="0.2">
      <c r="A80">
        <v>1074</v>
      </c>
      <c r="B80" s="3">
        <v>31</v>
      </c>
      <c r="C80" s="3">
        <v>210800</v>
      </c>
      <c r="D80" s="3">
        <v>3689.0000000000005</v>
      </c>
      <c r="E80" s="19">
        <f t="shared" si="6"/>
        <v>6800</v>
      </c>
      <c r="F80" s="19">
        <f t="shared" si="7"/>
        <v>119.00000000000001</v>
      </c>
      <c r="G80" s="27">
        <f t="shared" si="8"/>
        <v>187</v>
      </c>
      <c r="H80" s="26">
        <f t="shared" si="9"/>
        <v>0.58755162358278201</v>
      </c>
    </row>
    <row r="81" spans="1:8" x14ac:dyDescent="0.2">
      <c r="A81">
        <v>1075</v>
      </c>
      <c r="B81" s="3">
        <v>31</v>
      </c>
      <c r="C81" s="3">
        <v>262171.5</v>
      </c>
      <c r="D81" s="3">
        <v>4588.0012500000003</v>
      </c>
      <c r="E81" s="19">
        <f t="shared" si="6"/>
        <v>8457.145161290322</v>
      </c>
      <c r="F81" s="19">
        <f t="shared" si="7"/>
        <v>148.00004032258065</v>
      </c>
      <c r="G81" s="27">
        <f t="shared" si="8"/>
        <v>165</v>
      </c>
      <c r="H81" s="26">
        <f t="shared" si="9"/>
        <v>0.73073667211638194</v>
      </c>
    </row>
    <row r="82" spans="1:8" x14ac:dyDescent="0.2">
      <c r="A82">
        <v>1076</v>
      </c>
      <c r="B82" s="3">
        <v>31</v>
      </c>
      <c r="C82" s="3">
        <v>248000</v>
      </c>
      <c r="D82" s="3">
        <v>4340</v>
      </c>
      <c r="E82" s="19">
        <f t="shared" si="6"/>
        <v>8000</v>
      </c>
      <c r="F82" s="19">
        <f t="shared" si="7"/>
        <v>140</v>
      </c>
      <c r="G82" s="27">
        <f t="shared" si="8"/>
        <v>177</v>
      </c>
      <c r="H82" s="26">
        <f t="shared" si="9"/>
        <v>0.69123720421503754</v>
      </c>
    </row>
    <row r="83" spans="1:8" x14ac:dyDescent="0.2">
      <c r="A83">
        <v>1077</v>
      </c>
      <c r="B83" s="3">
        <v>31</v>
      </c>
      <c r="C83" s="3">
        <v>203714.25</v>
      </c>
      <c r="D83" s="3">
        <v>3564.9993750000003</v>
      </c>
      <c r="E83" s="19">
        <f t="shared" si="6"/>
        <v>6571.427419354839</v>
      </c>
      <c r="F83" s="19">
        <f t="shared" si="7"/>
        <v>114.99997983870969</v>
      </c>
      <c r="G83" s="27">
        <f t="shared" si="8"/>
        <v>188</v>
      </c>
      <c r="H83" s="26">
        <f t="shared" si="9"/>
        <v>0.56780188963210976</v>
      </c>
    </row>
    <row r="84" spans="1:8" x14ac:dyDescent="0.2">
      <c r="A84">
        <v>1078</v>
      </c>
      <c r="B84" s="3">
        <v>31</v>
      </c>
      <c r="C84" s="3">
        <v>196628.5</v>
      </c>
      <c r="D84" s="3">
        <v>3440.9987500000002</v>
      </c>
      <c r="E84" s="19">
        <f t="shared" si="6"/>
        <v>6342.8548387096771</v>
      </c>
      <c r="F84" s="19">
        <f t="shared" si="7"/>
        <v>110.99995967741935</v>
      </c>
      <c r="G84" s="27">
        <f t="shared" si="8"/>
        <v>192</v>
      </c>
      <c r="H84" s="26">
        <f t="shared" si="9"/>
        <v>0.5480521556814375</v>
      </c>
    </row>
    <row r="85" spans="1:8" x14ac:dyDescent="0.2">
      <c r="A85">
        <v>2079</v>
      </c>
      <c r="B85" s="3">
        <v>20</v>
      </c>
      <c r="C85" s="3">
        <v>83666.75</v>
      </c>
      <c r="D85" s="3">
        <v>5020.0050000000001</v>
      </c>
      <c r="E85" s="19">
        <f t="shared" si="6"/>
        <v>4183.3374999999996</v>
      </c>
      <c r="F85" s="19">
        <f t="shared" si="7"/>
        <v>251.00024999999999</v>
      </c>
      <c r="G85" s="27">
        <f t="shared" si="8"/>
        <v>17</v>
      </c>
      <c r="H85" s="26">
        <f t="shared" si="9"/>
        <v>1.239290793337682</v>
      </c>
    </row>
    <row r="86" spans="1:8" x14ac:dyDescent="0.2">
      <c r="A86">
        <v>2080</v>
      </c>
      <c r="B86" s="3">
        <v>20</v>
      </c>
      <c r="C86" s="3">
        <v>77538.5</v>
      </c>
      <c r="D86" s="3">
        <v>5040.0025000000005</v>
      </c>
      <c r="E86" s="19">
        <f t="shared" si="6"/>
        <v>3876.9250000000002</v>
      </c>
      <c r="F86" s="19">
        <f t="shared" si="7"/>
        <v>252.00012500000003</v>
      </c>
      <c r="G86" s="27">
        <f t="shared" si="8"/>
        <v>16</v>
      </c>
      <c r="H86" s="26">
        <f t="shared" si="9"/>
        <v>1.244227584763143</v>
      </c>
    </row>
    <row r="87" spans="1:8" x14ac:dyDescent="0.2">
      <c r="A87">
        <v>2081</v>
      </c>
      <c r="B87" s="3">
        <v>20</v>
      </c>
      <c r="C87" s="3">
        <v>84666.75</v>
      </c>
      <c r="D87" s="3">
        <v>5080.0050000000001</v>
      </c>
      <c r="E87" s="19">
        <f t="shared" si="6"/>
        <v>4233.3374999999996</v>
      </c>
      <c r="F87" s="19">
        <f t="shared" si="7"/>
        <v>254.00024999999999</v>
      </c>
      <c r="G87" s="27">
        <f t="shared" si="8"/>
        <v>14</v>
      </c>
      <c r="H87" s="26">
        <f t="shared" si="9"/>
        <v>1.2541030191422899</v>
      </c>
    </row>
    <row r="88" spans="1:8" x14ac:dyDescent="0.2">
      <c r="A88">
        <v>2082</v>
      </c>
      <c r="B88" s="3">
        <v>20</v>
      </c>
      <c r="C88" s="3">
        <v>78461.5</v>
      </c>
      <c r="D88" s="3">
        <v>5099.9975000000004</v>
      </c>
      <c r="E88" s="19">
        <f t="shared" si="6"/>
        <v>3923.0749999999998</v>
      </c>
      <c r="F88" s="19">
        <f t="shared" si="7"/>
        <v>254.99987500000003</v>
      </c>
      <c r="G88" s="27">
        <f t="shared" si="8"/>
        <v>13</v>
      </c>
      <c r="H88" s="26">
        <f t="shared" si="9"/>
        <v>1.2590385762156004</v>
      </c>
    </row>
    <row r="89" spans="1:8" x14ac:dyDescent="0.2">
      <c r="A89">
        <v>1083</v>
      </c>
      <c r="B89" s="3">
        <v>31</v>
      </c>
      <c r="C89" s="3">
        <v>114461.5</v>
      </c>
      <c r="D89" s="3">
        <v>7439.9975000000004</v>
      </c>
      <c r="E89" s="19">
        <f t="shared" si="6"/>
        <v>3692.3064516129034</v>
      </c>
      <c r="F89" s="19">
        <f t="shared" si="7"/>
        <v>239.99991935483871</v>
      </c>
      <c r="G89" s="27">
        <f t="shared" si="8"/>
        <v>34</v>
      </c>
      <c r="H89" s="26">
        <f t="shared" si="9"/>
        <v>1.1849776661905227</v>
      </c>
    </row>
    <row r="90" spans="1:8" x14ac:dyDescent="0.2">
      <c r="A90">
        <v>1084</v>
      </c>
      <c r="B90" s="3">
        <v>31</v>
      </c>
      <c r="C90" s="3">
        <v>127616.75</v>
      </c>
      <c r="D90" s="3">
        <v>7657.0050000000001</v>
      </c>
      <c r="E90" s="19">
        <f t="shared" si="6"/>
        <v>4116.6693548387093</v>
      </c>
      <c r="F90" s="19">
        <f t="shared" si="7"/>
        <v>247.00016129032258</v>
      </c>
      <c r="G90" s="27">
        <f t="shared" si="8"/>
        <v>22</v>
      </c>
      <c r="H90" s="26">
        <f t="shared" si="9"/>
        <v>1.2195407209356137</v>
      </c>
    </row>
    <row r="91" spans="1:8" x14ac:dyDescent="0.2">
      <c r="A91">
        <v>1085</v>
      </c>
      <c r="B91" s="3">
        <v>31</v>
      </c>
      <c r="C91" s="3">
        <v>116846.25</v>
      </c>
      <c r="D91" s="3">
        <v>7595.0062500000004</v>
      </c>
      <c r="E91" s="19">
        <f t="shared" si="6"/>
        <v>3769.233870967742</v>
      </c>
      <c r="F91" s="19">
        <f t="shared" si="7"/>
        <v>245.00020161290323</v>
      </c>
      <c r="G91" s="27">
        <f t="shared" si="8"/>
        <v>26</v>
      </c>
      <c r="H91" s="26">
        <f t="shared" si="9"/>
        <v>1.2096661028215983</v>
      </c>
    </row>
    <row r="92" spans="1:8" x14ac:dyDescent="0.2">
      <c r="A92">
        <v>1086</v>
      </c>
      <c r="B92" s="3">
        <v>31</v>
      </c>
      <c r="C92" s="3">
        <v>122966.75</v>
      </c>
      <c r="D92" s="3">
        <v>7378.0050000000001</v>
      </c>
      <c r="E92" s="19">
        <f t="shared" si="6"/>
        <v>3966.6693548387098</v>
      </c>
      <c r="F92" s="19">
        <f t="shared" si="7"/>
        <v>238.00016129032258</v>
      </c>
      <c r="G92" s="27">
        <f t="shared" si="8"/>
        <v>35</v>
      </c>
      <c r="H92" s="26">
        <f t="shared" si="9"/>
        <v>1.1751040435217899</v>
      </c>
    </row>
    <row r="93" spans="1:8" x14ac:dyDescent="0.2">
      <c r="A93">
        <v>1087</v>
      </c>
      <c r="B93" s="3">
        <v>31</v>
      </c>
      <c r="C93" s="3">
        <v>113507.75</v>
      </c>
      <c r="D93" s="3">
        <v>7378.0037499999999</v>
      </c>
      <c r="E93" s="19">
        <f t="shared" si="6"/>
        <v>3661.5403225806454</v>
      </c>
      <c r="F93" s="19">
        <f t="shared" si="7"/>
        <v>238.00012096774194</v>
      </c>
      <c r="G93" s="27">
        <f t="shared" si="8"/>
        <v>36</v>
      </c>
      <c r="H93" s="26">
        <f t="shared" si="9"/>
        <v>1.1751038444327333</v>
      </c>
    </row>
    <row r="94" spans="1:8" x14ac:dyDescent="0.2">
      <c r="A94">
        <v>1088</v>
      </c>
      <c r="B94" s="3">
        <v>31</v>
      </c>
      <c r="C94" s="3">
        <v>249107</v>
      </c>
      <c r="D94" s="3">
        <v>6974.9960000000001</v>
      </c>
      <c r="E94" s="19">
        <f t="shared" si="6"/>
        <v>8035.7096774193551</v>
      </c>
      <c r="F94" s="19">
        <f t="shared" si="7"/>
        <v>224.99987096774194</v>
      </c>
      <c r="G94" s="27">
        <f t="shared" si="8"/>
        <v>54</v>
      </c>
      <c r="H94" s="26">
        <f t="shared" si="9"/>
        <v>1.1109162982606153</v>
      </c>
    </row>
    <row r="95" spans="1:8" x14ac:dyDescent="0.2">
      <c r="A95">
        <v>1089</v>
      </c>
      <c r="B95" s="3">
        <v>31</v>
      </c>
      <c r="C95" s="3">
        <v>243571</v>
      </c>
      <c r="D95" s="3">
        <v>6819.9880000000003</v>
      </c>
      <c r="E95" s="19">
        <f t="shared" si="6"/>
        <v>7857.1290322580644</v>
      </c>
      <c r="F95" s="19">
        <f t="shared" si="7"/>
        <v>219.99961290322582</v>
      </c>
      <c r="G95" s="27">
        <f t="shared" si="8"/>
        <v>77</v>
      </c>
      <c r="H95" s="26">
        <f t="shared" si="9"/>
        <v>1.0862279810829738</v>
      </c>
    </row>
    <row r="96" spans="1:8" x14ac:dyDescent="0.2">
      <c r="A96">
        <v>1090</v>
      </c>
      <c r="B96" s="3">
        <v>31</v>
      </c>
      <c r="C96" s="3">
        <v>280107</v>
      </c>
      <c r="D96" s="3">
        <v>7842.9960000000001</v>
      </c>
      <c r="E96" s="19">
        <f t="shared" si="6"/>
        <v>9035.7096774193542</v>
      </c>
      <c r="F96" s="19">
        <f t="shared" si="7"/>
        <v>252.99987096774194</v>
      </c>
      <c r="G96" s="27">
        <f t="shared" si="8"/>
        <v>15</v>
      </c>
      <c r="H96" s="26">
        <f t="shared" si="9"/>
        <v>1.2491637391036228</v>
      </c>
    </row>
    <row r="97" spans="1:8" x14ac:dyDescent="0.2">
      <c r="A97">
        <v>1091</v>
      </c>
      <c r="B97" s="3">
        <v>31</v>
      </c>
      <c r="C97" s="3">
        <v>255750</v>
      </c>
      <c r="D97" s="3">
        <v>7161</v>
      </c>
      <c r="E97" s="19">
        <f t="shared" si="6"/>
        <v>8250</v>
      </c>
      <c r="F97" s="19">
        <f t="shared" si="7"/>
        <v>231</v>
      </c>
      <c r="G97" s="27">
        <f t="shared" si="8"/>
        <v>43</v>
      </c>
      <c r="H97" s="26">
        <f t="shared" si="9"/>
        <v>1.140541386954812</v>
      </c>
    </row>
    <row r="98" spans="1:8" x14ac:dyDescent="0.2">
      <c r="A98">
        <v>1092</v>
      </c>
      <c r="B98" s="3">
        <v>31</v>
      </c>
      <c r="C98" s="3">
        <v>272357</v>
      </c>
      <c r="D98" s="3">
        <v>7625.9960000000001</v>
      </c>
      <c r="E98" s="19">
        <f t="shared" si="6"/>
        <v>8785.7096774193542</v>
      </c>
      <c r="F98" s="19">
        <f t="shared" si="7"/>
        <v>245.99987096774194</v>
      </c>
      <c r="G98" s="27">
        <f t="shared" si="8"/>
        <v>25</v>
      </c>
      <c r="H98" s="26">
        <f t="shared" si="9"/>
        <v>1.214601878892871</v>
      </c>
    </row>
    <row r="99" spans="1:8" x14ac:dyDescent="0.2">
      <c r="A99">
        <v>1093</v>
      </c>
      <c r="B99" s="3">
        <v>31</v>
      </c>
      <c r="C99" s="3">
        <v>252429</v>
      </c>
      <c r="D99" s="3">
        <v>7068.0119999999997</v>
      </c>
      <c r="E99" s="19">
        <f t="shared" si="6"/>
        <v>8142.8709677419356</v>
      </c>
      <c r="F99" s="19">
        <f t="shared" si="7"/>
        <v>228.00038709677418</v>
      </c>
      <c r="G99" s="27">
        <f t="shared" si="8"/>
        <v>46</v>
      </c>
      <c r="H99" s="26">
        <f t="shared" si="9"/>
        <v>1.1257310724051464</v>
      </c>
    </row>
    <row r="100" spans="1:8" x14ac:dyDescent="0.2">
      <c r="A100">
        <v>1094</v>
      </c>
      <c r="B100" s="3">
        <v>31</v>
      </c>
      <c r="C100" s="3">
        <v>240386</v>
      </c>
      <c r="D100" s="3">
        <v>6851.0010000000002</v>
      </c>
      <c r="E100" s="19">
        <f t="shared" si="6"/>
        <v>7754.3870967741932</v>
      </c>
      <c r="F100" s="19">
        <f t="shared" si="7"/>
        <v>221.00003225806452</v>
      </c>
      <c r="G100" s="27">
        <f t="shared" si="8"/>
        <v>70</v>
      </c>
      <c r="H100" s="26">
        <f t="shared" si="9"/>
        <v>1.0911674602106973</v>
      </c>
    </row>
    <row r="101" spans="1:8" x14ac:dyDescent="0.2">
      <c r="A101">
        <v>1095</v>
      </c>
      <c r="B101" s="3">
        <v>31</v>
      </c>
      <c r="C101" s="3">
        <v>238211</v>
      </c>
      <c r="D101" s="3">
        <v>6789.0135</v>
      </c>
      <c r="E101" s="19">
        <f t="shared" si="6"/>
        <v>7684.2258064516127</v>
      </c>
      <c r="F101" s="19">
        <f t="shared" si="7"/>
        <v>219.00043548387097</v>
      </c>
      <c r="G101" s="27">
        <f t="shared" si="8"/>
        <v>78</v>
      </c>
      <c r="H101" s="26">
        <f t="shared" si="9"/>
        <v>1.0812946338981906</v>
      </c>
    </row>
    <row r="102" spans="1:8" x14ac:dyDescent="0.2">
      <c r="A102">
        <v>1096</v>
      </c>
      <c r="B102" s="3">
        <v>31</v>
      </c>
      <c r="C102" s="3">
        <v>243649</v>
      </c>
      <c r="D102" s="3">
        <v>6943.9965000000002</v>
      </c>
      <c r="E102" s="19">
        <f t="shared" ref="E102:E133" si="10">C102/B102</f>
        <v>7859.6451612903229</v>
      </c>
      <c r="F102" s="19">
        <f t="shared" ref="F102:F133" si="11">D102/B102</f>
        <v>223.99988709677419</v>
      </c>
      <c r="G102" s="27">
        <f t="shared" si="8"/>
        <v>60</v>
      </c>
      <c r="H102" s="26">
        <f t="shared" si="9"/>
        <v>1.1059789692947017</v>
      </c>
    </row>
    <row r="103" spans="1:8" x14ac:dyDescent="0.2">
      <c r="A103">
        <v>1097</v>
      </c>
      <c r="B103" s="3">
        <v>31</v>
      </c>
      <c r="C103" s="3">
        <v>269754</v>
      </c>
      <c r="D103" s="3">
        <v>7687.9890000000005</v>
      </c>
      <c r="E103" s="19">
        <f t="shared" si="10"/>
        <v>8701.7419354838712</v>
      </c>
      <c r="F103" s="19">
        <f t="shared" si="11"/>
        <v>247.99964516129035</v>
      </c>
      <c r="G103" s="27">
        <f t="shared" si="8"/>
        <v>21</v>
      </c>
      <c r="H103" s="26">
        <f t="shared" si="9"/>
        <v>1.2244755811972265</v>
      </c>
    </row>
    <row r="104" spans="1:8" x14ac:dyDescent="0.2">
      <c r="A104">
        <v>1098</v>
      </c>
      <c r="B104" s="3">
        <v>31</v>
      </c>
      <c r="C104" s="3">
        <v>244737</v>
      </c>
      <c r="D104" s="3">
        <v>6975.0045</v>
      </c>
      <c r="E104" s="19">
        <f t="shared" si="10"/>
        <v>7894.7419354838712</v>
      </c>
      <c r="F104" s="19">
        <f t="shared" si="11"/>
        <v>225.00014516129033</v>
      </c>
      <c r="G104" s="27">
        <f t="shared" si="8"/>
        <v>52</v>
      </c>
      <c r="H104" s="26">
        <f t="shared" si="9"/>
        <v>1.1109176520661996</v>
      </c>
    </row>
    <row r="105" spans="1:8" x14ac:dyDescent="0.2">
      <c r="A105">
        <v>1099</v>
      </c>
      <c r="B105" s="3">
        <v>31</v>
      </c>
      <c r="C105" s="3">
        <v>278456</v>
      </c>
      <c r="D105" s="3">
        <v>7935.9960000000001</v>
      </c>
      <c r="E105" s="19">
        <f t="shared" si="10"/>
        <v>8982.4516129032254</v>
      </c>
      <c r="F105" s="19">
        <f t="shared" si="11"/>
        <v>255.99987096774194</v>
      </c>
      <c r="G105" s="27">
        <f t="shared" si="8"/>
        <v>12</v>
      </c>
      <c r="H105" s="26">
        <f t="shared" si="9"/>
        <v>1.2639759649082307</v>
      </c>
    </row>
    <row r="106" spans="1:8" x14ac:dyDescent="0.2">
      <c r="A106">
        <v>1100</v>
      </c>
      <c r="B106" s="3">
        <v>31</v>
      </c>
      <c r="C106" s="3">
        <v>716207</v>
      </c>
      <c r="D106" s="3">
        <v>20770.003000000001</v>
      </c>
      <c r="E106" s="19">
        <f t="shared" si="10"/>
        <v>23103.451612903227</v>
      </c>
      <c r="F106" s="19">
        <f t="shared" si="11"/>
        <v>670.00009677419359</v>
      </c>
      <c r="G106" s="27">
        <f t="shared" si="8"/>
        <v>1</v>
      </c>
      <c r="H106" s="26">
        <f t="shared" si="9"/>
        <v>3.3080642408428442</v>
      </c>
    </row>
    <row r="107" spans="1:8" x14ac:dyDescent="0.2">
      <c r="A107">
        <v>1101</v>
      </c>
      <c r="B107" s="3">
        <v>31</v>
      </c>
      <c r="C107" s="3">
        <v>189207</v>
      </c>
      <c r="D107" s="3">
        <v>5487.0030000000006</v>
      </c>
      <c r="E107" s="19">
        <f t="shared" si="10"/>
        <v>6103.4516129032254</v>
      </c>
      <c r="F107" s="19">
        <f t="shared" si="11"/>
        <v>177.00009677419357</v>
      </c>
      <c r="G107" s="27">
        <f t="shared" si="8"/>
        <v>149</v>
      </c>
      <c r="H107" s="26">
        <f t="shared" si="9"/>
        <v>0.87392180028560462</v>
      </c>
    </row>
    <row r="108" spans="1:8" x14ac:dyDescent="0.2">
      <c r="A108">
        <v>1102</v>
      </c>
      <c r="B108" s="3">
        <v>31</v>
      </c>
      <c r="C108" s="3">
        <v>210586</v>
      </c>
      <c r="D108" s="3">
        <v>6106.9940000000006</v>
      </c>
      <c r="E108" s="19">
        <f t="shared" si="10"/>
        <v>6793.0967741935483</v>
      </c>
      <c r="F108" s="19">
        <f t="shared" si="11"/>
        <v>196.99980645161293</v>
      </c>
      <c r="G108" s="27">
        <f t="shared" si="8"/>
        <v>129</v>
      </c>
      <c r="H108" s="26">
        <f t="shared" si="9"/>
        <v>0.97266853887511739</v>
      </c>
    </row>
    <row r="109" spans="1:8" x14ac:dyDescent="0.2">
      <c r="A109">
        <v>1103</v>
      </c>
      <c r="B109" s="3">
        <v>31</v>
      </c>
      <c r="C109" s="3">
        <v>217000</v>
      </c>
      <c r="D109" s="3">
        <v>6293</v>
      </c>
      <c r="E109" s="19">
        <f t="shared" si="10"/>
        <v>7000</v>
      </c>
      <c r="F109" s="19">
        <f t="shared" si="11"/>
        <v>203</v>
      </c>
      <c r="G109" s="27">
        <f t="shared" si="8"/>
        <v>116</v>
      </c>
      <c r="H109" s="26">
        <f t="shared" si="9"/>
        <v>1.0022939461118043</v>
      </c>
    </row>
    <row r="110" spans="1:8" x14ac:dyDescent="0.2">
      <c r="A110">
        <v>1104</v>
      </c>
      <c r="B110" s="3">
        <v>31</v>
      </c>
      <c r="C110" s="3">
        <v>210586</v>
      </c>
      <c r="D110" s="3">
        <v>6106.9940000000006</v>
      </c>
      <c r="E110" s="19">
        <f t="shared" si="10"/>
        <v>6793.0967741935483</v>
      </c>
      <c r="F110" s="19">
        <f t="shared" si="11"/>
        <v>196.99980645161293</v>
      </c>
      <c r="G110" s="27">
        <f t="shared" si="8"/>
        <v>129</v>
      </c>
      <c r="H110" s="26">
        <f t="shared" si="9"/>
        <v>0.97266853887511739</v>
      </c>
    </row>
    <row r="111" spans="1:8" x14ac:dyDescent="0.2">
      <c r="A111">
        <v>1105</v>
      </c>
      <c r="B111" s="3">
        <v>31</v>
      </c>
      <c r="C111" s="3">
        <v>214862</v>
      </c>
      <c r="D111" s="3">
        <v>6230.9980000000005</v>
      </c>
      <c r="E111" s="19">
        <f t="shared" si="10"/>
        <v>6931.0322580645161</v>
      </c>
      <c r="F111" s="19">
        <f t="shared" si="11"/>
        <v>200.99993548387098</v>
      </c>
      <c r="G111" s="27">
        <f t="shared" si="8"/>
        <v>122</v>
      </c>
      <c r="H111" s="26">
        <f t="shared" si="9"/>
        <v>0.99241881036624213</v>
      </c>
    </row>
    <row r="112" spans="1:8" x14ac:dyDescent="0.2">
      <c r="A112">
        <v>2106</v>
      </c>
      <c r="B112" s="3">
        <v>20</v>
      </c>
      <c r="C112" s="3">
        <v>68000</v>
      </c>
      <c r="D112" s="3">
        <v>4420</v>
      </c>
      <c r="E112" s="19">
        <f t="shared" si="10"/>
        <v>3400</v>
      </c>
      <c r="F112" s="19">
        <f t="shared" si="11"/>
        <v>221</v>
      </c>
      <c r="G112" s="27">
        <f t="shared" si="8"/>
        <v>72</v>
      </c>
      <c r="H112" s="26">
        <f t="shared" si="9"/>
        <v>1.091167300939452</v>
      </c>
    </row>
    <row r="113" spans="1:8" x14ac:dyDescent="0.2">
      <c r="A113">
        <v>2107</v>
      </c>
      <c r="B113" s="3">
        <v>20</v>
      </c>
      <c r="C113" s="3">
        <v>73666.75</v>
      </c>
      <c r="D113" s="3">
        <v>4420.0050000000001</v>
      </c>
      <c r="E113" s="19">
        <f t="shared" si="10"/>
        <v>3683.3375000000001</v>
      </c>
      <c r="F113" s="19">
        <f t="shared" si="11"/>
        <v>221.00024999999999</v>
      </c>
      <c r="G113" s="27">
        <f t="shared" si="8"/>
        <v>69</v>
      </c>
      <c r="H113" s="26">
        <f t="shared" si="9"/>
        <v>1.0911685352916025</v>
      </c>
    </row>
    <row r="114" spans="1:8" x14ac:dyDescent="0.2">
      <c r="A114">
        <v>1108</v>
      </c>
      <c r="B114" s="3">
        <v>31</v>
      </c>
      <c r="C114" s="3">
        <v>106285.71</v>
      </c>
      <c r="D114" s="3">
        <v>7439.9997000000012</v>
      </c>
      <c r="E114" s="19">
        <f t="shared" si="10"/>
        <v>3428.5712903225808</v>
      </c>
      <c r="F114" s="19">
        <f t="shared" si="11"/>
        <v>239.99999032258069</v>
      </c>
      <c r="G114" s="27">
        <f t="shared" si="8"/>
        <v>33</v>
      </c>
      <c r="H114" s="26">
        <f t="shared" si="9"/>
        <v>1.1849780165872625</v>
      </c>
    </row>
    <row r="115" spans="1:8" x14ac:dyDescent="0.2">
      <c r="A115">
        <v>1109</v>
      </c>
      <c r="B115" s="3">
        <v>31</v>
      </c>
      <c r="C115" s="3">
        <v>94328.57</v>
      </c>
      <c r="D115" s="3">
        <v>6602.9999000000007</v>
      </c>
      <c r="E115" s="19">
        <f t="shared" si="10"/>
        <v>3042.8570967741939</v>
      </c>
      <c r="F115" s="19">
        <f t="shared" si="11"/>
        <v>212.99999677419356</v>
      </c>
      <c r="G115" s="27">
        <f t="shared" si="8"/>
        <v>98</v>
      </c>
      <c r="H115" s="26">
        <f t="shared" si="9"/>
        <v>1.0516680162000398</v>
      </c>
    </row>
    <row r="116" spans="1:8" x14ac:dyDescent="0.2">
      <c r="A116">
        <v>1110</v>
      </c>
      <c r="B116" s="3">
        <v>31</v>
      </c>
      <c r="C116" s="3">
        <v>93885.71</v>
      </c>
      <c r="D116" s="3">
        <v>6571.9997000000012</v>
      </c>
      <c r="E116" s="19">
        <f t="shared" si="10"/>
        <v>3028.5712903225808</v>
      </c>
      <c r="F116" s="19">
        <f t="shared" si="11"/>
        <v>211.99999032258069</v>
      </c>
      <c r="G116" s="27">
        <f t="shared" si="8"/>
        <v>100</v>
      </c>
      <c r="H116" s="26">
        <f t="shared" si="9"/>
        <v>1.0467305757442549</v>
      </c>
    </row>
    <row r="117" spans="1:8" x14ac:dyDescent="0.2">
      <c r="A117">
        <v>2111</v>
      </c>
      <c r="B117" s="3">
        <v>10</v>
      </c>
      <c r="C117" s="3">
        <v>54226.75</v>
      </c>
      <c r="D117" s="3">
        <v>2629.9973749999999</v>
      </c>
      <c r="E117" s="19">
        <f t="shared" si="10"/>
        <v>5422.6750000000002</v>
      </c>
      <c r="F117" s="19">
        <f t="shared" si="11"/>
        <v>262.99973749999998</v>
      </c>
      <c r="G117" s="27">
        <f t="shared" si="8"/>
        <v>8</v>
      </c>
      <c r="H117" s="26">
        <f t="shared" si="9"/>
        <v>1.2985371661342053</v>
      </c>
    </row>
    <row r="118" spans="1:8" x14ac:dyDescent="0.2">
      <c r="A118">
        <v>2112</v>
      </c>
      <c r="B118" s="3">
        <v>10</v>
      </c>
      <c r="C118" s="3">
        <v>40206.25</v>
      </c>
      <c r="D118" s="3">
        <v>1950.003125</v>
      </c>
      <c r="E118" s="19">
        <f t="shared" si="10"/>
        <v>4020.625</v>
      </c>
      <c r="F118" s="19">
        <f t="shared" si="11"/>
        <v>195.00031250000001</v>
      </c>
      <c r="G118" s="27">
        <f t="shared" si="8"/>
        <v>131</v>
      </c>
      <c r="H118" s="26">
        <f t="shared" si="9"/>
        <v>0.96279622023970457</v>
      </c>
    </row>
    <row r="119" spans="1:8" x14ac:dyDescent="0.2">
      <c r="A119">
        <v>2113</v>
      </c>
      <c r="B119" s="3">
        <v>10</v>
      </c>
      <c r="C119" s="3">
        <v>36082.5</v>
      </c>
      <c r="D119" s="3">
        <v>1750.00125</v>
      </c>
      <c r="E119" s="19">
        <f t="shared" si="10"/>
        <v>3608.25</v>
      </c>
      <c r="F119" s="19">
        <f t="shared" si="11"/>
        <v>175.000125</v>
      </c>
      <c r="G119" s="27">
        <f t="shared" si="8"/>
        <v>152</v>
      </c>
      <c r="H119" s="26">
        <f t="shared" si="9"/>
        <v>0.86404712244487214</v>
      </c>
    </row>
    <row r="120" spans="1:8" x14ac:dyDescent="0.2">
      <c r="A120">
        <v>2114</v>
      </c>
      <c r="B120" s="3">
        <v>10</v>
      </c>
      <c r="C120" s="3">
        <v>43711.25</v>
      </c>
      <c r="D120" s="3">
        <v>2119.995625</v>
      </c>
      <c r="E120" s="19">
        <f t="shared" si="10"/>
        <v>4371.125</v>
      </c>
      <c r="F120" s="19">
        <f t="shared" si="11"/>
        <v>211.9995625</v>
      </c>
      <c r="G120" s="27">
        <f t="shared" si="8"/>
        <v>102</v>
      </c>
      <c r="H120" s="26">
        <f t="shared" si="9"/>
        <v>1.046728463409365</v>
      </c>
    </row>
    <row r="121" spans="1:8" x14ac:dyDescent="0.2">
      <c r="A121">
        <v>2115</v>
      </c>
      <c r="B121" s="3">
        <v>10</v>
      </c>
      <c r="C121" s="3">
        <v>50103</v>
      </c>
      <c r="D121" s="3">
        <v>2429.9955</v>
      </c>
      <c r="E121" s="19">
        <f t="shared" si="10"/>
        <v>5010.3</v>
      </c>
      <c r="F121" s="19">
        <f t="shared" si="11"/>
        <v>242.99955</v>
      </c>
      <c r="G121" s="27">
        <f t="shared" si="8"/>
        <v>31</v>
      </c>
      <c r="H121" s="26">
        <f t="shared" si="9"/>
        <v>1.1997880683393731</v>
      </c>
    </row>
    <row r="122" spans="1:8" x14ac:dyDescent="0.2">
      <c r="A122">
        <v>2116</v>
      </c>
      <c r="B122" s="3">
        <v>10</v>
      </c>
      <c r="C122" s="3">
        <v>41649.5</v>
      </c>
      <c r="D122" s="3">
        <v>2020.0007500000002</v>
      </c>
      <c r="E122" s="19">
        <f t="shared" si="10"/>
        <v>4164.95</v>
      </c>
      <c r="F122" s="19">
        <f t="shared" si="11"/>
        <v>202.00007500000001</v>
      </c>
      <c r="G122" s="27">
        <f t="shared" si="8"/>
        <v>117</v>
      </c>
      <c r="H122" s="26">
        <f t="shared" si="9"/>
        <v>0.99735690781591357</v>
      </c>
    </row>
    <row r="123" spans="1:8" x14ac:dyDescent="0.2">
      <c r="A123">
        <v>2117</v>
      </c>
      <c r="B123" s="3">
        <v>10</v>
      </c>
      <c r="C123" s="3">
        <v>36082.5</v>
      </c>
      <c r="D123" s="3">
        <v>1750.00125</v>
      </c>
      <c r="E123" s="19">
        <f t="shared" si="10"/>
        <v>3608.25</v>
      </c>
      <c r="F123" s="19">
        <f t="shared" si="11"/>
        <v>175.000125</v>
      </c>
      <c r="G123" s="27">
        <f t="shared" si="8"/>
        <v>152</v>
      </c>
      <c r="H123" s="26">
        <f t="shared" si="9"/>
        <v>0.86404712244487214</v>
      </c>
    </row>
    <row r="124" spans="1:8" x14ac:dyDescent="0.2">
      <c r="A124">
        <v>2118</v>
      </c>
      <c r="B124" s="3">
        <v>10</v>
      </c>
      <c r="C124" s="3">
        <v>51134</v>
      </c>
      <c r="D124" s="3">
        <v>2479.9990000000003</v>
      </c>
      <c r="E124" s="19">
        <f t="shared" si="10"/>
        <v>5113.3999999999996</v>
      </c>
      <c r="F124" s="19">
        <f t="shared" si="11"/>
        <v>247.99990000000003</v>
      </c>
      <c r="G124" s="27">
        <f t="shared" si="8"/>
        <v>20</v>
      </c>
      <c r="H124" s="26">
        <f t="shared" si="9"/>
        <v>1.2244768394400636</v>
      </c>
    </row>
    <row r="125" spans="1:8" x14ac:dyDescent="0.2">
      <c r="A125">
        <v>1119</v>
      </c>
      <c r="B125" s="3">
        <v>31</v>
      </c>
      <c r="C125" s="3">
        <v>157844</v>
      </c>
      <c r="D125" s="3">
        <v>6881.9984000000004</v>
      </c>
      <c r="E125" s="19">
        <f t="shared" si="10"/>
        <v>5091.7419354838712</v>
      </c>
      <c r="F125" s="19">
        <f t="shared" si="11"/>
        <v>221.99994838709679</v>
      </c>
      <c r="G125" s="27">
        <f t="shared" si="8"/>
        <v>67</v>
      </c>
      <c r="H125" s="26">
        <f t="shared" si="9"/>
        <v>1.0961044547069958</v>
      </c>
    </row>
    <row r="126" spans="1:8" x14ac:dyDescent="0.2">
      <c r="A126">
        <v>1120</v>
      </c>
      <c r="B126" s="3">
        <v>31</v>
      </c>
      <c r="C126" s="3">
        <v>112339.5</v>
      </c>
      <c r="D126" s="3">
        <v>4898.0021999999999</v>
      </c>
      <c r="E126" s="19">
        <f t="shared" si="10"/>
        <v>3623.8548387096776</v>
      </c>
      <c r="F126" s="19">
        <f t="shared" si="11"/>
        <v>158.00007096774192</v>
      </c>
      <c r="G126" s="27">
        <f t="shared" si="8"/>
        <v>162</v>
      </c>
      <c r="H126" s="26">
        <f t="shared" si="9"/>
        <v>0.78011090943942463</v>
      </c>
    </row>
    <row r="127" spans="1:8" x14ac:dyDescent="0.2">
      <c r="A127">
        <v>1121</v>
      </c>
      <c r="B127" s="3">
        <v>31</v>
      </c>
      <c r="C127" s="3">
        <v>126559.75</v>
      </c>
      <c r="D127" s="3">
        <v>5518.0051000000003</v>
      </c>
      <c r="E127" s="19">
        <f t="shared" si="10"/>
        <v>4082.5725806451615</v>
      </c>
      <c r="F127" s="19">
        <f t="shared" si="11"/>
        <v>178.00016451612905</v>
      </c>
      <c r="G127" s="27">
        <f t="shared" si="8"/>
        <v>145</v>
      </c>
      <c r="H127" s="26">
        <f t="shared" si="9"/>
        <v>0.87885954335675553</v>
      </c>
    </row>
    <row r="128" spans="1:8" x14ac:dyDescent="0.2">
      <c r="A128">
        <v>1122</v>
      </c>
      <c r="B128" s="3">
        <v>31</v>
      </c>
      <c r="C128" s="3">
        <v>122293.5</v>
      </c>
      <c r="D128" s="3">
        <v>5331.9966000000004</v>
      </c>
      <c r="E128" s="19">
        <f t="shared" si="10"/>
        <v>3944.9516129032259</v>
      </c>
      <c r="F128" s="19">
        <f t="shared" si="11"/>
        <v>171.99989032258065</v>
      </c>
      <c r="G128" s="27">
        <f t="shared" si="8"/>
        <v>155</v>
      </c>
      <c r="H128" s="26">
        <f t="shared" si="9"/>
        <v>0.84923373794195534</v>
      </c>
    </row>
    <row r="129" spans="1:8" x14ac:dyDescent="0.2">
      <c r="A129">
        <v>1123</v>
      </c>
      <c r="B129" s="3">
        <v>31</v>
      </c>
      <c r="C129" s="3">
        <v>95214.29</v>
      </c>
      <c r="D129" s="3">
        <v>6665.0003000000006</v>
      </c>
      <c r="E129" s="19">
        <f t="shared" si="10"/>
        <v>3071.4287096774192</v>
      </c>
      <c r="F129" s="19">
        <f t="shared" si="11"/>
        <v>215.00000967741937</v>
      </c>
      <c r="G129" s="27">
        <f t="shared" si="8"/>
        <v>87</v>
      </c>
      <c r="H129" s="26">
        <f t="shared" si="9"/>
        <v>1.0615428971116099</v>
      </c>
    </row>
    <row r="130" spans="1:8" x14ac:dyDescent="0.2">
      <c r="A130">
        <v>1124</v>
      </c>
      <c r="B130" s="3">
        <v>31</v>
      </c>
      <c r="C130" s="3">
        <v>111157.14</v>
      </c>
      <c r="D130" s="3">
        <v>7780.9998000000005</v>
      </c>
      <c r="E130" s="19">
        <f t="shared" si="10"/>
        <v>3585.7141935483869</v>
      </c>
      <c r="F130" s="19">
        <f t="shared" si="11"/>
        <v>250.99999354838712</v>
      </c>
      <c r="G130" s="27">
        <f t="shared" si="8"/>
        <v>18</v>
      </c>
      <c r="H130" s="26">
        <f t="shared" si="9"/>
        <v>1.2392895271312827</v>
      </c>
    </row>
    <row r="131" spans="1:8" x14ac:dyDescent="0.2">
      <c r="A131">
        <v>1125</v>
      </c>
      <c r="B131" s="3">
        <v>31</v>
      </c>
      <c r="C131" s="3">
        <v>99642.86</v>
      </c>
      <c r="D131" s="3">
        <v>6975.0002000000004</v>
      </c>
      <c r="E131" s="19">
        <f t="shared" si="10"/>
        <v>3214.2858064516131</v>
      </c>
      <c r="F131" s="19">
        <f t="shared" si="11"/>
        <v>225.0000064516129</v>
      </c>
      <c r="G131" s="27">
        <f t="shared" si="8"/>
        <v>53</v>
      </c>
      <c r="H131" s="26">
        <f t="shared" si="9"/>
        <v>1.1109169671998451</v>
      </c>
    </row>
    <row r="132" spans="1:8" x14ac:dyDescent="0.2">
      <c r="A132">
        <v>1126</v>
      </c>
      <c r="B132" s="3">
        <v>31</v>
      </c>
      <c r="C132" s="3">
        <v>109385.71</v>
      </c>
      <c r="D132" s="3">
        <v>7656.9997000000012</v>
      </c>
      <c r="E132" s="19">
        <f t="shared" si="10"/>
        <v>3528.5712903225808</v>
      </c>
      <c r="F132" s="19">
        <f t="shared" si="11"/>
        <v>246.99999032258069</v>
      </c>
      <c r="G132" s="27">
        <f t="shared" si="8"/>
        <v>23</v>
      </c>
      <c r="H132" s="26">
        <f t="shared" si="9"/>
        <v>1.2195398767980143</v>
      </c>
    </row>
    <row r="133" spans="1:8" x14ac:dyDescent="0.2">
      <c r="A133">
        <v>1127</v>
      </c>
      <c r="B133" s="3">
        <v>31</v>
      </c>
      <c r="C133" s="3">
        <v>94771.43</v>
      </c>
      <c r="D133" s="3">
        <v>6634.0001000000002</v>
      </c>
      <c r="E133" s="19">
        <f t="shared" si="10"/>
        <v>3057.1429032258061</v>
      </c>
      <c r="F133" s="19">
        <f t="shared" si="11"/>
        <v>214.00000322580647</v>
      </c>
      <c r="G133" s="27">
        <f t="shared" si="8"/>
        <v>92</v>
      </c>
      <c r="H133" s="26">
        <f t="shared" si="9"/>
        <v>1.0566054566558249</v>
      </c>
    </row>
    <row r="134" spans="1:8" x14ac:dyDescent="0.2">
      <c r="A134">
        <v>1128</v>
      </c>
      <c r="B134" s="3">
        <v>31</v>
      </c>
      <c r="C134" s="3">
        <v>94328.57</v>
      </c>
      <c r="D134" s="3">
        <v>6602.9999000000007</v>
      </c>
      <c r="E134" s="19">
        <f t="shared" ref="E134:E165" si="12">C134/B134</f>
        <v>3042.8570967741939</v>
      </c>
      <c r="F134" s="19">
        <f t="shared" ref="F134:F165" si="13">D134/B134</f>
        <v>212.99999677419356</v>
      </c>
      <c r="G134" s="27">
        <f t="shared" si="8"/>
        <v>98</v>
      </c>
      <c r="H134" s="26">
        <f t="shared" si="9"/>
        <v>1.0516680162000398</v>
      </c>
    </row>
    <row r="135" spans="1:8" x14ac:dyDescent="0.2">
      <c r="A135">
        <v>1129</v>
      </c>
      <c r="B135" s="3">
        <v>31</v>
      </c>
      <c r="C135" s="3">
        <v>107614.29</v>
      </c>
      <c r="D135" s="3">
        <v>7533.0003000000006</v>
      </c>
      <c r="E135" s="19">
        <f t="shared" si="12"/>
        <v>3471.4287096774192</v>
      </c>
      <c r="F135" s="19">
        <f t="shared" si="13"/>
        <v>243.00000967741937</v>
      </c>
      <c r="G135" s="27">
        <f t="shared" ref="G135:G198" si="14">RANK(F135,F$6:F$205)</f>
        <v>29</v>
      </c>
      <c r="H135" s="26">
        <f t="shared" ref="H135:H198" si="15">F135/F$4</f>
        <v>1.1997903379546173</v>
      </c>
    </row>
    <row r="136" spans="1:8" x14ac:dyDescent="0.2">
      <c r="A136">
        <v>1130</v>
      </c>
      <c r="B136" s="3">
        <v>31</v>
      </c>
      <c r="C136" s="3">
        <v>108942.86</v>
      </c>
      <c r="D136" s="3">
        <v>7626.0002000000004</v>
      </c>
      <c r="E136" s="19">
        <f t="shared" si="12"/>
        <v>3514.2858064516131</v>
      </c>
      <c r="F136" s="19">
        <f t="shared" si="13"/>
        <v>246.0000064516129</v>
      </c>
      <c r="G136" s="27">
        <f t="shared" si="14"/>
        <v>24</v>
      </c>
      <c r="H136" s="26">
        <f t="shared" si="15"/>
        <v>1.2146025478321008</v>
      </c>
    </row>
    <row r="137" spans="1:8" x14ac:dyDescent="0.2">
      <c r="A137">
        <v>1131</v>
      </c>
      <c r="B137" s="3">
        <v>31</v>
      </c>
      <c r="C137" s="3">
        <v>95214.29</v>
      </c>
      <c r="D137" s="3">
        <v>6665.0003000000006</v>
      </c>
      <c r="E137" s="19">
        <f t="shared" si="12"/>
        <v>3071.4287096774192</v>
      </c>
      <c r="F137" s="19">
        <f t="shared" si="13"/>
        <v>215.00000967741937</v>
      </c>
      <c r="G137" s="27">
        <f t="shared" si="14"/>
        <v>87</v>
      </c>
      <c r="H137" s="26">
        <f t="shared" si="15"/>
        <v>1.0615428971116099</v>
      </c>
    </row>
    <row r="138" spans="1:8" x14ac:dyDescent="0.2">
      <c r="A138">
        <v>1132</v>
      </c>
      <c r="B138" s="3">
        <v>31</v>
      </c>
      <c r="C138" s="3">
        <v>107614.29</v>
      </c>
      <c r="D138" s="3">
        <v>7533.0003000000006</v>
      </c>
      <c r="E138" s="19">
        <f t="shared" si="12"/>
        <v>3471.4287096774192</v>
      </c>
      <c r="F138" s="19">
        <f t="shared" si="13"/>
        <v>243.00000967741937</v>
      </c>
      <c r="G138" s="27">
        <f t="shared" si="14"/>
        <v>29</v>
      </c>
      <c r="H138" s="26">
        <f t="shared" si="15"/>
        <v>1.1997903379546173</v>
      </c>
    </row>
    <row r="139" spans="1:8" x14ac:dyDescent="0.2">
      <c r="A139">
        <v>1133</v>
      </c>
      <c r="B139" s="3">
        <v>31</v>
      </c>
      <c r="C139" s="3">
        <v>98757.14</v>
      </c>
      <c r="D139" s="3">
        <v>6912.9998000000005</v>
      </c>
      <c r="E139" s="19">
        <f t="shared" si="12"/>
        <v>3185.7141935483869</v>
      </c>
      <c r="F139" s="19">
        <f t="shared" si="13"/>
        <v>222.99999354838712</v>
      </c>
      <c r="G139" s="27">
        <f t="shared" si="14"/>
        <v>61</v>
      </c>
      <c r="H139" s="26">
        <f t="shared" si="15"/>
        <v>1.1010420862882753</v>
      </c>
    </row>
    <row r="140" spans="1:8" x14ac:dyDescent="0.2">
      <c r="A140">
        <v>1134</v>
      </c>
      <c r="B140" s="3">
        <v>31</v>
      </c>
      <c r="C140" s="3">
        <v>109828.57</v>
      </c>
      <c r="D140" s="3">
        <v>7687.9999000000016</v>
      </c>
      <c r="E140" s="19">
        <f t="shared" si="12"/>
        <v>3542.8570967741939</v>
      </c>
      <c r="F140" s="19">
        <f t="shared" si="13"/>
        <v>247.99999677419359</v>
      </c>
      <c r="G140" s="27">
        <f t="shared" si="14"/>
        <v>19</v>
      </c>
      <c r="H140" s="26">
        <f t="shared" si="15"/>
        <v>1.2244773172537993</v>
      </c>
    </row>
    <row r="141" spans="1:8" x14ac:dyDescent="0.2">
      <c r="A141">
        <v>1135</v>
      </c>
      <c r="B141" s="3">
        <v>31</v>
      </c>
      <c r="C141" s="3">
        <v>105400</v>
      </c>
      <c r="D141" s="3">
        <v>7378.0000000000009</v>
      </c>
      <c r="E141" s="19">
        <f t="shared" si="12"/>
        <v>3400</v>
      </c>
      <c r="F141" s="19">
        <f t="shared" si="13"/>
        <v>238.00000000000003</v>
      </c>
      <c r="G141" s="27">
        <f t="shared" si="14"/>
        <v>37</v>
      </c>
      <c r="H141" s="26">
        <f t="shared" si="15"/>
        <v>1.175103247165564</v>
      </c>
    </row>
    <row r="142" spans="1:8" x14ac:dyDescent="0.2">
      <c r="A142">
        <v>1136</v>
      </c>
      <c r="B142" s="3">
        <v>31</v>
      </c>
      <c r="C142" s="3">
        <v>108500</v>
      </c>
      <c r="D142" s="3">
        <v>7595.0000000000009</v>
      </c>
      <c r="E142" s="19">
        <f t="shared" si="12"/>
        <v>3500</v>
      </c>
      <c r="F142" s="19">
        <f t="shared" si="13"/>
        <v>245.00000000000003</v>
      </c>
      <c r="G142" s="27">
        <f t="shared" si="14"/>
        <v>27</v>
      </c>
      <c r="H142" s="26">
        <f t="shared" si="15"/>
        <v>1.2096651073763158</v>
      </c>
    </row>
    <row r="143" spans="1:8" x14ac:dyDescent="0.2">
      <c r="A143">
        <v>1137</v>
      </c>
      <c r="B143" s="3">
        <v>31</v>
      </c>
      <c r="C143" s="3">
        <v>93885.71</v>
      </c>
      <c r="D143" s="3">
        <v>6571.9997000000012</v>
      </c>
      <c r="E143" s="19">
        <f t="shared" si="12"/>
        <v>3028.5712903225808</v>
      </c>
      <c r="F143" s="19">
        <f t="shared" si="13"/>
        <v>211.99999032258069</v>
      </c>
      <c r="G143" s="27">
        <f t="shared" si="14"/>
        <v>100</v>
      </c>
      <c r="H143" s="26">
        <f t="shared" si="15"/>
        <v>1.0467305757442549</v>
      </c>
    </row>
    <row r="144" spans="1:8" x14ac:dyDescent="0.2">
      <c r="A144">
        <v>1138</v>
      </c>
      <c r="B144" s="3">
        <v>31</v>
      </c>
      <c r="C144" s="3">
        <v>126559.65</v>
      </c>
      <c r="D144" s="3">
        <v>5518.0007399999995</v>
      </c>
      <c r="E144" s="19">
        <f t="shared" si="12"/>
        <v>4082.5693548387094</v>
      </c>
      <c r="F144" s="19">
        <f t="shared" si="13"/>
        <v>178.00002387096774</v>
      </c>
      <c r="G144" s="27">
        <f t="shared" si="14"/>
        <v>146</v>
      </c>
      <c r="H144" s="26">
        <f t="shared" si="15"/>
        <v>0.87885884893412636</v>
      </c>
    </row>
    <row r="145" spans="1:8" x14ac:dyDescent="0.2">
      <c r="A145">
        <v>1139</v>
      </c>
      <c r="B145" s="3">
        <v>31</v>
      </c>
      <c r="C145" s="3">
        <v>87910.45</v>
      </c>
      <c r="D145" s="3">
        <v>4712.0001199999997</v>
      </c>
      <c r="E145" s="19">
        <f t="shared" si="12"/>
        <v>2835.8209677419354</v>
      </c>
      <c r="F145" s="19">
        <f t="shared" si="13"/>
        <v>152.00000387096773</v>
      </c>
      <c r="G145" s="27">
        <f t="shared" si="14"/>
        <v>163</v>
      </c>
      <c r="H145" s="26">
        <f t="shared" si="15"/>
        <v>0.75048612654601876</v>
      </c>
    </row>
    <row r="146" spans="1:8" x14ac:dyDescent="0.2">
      <c r="A146">
        <v>1140</v>
      </c>
      <c r="B146" s="3">
        <v>31</v>
      </c>
      <c r="C146" s="3">
        <v>127981.65</v>
      </c>
      <c r="D146" s="3">
        <v>5579.9999399999997</v>
      </c>
      <c r="E146" s="19">
        <f t="shared" si="12"/>
        <v>4128.4403225806445</v>
      </c>
      <c r="F146" s="19">
        <f t="shared" si="13"/>
        <v>179.99999806451612</v>
      </c>
      <c r="G146" s="27">
        <f t="shared" si="14"/>
        <v>143</v>
      </c>
      <c r="H146" s="26">
        <f t="shared" si="15"/>
        <v>0.88873353872020211</v>
      </c>
    </row>
    <row r="147" spans="1:8" x14ac:dyDescent="0.2">
      <c r="A147">
        <v>1141</v>
      </c>
      <c r="B147" s="3">
        <v>31</v>
      </c>
      <c r="C147" s="3">
        <v>102947.75</v>
      </c>
      <c r="D147" s="3">
        <v>5517.9994000000006</v>
      </c>
      <c r="E147" s="19">
        <f t="shared" si="12"/>
        <v>3320.8951612903224</v>
      </c>
      <c r="F147" s="19">
        <f t="shared" si="13"/>
        <v>177.99998064516132</v>
      </c>
      <c r="G147" s="27">
        <f t="shared" si="14"/>
        <v>148</v>
      </c>
      <c r="H147" s="26">
        <f t="shared" si="15"/>
        <v>0.8788586355106579</v>
      </c>
    </row>
    <row r="148" spans="1:8" x14ac:dyDescent="0.2">
      <c r="A148">
        <v>1142</v>
      </c>
      <c r="B148" s="3">
        <v>31</v>
      </c>
      <c r="C148" s="3">
        <v>113761.45</v>
      </c>
      <c r="D148" s="3">
        <v>4959.9992199999997</v>
      </c>
      <c r="E148" s="19">
        <f t="shared" si="12"/>
        <v>3669.7241935483871</v>
      </c>
      <c r="F148" s="19">
        <f t="shared" si="13"/>
        <v>159.99997483870968</v>
      </c>
      <c r="G148" s="27">
        <f t="shared" si="14"/>
        <v>161</v>
      </c>
      <c r="H148" s="26">
        <f t="shared" si="15"/>
        <v>0.7899852520141859</v>
      </c>
    </row>
    <row r="149" spans="1:8" x14ac:dyDescent="0.2">
      <c r="A149">
        <v>1143</v>
      </c>
      <c r="B149" s="3">
        <v>31</v>
      </c>
      <c r="C149" s="3">
        <v>101791.05</v>
      </c>
      <c r="D149" s="3">
        <v>5456.0002800000002</v>
      </c>
      <c r="E149" s="19">
        <f t="shared" si="12"/>
        <v>3283.5822580645163</v>
      </c>
      <c r="F149" s="19">
        <f t="shared" si="13"/>
        <v>176.00000903225808</v>
      </c>
      <c r="G149" s="27">
        <f t="shared" si="14"/>
        <v>151</v>
      </c>
      <c r="H149" s="26">
        <f t="shared" si="15"/>
        <v>0.86898395846628163</v>
      </c>
    </row>
    <row r="150" spans="1:8" x14ac:dyDescent="0.2">
      <c r="A150">
        <v>1144</v>
      </c>
      <c r="B150" s="3">
        <v>31</v>
      </c>
      <c r="C150" s="3">
        <v>89900</v>
      </c>
      <c r="D150" s="3">
        <v>6293.0000000000009</v>
      </c>
      <c r="E150" s="19">
        <f t="shared" si="12"/>
        <v>2900</v>
      </c>
      <c r="F150" s="19">
        <f t="shared" si="13"/>
        <v>203.00000000000003</v>
      </c>
      <c r="G150" s="27">
        <f t="shared" si="14"/>
        <v>115</v>
      </c>
      <c r="H150" s="26">
        <f t="shared" si="15"/>
        <v>1.0022939461118046</v>
      </c>
    </row>
    <row r="151" spans="1:8" x14ac:dyDescent="0.2">
      <c r="A151">
        <v>1145</v>
      </c>
      <c r="B151" s="3">
        <v>31</v>
      </c>
      <c r="C151" s="3">
        <v>102742.86</v>
      </c>
      <c r="D151" s="3">
        <v>7192.0002000000004</v>
      </c>
      <c r="E151" s="19">
        <f t="shared" si="12"/>
        <v>3314.2858064516131</v>
      </c>
      <c r="F151" s="19">
        <f t="shared" si="13"/>
        <v>232.0000064516129</v>
      </c>
      <c r="G151" s="27">
        <f t="shared" si="14"/>
        <v>41</v>
      </c>
      <c r="H151" s="26">
        <f t="shared" si="15"/>
        <v>1.1454788274105969</v>
      </c>
    </row>
    <row r="152" spans="1:8" x14ac:dyDescent="0.2">
      <c r="A152">
        <v>1146</v>
      </c>
      <c r="B152" s="3">
        <v>31</v>
      </c>
      <c r="C152" s="3">
        <v>91671.43</v>
      </c>
      <c r="D152" s="3">
        <v>6417.0001000000002</v>
      </c>
      <c r="E152" s="19">
        <f t="shared" si="12"/>
        <v>2957.1429032258061</v>
      </c>
      <c r="F152" s="19">
        <f t="shared" si="13"/>
        <v>207.00000322580647</v>
      </c>
      <c r="G152" s="27">
        <f t="shared" si="14"/>
        <v>110</v>
      </c>
      <c r="H152" s="26">
        <f t="shared" si="15"/>
        <v>1.0220435964450729</v>
      </c>
    </row>
    <row r="153" spans="1:8" x14ac:dyDescent="0.2">
      <c r="A153">
        <v>1147</v>
      </c>
      <c r="B153" s="3">
        <v>31</v>
      </c>
      <c r="C153" s="3">
        <v>162440</v>
      </c>
      <c r="D153" s="3">
        <v>4061</v>
      </c>
      <c r="E153" s="19">
        <f t="shared" si="12"/>
        <v>5240</v>
      </c>
      <c r="F153" s="19">
        <f t="shared" si="13"/>
        <v>131</v>
      </c>
      <c r="G153" s="27">
        <f t="shared" si="14"/>
        <v>182</v>
      </c>
      <c r="H153" s="26">
        <f t="shared" si="15"/>
        <v>0.64680052680121369</v>
      </c>
    </row>
    <row r="154" spans="1:8" x14ac:dyDescent="0.2">
      <c r="A154">
        <v>1148</v>
      </c>
      <c r="B154" s="3">
        <v>31</v>
      </c>
      <c r="C154" s="3">
        <v>121520</v>
      </c>
      <c r="D154" s="3">
        <v>3038</v>
      </c>
      <c r="E154" s="19">
        <f t="shared" si="12"/>
        <v>3920</v>
      </c>
      <c r="F154" s="19">
        <f t="shared" si="13"/>
        <v>98</v>
      </c>
      <c r="G154" s="27">
        <f t="shared" si="14"/>
        <v>197</v>
      </c>
      <c r="H154" s="26">
        <f t="shared" si="15"/>
        <v>0.48386604295052627</v>
      </c>
    </row>
    <row r="155" spans="1:8" x14ac:dyDescent="0.2">
      <c r="A155">
        <v>1149</v>
      </c>
      <c r="B155" s="3">
        <v>31</v>
      </c>
      <c r="C155" s="3">
        <v>128960</v>
      </c>
      <c r="D155" s="3">
        <v>3224</v>
      </c>
      <c r="E155" s="19">
        <f t="shared" si="12"/>
        <v>4160</v>
      </c>
      <c r="F155" s="19">
        <f t="shared" si="13"/>
        <v>104</v>
      </c>
      <c r="G155" s="27">
        <f t="shared" si="14"/>
        <v>196</v>
      </c>
      <c r="H155" s="26">
        <f t="shared" si="15"/>
        <v>0.51349049455974216</v>
      </c>
    </row>
    <row r="156" spans="1:8" x14ac:dyDescent="0.2">
      <c r="A156">
        <v>1150</v>
      </c>
      <c r="B156" s="3">
        <v>31</v>
      </c>
      <c r="C156" s="3">
        <v>135160</v>
      </c>
      <c r="D156" s="3">
        <v>3379</v>
      </c>
      <c r="E156" s="19">
        <f t="shared" si="12"/>
        <v>4360</v>
      </c>
      <c r="F156" s="19">
        <f t="shared" si="13"/>
        <v>109</v>
      </c>
      <c r="G156" s="27">
        <f t="shared" si="14"/>
        <v>194</v>
      </c>
      <c r="H156" s="26">
        <f t="shared" si="15"/>
        <v>0.53817753756742204</v>
      </c>
    </row>
    <row r="157" spans="1:8" x14ac:dyDescent="0.2">
      <c r="A157">
        <v>1151</v>
      </c>
      <c r="B157" s="3">
        <v>31</v>
      </c>
      <c r="C157" s="3">
        <v>163680</v>
      </c>
      <c r="D157" s="3">
        <v>4092</v>
      </c>
      <c r="E157" s="19">
        <f t="shared" si="12"/>
        <v>5280</v>
      </c>
      <c r="F157" s="19">
        <f t="shared" si="13"/>
        <v>132</v>
      </c>
      <c r="G157" s="27">
        <f t="shared" si="14"/>
        <v>181</v>
      </c>
      <c r="H157" s="26">
        <f t="shared" si="15"/>
        <v>0.65173793540274971</v>
      </c>
    </row>
    <row r="158" spans="1:8" x14ac:dyDescent="0.2">
      <c r="A158">
        <v>1152</v>
      </c>
      <c r="B158" s="3">
        <v>31</v>
      </c>
      <c r="C158" s="3">
        <v>114814.8</v>
      </c>
      <c r="D158" s="3">
        <v>6819.9991200000004</v>
      </c>
      <c r="E158" s="19">
        <f t="shared" si="12"/>
        <v>3703.7032258064519</v>
      </c>
      <c r="F158" s="19">
        <f t="shared" si="13"/>
        <v>219.99997161290324</v>
      </c>
      <c r="G158" s="27">
        <f t="shared" si="14"/>
        <v>75</v>
      </c>
      <c r="H158" s="26">
        <f t="shared" si="15"/>
        <v>1.0862297521792204</v>
      </c>
    </row>
    <row r="159" spans="1:8" x14ac:dyDescent="0.2">
      <c r="A159">
        <v>1153</v>
      </c>
      <c r="B159" s="3">
        <v>31</v>
      </c>
      <c r="C159" s="3">
        <v>108552.2</v>
      </c>
      <c r="D159" s="3">
        <v>6448.0006800000001</v>
      </c>
      <c r="E159" s="19">
        <f t="shared" si="12"/>
        <v>3501.6838709677418</v>
      </c>
      <c r="F159" s="19">
        <f t="shared" si="13"/>
        <v>208.00002193548389</v>
      </c>
      <c r="G159" s="27">
        <f t="shared" si="14"/>
        <v>108</v>
      </c>
      <c r="H159" s="26">
        <f t="shared" si="15"/>
        <v>1.0269810974239311</v>
      </c>
    </row>
    <row r="160" spans="1:8" x14ac:dyDescent="0.2">
      <c r="A160">
        <v>1154</v>
      </c>
      <c r="B160" s="3">
        <v>31</v>
      </c>
      <c r="C160" s="3">
        <v>110117.85</v>
      </c>
      <c r="D160" s="3">
        <v>6541.0002900000009</v>
      </c>
      <c r="E160" s="19">
        <f t="shared" si="12"/>
        <v>3552.1887096774194</v>
      </c>
      <c r="F160" s="19">
        <f t="shared" si="13"/>
        <v>211.00000935483874</v>
      </c>
      <c r="G160" s="27">
        <f t="shared" si="14"/>
        <v>104</v>
      </c>
      <c r="H160" s="26">
        <f t="shared" si="15"/>
        <v>1.0417932611127536</v>
      </c>
    </row>
    <row r="161" spans="1:8" x14ac:dyDescent="0.2">
      <c r="A161">
        <v>1155</v>
      </c>
      <c r="B161" s="3">
        <v>31</v>
      </c>
      <c r="C161" s="3">
        <v>113249.15</v>
      </c>
      <c r="D161" s="3">
        <v>6726.9995099999996</v>
      </c>
      <c r="E161" s="19">
        <f t="shared" si="12"/>
        <v>3653.1983870967738</v>
      </c>
      <c r="F161" s="19">
        <f t="shared" si="13"/>
        <v>216.99998419354839</v>
      </c>
      <c r="G161" s="27">
        <f t="shared" si="14"/>
        <v>82</v>
      </c>
      <c r="H161" s="26">
        <f t="shared" si="15"/>
        <v>1.071417588490398</v>
      </c>
    </row>
    <row r="162" spans="1:8" x14ac:dyDescent="0.2">
      <c r="A162">
        <v>1156</v>
      </c>
      <c r="B162" s="3">
        <v>31</v>
      </c>
      <c r="C162" s="3">
        <v>116902.35</v>
      </c>
      <c r="D162" s="3">
        <v>6943.9995900000004</v>
      </c>
      <c r="E162" s="19">
        <f t="shared" si="12"/>
        <v>3771.043548387097</v>
      </c>
      <c r="F162" s="19">
        <f t="shared" si="13"/>
        <v>223.99998677419356</v>
      </c>
      <c r="G162" s="27">
        <f t="shared" si="14"/>
        <v>57</v>
      </c>
      <c r="H162" s="26">
        <f t="shared" si="15"/>
        <v>1.1059794614428495</v>
      </c>
    </row>
    <row r="163" spans="1:8" x14ac:dyDescent="0.2">
      <c r="A163">
        <v>1157</v>
      </c>
      <c r="B163" s="3">
        <v>31</v>
      </c>
      <c r="C163" s="3">
        <v>115858.6</v>
      </c>
      <c r="D163" s="3">
        <v>6882.0008400000006</v>
      </c>
      <c r="E163" s="19">
        <f t="shared" si="12"/>
        <v>3737.3741935483872</v>
      </c>
      <c r="F163" s="19">
        <f t="shared" si="13"/>
        <v>222.0000270967742</v>
      </c>
      <c r="G163" s="27">
        <f t="shared" si="14"/>
        <v>64</v>
      </c>
      <c r="H163" s="26">
        <f t="shared" si="15"/>
        <v>1.0961048433288341</v>
      </c>
    </row>
    <row r="164" spans="1:8" x14ac:dyDescent="0.2">
      <c r="A164">
        <v>1158</v>
      </c>
      <c r="B164" s="3">
        <v>31</v>
      </c>
      <c r="C164" s="3">
        <v>123643.1</v>
      </c>
      <c r="D164" s="3">
        <v>7344.4001400000006</v>
      </c>
      <c r="E164" s="19">
        <f t="shared" si="12"/>
        <v>3988.4870967741936</v>
      </c>
      <c r="F164" s="19">
        <f t="shared" si="13"/>
        <v>236.91613354838711</v>
      </c>
      <c r="G164" s="27">
        <f t="shared" si="14"/>
        <v>38</v>
      </c>
      <c r="H164" s="26">
        <f t="shared" si="15"/>
        <v>1.1697517556244541</v>
      </c>
    </row>
    <row r="165" spans="1:8" x14ac:dyDescent="0.2">
      <c r="A165">
        <v>1159</v>
      </c>
      <c r="B165" s="3">
        <v>31</v>
      </c>
      <c r="C165" s="3">
        <v>125989</v>
      </c>
      <c r="D165" s="3">
        <v>7483.7466000000004</v>
      </c>
      <c r="E165" s="19">
        <f t="shared" si="12"/>
        <v>4064.1612903225805</v>
      </c>
      <c r="F165" s="19">
        <f t="shared" si="13"/>
        <v>241.41118064516129</v>
      </c>
      <c r="G165" s="27">
        <f t="shared" si="14"/>
        <v>32</v>
      </c>
      <c r="H165" s="26">
        <f t="shared" si="15"/>
        <v>1.1919456398243762</v>
      </c>
    </row>
    <row r="166" spans="1:8" x14ac:dyDescent="0.2">
      <c r="A166">
        <v>1160</v>
      </c>
      <c r="B166" s="3">
        <v>31</v>
      </c>
      <c r="C166" s="3">
        <v>71916.97</v>
      </c>
      <c r="D166" s="3">
        <v>5889.9998430000005</v>
      </c>
      <c r="E166" s="19">
        <f t="shared" ref="E166:E197" si="16">C166/B166</f>
        <v>2319.902258064516</v>
      </c>
      <c r="F166" s="19">
        <f t="shared" ref="F166:F197" si="17">D166/B166</f>
        <v>189.9999949354839</v>
      </c>
      <c r="G166" s="27">
        <f t="shared" si="14"/>
        <v>136</v>
      </c>
      <c r="H166" s="26">
        <f t="shared" si="15"/>
        <v>0.93810760928625125</v>
      </c>
    </row>
    <row r="167" spans="1:8" x14ac:dyDescent="0.2">
      <c r="A167">
        <v>1161</v>
      </c>
      <c r="B167" s="3">
        <v>31</v>
      </c>
      <c r="C167" s="3">
        <v>64725.27</v>
      </c>
      <c r="D167" s="3">
        <v>5300.999613</v>
      </c>
      <c r="E167" s="19">
        <f t="shared" si="16"/>
        <v>2087.9119354838708</v>
      </c>
      <c r="F167" s="19">
        <f t="shared" si="17"/>
        <v>170.99998751612904</v>
      </c>
      <c r="G167" s="27">
        <f t="shared" si="14"/>
        <v>156</v>
      </c>
      <c r="H167" s="26">
        <f t="shared" si="15"/>
        <v>0.84429680922468109</v>
      </c>
    </row>
    <row r="168" spans="1:8" x14ac:dyDescent="0.2">
      <c r="A168">
        <v>1162</v>
      </c>
      <c r="B168" s="3">
        <v>31</v>
      </c>
      <c r="C168" s="3">
        <v>67374.850000000006</v>
      </c>
      <c r="D168" s="3">
        <v>5518.0002150000009</v>
      </c>
      <c r="E168" s="19">
        <f t="shared" si="16"/>
        <v>2173.3822580645165</v>
      </c>
      <c r="F168" s="19">
        <f t="shared" si="17"/>
        <v>178.0000069354839</v>
      </c>
      <c r="G168" s="27">
        <f t="shared" si="14"/>
        <v>147</v>
      </c>
      <c r="H168" s="26">
        <f t="shared" si="15"/>
        <v>0.87885876531672269</v>
      </c>
    </row>
    <row r="169" spans="1:8" x14ac:dyDescent="0.2">
      <c r="A169">
        <v>1163</v>
      </c>
      <c r="B169" s="3">
        <v>31</v>
      </c>
      <c r="C169" s="3">
        <v>126011.5</v>
      </c>
      <c r="D169" s="3">
        <v>6603.0026000000007</v>
      </c>
      <c r="E169" s="19">
        <f t="shared" si="16"/>
        <v>4064.8870967741937</v>
      </c>
      <c r="F169" s="19">
        <f t="shared" si="17"/>
        <v>213.00008387096776</v>
      </c>
      <c r="G169" s="27">
        <f t="shared" si="14"/>
        <v>94</v>
      </c>
      <c r="H169" s="26">
        <f t="shared" si="15"/>
        <v>1.051668446232402</v>
      </c>
    </row>
    <row r="170" spans="1:8" x14ac:dyDescent="0.2">
      <c r="A170">
        <v>1164</v>
      </c>
      <c r="B170" s="3">
        <v>31</v>
      </c>
      <c r="C170" s="3">
        <v>98159</v>
      </c>
      <c r="D170" s="3">
        <v>6664.9961000000003</v>
      </c>
      <c r="E170" s="19">
        <f t="shared" si="16"/>
        <v>3166.4193548387098</v>
      </c>
      <c r="F170" s="19">
        <f t="shared" si="17"/>
        <v>214.99987419354841</v>
      </c>
      <c r="G170" s="27">
        <f t="shared" si="14"/>
        <v>90</v>
      </c>
      <c r="H170" s="26">
        <f t="shared" si="15"/>
        <v>1.0615422281723801</v>
      </c>
    </row>
    <row r="171" spans="1:8" x14ac:dyDescent="0.2">
      <c r="A171">
        <v>1165</v>
      </c>
      <c r="B171" s="3">
        <v>31</v>
      </c>
      <c r="C171" s="3">
        <v>124828.25</v>
      </c>
      <c r="D171" s="3">
        <v>6541.0003000000006</v>
      </c>
      <c r="E171" s="19">
        <f t="shared" si="16"/>
        <v>4026.7177419354839</v>
      </c>
      <c r="F171" s="19">
        <f t="shared" si="17"/>
        <v>211.00000967741937</v>
      </c>
      <c r="G171" s="27">
        <f t="shared" si="14"/>
        <v>103</v>
      </c>
      <c r="H171" s="26">
        <f t="shared" si="15"/>
        <v>1.041793262705466</v>
      </c>
    </row>
    <row r="172" spans="1:8" x14ac:dyDescent="0.2">
      <c r="A172">
        <v>1166</v>
      </c>
      <c r="B172" s="3">
        <v>31</v>
      </c>
      <c r="C172" s="3">
        <v>99985.25</v>
      </c>
      <c r="D172" s="3">
        <v>6788.9984750000003</v>
      </c>
      <c r="E172" s="19">
        <f t="shared" si="16"/>
        <v>3225.3306451612902</v>
      </c>
      <c r="F172" s="19">
        <f t="shared" si="17"/>
        <v>218.99995080645164</v>
      </c>
      <c r="G172" s="27">
        <f t="shared" si="14"/>
        <v>79</v>
      </c>
      <c r="H172" s="26">
        <f t="shared" si="15"/>
        <v>1.0812922408477312</v>
      </c>
    </row>
    <row r="173" spans="1:8" x14ac:dyDescent="0.2">
      <c r="A173">
        <v>1167</v>
      </c>
      <c r="B173" s="3">
        <v>31</v>
      </c>
      <c r="C173" s="3">
        <v>68888.89</v>
      </c>
      <c r="D173" s="3">
        <v>5642.0000909999999</v>
      </c>
      <c r="E173" s="19">
        <f t="shared" si="16"/>
        <v>2222.2222580645162</v>
      </c>
      <c r="F173" s="19">
        <f t="shared" si="17"/>
        <v>182.00000293548388</v>
      </c>
      <c r="G173" s="27">
        <f t="shared" si="14"/>
        <v>141</v>
      </c>
      <c r="H173" s="26">
        <f t="shared" si="15"/>
        <v>0.89860837997323217</v>
      </c>
    </row>
    <row r="174" spans="1:8" x14ac:dyDescent="0.2">
      <c r="A174">
        <v>1168</v>
      </c>
      <c r="B174" s="3">
        <v>31</v>
      </c>
      <c r="C174" s="3">
        <v>69645.91</v>
      </c>
      <c r="D174" s="3">
        <v>5704.0000290000007</v>
      </c>
      <c r="E174" s="19">
        <f t="shared" si="16"/>
        <v>2246.6422580645162</v>
      </c>
      <c r="F174" s="19">
        <f t="shared" si="17"/>
        <v>184.00000093548388</v>
      </c>
      <c r="G174" s="27">
        <f t="shared" si="14"/>
        <v>138</v>
      </c>
      <c r="H174" s="26">
        <f t="shared" si="15"/>
        <v>0.90848318730148692</v>
      </c>
    </row>
    <row r="175" spans="1:8" x14ac:dyDescent="0.2">
      <c r="A175">
        <v>1169</v>
      </c>
      <c r="B175" s="3">
        <v>31</v>
      </c>
      <c r="C175" s="3">
        <v>79487.179999999993</v>
      </c>
      <c r="D175" s="3">
        <v>6510.0000419999997</v>
      </c>
      <c r="E175" s="19">
        <f t="shared" si="16"/>
        <v>2564.1025806451612</v>
      </c>
      <c r="F175" s="19">
        <f t="shared" si="17"/>
        <v>210.0000013548387</v>
      </c>
      <c r="G175" s="27">
        <f t="shared" si="14"/>
        <v>107</v>
      </c>
      <c r="H175" s="26">
        <f t="shared" si="15"/>
        <v>1.0368558130119485</v>
      </c>
    </row>
    <row r="176" spans="1:8" x14ac:dyDescent="0.2">
      <c r="A176">
        <v>1171</v>
      </c>
      <c r="B176" s="3">
        <v>31</v>
      </c>
      <c r="C176" s="3">
        <v>105420.9</v>
      </c>
      <c r="D176" s="3">
        <v>6262.0014599999995</v>
      </c>
      <c r="E176" s="19">
        <f t="shared" si="16"/>
        <v>3400.6741935483869</v>
      </c>
      <c r="F176" s="19">
        <f t="shared" si="17"/>
        <v>202.00004709677418</v>
      </c>
      <c r="G176" s="27">
        <f t="shared" si="14"/>
        <v>118</v>
      </c>
      <c r="H176" s="26">
        <f t="shared" si="15"/>
        <v>0.99735677004628642</v>
      </c>
    </row>
    <row r="177" spans="1:8" x14ac:dyDescent="0.2">
      <c r="A177">
        <v>1172</v>
      </c>
      <c r="B177" s="3">
        <v>31</v>
      </c>
      <c r="C177" s="3">
        <v>106464.65</v>
      </c>
      <c r="D177" s="3">
        <v>6324.0002100000002</v>
      </c>
      <c r="E177" s="19">
        <f t="shared" si="16"/>
        <v>3434.3435483870967</v>
      </c>
      <c r="F177" s="19">
        <f t="shared" si="17"/>
        <v>204.00000677419357</v>
      </c>
      <c r="G177" s="27">
        <f t="shared" si="14"/>
        <v>114</v>
      </c>
      <c r="H177" s="26">
        <f t="shared" si="15"/>
        <v>1.0072313881603021</v>
      </c>
    </row>
    <row r="178" spans="1:8" x14ac:dyDescent="0.2">
      <c r="A178">
        <v>2173</v>
      </c>
      <c r="B178" s="3">
        <v>15</v>
      </c>
      <c r="C178" s="3">
        <v>53852.49</v>
      </c>
      <c r="D178" s="3">
        <v>3198.8379059999997</v>
      </c>
      <c r="E178" s="19">
        <f t="shared" si="16"/>
        <v>3590.1659999999997</v>
      </c>
      <c r="F178" s="19">
        <f t="shared" si="17"/>
        <v>213.25586039999999</v>
      </c>
      <c r="G178" s="27">
        <f t="shared" si="14"/>
        <v>93</v>
      </c>
      <c r="H178" s="26">
        <f t="shared" si="15"/>
        <v>1.0529313194669165</v>
      </c>
    </row>
    <row r="179" spans="1:8" x14ac:dyDescent="0.2">
      <c r="A179">
        <v>1174</v>
      </c>
      <c r="B179" s="3">
        <v>31</v>
      </c>
      <c r="C179" s="3">
        <v>110074.05</v>
      </c>
      <c r="D179" s="3">
        <v>6538.3985700000003</v>
      </c>
      <c r="E179" s="19">
        <f t="shared" si="16"/>
        <v>3550.7758064516129</v>
      </c>
      <c r="F179" s="19">
        <f t="shared" si="17"/>
        <v>210.91608290322583</v>
      </c>
      <c r="G179" s="27">
        <f t="shared" si="14"/>
        <v>106</v>
      </c>
      <c r="H179" s="26">
        <f t="shared" si="15"/>
        <v>1.0413788819286636</v>
      </c>
    </row>
    <row r="180" spans="1:8" x14ac:dyDescent="0.2">
      <c r="A180">
        <v>1175</v>
      </c>
      <c r="B180" s="3">
        <v>31</v>
      </c>
      <c r="C180" s="3">
        <v>106986.55</v>
      </c>
      <c r="D180" s="3">
        <v>6355.0010700000003</v>
      </c>
      <c r="E180" s="19">
        <f t="shared" si="16"/>
        <v>3451.1790322580646</v>
      </c>
      <c r="F180" s="19">
        <f t="shared" si="17"/>
        <v>205.00003451612903</v>
      </c>
      <c r="G180" s="27">
        <f t="shared" si="14"/>
        <v>113</v>
      </c>
      <c r="H180" s="26">
        <f t="shared" si="15"/>
        <v>1.0121689337351087</v>
      </c>
    </row>
    <row r="181" spans="1:8" x14ac:dyDescent="0.2">
      <c r="A181">
        <v>1176</v>
      </c>
      <c r="B181" s="3">
        <v>31</v>
      </c>
      <c r="C181" s="3">
        <v>107508.4</v>
      </c>
      <c r="D181" s="3">
        <v>6385.9989599999999</v>
      </c>
      <c r="E181" s="19">
        <f t="shared" si="16"/>
        <v>3468.0129032258064</v>
      </c>
      <c r="F181" s="19">
        <f t="shared" si="17"/>
        <v>205.99996645161289</v>
      </c>
      <c r="G181" s="27">
        <f t="shared" si="14"/>
        <v>111</v>
      </c>
      <c r="H181" s="26">
        <f t="shared" si="15"/>
        <v>1.0171060062743174</v>
      </c>
    </row>
    <row r="182" spans="1:8" x14ac:dyDescent="0.2">
      <c r="A182">
        <v>1177</v>
      </c>
      <c r="B182" s="3">
        <v>31</v>
      </c>
      <c r="C182" s="3">
        <v>115555</v>
      </c>
      <c r="D182" s="3">
        <v>6863.9670000000006</v>
      </c>
      <c r="E182" s="19">
        <f t="shared" si="16"/>
        <v>3727.5806451612902</v>
      </c>
      <c r="F182" s="19">
        <f t="shared" si="17"/>
        <v>221.41829032258067</v>
      </c>
      <c r="G182" s="27">
        <f t="shared" si="14"/>
        <v>68</v>
      </c>
      <c r="H182" s="26">
        <f t="shared" si="15"/>
        <v>1.0932325711761013</v>
      </c>
    </row>
    <row r="183" spans="1:8" x14ac:dyDescent="0.2">
      <c r="A183">
        <v>1178</v>
      </c>
      <c r="B183" s="3">
        <v>31</v>
      </c>
      <c r="C183" s="3">
        <v>107030.3</v>
      </c>
      <c r="D183" s="3">
        <v>6357.5998200000004</v>
      </c>
      <c r="E183" s="19">
        <f t="shared" si="16"/>
        <v>3452.5903225806451</v>
      </c>
      <c r="F183" s="19">
        <f t="shared" si="17"/>
        <v>205.08386516129033</v>
      </c>
      <c r="G183" s="27">
        <f t="shared" si="14"/>
        <v>112</v>
      </c>
      <c r="H183" s="26">
        <f t="shared" si="15"/>
        <v>1.0125828398836005</v>
      </c>
    </row>
    <row r="184" spans="1:8" x14ac:dyDescent="0.2">
      <c r="A184">
        <v>1179</v>
      </c>
      <c r="B184" s="3">
        <v>31</v>
      </c>
      <c r="C184" s="3">
        <v>283133.33</v>
      </c>
      <c r="D184" s="3">
        <v>4246.9999500000004</v>
      </c>
      <c r="E184" s="19">
        <f t="shared" si="16"/>
        <v>9133.3332258064529</v>
      </c>
      <c r="F184" s="19">
        <f t="shared" si="17"/>
        <v>136.99999838709678</v>
      </c>
      <c r="G184" s="27">
        <f t="shared" si="14"/>
        <v>178</v>
      </c>
      <c r="H184" s="26">
        <f t="shared" si="15"/>
        <v>0.67642497044686734</v>
      </c>
    </row>
    <row r="185" spans="1:8" x14ac:dyDescent="0.2">
      <c r="A185">
        <v>1180</v>
      </c>
      <c r="B185" s="3">
        <v>31</v>
      </c>
      <c r="C185" s="3">
        <v>256266.67</v>
      </c>
      <c r="D185" s="3">
        <v>3844.0000500000001</v>
      </c>
      <c r="E185" s="19">
        <f t="shared" si="16"/>
        <v>8266.6667741935489</v>
      </c>
      <c r="F185" s="19">
        <f t="shared" si="17"/>
        <v>124.00000161290323</v>
      </c>
      <c r="G185" s="27">
        <f t="shared" si="14"/>
        <v>184</v>
      </c>
      <c r="H185" s="26">
        <f t="shared" si="15"/>
        <v>0.61223867455402414</v>
      </c>
    </row>
    <row r="186" spans="1:8" x14ac:dyDescent="0.2">
      <c r="A186">
        <v>1181</v>
      </c>
      <c r="B186" s="3">
        <v>31</v>
      </c>
      <c r="C186" s="3">
        <v>258333.33</v>
      </c>
      <c r="D186" s="3">
        <v>3874.9999499999994</v>
      </c>
      <c r="E186" s="19">
        <f t="shared" si="16"/>
        <v>8333.3332258064511</v>
      </c>
      <c r="F186" s="19">
        <f t="shared" si="17"/>
        <v>124.99999838709675</v>
      </c>
      <c r="G186" s="27">
        <f t="shared" si="14"/>
        <v>183</v>
      </c>
      <c r="H186" s="26">
        <f t="shared" si="15"/>
        <v>0.61717606722843543</v>
      </c>
    </row>
    <row r="187" spans="1:8" x14ac:dyDescent="0.2">
      <c r="A187">
        <v>1182</v>
      </c>
      <c r="B187" s="3">
        <v>31</v>
      </c>
      <c r="C187" s="3">
        <v>281066.67</v>
      </c>
      <c r="D187" s="3">
        <v>4216.0000499999996</v>
      </c>
      <c r="E187" s="19">
        <f t="shared" si="16"/>
        <v>9066.6667741935471</v>
      </c>
      <c r="F187" s="19">
        <f t="shared" si="17"/>
        <v>136.00000161290322</v>
      </c>
      <c r="G187" s="27">
        <f t="shared" si="14"/>
        <v>180</v>
      </c>
      <c r="H187" s="26">
        <f t="shared" si="15"/>
        <v>0.67148757777245582</v>
      </c>
    </row>
    <row r="188" spans="1:8" x14ac:dyDescent="0.2">
      <c r="A188">
        <v>1183</v>
      </c>
      <c r="B188" s="3">
        <v>31</v>
      </c>
      <c r="C188" s="3">
        <v>291400</v>
      </c>
      <c r="D188" s="3">
        <v>4371</v>
      </c>
      <c r="E188" s="19">
        <f t="shared" si="16"/>
        <v>9400</v>
      </c>
      <c r="F188" s="19">
        <f t="shared" si="17"/>
        <v>141</v>
      </c>
      <c r="G188" s="27">
        <f t="shared" si="14"/>
        <v>174</v>
      </c>
      <c r="H188" s="26">
        <f t="shared" si="15"/>
        <v>0.69617461281657356</v>
      </c>
    </row>
    <row r="189" spans="1:8" x14ac:dyDescent="0.2">
      <c r="A189">
        <v>1184</v>
      </c>
      <c r="B189" s="3">
        <v>31</v>
      </c>
      <c r="C189" s="3">
        <v>256266.67</v>
      </c>
      <c r="D189" s="3">
        <v>3844.0000500000001</v>
      </c>
      <c r="E189" s="19">
        <f t="shared" si="16"/>
        <v>8266.6667741935489</v>
      </c>
      <c r="F189" s="19">
        <f t="shared" si="17"/>
        <v>124.00000161290323</v>
      </c>
      <c r="G189" s="27">
        <f t="shared" si="14"/>
        <v>184</v>
      </c>
      <c r="H189" s="26">
        <f t="shared" si="15"/>
        <v>0.61223867455402414</v>
      </c>
    </row>
    <row r="190" spans="1:8" x14ac:dyDescent="0.2">
      <c r="A190">
        <v>1185</v>
      </c>
      <c r="B190" s="3">
        <v>31</v>
      </c>
      <c r="C190" s="3">
        <v>252133.33</v>
      </c>
      <c r="D190" s="3">
        <v>3781.9999499999994</v>
      </c>
      <c r="E190" s="19">
        <f t="shared" si="16"/>
        <v>8133.3332258064511</v>
      </c>
      <c r="F190" s="19">
        <f t="shared" si="17"/>
        <v>121.99999838709675</v>
      </c>
      <c r="G190" s="27">
        <f t="shared" si="14"/>
        <v>186</v>
      </c>
      <c r="H190" s="26">
        <f t="shared" si="15"/>
        <v>0.60236384142382748</v>
      </c>
    </row>
    <row r="191" spans="1:8" x14ac:dyDescent="0.2">
      <c r="A191">
        <v>1186</v>
      </c>
      <c r="B191" s="3">
        <v>31</v>
      </c>
      <c r="C191" s="3">
        <v>291400</v>
      </c>
      <c r="D191" s="3">
        <v>4371</v>
      </c>
      <c r="E191" s="19">
        <f t="shared" si="16"/>
        <v>9400</v>
      </c>
      <c r="F191" s="19">
        <f t="shared" si="17"/>
        <v>141</v>
      </c>
      <c r="G191" s="27">
        <f t="shared" si="14"/>
        <v>174</v>
      </c>
      <c r="H191" s="26">
        <f t="shared" si="15"/>
        <v>0.69617461281657356</v>
      </c>
    </row>
    <row r="192" spans="1:8" x14ac:dyDescent="0.2">
      <c r="A192">
        <v>1187</v>
      </c>
      <c r="B192" s="3">
        <v>31</v>
      </c>
      <c r="C192" s="3">
        <v>235600</v>
      </c>
      <c r="D192" s="3">
        <v>3534</v>
      </c>
      <c r="E192" s="19">
        <f t="shared" si="16"/>
        <v>7600</v>
      </c>
      <c r="F192" s="19">
        <f t="shared" si="17"/>
        <v>114</v>
      </c>
      <c r="G192" s="27">
        <f t="shared" si="14"/>
        <v>189</v>
      </c>
      <c r="H192" s="26">
        <f t="shared" si="15"/>
        <v>0.56286458057510202</v>
      </c>
    </row>
    <row r="193" spans="1:8" x14ac:dyDescent="0.2">
      <c r="A193">
        <v>1188</v>
      </c>
      <c r="B193" s="3">
        <v>31</v>
      </c>
      <c r="C193" s="3">
        <v>183933.25</v>
      </c>
      <c r="D193" s="3">
        <v>2758.9987499999997</v>
      </c>
      <c r="E193" s="19">
        <f t="shared" si="16"/>
        <v>5933.3306451612907</v>
      </c>
      <c r="F193" s="19">
        <f t="shared" si="17"/>
        <v>88.999959677419341</v>
      </c>
      <c r="G193" s="27">
        <f t="shared" si="14"/>
        <v>200</v>
      </c>
      <c r="H193" s="26">
        <f t="shared" si="15"/>
        <v>0.43942916644764585</v>
      </c>
    </row>
    <row r="194" spans="1:8" x14ac:dyDescent="0.2">
      <c r="A194">
        <v>1189</v>
      </c>
      <c r="B194" s="3">
        <v>31</v>
      </c>
      <c r="C194" s="3">
        <v>194266.75</v>
      </c>
      <c r="D194" s="3">
        <v>2914.0012499999998</v>
      </c>
      <c r="E194" s="19">
        <f t="shared" si="16"/>
        <v>6266.6693548387093</v>
      </c>
      <c r="F194" s="19">
        <f t="shared" si="17"/>
        <v>94.000040322580645</v>
      </c>
      <c r="G194" s="27">
        <f t="shared" si="14"/>
        <v>198</v>
      </c>
      <c r="H194" s="26">
        <f t="shared" si="15"/>
        <v>0.46411660763343887</v>
      </c>
    </row>
    <row r="195" spans="1:8" x14ac:dyDescent="0.2">
      <c r="A195">
        <v>1190</v>
      </c>
      <c r="B195" s="3">
        <v>31</v>
      </c>
      <c r="C195" s="3">
        <v>192200</v>
      </c>
      <c r="D195" s="3">
        <v>2883</v>
      </c>
      <c r="E195" s="19">
        <f t="shared" si="16"/>
        <v>6200</v>
      </c>
      <c r="F195" s="19">
        <f t="shared" si="17"/>
        <v>93</v>
      </c>
      <c r="G195" s="27">
        <f t="shared" si="14"/>
        <v>199</v>
      </c>
      <c r="H195" s="26">
        <f t="shared" si="15"/>
        <v>0.45917899994284639</v>
      </c>
    </row>
    <row r="196" spans="1:8" x14ac:dyDescent="0.2">
      <c r="A196">
        <v>1191</v>
      </c>
      <c r="B196" s="3">
        <v>31</v>
      </c>
      <c r="C196" s="3">
        <v>233533.25</v>
      </c>
      <c r="D196" s="3">
        <v>3502.9987499999997</v>
      </c>
      <c r="E196" s="19">
        <f t="shared" si="16"/>
        <v>7533.3306451612907</v>
      </c>
      <c r="F196" s="19">
        <f t="shared" si="17"/>
        <v>112.99995967741934</v>
      </c>
      <c r="G196" s="27">
        <f t="shared" si="14"/>
        <v>191</v>
      </c>
      <c r="H196" s="26">
        <f t="shared" si="15"/>
        <v>0.55792697288450943</v>
      </c>
    </row>
    <row r="197" spans="1:8" x14ac:dyDescent="0.2">
      <c r="A197">
        <v>1192</v>
      </c>
      <c r="B197" s="3">
        <v>31</v>
      </c>
      <c r="C197" s="3">
        <v>134294</v>
      </c>
      <c r="D197" s="3">
        <v>7037.0056000000004</v>
      </c>
      <c r="E197" s="19">
        <f t="shared" si="16"/>
        <v>4332.0645161290322</v>
      </c>
      <c r="F197" s="19">
        <f t="shared" si="17"/>
        <v>227.00018064516129</v>
      </c>
      <c r="G197" s="27">
        <f t="shared" si="14"/>
        <v>47</v>
      </c>
      <c r="H197" s="26">
        <f t="shared" si="15"/>
        <v>1.1207926444676413</v>
      </c>
    </row>
    <row r="198" spans="1:8" x14ac:dyDescent="0.2">
      <c r="A198">
        <v>1193</v>
      </c>
      <c r="B198" s="3">
        <v>31</v>
      </c>
      <c r="C198" s="3">
        <v>100441.75</v>
      </c>
      <c r="D198" s="3">
        <v>6819.9948249999998</v>
      </c>
      <c r="E198" s="19">
        <f t="shared" ref="E198:E205" si="18">C198/B198</f>
        <v>3240.0564516129034</v>
      </c>
      <c r="F198" s="19">
        <f t="shared" ref="F198:F205" si="19">D198/B198</f>
        <v>219.99983306451611</v>
      </c>
      <c r="G198" s="27">
        <f t="shared" si="14"/>
        <v>76</v>
      </c>
      <c r="H198" s="26">
        <f t="shared" si="15"/>
        <v>1.0862290681092222</v>
      </c>
    </row>
    <row r="199" spans="1:8" x14ac:dyDescent="0.2">
      <c r="A199">
        <v>1194</v>
      </c>
      <c r="B199" s="3">
        <v>31</v>
      </c>
      <c r="C199" s="3">
        <v>98615.5</v>
      </c>
      <c r="D199" s="3">
        <v>6695.9924500000006</v>
      </c>
      <c r="E199" s="19">
        <f t="shared" si="18"/>
        <v>3181.1451612903224</v>
      </c>
      <c r="F199" s="19">
        <f t="shared" si="19"/>
        <v>215.99975645161291</v>
      </c>
      <c r="G199" s="27">
        <f t="shared" ref="G199:G205" si="20">RANK(F199,F$6:F$205)</f>
        <v>85</v>
      </c>
      <c r="H199" s="26">
        <f t="shared" ref="H199:H205" si="21">F199/F$4</f>
        <v>1.066479055433871</v>
      </c>
    </row>
    <row r="200" spans="1:8" x14ac:dyDescent="0.2">
      <c r="A200">
        <v>1195</v>
      </c>
      <c r="B200" s="3">
        <v>31</v>
      </c>
      <c r="C200" s="3">
        <v>127194.75</v>
      </c>
      <c r="D200" s="3">
        <v>6665.0048999999999</v>
      </c>
      <c r="E200" s="19">
        <f t="shared" si="18"/>
        <v>4103.0564516129034</v>
      </c>
      <c r="F200" s="19">
        <f t="shared" si="19"/>
        <v>215.00015806451611</v>
      </c>
      <c r="G200" s="27">
        <f t="shared" si="20"/>
        <v>86</v>
      </c>
      <c r="H200" s="26">
        <f t="shared" si="21"/>
        <v>1.0615436297593377</v>
      </c>
    </row>
    <row r="201" spans="1:8" x14ac:dyDescent="0.2">
      <c r="A201">
        <v>1196</v>
      </c>
      <c r="B201" s="3">
        <v>31</v>
      </c>
      <c r="C201" s="3">
        <v>70402.929999999993</v>
      </c>
      <c r="D201" s="3">
        <v>5765.9999669999997</v>
      </c>
      <c r="E201" s="19">
        <f t="shared" si="18"/>
        <v>2271.0622580645158</v>
      </c>
      <c r="F201" s="19">
        <f t="shared" si="19"/>
        <v>185.99999893548386</v>
      </c>
      <c r="G201" s="27">
        <f t="shared" si="20"/>
        <v>137</v>
      </c>
      <c r="H201" s="26">
        <f t="shared" si="21"/>
        <v>0.91835799462974155</v>
      </c>
    </row>
    <row r="202" spans="1:8" x14ac:dyDescent="0.2">
      <c r="A202">
        <v>1197</v>
      </c>
      <c r="B202" s="3">
        <v>31</v>
      </c>
      <c r="C202" s="3">
        <v>74566.539999999994</v>
      </c>
      <c r="D202" s="3">
        <v>6106.9996259999998</v>
      </c>
      <c r="E202" s="19">
        <f t="shared" si="18"/>
        <v>2405.3722580645158</v>
      </c>
      <c r="F202" s="19">
        <f t="shared" si="19"/>
        <v>196.99998793548386</v>
      </c>
      <c r="G202" s="27">
        <f t="shared" si="20"/>
        <v>127</v>
      </c>
      <c r="H202" s="26">
        <f t="shared" si="21"/>
        <v>0.9726694349351428</v>
      </c>
    </row>
    <row r="203" spans="1:8" x14ac:dyDescent="0.2">
      <c r="A203">
        <v>1198</v>
      </c>
      <c r="B203" s="3">
        <v>31</v>
      </c>
      <c r="C203" s="3">
        <v>83272.28</v>
      </c>
      <c r="D203" s="3">
        <v>6819.9997320000002</v>
      </c>
      <c r="E203" s="19">
        <f t="shared" si="18"/>
        <v>2686.2025806451611</v>
      </c>
      <c r="F203" s="19">
        <f t="shared" si="19"/>
        <v>219.99999135483873</v>
      </c>
      <c r="G203" s="27">
        <f t="shared" si="20"/>
        <v>74</v>
      </c>
      <c r="H203" s="26">
        <f t="shared" si="21"/>
        <v>1.0862298496532226</v>
      </c>
    </row>
    <row r="204" spans="1:8" x14ac:dyDescent="0.2">
      <c r="A204">
        <v>1199</v>
      </c>
      <c r="B204" s="3">
        <v>31</v>
      </c>
      <c r="C204" s="3">
        <v>85543.35</v>
      </c>
      <c r="D204" s="3">
        <v>7006.0003650000008</v>
      </c>
      <c r="E204" s="19">
        <f t="shared" si="18"/>
        <v>2759.4629032258067</v>
      </c>
      <c r="F204" s="19">
        <f t="shared" si="19"/>
        <v>226.00001177419358</v>
      </c>
      <c r="G204" s="27">
        <f t="shared" si="20"/>
        <v>50</v>
      </c>
      <c r="H204" s="26">
        <f t="shared" si="21"/>
        <v>1.1158544020811367</v>
      </c>
    </row>
    <row r="205" spans="1:8" x14ac:dyDescent="0.2">
      <c r="A205">
        <v>1200</v>
      </c>
      <c r="B205" s="3">
        <v>31</v>
      </c>
      <c r="C205" s="3">
        <v>84407.81</v>
      </c>
      <c r="D205" s="3">
        <v>6912.9996389999997</v>
      </c>
      <c r="E205" s="19">
        <f t="shared" si="18"/>
        <v>2722.8325806451612</v>
      </c>
      <c r="F205" s="19">
        <f t="shared" si="19"/>
        <v>222.99998835483871</v>
      </c>
      <c r="G205" s="27">
        <f t="shared" si="20"/>
        <v>62</v>
      </c>
      <c r="H205" s="26">
        <f t="shared" si="21"/>
        <v>1.1010420606456046</v>
      </c>
    </row>
    <row r="206" spans="1:8" x14ac:dyDescent="0.2">
      <c r="C206" s="3"/>
      <c r="D206" s="3"/>
      <c r="E206" s="19"/>
      <c r="F206" s="19"/>
      <c r="H206" s="1"/>
    </row>
    <row r="207" spans="1:8" x14ac:dyDescent="0.2">
      <c r="A207" s="17" t="s">
        <v>260</v>
      </c>
      <c r="B207" s="8">
        <f>SUM(B6:B205)</f>
        <v>5846</v>
      </c>
      <c r="C207" s="8">
        <f>SUM(C6:C205)</f>
        <v>26319481.739999995</v>
      </c>
      <c r="D207" s="8">
        <f>SUM(D6:D205)</f>
        <v>1184021.9175259999</v>
      </c>
      <c r="E207" s="200">
        <f>C207/B207</f>
        <v>4502.1350906602793</v>
      </c>
      <c r="F207" s="200">
        <f>D207/B207</f>
        <v>202.53539471878207</v>
      </c>
    </row>
  </sheetData>
  <autoFilter ref="A5:H205" xr:uid="{00000000-0009-0000-0000-000002000000}"/>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zoomScale="190" zoomScaleNormal="190" workbookViewId="0">
      <pane ySplit="1" topLeftCell="A2" activePane="bottomLeft" state="frozen"/>
      <selection activeCell="H6" sqref="H6"/>
      <selection pane="bottomLeft" activeCell="A2" sqref="A2"/>
    </sheetView>
  </sheetViews>
  <sheetFormatPr defaultRowHeight="12.75" x14ac:dyDescent="0.2"/>
  <cols>
    <col min="1" max="1" width="24" customWidth="1"/>
    <col min="2" max="2" width="13" style="3" customWidth="1"/>
    <col min="3" max="4" width="9.5703125" style="1" customWidth="1"/>
    <col min="5" max="6" width="12.5703125" style="18" customWidth="1"/>
    <col min="7" max="7" width="18.5703125" customWidth="1"/>
    <col min="8" max="8" width="20.5703125" style="3" customWidth="1"/>
  </cols>
  <sheetData>
    <row r="1" spans="1:2" x14ac:dyDescent="0.2">
      <c r="A1" s="17" t="s">
        <v>24</v>
      </c>
      <c r="B1" s="16" t="s">
        <v>22</v>
      </c>
    </row>
    <row r="3" spans="1:2" x14ac:dyDescent="0.2">
      <c r="A3" t="s">
        <v>28</v>
      </c>
      <c r="B3" s="3">
        <v>20</v>
      </c>
    </row>
    <row r="4" spans="1:2" x14ac:dyDescent="0.2">
      <c r="A4" t="s">
        <v>27</v>
      </c>
      <c r="B4" s="3">
        <f>10+(30/10)</f>
        <v>13</v>
      </c>
    </row>
    <row r="5" spans="1:2" x14ac:dyDescent="0.2">
      <c r="A5" t="s">
        <v>26</v>
      </c>
      <c r="B5" s="3">
        <f>B3-B4</f>
        <v>7</v>
      </c>
    </row>
    <row r="6" spans="1:2" x14ac:dyDescent="0.2">
      <c r="A6" t="s">
        <v>25</v>
      </c>
      <c r="B6" s="3">
        <v>7000</v>
      </c>
    </row>
    <row r="7" spans="1:2" x14ac:dyDescent="0.2">
      <c r="A7" t="s">
        <v>24</v>
      </c>
      <c r="B7" s="3">
        <f>B6/B5</f>
        <v>1000</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8"/>
  <sheetViews>
    <sheetView zoomScale="180" zoomScaleNormal="180" workbookViewId="0">
      <pane ySplit="5" topLeftCell="A6" activePane="bottomLeft" state="frozen"/>
      <selection activeCell="H6" sqref="H6"/>
      <selection pane="bottomLeft" activeCell="A4" sqref="A4"/>
    </sheetView>
  </sheetViews>
  <sheetFormatPr defaultRowHeight="12.75" x14ac:dyDescent="0.2"/>
  <cols>
    <col min="1" max="1" width="14.140625" customWidth="1"/>
    <col min="2" max="2" width="10.5703125" customWidth="1"/>
    <col min="3" max="3" width="10.28515625" customWidth="1"/>
    <col min="4" max="5" width="12" style="31" customWidth="1"/>
    <col min="6" max="6" width="12.28515625" style="31" customWidth="1"/>
  </cols>
  <sheetData>
    <row r="1" spans="1:11" ht="15.75" x14ac:dyDescent="0.25">
      <c r="A1" s="37" t="s">
        <v>50</v>
      </c>
      <c r="B1" s="37"/>
      <c r="C1" s="16" t="s">
        <v>49</v>
      </c>
    </row>
    <row r="2" spans="1:11" x14ac:dyDescent="0.2">
      <c r="A2" t="s">
        <v>48</v>
      </c>
    </row>
    <row r="3" spans="1:11" x14ac:dyDescent="0.2">
      <c r="A3" t="s">
        <v>47</v>
      </c>
      <c r="D3" s="4"/>
      <c r="E3" s="4"/>
    </row>
    <row r="4" spans="1:11" x14ac:dyDescent="0.2">
      <c r="D4" s="4"/>
      <c r="E4" s="4"/>
      <c r="G4" s="36" t="s">
        <v>46</v>
      </c>
      <c r="H4" s="36"/>
      <c r="I4" s="36"/>
      <c r="J4" s="36"/>
    </row>
    <row r="5" spans="1:11" ht="38.25" x14ac:dyDescent="0.2">
      <c r="A5" s="35" t="s">
        <v>45</v>
      </c>
      <c r="B5" s="35" t="s">
        <v>44</v>
      </c>
      <c r="C5" s="35" t="s">
        <v>43</v>
      </c>
      <c r="D5" s="35" t="s">
        <v>39</v>
      </c>
      <c r="E5" s="35" t="s">
        <v>42</v>
      </c>
      <c r="F5" s="35" t="s">
        <v>41</v>
      </c>
      <c r="G5" s="34" t="s">
        <v>40</v>
      </c>
      <c r="H5" s="34" t="s">
        <v>39</v>
      </c>
      <c r="I5" s="34" t="s">
        <v>38</v>
      </c>
      <c r="J5" s="34" t="s">
        <v>37</v>
      </c>
    </row>
    <row r="6" spans="1:11" x14ac:dyDescent="0.2">
      <c r="A6" t="s">
        <v>36</v>
      </c>
      <c r="B6">
        <v>2</v>
      </c>
      <c r="C6" s="31">
        <v>89</v>
      </c>
      <c r="D6" s="31">
        <v>147876</v>
      </c>
      <c r="E6" s="31">
        <v>13952</v>
      </c>
      <c r="F6" s="31">
        <v>14656</v>
      </c>
      <c r="G6" s="5">
        <f>C6/C$14</f>
        <v>3.2607899171979188E-3</v>
      </c>
      <c r="H6" s="5">
        <f>D6/D$14</f>
        <v>1.8611275823371748E-3</v>
      </c>
      <c r="I6" s="5">
        <f>E6/E$14</f>
        <v>2.7658888572409291E-3</v>
      </c>
      <c r="J6" s="5">
        <f>F6/F$14</f>
        <v>3.3284628953522528E-3</v>
      </c>
      <c r="K6" s="260" t="s">
        <v>1156</v>
      </c>
    </row>
    <row r="7" spans="1:11" x14ac:dyDescent="0.2">
      <c r="A7" t="s">
        <v>35</v>
      </c>
      <c r="B7">
        <v>35</v>
      </c>
      <c r="C7" s="31">
        <v>2671</v>
      </c>
      <c r="D7" s="31">
        <v>9689082</v>
      </c>
      <c r="E7" s="31">
        <v>841631.38300000003</v>
      </c>
      <c r="F7" s="31">
        <v>835421.38300000003</v>
      </c>
      <c r="G7" s="5">
        <f t="shared" ref="G7:G13" si="0">C7/C$14</f>
        <v>9.7860335604894849E-2</v>
      </c>
      <c r="H7" s="5">
        <f t="shared" ref="H7:H13" si="1">D7/D$14</f>
        <v>0.12194418132575022</v>
      </c>
      <c r="I7" s="5">
        <f t="shared" ref="I7:I13" si="2">E7/E$14</f>
        <v>0.16684768234976868</v>
      </c>
      <c r="J7" s="5">
        <f t="shared" ref="J7:J13" si="3">F7/F$14</f>
        <v>0.18972905808538232</v>
      </c>
      <c r="K7" s="260" t="s">
        <v>1168</v>
      </c>
    </row>
    <row r="8" spans="1:11" x14ac:dyDescent="0.2">
      <c r="A8" t="s">
        <v>34</v>
      </c>
      <c r="B8">
        <v>2</v>
      </c>
      <c r="C8" s="31">
        <v>178</v>
      </c>
      <c r="D8" s="31">
        <v>301362</v>
      </c>
      <c r="E8" s="31">
        <v>25278.400000000001</v>
      </c>
      <c r="F8" s="31">
        <v>23516.400000000001</v>
      </c>
      <c r="G8" s="5">
        <f t="shared" si="0"/>
        <v>6.5215798343958376E-3</v>
      </c>
      <c r="H8" s="5">
        <f t="shared" si="1"/>
        <v>3.792861116532065E-3</v>
      </c>
      <c r="I8" s="5">
        <f t="shared" si="2"/>
        <v>5.0112704192143854E-3</v>
      </c>
      <c r="J8" s="5">
        <f t="shared" si="3"/>
        <v>5.3407113013279007E-3</v>
      </c>
      <c r="K8" s="260" t="s">
        <v>1157</v>
      </c>
    </row>
    <row r="9" spans="1:11" x14ac:dyDescent="0.2">
      <c r="A9" t="s">
        <v>33</v>
      </c>
      <c r="B9">
        <v>2</v>
      </c>
      <c r="C9" s="31">
        <v>89</v>
      </c>
      <c r="D9" s="31">
        <v>245430</v>
      </c>
      <c r="E9" s="31">
        <v>17732</v>
      </c>
      <c r="F9" s="31">
        <v>24960</v>
      </c>
      <c r="G9" s="5">
        <f t="shared" si="0"/>
        <v>3.2607899171979188E-3</v>
      </c>
      <c r="H9" s="5">
        <f t="shared" si="1"/>
        <v>3.0889160007912899E-3</v>
      </c>
      <c r="I9" s="5">
        <f t="shared" si="2"/>
        <v>3.5152480803179583E-3</v>
      </c>
      <c r="J9" s="5">
        <f t="shared" si="3"/>
        <v>5.6685612628269806E-3</v>
      </c>
    </row>
    <row r="10" spans="1:11" x14ac:dyDescent="0.2">
      <c r="A10" t="s">
        <v>32</v>
      </c>
      <c r="B10">
        <v>252</v>
      </c>
      <c r="C10" s="31">
        <v>19922</v>
      </c>
      <c r="D10" s="31">
        <v>61798872</v>
      </c>
      <c r="E10" s="31">
        <v>3408175.92</v>
      </c>
      <c r="F10" s="31">
        <v>2792729.92</v>
      </c>
      <c r="G10" s="5">
        <f t="shared" si="0"/>
        <v>0.72990400820693191</v>
      </c>
      <c r="H10" s="5">
        <f t="shared" si="1"/>
        <v>0.77778398953531691</v>
      </c>
      <c r="I10" s="5">
        <f t="shared" si="2"/>
        <v>0.67564763479392576</v>
      </c>
      <c r="J10" s="5">
        <f t="shared" si="3"/>
        <v>0.63424521803084499</v>
      </c>
    </row>
    <row r="11" spans="1:11" x14ac:dyDescent="0.2">
      <c r="A11" t="s">
        <v>31</v>
      </c>
      <c r="B11">
        <v>2</v>
      </c>
      <c r="C11" s="31">
        <v>178</v>
      </c>
      <c r="D11" s="31">
        <v>382250</v>
      </c>
      <c r="E11" s="31">
        <v>40876</v>
      </c>
      <c r="F11" s="31">
        <v>38226</v>
      </c>
      <c r="G11" s="5">
        <f t="shared" si="0"/>
        <v>6.5215798343958376E-3</v>
      </c>
      <c r="H11" s="5">
        <f t="shared" si="1"/>
        <v>4.8108957393247385E-3</v>
      </c>
      <c r="I11" s="5">
        <f t="shared" si="2"/>
        <v>8.103388254628743E-3</v>
      </c>
      <c r="J11" s="5">
        <f t="shared" si="3"/>
        <v>8.6813470686227627E-3</v>
      </c>
    </row>
    <row r="12" spans="1:11" x14ac:dyDescent="0.2">
      <c r="A12" t="s">
        <v>30</v>
      </c>
      <c r="B12">
        <v>11</v>
      </c>
      <c r="C12" s="31">
        <v>712</v>
      </c>
      <c r="D12" s="31">
        <v>1761208</v>
      </c>
      <c r="E12" s="31">
        <v>179484</v>
      </c>
      <c r="F12" s="31">
        <v>174906</v>
      </c>
      <c r="G12" s="5">
        <f t="shared" si="0"/>
        <v>2.608631933758335E-2</v>
      </c>
      <c r="H12" s="5">
        <f t="shared" si="1"/>
        <v>2.2166090420574609E-2</v>
      </c>
      <c r="I12" s="5">
        <f t="shared" si="2"/>
        <v>3.5581479046232149E-2</v>
      </c>
      <c r="J12" s="5">
        <f t="shared" si="3"/>
        <v>3.9722170522276279E-2</v>
      </c>
    </row>
    <row r="13" spans="1:11" x14ac:dyDescent="0.2">
      <c r="A13" t="s">
        <v>29</v>
      </c>
      <c r="B13">
        <v>62</v>
      </c>
      <c r="C13" s="31">
        <v>3455</v>
      </c>
      <c r="D13" s="31">
        <v>5128978</v>
      </c>
      <c r="E13" s="31">
        <v>517180</v>
      </c>
      <c r="F13" s="31">
        <v>498818</v>
      </c>
      <c r="G13" s="5">
        <f t="shared" si="0"/>
        <v>0.12658459734740235</v>
      </c>
      <c r="H13" s="5">
        <f t="shared" si="1"/>
        <v>6.4551938279372972E-2</v>
      </c>
      <c r="I13" s="5">
        <f t="shared" si="2"/>
        <v>0.10252740819867143</v>
      </c>
      <c r="J13" s="5">
        <f t="shared" si="3"/>
        <v>0.11328447083336654</v>
      </c>
    </row>
    <row r="14" spans="1:11" x14ac:dyDescent="0.2">
      <c r="B14" s="33">
        <v>368</v>
      </c>
      <c r="C14" s="33">
        <v>27294</v>
      </c>
      <c r="D14" s="33">
        <v>79455058</v>
      </c>
      <c r="E14" s="33">
        <v>5044309.7029999997</v>
      </c>
      <c r="F14" s="33">
        <v>4403233.7029999997</v>
      </c>
      <c r="G14" s="32">
        <f>SUM(G6:G13)</f>
        <v>0.99999999999999989</v>
      </c>
      <c r="H14" s="32">
        <f>SUM(H6:H13)</f>
        <v>1</v>
      </c>
      <c r="I14" s="32">
        <f>SUM(I6:I13)</f>
        <v>1</v>
      </c>
      <c r="J14" s="32">
        <f>SUM(J6:J13)</f>
        <v>1</v>
      </c>
    </row>
    <row r="18" spans="1:1" x14ac:dyDescent="0.2">
      <c r="A18" s="4"/>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7"/>
  <sheetViews>
    <sheetView zoomScale="135" zoomScaleNormal="135" workbookViewId="0">
      <pane ySplit="8" topLeftCell="A9" activePane="bottomLeft" state="frozen"/>
      <selection activeCell="H6" sqref="H6"/>
      <selection pane="bottomLeft" activeCell="A6" sqref="A6"/>
    </sheetView>
  </sheetViews>
  <sheetFormatPr defaultRowHeight="12.75" x14ac:dyDescent="0.2"/>
  <cols>
    <col min="1" max="2" width="8.7109375" customWidth="1"/>
    <col min="3" max="3" width="34.7109375" customWidth="1"/>
    <col min="4" max="6" width="7.7109375" customWidth="1"/>
    <col min="8" max="8" width="12.28515625" style="31" customWidth="1"/>
    <col min="9" max="9" width="11.7109375" style="31" customWidth="1"/>
    <col min="10" max="12" width="10.7109375" style="31" customWidth="1"/>
    <col min="13" max="14" width="9.7109375" style="38" customWidth="1"/>
  </cols>
  <sheetData>
    <row r="1" spans="1:17" ht="15.75" x14ac:dyDescent="0.25">
      <c r="A1" s="37" t="s">
        <v>255</v>
      </c>
      <c r="C1" s="16" t="s">
        <v>254</v>
      </c>
    </row>
    <row r="2" spans="1:17" x14ac:dyDescent="0.2">
      <c r="A2" t="s">
        <v>253</v>
      </c>
    </row>
    <row r="3" spans="1:17" x14ac:dyDescent="0.2">
      <c r="A3" t="s">
        <v>252</v>
      </c>
    </row>
    <row r="4" spans="1:17" x14ac:dyDescent="0.2">
      <c r="A4" t="s">
        <v>251</v>
      </c>
      <c r="J4" s="4"/>
      <c r="L4" s="4"/>
      <c r="N4" s="261" t="s">
        <v>1158</v>
      </c>
      <c r="O4" s="16" t="s">
        <v>1175</v>
      </c>
    </row>
    <row r="5" spans="1:17" x14ac:dyDescent="0.2">
      <c r="A5" t="s">
        <v>250</v>
      </c>
      <c r="J5" s="4"/>
      <c r="L5" s="4"/>
      <c r="N5" s="261"/>
      <c r="O5" s="16" t="s">
        <v>1176</v>
      </c>
    </row>
    <row r="6" spans="1:17" x14ac:dyDescent="0.2">
      <c r="B6" s="44"/>
      <c r="J6" s="4"/>
      <c r="L6" s="4"/>
    </row>
    <row r="7" spans="1:17" x14ac:dyDescent="0.2">
      <c r="L7" s="4"/>
      <c r="M7" s="10" t="s">
        <v>1174</v>
      </c>
      <c r="N7" s="115">
        <f>N377</f>
        <v>169.4600278449476</v>
      </c>
    </row>
    <row r="8" spans="1:17" ht="51" x14ac:dyDescent="0.2">
      <c r="A8" s="43" t="s">
        <v>249</v>
      </c>
      <c r="B8" s="43" t="s">
        <v>248</v>
      </c>
      <c r="C8" s="43" t="s">
        <v>247</v>
      </c>
      <c r="D8" s="43" t="s">
        <v>246</v>
      </c>
      <c r="E8" s="43" t="s">
        <v>5</v>
      </c>
      <c r="F8" s="43" t="s">
        <v>245</v>
      </c>
      <c r="G8" s="43" t="s">
        <v>40</v>
      </c>
      <c r="H8" s="43" t="s">
        <v>244</v>
      </c>
      <c r="I8" s="43" t="s">
        <v>12</v>
      </c>
      <c r="J8" s="43" t="s">
        <v>243</v>
      </c>
      <c r="K8" s="43" t="s">
        <v>11</v>
      </c>
      <c r="L8" s="42" t="s">
        <v>242</v>
      </c>
      <c r="M8" s="42" t="s">
        <v>241</v>
      </c>
      <c r="N8" s="42" t="s">
        <v>240</v>
      </c>
      <c r="O8" s="41" t="s">
        <v>239</v>
      </c>
      <c r="P8" s="40" t="s">
        <v>238</v>
      </c>
      <c r="Q8" s="40" t="s">
        <v>237</v>
      </c>
    </row>
    <row r="9" spans="1:17" x14ac:dyDescent="0.2">
      <c r="A9" t="s">
        <v>231</v>
      </c>
      <c r="B9">
        <v>10733</v>
      </c>
      <c r="C9" t="s">
        <v>124</v>
      </c>
      <c r="D9" t="s">
        <v>51</v>
      </c>
      <c r="E9">
        <v>0.01</v>
      </c>
      <c r="F9" t="s">
        <v>32</v>
      </c>
      <c r="G9">
        <v>20</v>
      </c>
      <c r="H9" s="31">
        <v>28292</v>
      </c>
      <c r="I9" s="31">
        <v>11726</v>
      </c>
      <c r="J9" s="31">
        <v>2342</v>
      </c>
      <c r="K9" s="31">
        <v>1758</v>
      </c>
      <c r="L9" s="31">
        <f>I9/G9</f>
        <v>586.29999999999995</v>
      </c>
      <c r="M9" s="31">
        <f>J9/G9</f>
        <v>117.1</v>
      </c>
      <c r="N9" s="31">
        <f>K9/G9</f>
        <v>87.9</v>
      </c>
      <c r="O9" s="39">
        <f>N9/N$7</f>
        <v>0.51870639417353737</v>
      </c>
      <c r="P9" s="38">
        <f>J9/I9</f>
        <v>0.19972710216612655</v>
      </c>
      <c r="Q9" s="38">
        <f>K9/I9</f>
        <v>0.14992324748422309</v>
      </c>
    </row>
    <row r="10" spans="1:17" x14ac:dyDescent="0.2">
      <c r="A10" t="s">
        <v>231</v>
      </c>
      <c r="B10">
        <v>10972</v>
      </c>
      <c r="C10" t="s">
        <v>198</v>
      </c>
      <c r="D10" t="s">
        <v>51</v>
      </c>
      <c r="E10">
        <v>0.01</v>
      </c>
      <c r="F10" t="s">
        <v>29</v>
      </c>
      <c r="G10">
        <v>26</v>
      </c>
      <c r="H10" s="31">
        <v>52908</v>
      </c>
      <c r="I10" s="31">
        <v>71028</v>
      </c>
      <c r="J10" s="31">
        <v>3550</v>
      </c>
      <c r="K10" s="31">
        <v>6826</v>
      </c>
      <c r="L10" s="31">
        <f t="shared" ref="L10:L73" si="0">I10/G10</f>
        <v>2731.8461538461538</v>
      </c>
      <c r="M10" s="31">
        <f t="shared" ref="M10:M73" si="1">J10/G10</f>
        <v>136.53846153846155</v>
      </c>
      <c r="N10" s="31">
        <f t="shared" ref="N10:N73" si="2">K10/G10</f>
        <v>262.53846153846155</v>
      </c>
      <c r="O10" s="39">
        <f t="shared" ref="O10:O73" si="3">N10/N$7</f>
        <v>1.549264831814372</v>
      </c>
      <c r="P10" s="38">
        <f t="shared" ref="P10:P73" si="4">J10/I10</f>
        <v>4.9980289463310242E-2</v>
      </c>
      <c r="Q10" s="38">
        <f t="shared" ref="Q10:Q73" si="5">K10/I10</f>
        <v>9.6102945317339636E-2</v>
      </c>
    </row>
    <row r="11" spans="1:17" x14ac:dyDescent="0.2">
      <c r="A11" t="s">
        <v>231</v>
      </c>
      <c r="B11">
        <v>11021</v>
      </c>
      <c r="C11" t="s">
        <v>236</v>
      </c>
      <c r="D11" t="s">
        <v>51</v>
      </c>
      <c r="E11">
        <v>0.01</v>
      </c>
      <c r="F11" t="s">
        <v>29</v>
      </c>
      <c r="G11">
        <v>47</v>
      </c>
      <c r="H11" s="31">
        <v>41352</v>
      </c>
      <c r="I11" s="31">
        <v>69134</v>
      </c>
      <c r="J11" s="31">
        <v>10332</v>
      </c>
      <c r="K11" s="31">
        <v>6574</v>
      </c>
      <c r="L11" s="31">
        <f t="shared" si="0"/>
        <v>1470.936170212766</v>
      </c>
      <c r="M11" s="31">
        <f t="shared" si="1"/>
        <v>219.82978723404256</v>
      </c>
      <c r="N11" s="31">
        <f t="shared" si="2"/>
        <v>139.87234042553192</v>
      </c>
      <c r="O11" s="39">
        <f t="shared" si="3"/>
        <v>0.82540019734631576</v>
      </c>
      <c r="P11" s="38">
        <f t="shared" si="4"/>
        <v>0.14944889634622616</v>
      </c>
      <c r="Q11" s="38">
        <f t="shared" si="5"/>
        <v>9.5090693435936013E-2</v>
      </c>
    </row>
    <row r="12" spans="1:17" x14ac:dyDescent="0.2">
      <c r="A12" t="s">
        <v>231</v>
      </c>
      <c r="B12">
        <v>11022</v>
      </c>
      <c r="C12" t="s">
        <v>236</v>
      </c>
      <c r="D12" t="s">
        <v>51</v>
      </c>
      <c r="E12">
        <v>0.01</v>
      </c>
      <c r="F12" t="s">
        <v>29</v>
      </c>
      <c r="G12">
        <v>47</v>
      </c>
      <c r="H12" s="31">
        <v>37446</v>
      </c>
      <c r="I12" s="31">
        <v>64074</v>
      </c>
      <c r="J12" s="31">
        <v>10478</v>
      </c>
      <c r="K12" s="31">
        <v>6094</v>
      </c>
      <c r="L12" s="31">
        <f t="shared" si="0"/>
        <v>1363.2765957446809</v>
      </c>
      <c r="M12" s="31">
        <f t="shared" si="1"/>
        <v>222.93617021276594</v>
      </c>
      <c r="N12" s="31">
        <f t="shared" si="2"/>
        <v>129.65957446808511</v>
      </c>
      <c r="O12" s="39">
        <f t="shared" si="3"/>
        <v>0.76513367852577552</v>
      </c>
      <c r="P12" s="38">
        <f t="shared" si="4"/>
        <v>0.16352966882042638</v>
      </c>
      <c r="Q12" s="38">
        <f t="shared" si="5"/>
        <v>9.5108780472578577E-2</v>
      </c>
    </row>
    <row r="13" spans="1:17" x14ac:dyDescent="0.2">
      <c r="A13" t="s">
        <v>231</v>
      </c>
      <c r="B13">
        <v>11032</v>
      </c>
      <c r="C13" t="s">
        <v>123</v>
      </c>
      <c r="D13" t="s">
        <v>51</v>
      </c>
      <c r="E13">
        <v>0.01</v>
      </c>
      <c r="F13" t="s">
        <v>29</v>
      </c>
      <c r="G13">
        <v>69</v>
      </c>
      <c r="H13" s="31">
        <v>109236</v>
      </c>
      <c r="I13" s="31">
        <v>141810</v>
      </c>
      <c r="J13" s="31">
        <v>31574</v>
      </c>
      <c r="K13" s="31">
        <v>16734</v>
      </c>
      <c r="L13" s="31">
        <f t="shared" si="0"/>
        <v>2055.217391304348</v>
      </c>
      <c r="M13" s="31">
        <f t="shared" si="1"/>
        <v>457.59420289855075</v>
      </c>
      <c r="N13" s="31">
        <f t="shared" si="2"/>
        <v>242.52173913043478</v>
      </c>
      <c r="O13" s="39">
        <f t="shared" si="3"/>
        <v>1.4311442185784198</v>
      </c>
      <c r="P13" s="38">
        <f t="shared" si="4"/>
        <v>0.22265002468091108</v>
      </c>
      <c r="Q13" s="38">
        <f t="shared" si="5"/>
        <v>0.11800296170932939</v>
      </c>
    </row>
    <row r="14" spans="1:17" x14ac:dyDescent="0.2">
      <c r="A14" t="s">
        <v>231</v>
      </c>
      <c r="B14">
        <v>11158</v>
      </c>
      <c r="C14" t="s">
        <v>122</v>
      </c>
      <c r="D14" t="s">
        <v>51</v>
      </c>
      <c r="E14">
        <v>0.01</v>
      </c>
      <c r="F14" t="s">
        <v>29</v>
      </c>
      <c r="G14">
        <v>69</v>
      </c>
      <c r="H14" s="31">
        <v>109402</v>
      </c>
      <c r="I14" s="31">
        <v>110496</v>
      </c>
      <c r="J14" s="31">
        <v>8814</v>
      </c>
      <c r="K14" s="31">
        <v>10796</v>
      </c>
      <c r="L14" s="31">
        <f t="shared" si="0"/>
        <v>1601.391304347826</v>
      </c>
      <c r="M14" s="31">
        <f t="shared" si="1"/>
        <v>127.73913043478261</v>
      </c>
      <c r="N14" s="31">
        <f t="shared" si="2"/>
        <v>156.46376811594203</v>
      </c>
      <c r="O14" s="39">
        <f t="shared" si="3"/>
        <v>0.9233078154519313</v>
      </c>
      <c r="P14" s="38">
        <f t="shared" si="4"/>
        <v>7.9767593397046047E-2</v>
      </c>
      <c r="Q14" s="38">
        <f t="shared" si="5"/>
        <v>9.7704894294816103E-2</v>
      </c>
    </row>
    <row r="15" spans="1:17" x14ac:dyDescent="0.2">
      <c r="A15" t="s">
        <v>231</v>
      </c>
      <c r="B15">
        <v>11159</v>
      </c>
      <c r="C15" t="s">
        <v>235</v>
      </c>
      <c r="D15" t="s">
        <v>51</v>
      </c>
      <c r="E15">
        <v>0.01</v>
      </c>
      <c r="F15" t="s">
        <v>29</v>
      </c>
      <c r="G15">
        <v>89</v>
      </c>
      <c r="H15" s="31">
        <v>245022</v>
      </c>
      <c r="I15" s="31">
        <v>259476</v>
      </c>
      <c r="J15" s="31">
        <v>31812</v>
      </c>
      <c r="K15" s="31">
        <v>25274</v>
      </c>
      <c r="L15" s="31">
        <f t="shared" si="0"/>
        <v>2915.4606741573034</v>
      </c>
      <c r="M15" s="31">
        <f t="shared" si="1"/>
        <v>357.43820224719099</v>
      </c>
      <c r="N15" s="31">
        <f t="shared" si="2"/>
        <v>283.97752808988764</v>
      </c>
      <c r="O15" s="39">
        <f t="shared" si="3"/>
        <v>1.6757788352880549</v>
      </c>
      <c r="P15" s="38">
        <f t="shared" si="4"/>
        <v>0.12260093419044536</v>
      </c>
      <c r="Q15" s="38">
        <f t="shared" si="5"/>
        <v>9.7403998828408028E-2</v>
      </c>
    </row>
    <row r="16" spans="1:17" s="31" customFormat="1" x14ac:dyDescent="0.2">
      <c r="A16" t="s">
        <v>231</v>
      </c>
      <c r="B16">
        <v>11184</v>
      </c>
      <c r="C16" t="s">
        <v>234</v>
      </c>
      <c r="D16" t="s">
        <v>51</v>
      </c>
      <c r="E16">
        <v>0.01</v>
      </c>
      <c r="F16" t="s">
        <v>29</v>
      </c>
      <c r="G16">
        <v>89</v>
      </c>
      <c r="H16" s="31">
        <v>306582</v>
      </c>
      <c r="I16" s="31">
        <v>518266</v>
      </c>
      <c r="J16" s="31">
        <v>43414</v>
      </c>
      <c r="K16" s="31">
        <v>46748</v>
      </c>
      <c r="L16" s="31">
        <f t="shared" si="0"/>
        <v>5823.2134831460671</v>
      </c>
      <c r="M16" s="31">
        <f t="shared" si="1"/>
        <v>487.79775280898878</v>
      </c>
      <c r="N16" s="31">
        <f t="shared" si="2"/>
        <v>525.25842696629218</v>
      </c>
      <c r="O16" s="39">
        <f t="shared" si="3"/>
        <v>3.0996007356194508</v>
      </c>
      <c r="P16" s="38">
        <f t="shared" si="4"/>
        <v>8.3767794916124155E-2</v>
      </c>
      <c r="Q16" s="38">
        <f t="shared" si="5"/>
        <v>9.0200784925115671E-2</v>
      </c>
    </row>
    <row r="17" spans="1:17" s="31" customFormat="1" x14ac:dyDescent="0.2">
      <c r="A17" t="s">
        <v>231</v>
      </c>
      <c r="B17">
        <v>11185</v>
      </c>
      <c r="C17" t="s">
        <v>234</v>
      </c>
      <c r="D17" t="s">
        <v>51</v>
      </c>
      <c r="E17">
        <v>0.01</v>
      </c>
      <c r="F17" t="s">
        <v>29</v>
      </c>
      <c r="G17">
        <v>89</v>
      </c>
      <c r="H17" s="31">
        <v>300300</v>
      </c>
      <c r="I17" s="31">
        <v>528016</v>
      </c>
      <c r="J17" s="31">
        <v>19044</v>
      </c>
      <c r="K17" s="31">
        <v>47626</v>
      </c>
      <c r="L17" s="31">
        <f t="shared" si="0"/>
        <v>5932.7640449438204</v>
      </c>
      <c r="M17" s="31">
        <f t="shared" si="1"/>
        <v>213.97752808988764</v>
      </c>
      <c r="N17" s="31">
        <f t="shared" si="2"/>
        <v>535.12359550561803</v>
      </c>
      <c r="O17" s="39">
        <f t="shared" si="3"/>
        <v>3.1578160484857527</v>
      </c>
      <c r="P17" s="38">
        <f t="shared" si="4"/>
        <v>3.6067088876094666E-2</v>
      </c>
      <c r="Q17" s="38">
        <f t="shared" si="5"/>
        <v>9.0198024302293872E-2</v>
      </c>
    </row>
    <row r="18" spans="1:17" s="31" customFormat="1" x14ac:dyDescent="0.2">
      <c r="A18" t="s">
        <v>231</v>
      </c>
      <c r="B18">
        <v>11186</v>
      </c>
      <c r="C18" t="s">
        <v>120</v>
      </c>
      <c r="D18" t="s">
        <v>51</v>
      </c>
      <c r="E18">
        <v>0.01</v>
      </c>
      <c r="F18" t="s">
        <v>29</v>
      </c>
      <c r="G18">
        <v>69</v>
      </c>
      <c r="H18" s="31">
        <v>119908</v>
      </c>
      <c r="I18" s="31">
        <v>109592</v>
      </c>
      <c r="J18" s="31">
        <v>13988</v>
      </c>
      <c r="K18" s="31">
        <v>10630</v>
      </c>
      <c r="L18" s="31">
        <f t="shared" si="0"/>
        <v>1588.2898550724638</v>
      </c>
      <c r="M18" s="31">
        <f t="shared" si="1"/>
        <v>202.72463768115941</v>
      </c>
      <c r="N18" s="31">
        <f t="shared" si="2"/>
        <v>154.05797101449275</v>
      </c>
      <c r="O18" s="39">
        <f t="shared" si="3"/>
        <v>0.90911097427325216</v>
      </c>
      <c r="P18" s="38">
        <f t="shared" si="4"/>
        <v>0.1276370537995474</v>
      </c>
      <c r="Q18" s="38">
        <f t="shared" si="5"/>
        <v>9.6996131104460176E-2</v>
      </c>
    </row>
    <row r="19" spans="1:17" s="31" customFormat="1" x14ac:dyDescent="0.2">
      <c r="A19" t="s">
        <v>231</v>
      </c>
      <c r="B19">
        <v>11201</v>
      </c>
      <c r="C19" t="s">
        <v>233</v>
      </c>
      <c r="D19" t="s">
        <v>51</v>
      </c>
      <c r="E19">
        <v>0.01</v>
      </c>
      <c r="F19" t="s">
        <v>32</v>
      </c>
      <c r="G19">
        <v>89</v>
      </c>
      <c r="H19" s="31">
        <v>155956</v>
      </c>
      <c r="I19" s="31">
        <v>251050</v>
      </c>
      <c r="J19" s="31">
        <v>20746</v>
      </c>
      <c r="K19" s="31">
        <v>29674</v>
      </c>
      <c r="L19" s="31">
        <f t="shared" si="0"/>
        <v>2820.7865168539324</v>
      </c>
      <c r="M19" s="31">
        <f t="shared" si="1"/>
        <v>233.10112359550561</v>
      </c>
      <c r="N19" s="31">
        <f t="shared" si="2"/>
        <v>333.41573033707863</v>
      </c>
      <c r="O19" s="39">
        <f t="shared" si="3"/>
        <v>1.9675184441852391</v>
      </c>
      <c r="P19" s="38">
        <f t="shared" si="4"/>
        <v>8.26369249153555E-2</v>
      </c>
      <c r="Q19" s="38">
        <f t="shared" si="5"/>
        <v>0.11819956184027086</v>
      </c>
    </row>
    <row r="20" spans="1:17" s="31" customFormat="1" x14ac:dyDescent="0.2">
      <c r="A20" t="s">
        <v>231</v>
      </c>
      <c r="B20">
        <v>11207</v>
      </c>
      <c r="C20" t="s">
        <v>230</v>
      </c>
      <c r="D20" t="s">
        <v>51</v>
      </c>
      <c r="E20">
        <v>0.01</v>
      </c>
      <c r="F20" t="s">
        <v>29</v>
      </c>
      <c r="G20">
        <v>17</v>
      </c>
      <c r="H20" s="31">
        <v>17218</v>
      </c>
      <c r="I20" s="31">
        <v>22930</v>
      </c>
      <c r="J20" s="31">
        <v>2900</v>
      </c>
      <c r="K20" s="31">
        <v>2178</v>
      </c>
      <c r="L20" s="31">
        <f t="shared" si="0"/>
        <v>1348.8235294117646</v>
      </c>
      <c r="M20" s="31">
        <f t="shared" si="1"/>
        <v>170.58823529411765</v>
      </c>
      <c r="N20" s="31">
        <f t="shared" si="2"/>
        <v>128.11764705882354</v>
      </c>
      <c r="O20" s="39">
        <f t="shared" si="3"/>
        <v>0.75603461588032139</v>
      </c>
      <c r="P20" s="38">
        <f t="shared" si="4"/>
        <v>0.12647187091146969</v>
      </c>
      <c r="Q20" s="38">
        <f t="shared" si="5"/>
        <v>9.498473615351069E-2</v>
      </c>
    </row>
    <row r="21" spans="1:17" s="31" customFormat="1" x14ac:dyDescent="0.2">
      <c r="A21" t="s">
        <v>231</v>
      </c>
      <c r="B21">
        <v>11208</v>
      </c>
      <c r="C21" t="s">
        <v>232</v>
      </c>
      <c r="D21" t="s">
        <v>51</v>
      </c>
      <c r="E21">
        <v>0.01</v>
      </c>
      <c r="F21" t="s">
        <v>29</v>
      </c>
      <c r="G21">
        <v>42</v>
      </c>
      <c r="H21" s="31">
        <v>68362</v>
      </c>
      <c r="I21" s="31">
        <v>97208</v>
      </c>
      <c r="J21" s="31">
        <v>7872</v>
      </c>
      <c r="K21" s="31">
        <v>9234</v>
      </c>
      <c r="L21" s="31">
        <f t="shared" si="0"/>
        <v>2314.4761904761904</v>
      </c>
      <c r="M21" s="31">
        <f t="shared" si="1"/>
        <v>187.42857142857142</v>
      </c>
      <c r="N21" s="31">
        <f t="shared" si="2"/>
        <v>219.85714285714286</v>
      </c>
      <c r="O21" s="39">
        <f t="shared" si="3"/>
        <v>1.297398245787541</v>
      </c>
      <c r="P21" s="38">
        <f t="shared" si="4"/>
        <v>8.0980989218994326E-2</v>
      </c>
      <c r="Q21" s="38">
        <f t="shared" si="5"/>
        <v>9.4992181713439219E-2</v>
      </c>
    </row>
    <row r="22" spans="1:17" s="31" customFormat="1" x14ac:dyDescent="0.2">
      <c r="A22" t="s">
        <v>231</v>
      </c>
      <c r="B22">
        <v>11215</v>
      </c>
      <c r="C22" t="s">
        <v>230</v>
      </c>
      <c r="D22" t="s">
        <v>51</v>
      </c>
      <c r="E22">
        <v>0.01</v>
      </c>
      <c r="F22" t="s">
        <v>29</v>
      </c>
      <c r="G22">
        <v>26</v>
      </c>
      <c r="H22" s="31">
        <v>37584</v>
      </c>
      <c r="I22" s="31">
        <v>43236</v>
      </c>
      <c r="J22" s="31">
        <v>3218</v>
      </c>
      <c r="K22" s="31">
        <v>4108</v>
      </c>
      <c r="L22" s="31">
        <f t="shared" si="0"/>
        <v>1662.9230769230769</v>
      </c>
      <c r="M22" s="31">
        <f t="shared" si="1"/>
        <v>123.76923076923077</v>
      </c>
      <c r="N22" s="31">
        <f t="shared" si="2"/>
        <v>158</v>
      </c>
      <c r="O22" s="39">
        <f t="shared" si="3"/>
        <v>0.93237326825277467</v>
      </c>
      <c r="P22" s="38">
        <f t="shared" si="4"/>
        <v>7.4428716810065687E-2</v>
      </c>
      <c r="Q22" s="38">
        <f t="shared" si="5"/>
        <v>9.5013414746970115E-2</v>
      </c>
    </row>
    <row r="23" spans="1:17" s="31" customFormat="1" x14ac:dyDescent="0.2">
      <c r="A23" t="s">
        <v>229</v>
      </c>
      <c r="B23">
        <v>11060</v>
      </c>
      <c r="C23" t="s">
        <v>105</v>
      </c>
      <c r="D23" t="s">
        <v>51</v>
      </c>
      <c r="E23">
        <v>0.01</v>
      </c>
      <c r="F23" t="s">
        <v>32</v>
      </c>
      <c r="G23">
        <v>21</v>
      </c>
      <c r="H23" s="31">
        <v>58622</v>
      </c>
      <c r="I23" s="31">
        <v>56468</v>
      </c>
      <c r="J23" s="31">
        <v>5000</v>
      </c>
      <c r="K23" s="31">
        <v>5674</v>
      </c>
      <c r="L23" s="31">
        <f t="shared" si="0"/>
        <v>2688.9523809523807</v>
      </c>
      <c r="M23" s="31">
        <f t="shared" si="1"/>
        <v>238.0952380952381</v>
      </c>
      <c r="N23" s="31">
        <f t="shared" si="2"/>
        <v>270.1904761904762</v>
      </c>
      <c r="O23" s="39">
        <f t="shared" si="3"/>
        <v>1.5944201097246062</v>
      </c>
      <c r="P23" s="38">
        <f t="shared" si="4"/>
        <v>8.8545725012396395E-2</v>
      </c>
      <c r="Q23" s="38">
        <f t="shared" si="5"/>
        <v>0.10048168874406743</v>
      </c>
    </row>
    <row r="24" spans="1:17" s="31" customFormat="1" x14ac:dyDescent="0.2">
      <c r="A24" t="s">
        <v>229</v>
      </c>
      <c r="B24">
        <v>11126</v>
      </c>
      <c r="C24" t="s">
        <v>86</v>
      </c>
      <c r="D24" t="s">
        <v>51</v>
      </c>
      <c r="E24">
        <v>0.01</v>
      </c>
      <c r="F24" t="s">
        <v>30</v>
      </c>
      <c r="G24">
        <v>26</v>
      </c>
      <c r="H24" s="31">
        <v>87304</v>
      </c>
      <c r="I24" s="31">
        <v>53576</v>
      </c>
      <c r="J24" s="31">
        <v>7184</v>
      </c>
      <c r="K24" s="31">
        <v>5326</v>
      </c>
      <c r="L24" s="31">
        <f t="shared" si="0"/>
        <v>2060.6153846153848</v>
      </c>
      <c r="M24" s="31">
        <f t="shared" si="1"/>
        <v>276.30769230769232</v>
      </c>
      <c r="N24" s="31">
        <f t="shared" si="2"/>
        <v>204.84615384615384</v>
      </c>
      <c r="O24" s="39">
        <f t="shared" si="3"/>
        <v>1.2088169490541085</v>
      </c>
      <c r="P24" s="38">
        <f t="shared" si="4"/>
        <v>0.13408989099596835</v>
      </c>
      <c r="Q24" s="38">
        <f t="shared" si="5"/>
        <v>9.9410183664327315E-2</v>
      </c>
    </row>
    <row r="25" spans="1:17" s="31" customFormat="1" x14ac:dyDescent="0.2">
      <c r="A25" t="s">
        <v>229</v>
      </c>
      <c r="B25">
        <v>11199</v>
      </c>
      <c r="C25" t="s">
        <v>76</v>
      </c>
      <c r="D25" t="s">
        <v>51</v>
      </c>
      <c r="E25">
        <v>0.01</v>
      </c>
      <c r="F25" t="s">
        <v>30</v>
      </c>
      <c r="G25">
        <v>20</v>
      </c>
      <c r="H25" s="31">
        <v>37656</v>
      </c>
      <c r="I25" s="31">
        <v>43480</v>
      </c>
      <c r="J25" s="31">
        <v>2368</v>
      </c>
      <c r="K25" s="31">
        <v>4300</v>
      </c>
      <c r="L25" s="31">
        <f t="shared" si="0"/>
        <v>2174</v>
      </c>
      <c r="M25" s="31">
        <f t="shared" si="1"/>
        <v>118.4</v>
      </c>
      <c r="N25" s="31">
        <f t="shared" si="2"/>
        <v>215</v>
      </c>
      <c r="O25" s="39">
        <f t="shared" si="3"/>
        <v>1.268735776419915</v>
      </c>
      <c r="P25" s="38">
        <f t="shared" si="4"/>
        <v>5.4461821527138916E-2</v>
      </c>
      <c r="Q25" s="38">
        <f t="shared" si="5"/>
        <v>9.8896044158233665E-2</v>
      </c>
    </row>
    <row r="26" spans="1:17" s="31" customFormat="1" x14ac:dyDescent="0.2">
      <c r="A26" t="s">
        <v>224</v>
      </c>
      <c r="B26">
        <v>11117</v>
      </c>
      <c r="C26" t="s">
        <v>228</v>
      </c>
      <c r="D26" t="s">
        <v>51</v>
      </c>
      <c r="E26">
        <v>0.01</v>
      </c>
      <c r="F26" t="s">
        <v>29</v>
      </c>
      <c r="G26">
        <v>47</v>
      </c>
      <c r="H26" s="31">
        <v>24870</v>
      </c>
      <c r="I26" s="31">
        <v>53534</v>
      </c>
      <c r="J26" s="31">
        <v>6504</v>
      </c>
      <c r="K26" s="31">
        <v>5406</v>
      </c>
      <c r="L26" s="31">
        <f t="shared" si="0"/>
        <v>1139.0212765957447</v>
      </c>
      <c r="M26" s="31">
        <f t="shared" si="1"/>
        <v>138.38297872340425</v>
      </c>
      <c r="N26" s="31">
        <f t="shared" si="2"/>
        <v>115.02127659574468</v>
      </c>
      <c r="O26" s="39">
        <f t="shared" si="3"/>
        <v>0.67875166821633448</v>
      </c>
      <c r="P26" s="38">
        <f t="shared" si="4"/>
        <v>0.12149288302760862</v>
      </c>
      <c r="Q26" s="38">
        <f t="shared" si="5"/>
        <v>0.10098255314379646</v>
      </c>
    </row>
    <row r="27" spans="1:17" s="31" customFormat="1" x14ac:dyDescent="0.2">
      <c r="A27" t="s">
        <v>224</v>
      </c>
      <c r="B27">
        <v>11150</v>
      </c>
      <c r="C27" t="s">
        <v>227</v>
      </c>
      <c r="D27" t="s">
        <v>51</v>
      </c>
      <c r="E27">
        <v>0.01</v>
      </c>
      <c r="F27" t="s">
        <v>32</v>
      </c>
      <c r="G27">
        <v>60</v>
      </c>
      <c r="H27" s="31">
        <v>62062</v>
      </c>
      <c r="I27" s="31">
        <v>90002</v>
      </c>
      <c r="J27" s="31">
        <v>8142</v>
      </c>
      <c r="K27" s="31">
        <v>8820</v>
      </c>
      <c r="L27" s="31">
        <f t="shared" si="0"/>
        <v>1500.0333333333333</v>
      </c>
      <c r="M27" s="31">
        <f t="shared" si="1"/>
        <v>135.69999999999999</v>
      </c>
      <c r="N27" s="31">
        <f t="shared" si="2"/>
        <v>147</v>
      </c>
      <c r="O27" s="39">
        <f t="shared" si="3"/>
        <v>0.86746120527315118</v>
      </c>
      <c r="P27" s="38">
        <f t="shared" si="4"/>
        <v>9.0464656340970201E-2</v>
      </c>
      <c r="Q27" s="38">
        <f t="shared" si="5"/>
        <v>9.7997822270616208E-2</v>
      </c>
    </row>
    <row r="28" spans="1:17" s="31" customFormat="1" x14ac:dyDescent="0.2">
      <c r="A28" t="s">
        <v>224</v>
      </c>
      <c r="B28">
        <v>11173</v>
      </c>
      <c r="C28" t="s">
        <v>226</v>
      </c>
      <c r="D28" t="s">
        <v>51</v>
      </c>
      <c r="E28">
        <v>0.01</v>
      </c>
      <c r="F28" t="s">
        <v>34</v>
      </c>
      <c r="G28">
        <v>89</v>
      </c>
      <c r="H28" s="31">
        <v>121786</v>
      </c>
      <c r="I28" s="31">
        <v>141896</v>
      </c>
      <c r="J28" s="31">
        <v>19872</v>
      </c>
      <c r="K28" s="31">
        <v>14048</v>
      </c>
      <c r="L28" s="31">
        <f t="shared" si="0"/>
        <v>1594.3370786516855</v>
      </c>
      <c r="M28" s="31">
        <f t="shared" si="1"/>
        <v>223.28089887640451</v>
      </c>
      <c r="N28" s="31">
        <f t="shared" si="2"/>
        <v>157.84269662921349</v>
      </c>
      <c r="O28" s="39">
        <f t="shared" si="3"/>
        <v>0.93144500586082912</v>
      </c>
      <c r="P28" s="38">
        <f t="shared" si="4"/>
        <v>0.14004623104245362</v>
      </c>
      <c r="Q28" s="38">
        <f t="shared" si="5"/>
        <v>9.9002086034842424E-2</v>
      </c>
    </row>
    <row r="29" spans="1:17" s="31" customFormat="1" x14ac:dyDescent="0.2">
      <c r="A29" t="s">
        <v>224</v>
      </c>
      <c r="B29">
        <v>11183</v>
      </c>
      <c r="C29" t="s">
        <v>225</v>
      </c>
      <c r="D29" t="s">
        <v>51</v>
      </c>
      <c r="E29">
        <v>0.01</v>
      </c>
      <c r="F29" t="s">
        <v>32</v>
      </c>
      <c r="G29">
        <v>60</v>
      </c>
      <c r="H29" s="31">
        <v>63274</v>
      </c>
      <c r="I29" s="31">
        <v>88672</v>
      </c>
      <c r="J29" s="31">
        <v>12952</v>
      </c>
      <c r="K29" s="31">
        <v>8796</v>
      </c>
      <c r="L29" s="31">
        <f t="shared" si="0"/>
        <v>1477.8666666666666</v>
      </c>
      <c r="M29" s="31">
        <f t="shared" si="1"/>
        <v>215.86666666666667</v>
      </c>
      <c r="N29" s="31">
        <f t="shared" si="2"/>
        <v>146.6</v>
      </c>
      <c r="O29" s="39">
        <f t="shared" si="3"/>
        <v>0.86510076661934665</v>
      </c>
      <c r="P29" s="38">
        <f t="shared" si="4"/>
        <v>0.14606640202093107</v>
      </c>
      <c r="Q29" s="38">
        <f t="shared" si="5"/>
        <v>9.9197040779501991E-2</v>
      </c>
    </row>
    <row r="30" spans="1:17" s="31" customFormat="1" x14ac:dyDescent="0.2">
      <c r="A30" t="s">
        <v>224</v>
      </c>
      <c r="B30">
        <v>11197</v>
      </c>
      <c r="C30" t="s">
        <v>134</v>
      </c>
      <c r="D30" t="s">
        <v>51</v>
      </c>
      <c r="E30">
        <v>0.01</v>
      </c>
      <c r="F30" t="s">
        <v>32</v>
      </c>
      <c r="G30">
        <v>29</v>
      </c>
      <c r="H30" s="31">
        <v>30030</v>
      </c>
      <c r="I30" s="31">
        <v>66586</v>
      </c>
      <c r="J30" s="31">
        <v>10400</v>
      </c>
      <c r="K30" s="31">
        <v>6786</v>
      </c>
      <c r="L30" s="31">
        <f t="shared" si="0"/>
        <v>2296.0689655172414</v>
      </c>
      <c r="M30" s="31">
        <f t="shared" si="1"/>
        <v>358.62068965517244</v>
      </c>
      <c r="N30" s="31">
        <f t="shared" si="2"/>
        <v>234</v>
      </c>
      <c r="O30" s="39">
        <f t="shared" si="3"/>
        <v>1.3808566124756283</v>
      </c>
      <c r="P30" s="38">
        <f t="shared" si="4"/>
        <v>0.15618898867629832</v>
      </c>
      <c r="Q30" s="38">
        <f t="shared" si="5"/>
        <v>0.10191331511128465</v>
      </c>
    </row>
    <row r="31" spans="1:17" s="31" customFormat="1" x14ac:dyDescent="0.2">
      <c r="A31" t="s">
        <v>224</v>
      </c>
      <c r="B31">
        <v>11198</v>
      </c>
      <c r="C31" t="s">
        <v>134</v>
      </c>
      <c r="D31" t="s">
        <v>51</v>
      </c>
      <c r="E31">
        <v>0.01</v>
      </c>
      <c r="F31" t="s">
        <v>32</v>
      </c>
      <c r="G31">
        <v>29</v>
      </c>
      <c r="H31" s="31">
        <v>30324</v>
      </c>
      <c r="I31" s="31">
        <v>61690</v>
      </c>
      <c r="J31" s="31">
        <v>4708</v>
      </c>
      <c r="K31" s="31">
        <v>6286</v>
      </c>
      <c r="L31" s="31">
        <f t="shared" si="0"/>
        <v>2127.2413793103447</v>
      </c>
      <c r="M31" s="31">
        <f t="shared" si="1"/>
        <v>162.34482758620689</v>
      </c>
      <c r="N31" s="31">
        <f t="shared" si="2"/>
        <v>216.75862068965517</v>
      </c>
      <c r="O31" s="39">
        <f t="shared" si="3"/>
        <v>1.2791135670530209</v>
      </c>
      <c r="P31" s="38">
        <f t="shared" si="4"/>
        <v>7.6317069217053002E-2</v>
      </c>
      <c r="Q31" s="38">
        <f t="shared" si="5"/>
        <v>0.10189657967255633</v>
      </c>
    </row>
    <row r="32" spans="1:17" s="31" customFormat="1" x14ac:dyDescent="0.2">
      <c r="A32" t="s">
        <v>224</v>
      </c>
      <c r="B32">
        <v>11205</v>
      </c>
      <c r="C32" t="s">
        <v>217</v>
      </c>
      <c r="D32" t="s">
        <v>116</v>
      </c>
      <c r="E32">
        <v>0.01</v>
      </c>
      <c r="F32" t="s">
        <v>29</v>
      </c>
      <c r="G32">
        <v>42</v>
      </c>
      <c r="H32" s="31">
        <v>31844</v>
      </c>
      <c r="I32" s="31">
        <v>60346</v>
      </c>
      <c r="J32" s="31">
        <v>3104</v>
      </c>
      <c r="K32" s="31">
        <v>6046</v>
      </c>
      <c r="L32" s="31">
        <f t="shared" si="0"/>
        <v>1436.8095238095239</v>
      </c>
      <c r="M32" s="31">
        <f t="shared" si="1"/>
        <v>73.904761904761898</v>
      </c>
      <c r="N32" s="31">
        <f t="shared" si="2"/>
        <v>143.95238095238096</v>
      </c>
      <c r="O32" s="39">
        <f t="shared" si="3"/>
        <v>0.84947691076797416</v>
      </c>
      <c r="P32" s="38">
        <f t="shared" si="4"/>
        <v>5.1436714943823951E-2</v>
      </c>
      <c r="Q32" s="38">
        <f t="shared" si="5"/>
        <v>0.1001889106154509</v>
      </c>
    </row>
    <row r="33" spans="1:17" s="31" customFormat="1" x14ac:dyDescent="0.2">
      <c r="A33" t="s">
        <v>224</v>
      </c>
      <c r="B33">
        <v>60097</v>
      </c>
      <c r="C33" t="s">
        <v>205</v>
      </c>
      <c r="D33" t="s">
        <v>116</v>
      </c>
      <c r="E33">
        <v>1</v>
      </c>
      <c r="F33" t="s">
        <v>32</v>
      </c>
      <c r="G33">
        <v>89</v>
      </c>
      <c r="H33" s="31">
        <v>114242</v>
      </c>
      <c r="I33" s="31">
        <v>220386</v>
      </c>
      <c r="J33" s="31">
        <v>31638</v>
      </c>
      <c r="K33" s="31">
        <v>24264</v>
      </c>
      <c r="L33" s="31">
        <f t="shared" si="0"/>
        <v>2476.2471910112358</v>
      </c>
      <c r="M33" s="31">
        <f t="shared" si="1"/>
        <v>355.4831460674157</v>
      </c>
      <c r="N33" s="31">
        <f t="shared" si="2"/>
        <v>272.62921348314609</v>
      </c>
      <c r="O33" s="39">
        <f t="shared" si="3"/>
        <v>1.6088113341548376</v>
      </c>
      <c r="P33" s="38">
        <f t="shared" si="4"/>
        <v>0.14355721325311044</v>
      </c>
      <c r="Q33" s="38">
        <f t="shared" si="5"/>
        <v>0.11009773760583703</v>
      </c>
    </row>
    <row r="34" spans="1:17" s="31" customFormat="1" x14ac:dyDescent="0.2">
      <c r="A34" t="s">
        <v>224</v>
      </c>
      <c r="B34">
        <v>60098</v>
      </c>
      <c r="C34" t="s">
        <v>206</v>
      </c>
      <c r="D34" t="s">
        <v>116</v>
      </c>
      <c r="E34">
        <v>1</v>
      </c>
      <c r="F34" t="s">
        <v>32</v>
      </c>
      <c r="G34">
        <v>89</v>
      </c>
      <c r="H34" s="31">
        <v>92870</v>
      </c>
      <c r="I34" s="31">
        <v>174316</v>
      </c>
      <c r="J34" s="31">
        <v>20328</v>
      </c>
      <c r="K34" s="31">
        <v>19136</v>
      </c>
      <c r="L34" s="31">
        <f t="shared" si="0"/>
        <v>1958.6067415730338</v>
      </c>
      <c r="M34" s="31">
        <f t="shared" si="1"/>
        <v>228.40449438202248</v>
      </c>
      <c r="N34" s="31">
        <f t="shared" si="2"/>
        <v>215.01123595505618</v>
      </c>
      <c r="O34" s="39">
        <f t="shared" si="3"/>
        <v>1.2688020808764824</v>
      </c>
      <c r="P34" s="38">
        <f t="shared" si="4"/>
        <v>0.11661580118864591</v>
      </c>
      <c r="Q34" s="38">
        <f t="shared" si="5"/>
        <v>0.10977764519608069</v>
      </c>
    </row>
    <row r="35" spans="1:17" s="31" customFormat="1" x14ac:dyDescent="0.2">
      <c r="A35" t="s">
        <v>218</v>
      </c>
      <c r="B35">
        <v>10732</v>
      </c>
      <c r="C35" t="s">
        <v>114</v>
      </c>
      <c r="D35" t="s">
        <v>51</v>
      </c>
      <c r="E35">
        <v>0.01</v>
      </c>
      <c r="F35" t="s">
        <v>32</v>
      </c>
      <c r="G35">
        <v>20</v>
      </c>
      <c r="H35" s="31">
        <v>12890</v>
      </c>
      <c r="I35" s="31">
        <v>10604</v>
      </c>
      <c r="J35" s="31">
        <v>2562</v>
      </c>
      <c r="K35" s="31">
        <v>1530</v>
      </c>
      <c r="L35" s="31">
        <f t="shared" si="0"/>
        <v>530.20000000000005</v>
      </c>
      <c r="M35" s="31">
        <f t="shared" si="1"/>
        <v>128.1</v>
      </c>
      <c r="N35" s="31">
        <f t="shared" si="2"/>
        <v>76.5</v>
      </c>
      <c r="O35" s="39">
        <f t="shared" si="3"/>
        <v>0.45143389254010924</v>
      </c>
      <c r="P35" s="38">
        <f t="shared" si="4"/>
        <v>0.24160694077706527</v>
      </c>
      <c r="Q35" s="38">
        <f t="shared" si="5"/>
        <v>0.14428517540550737</v>
      </c>
    </row>
    <row r="36" spans="1:17" s="31" customFormat="1" x14ac:dyDescent="0.2">
      <c r="A36" t="s">
        <v>218</v>
      </c>
      <c r="B36">
        <v>11116</v>
      </c>
      <c r="C36" t="s">
        <v>223</v>
      </c>
      <c r="D36" t="s">
        <v>51</v>
      </c>
      <c r="E36">
        <v>0.01</v>
      </c>
      <c r="F36" t="s">
        <v>29</v>
      </c>
      <c r="G36">
        <v>47</v>
      </c>
      <c r="H36" s="31">
        <v>46198</v>
      </c>
      <c r="I36" s="31">
        <v>90830</v>
      </c>
      <c r="J36" s="31">
        <v>6786</v>
      </c>
      <c r="K36" s="31">
        <v>9174</v>
      </c>
      <c r="L36" s="31">
        <f t="shared" si="0"/>
        <v>1932.5531914893618</v>
      </c>
      <c r="M36" s="31">
        <f t="shared" si="1"/>
        <v>144.38297872340425</v>
      </c>
      <c r="N36" s="31">
        <f t="shared" si="2"/>
        <v>195.19148936170214</v>
      </c>
      <c r="O36" s="39">
        <f t="shared" si="3"/>
        <v>1.1518438409575755</v>
      </c>
      <c r="P36" s="38">
        <f t="shared" si="4"/>
        <v>7.4710998568754822E-2</v>
      </c>
      <c r="Q36" s="38">
        <f t="shared" si="5"/>
        <v>0.10100187162831664</v>
      </c>
    </row>
    <row r="37" spans="1:17" s="31" customFormat="1" x14ac:dyDescent="0.2">
      <c r="A37" t="s">
        <v>218</v>
      </c>
      <c r="B37">
        <v>11169</v>
      </c>
      <c r="C37" t="s">
        <v>219</v>
      </c>
      <c r="D37" t="s">
        <v>51</v>
      </c>
      <c r="E37">
        <v>0.01</v>
      </c>
      <c r="F37" t="s">
        <v>35</v>
      </c>
      <c r="G37">
        <v>89</v>
      </c>
      <c r="H37" s="31">
        <v>290102</v>
      </c>
      <c r="I37" s="31">
        <v>331220</v>
      </c>
      <c r="J37" s="31">
        <v>30814</v>
      </c>
      <c r="K37" s="31">
        <v>33686</v>
      </c>
      <c r="L37" s="31">
        <f t="shared" si="0"/>
        <v>3721.5730337078653</v>
      </c>
      <c r="M37" s="31">
        <f t="shared" si="1"/>
        <v>346.22471910112358</v>
      </c>
      <c r="N37" s="31">
        <f t="shared" si="2"/>
        <v>378.49438202247188</v>
      </c>
      <c r="O37" s="39">
        <f t="shared" si="3"/>
        <v>2.2335319239342173</v>
      </c>
      <c r="P37" s="38">
        <f t="shared" si="4"/>
        <v>9.3031821749894328E-2</v>
      </c>
      <c r="Q37" s="38">
        <f t="shared" si="5"/>
        <v>0.10170279572489584</v>
      </c>
    </row>
    <row r="38" spans="1:17" s="31" customFormat="1" x14ac:dyDescent="0.2">
      <c r="A38" t="s">
        <v>218</v>
      </c>
      <c r="B38">
        <v>11170</v>
      </c>
      <c r="C38" t="s">
        <v>222</v>
      </c>
      <c r="D38" t="s">
        <v>51</v>
      </c>
      <c r="E38">
        <v>0.01</v>
      </c>
      <c r="F38" t="s">
        <v>35</v>
      </c>
      <c r="G38">
        <v>89</v>
      </c>
      <c r="H38" s="31">
        <v>120170</v>
      </c>
      <c r="I38" s="31">
        <v>175548</v>
      </c>
      <c r="J38" s="31">
        <v>25720</v>
      </c>
      <c r="K38" s="31">
        <v>17380</v>
      </c>
      <c r="L38" s="31">
        <f t="shared" si="0"/>
        <v>1972.4494382022472</v>
      </c>
      <c r="M38" s="31">
        <f t="shared" si="1"/>
        <v>288.98876404494382</v>
      </c>
      <c r="N38" s="31">
        <f t="shared" si="2"/>
        <v>195.28089887640451</v>
      </c>
      <c r="O38" s="39">
        <f t="shared" si="3"/>
        <v>1.1523714551438788</v>
      </c>
      <c r="P38" s="38">
        <f t="shared" si="4"/>
        <v>0.14651263472098799</v>
      </c>
      <c r="Q38" s="38">
        <f t="shared" si="5"/>
        <v>9.9004260942876024E-2</v>
      </c>
    </row>
    <row r="39" spans="1:17" s="31" customFormat="1" x14ac:dyDescent="0.2">
      <c r="A39" t="s">
        <v>218</v>
      </c>
      <c r="B39">
        <v>11174</v>
      </c>
      <c r="C39" t="s">
        <v>221</v>
      </c>
      <c r="D39" t="s">
        <v>51</v>
      </c>
      <c r="E39">
        <v>0.01</v>
      </c>
      <c r="F39" t="s">
        <v>34</v>
      </c>
      <c r="G39">
        <v>89</v>
      </c>
      <c r="H39" s="31">
        <v>142452</v>
      </c>
      <c r="I39" s="31">
        <v>159466</v>
      </c>
      <c r="J39" s="31">
        <v>11726</v>
      </c>
      <c r="K39" s="31">
        <v>15788</v>
      </c>
      <c r="L39" s="31">
        <f t="shared" si="0"/>
        <v>1791.7528089887639</v>
      </c>
      <c r="M39" s="31">
        <f t="shared" si="1"/>
        <v>131.75280898876406</v>
      </c>
      <c r="N39" s="31">
        <f t="shared" si="2"/>
        <v>177.3932584269663</v>
      </c>
      <c r="O39" s="39">
        <f t="shared" si="3"/>
        <v>1.0468147602883522</v>
      </c>
      <c r="P39" s="38">
        <f t="shared" si="4"/>
        <v>7.3532916107508811E-2</v>
      </c>
      <c r="Q39" s="38">
        <f t="shared" si="5"/>
        <v>9.900543062470997E-2</v>
      </c>
    </row>
    <row r="40" spans="1:17" s="31" customFormat="1" x14ac:dyDescent="0.2">
      <c r="A40" t="s">
        <v>218</v>
      </c>
      <c r="B40">
        <v>11191</v>
      </c>
      <c r="C40" t="s">
        <v>220</v>
      </c>
      <c r="D40" t="s">
        <v>51</v>
      </c>
      <c r="E40">
        <v>0.01</v>
      </c>
      <c r="F40" t="s">
        <v>35</v>
      </c>
      <c r="G40">
        <v>89</v>
      </c>
      <c r="H40" s="31">
        <v>172204</v>
      </c>
      <c r="I40" s="31">
        <v>147452</v>
      </c>
      <c r="J40" s="31">
        <v>16764</v>
      </c>
      <c r="K40" s="31">
        <v>16382</v>
      </c>
      <c r="L40" s="31">
        <f t="shared" si="0"/>
        <v>1656.7640449438202</v>
      </c>
      <c r="M40" s="31">
        <f t="shared" si="1"/>
        <v>188.35955056179776</v>
      </c>
      <c r="N40" s="31">
        <f t="shared" si="2"/>
        <v>184.06741573033707</v>
      </c>
      <c r="O40" s="39">
        <f t="shared" si="3"/>
        <v>1.086199607489472</v>
      </c>
      <c r="P40" s="38">
        <f t="shared" si="4"/>
        <v>0.11369123511379975</v>
      </c>
      <c r="Q40" s="38">
        <f t="shared" si="5"/>
        <v>0.11110056153867021</v>
      </c>
    </row>
    <row r="41" spans="1:17" s="31" customFormat="1" x14ac:dyDescent="0.2">
      <c r="A41" t="s">
        <v>218</v>
      </c>
      <c r="B41">
        <v>11192</v>
      </c>
      <c r="C41" t="s">
        <v>219</v>
      </c>
      <c r="D41" t="s">
        <v>51</v>
      </c>
      <c r="E41">
        <v>0.01</v>
      </c>
      <c r="F41" t="s">
        <v>35</v>
      </c>
      <c r="G41">
        <v>89</v>
      </c>
      <c r="H41" s="31">
        <v>295774</v>
      </c>
      <c r="I41" s="31">
        <v>355318</v>
      </c>
      <c r="J41" s="31">
        <v>43462</v>
      </c>
      <c r="K41" s="31">
        <v>36136</v>
      </c>
      <c r="L41" s="31">
        <f t="shared" si="0"/>
        <v>3992.3370786516853</v>
      </c>
      <c r="M41" s="31">
        <f t="shared" si="1"/>
        <v>488.33707865168537</v>
      </c>
      <c r="N41" s="31">
        <f t="shared" si="2"/>
        <v>406.02247191011236</v>
      </c>
      <c r="O41" s="39">
        <f t="shared" si="3"/>
        <v>2.3959778425246951</v>
      </c>
      <c r="P41" s="38">
        <f t="shared" si="4"/>
        <v>0.12231859911403306</v>
      </c>
      <c r="Q41" s="38">
        <f t="shared" si="5"/>
        <v>0.10170044861222904</v>
      </c>
    </row>
    <row r="42" spans="1:17" s="31" customFormat="1" x14ac:dyDescent="0.2">
      <c r="A42" t="s">
        <v>218</v>
      </c>
      <c r="B42">
        <v>11206</v>
      </c>
      <c r="C42" t="s">
        <v>217</v>
      </c>
      <c r="D42" t="s">
        <v>116</v>
      </c>
      <c r="E42">
        <v>0.01</v>
      </c>
      <c r="F42" t="s">
        <v>29</v>
      </c>
      <c r="G42">
        <v>42</v>
      </c>
      <c r="H42" s="31">
        <v>55938</v>
      </c>
      <c r="I42" s="31">
        <v>94658</v>
      </c>
      <c r="J42" s="31">
        <v>12690</v>
      </c>
      <c r="K42" s="31">
        <v>9484</v>
      </c>
      <c r="L42" s="31">
        <f t="shared" si="0"/>
        <v>2253.7619047619046</v>
      </c>
      <c r="M42" s="31">
        <f t="shared" si="1"/>
        <v>302.14285714285717</v>
      </c>
      <c r="N42" s="31">
        <f t="shared" si="2"/>
        <v>225.8095238095238</v>
      </c>
      <c r="O42" s="39">
        <f t="shared" si="3"/>
        <v>1.3325238209929648</v>
      </c>
      <c r="P42" s="38">
        <f t="shared" si="4"/>
        <v>0.13406156901688182</v>
      </c>
      <c r="Q42" s="38">
        <f t="shared" si="5"/>
        <v>0.10019227112341271</v>
      </c>
    </row>
    <row r="43" spans="1:17" s="31" customFormat="1" x14ac:dyDescent="0.2">
      <c r="A43" t="s">
        <v>214</v>
      </c>
      <c r="B43">
        <v>11107</v>
      </c>
      <c r="C43" t="s">
        <v>216</v>
      </c>
      <c r="D43" t="s">
        <v>51</v>
      </c>
      <c r="E43">
        <v>0.01</v>
      </c>
      <c r="F43" t="s">
        <v>30</v>
      </c>
      <c r="G43">
        <v>89</v>
      </c>
      <c r="H43" s="31">
        <v>187284</v>
      </c>
      <c r="I43" s="31">
        <v>248804</v>
      </c>
      <c r="J43" s="31">
        <v>24566</v>
      </c>
      <c r="K43" s="31">
        <v>24880</v>
      </c>
      <c r="L43" s="31">
        <f t="shared" si="0"/>
        <v>2795.5505617977528</v>
      </c>
      <c r="M43" s="31">
        <f t="shared" si="1"/>
        <v>276.02247191011236</v>
      </c>
      <c r="N43" s="31">
        <f t="shared" si="2"/>
        <v>279.55056179775283</v>
      </c>
      <c r="O43" s="39">
        <f t="shared" si="3"/>
        <v>1.6496548794004435</v>
      </c>
      <c r="P43" s="38">
        <f t="shared" si="4"/>
        <v>9.8736354720985187E-2</v>
      </c>
      <c r="Q43" s="38">
        <f t="shared" si="5"/>
        <v>9.999839230880532E-2</v>
      </c>
    </row>
    <row r="44" spans="1:17" s="31" customFormat="1" x14ac:dyDescent="0.2">
      <c r="A44" t="s">
        <v>214</v>
      </c>
      <c r="B44">
        <v>11127</v>
      </c>
      <c r="C44" t="s">
        <v>215</v>
      </c>
      <c r="D44" t="s">
        <v>51</v>
      </c>
      <c r="E44">
        <v>0.01</v>
      </c>
      <c r="F44" t="s">
        <v>30</v>
      </c>
      <c r="G44">
        <v>89</v>
      </c>
      <c r="H44" s="31">
        <v>159776</v>
      </c>
      <c r="I44" s="31">
        <v>179434</v>
      </c>
      <c r="J44" s="31">
        <v>12204</v>
      </c>
      <c r="K44" s="31">
        <v>17944</v>
      </c>
      <c r="L44" s="31">
        <f t="shared" si="0"/>
        <v>2016.1123595505619</v>
      </c>
      <c r="M44" s="31">
        <f t="shared" si="1"/>
        <v>137.12359550561797</v>
      </c>
      <c r="N44" s="31">
        <f t="shared" si="2"/>
        <v>201.61797752808988</v>
      </c>
      <c r="O44" s="39">
        <f t="shared" si="3"/>
        <v>1.1897671686479725</v>
      </c>
      <c r="P44" s="38">
        <f t="shared" si="4"/>
        <v>6.8013865822530842E-2</v>
      </c>
      <c r="Q44" s="38">
        <f t="shared" si="5"/>
        <v>0.10000334384787721</v>
      </c>
    </row>
    <row r="45" spans="1:17" s="31" customFormat="1" x14ac:dyDescent="0.2">
      <c r="A45" t="s">
        <v>214</v>
      </c>
      <c r="B45">
        <v>11164</v>
      </c>
      <c r="C45" t="s">
        <v>213</v>
      </c>
      <c r="D45" t="s">
        <v>51</v>
      </c>
      <c r="E45">
        <v>0.01</v>
      </c>
      <c r="F45" t="s">
        <v>30</v>
      </c>
      <c r="G45">
        <v>89</v>
      </c>
      <c r="H45" s="31">
        <v>138716</v>
      </c>
      <c r="I45" s="31">
        <v>202008</v>
      </c>
      <c r="J45" s="31">
        <v>25044</v>
      </c>
      <c r="K45" s="31">
        <v>19998</v>
      </c>
      <c r="L45" s="31">
        <f t="shared" si="0"/>
        <v>2269.7528089887642</v>
      </c>
      <c r="M45" s="31">
        <f t="shared" si="1"/>
        <v>281.39325842696627</v>
      </c>
      <c r="N45" s="31">
        <f t="shared" si="2"/>
        <v>224.69662921348313</v>
      </c>
      <c r="O45" s="39">
        <f t="shared" si="3"/>
        <v>1.3259565224377035</v>
      </c>
      <c r="P45" s="38">
        <f t="shared" si="4"/>
        <v>0.12397528810740169</v>
      </c>
      <c r="Q45" s="38">
        <f t="shared" si="5"/>
        <v>9.8996079363193532E-2</v>
      </c>
    </row>
    <row r="46" spans="1:17" s="31" customFormat="1" x14ac:dyDescent="0.2">
      <c r="A46" t="s">
        <v>209</v>
      </c>
      <c r="B46">
        <v>11167</v>
      </c>
      <c r="C46" t="s">
        <v>212</v>
      </c>
      <c r="D46" t="s">
        <v>51</v>
      </c>
      <c r="E46">
        <v>0.01</v>
      </c>
      <c r="F46" t="s">
        <v>29</v>
      </c>
      <c r="G46">
        <v>89</v>
      </c>
      <c r="H46" s="31">
        <v>112288</v>
      </c>
      <c r="I46" s="31">
        <v>130850</v>
      </c>
      <c r="J46" s="31">
        <v>17732</v>
      </c>
      <c r="K46" s="31">
        <v>13046</v>
      </c>
      <c r="L46" s="31">
        <f t="shared" si="0"/>
        <v>1470.2247191011236</v>
      </c>
      <c r="M46" s="31">
        <f t="shared" si="1"/>
        <v>199.23595505617976</v>
      </c>
      <c r="N46" s="31">
        <f t="shared" si="2"/>
        <v>146.58426966292134</v>
      </c>
      <c r="O46" s="39">
        <f t="shared" si="3"/>
        <v>0.86500794038015205</v>
      </c>
      <c r="P46" s="38">
        <f t="shared" si="4"/>
        <v>0.13551394726786398</v>
      </c>
      <c r="Q46" s="38">
        <f t="shared" si="5"/>
        <v>9.970194879633168E-2</v>
      </c>
    </row>
    <row r="47" spans="1:17" s="31" customFormat="1" x14ac:dyDescent="0.2">
      <c r="A47" t="s">
        <v>209</v>
      </c>
      <c r="B47">
        <v>11168</v>
      </c>
      <c r="C47" t="s">
        <v>211</v>
      </c>
      <c r="D47" t="s">
        <v>51</v>
      </c>
      <c r="E47">
        <v>0.01</v>
      </c>
      <c r="F47" t="s">
        <v>29</v>
      </c>
      <c r="G47">
        <v>89</v>
      </c>
      <c r="H47" s="31">
        <v>118382</v>
      </c>
      <c r="I47" s="31">
        <v>139274</v>
      </c>
      <c r="J47" s="31">
        <v>21318</v>
      </c>
      <c r="K47" s="31">
        <v>13774</v>
      </c>
      <c r="L47" s="31">
        <f t="shared" si="0"/>
        <v>1564.8764044943821</v>
      </c>
      <c r="M47" s="31">
        <f t="shared" si="1"/>
        <v>239.52808988764045</v>
      </c>
      <c r="N47" s="31">
        <f t="shared" si="2"/>
        <v>154.76404494382024</v>
      </c>
      <c r="O47" s="39">
        <f t="shared" si="3"/>
        <v>0.9132775847613227</v>
      </c>
      <c r="P47" s="38">
        <f t="shared" si="4"/>
        <v>0.1530651808664934</v>
      </c>
      <c r="Q47" s="38">
        <f t="shared" si="5"/>
        <v>9.8898574033918746E-2</v>
      </c>
    </row>
    <row r="48" spans="1:17" s="31" customFormat="1" x14ac:dyDescent="0.2">
      <c r="A48" t="s">
        <v>209</v>
      </c>
      <c r="B48">
        <v>11202</v>
      </c>
      <c r="C48" t="s">
        <v>210</v>
      </c>
      <c r="D48" t="s">
        <v>51</v>
      </c>
      <c r="E48">
        <v>0.01</v>
      </c>
      <c r="F48" t="s">
        <v>29</v>
      </c>
      <c r="G48">
        <v>89</v>
      </c>
      <c r="H48" s="31">
        <v>144058</v>
      </c>
      <c r="I48" s="31">
        <v>129952</v>
      </c>
      <c r="J48" s="31">
        <v>18280</v>
      </c>
      <c r="K48" s="31">
        <v>12852</v>
      </c>
      <c r="L48" s="31">
        <f t="shared" si="0"/>
        <v>1460.1348314606741</v>
      </c>
      <c r="M48" s="31">
        <f t="shared" si="1"/>
        <v>205.3932584269663</v>
      </c>
      <c r="N48" s="31">
        <f t="shared" si="2"/>
        <v>144.40449438202248</v>
      </c>
      <c r="O48" s="39">
        <f t="shared" si="3"/>
        <v>0.85214487580604903</v>
      </c>
      <c r="P48" s="38">
        <f t="shared" si="4"/>
        <v>0.14066732331937945</v>
      </c>
      <c r="Q48" s="38">
        <f t="shared" si="5"/>
        <v>9.8898054666338345E-2</v>
      </c>
    </row>
    <row r="49" spans="1:17" s="31" customFormat="1" x14ac:dyDescent="0.2">
      <c r="A49" t="s">
        <v>209</v>
      </c>
      <c r="B49">
        <v>11203</v>
      </c>
      <c r="C49" t="s">
        <v>208</v>
      </c>
      <c r="D49" t="s">
        <v>51</v>
      </c>
      <c r="E49">
        <v>0.01</v>
      </c>
      <c r="F49" t="s">
        <v>29</v>
      </c>
      <c r="G49">
        <v>89</v>
      </c>
      <c r="H49" s="31">
        <v>120088</v>
      </c>
      <c r="I49" s="31">
        <v>121618</v>
      </c>
      <c r="J49" s="31">
        <v>19784</v>
      </c>
      <c r="K49" s="31">
        <v>12126</v>
      </c>
      <c r="L49" s="31">
        <f t="shared" si="0"/>
        <v>1366.4943820224719</v>
      </c>
      <c r="M49" s="31">
        <f t="shared" si="1"/>
        <v>222.29213483146069</v>
      </c>
      <c r="N49" s="31">
        <f t="shared" si="2"/>
        <v>136.24719101123594</v>
      </c>
      <c r="O49" s="39">
        <f t="shared" si="3"/>
        <v>0.80400784033801342</v>
      </c>
      <c r="P49" s="38">
        <f t="shared" si="4"/>
        <v>0.16267328849347959</v>
      </c>
      <c r="Q49" s="38">
        <f t="shared" si="5"/>
        <v>9.9705635678929108E-2</v>
      </c>
    </row>
    <row r="50" spans="1:17" s="31" customFormat="1" x14ac:dyDescent="0.2">
      <c r="A50" t="s">
        <v>203</v>
      </c>
      <c r="B50">
        <v>11156</v>
      </c>
      <c r="C50" t="s">
        <v>207</v>
      </c>
      <c r="D50" t="s">
        <v>51</v>
      </c>
      <c r="E50">
        <v>0.01</v>
      </c>
      <c r="F50" t="s">
        <v>32</v>
      </c>
      <c r="G50">
        <v>89</v>
      </c>
      <c r="H50" s="31">
        <v>161628</v>
      </c>
      <c r="I50" s="31">
        <v>241660</v>
      </c>
      <c r="J50" s="31">
        <v>19638</v>
      </c>
      <c r="K50" s="31">
        <v>24166</v>
      </c>
      <c r="L50" s="31">
        <f t="shared" si="0"/>
        <v>2715.2808988764045</v>
      </c>
      <c r="M50" s="31">
        <f t="shared" si="1"/>
        <v>220.65168539325842</v>
      </c>
      <c r="N50" s="31">
        <f t="shared" si="2"/>
        <v>271.52808988764048</v>
      </c>
      <c r="O50" s="39">
        <f t="shared" si="3"/>
        <v>1.6023134974112185</v>
      </c>
      <c r="P50" s="38">
        <f t="shared" si="4"/>
        <v>8.1262931391210796E-2</v>
      </c>
      <c r="Q50" s="38">
        <f t="shared" si="5"/>
        <v>0.1</v>
      </c>
    </row>
    <row r="51" spans="1:17" s="31" customFormat="1" x14ac:dyDescent="0.2">
      <c r="A51" t="s">
        <v>203</v>
      </c>
      <c r="B51">
        <v>11157</v>
      </c>
      <c r="C51" t="s">
        <v>207</v>
      </c>
      <c r="D51" t="s">
        <v>51</v>
      </c>
      <c r="E51">
        <v>0.01</v>
      </c>
      <c r="F51" t="s">
        <v>32</v>
      </c>
      <c r="G51">
        <v>89</v>
      </c>
      <c r="H51" s="31">
        <v>143200</v>
      </c>
      <c r="I51" s="31">
        <v>207494</v>
      </c>
      <c r="J51" s="31">
        <v>24006</v>
      </c>
      <c r="K51" s="31">
        <v>20750</v>
      </c>
      <c r="L51" s="31">
        <f t="shared" si="0"/>
        <v>2331.3932584269664</v>
      </c>
      <c r="M51" s="31">
        <f t="shared" si="1"/>
        <v>269.7303370786517</v>
      </c>
      <c r="N51" s="31">
        <f t="shared" si="2"/>
        <v>233.14606741573033</v>
      </c>
      <c r="O51" s="39">
        <f t="shared" si="3"/>
        <v>1.375817473776495</v>
      </c>
      <c r="P51" s="38">
        <f t="shared" si="4"/>
        <v>0.1156949116600962</v>
      </c>
      <c r="Q51" s="38">
        <f t="shared" si="5"/>
        <v>0.10000289164987904</v>
      </c>
    </row>
    <row r="52" spans="1:17" s="31" customFormat="1" x14ac:dyDescent="0.2">
      <c r="A52" t="s">
        <v>203</v>
      </c>
      <c r="B52">
        <v>40335</v>
      </c>
      <c r="C52" t="s">
        <v>206</v>
      </c>
      <c r="D52" t="s">
        <v>116</v>
      </c>
      <c r="E52">
        <v>0.25</v>
      </c>
      <c r="F52" t="s">
        <v>32</v>
      </c>
      <c r="G52">
        <v>89</v>
      </c>
      <c r="H52" s="31">
        <v>258516</v>
      </c>
      <c r="I52" s="31">
        <v>181540</v>
      </c>
      <c r="J52" s="31">
        <v>22078</v>
      </c>
      <c r="K52" s="31">
        <v>22682</v>
      </c>
      <c r="L52" s="31">
        <f t="shared" si="0"/>
        <v>2039.7752808988764</v>
      </c>
      <c r="M52" s="31">
        <f t="shared" si="1"/>
        <v>248.06741573033707</v>
      </c>
      <c r="N52" s="31">
        <f t="shared" si="2"/>
        <v>254.85393258426967</v>
      </c>
      <c r="O52" s="39">
        <f t="shared" si="3"/>
        <v>1.5039176838649861</v>
      </c>
      <c r="P52" s="38">
        <f t="shared" si="4"/>
        <v>0.12161507105871984</v>
      </c>
      <c r="Q52" s="38">
        <f t="shared" si="5"/>
        <v>0.12494216150710587</v>
      </c>
    </row>
    <row r="53" spans="1:17" s="31" customFormat="1" x14ac:dyDescent="0.2">
      <c r="A53" t="s">
        <v>203</v>
      </c>
      <c r="B53">
        <v>40336</v>
      </c>
      <c r="C53" t="s">
        <v>205</v>
      </c>
      <c r="D53" t="s">
        <v>116</v>
      </c>
      <c r="E53">
        <v>0.25</v>
      </c>
      <c r="F53" t="s">
        <v>32</v>
      </c>
      <c r="G53">
        <v>75</v>
      </c>
      <c r="H53" s="31">
        <v>156734</v>
      </c>
      <c r="I53" s="31">
        <v>109726</v>
      </c>
      <c r="J53" s="31">
        <v>14582</v>
      </c>
      <c r="K53" s="31">
        <v>13704</v>
      </c>
      <c r="L53" s="31">
        <f t="shared" si="0"/>
        <v>1463.0133333333333</v>
      </c>
      <c r="M53" s="31">
        <f t="shared" si="1"/>
        <v>194.42666666666668</v>
      </c>
      <c r="N53" s="31">
        <f t="shared" si="2"/>
        <v>182.72</v>
      </c>
      <c r="O53" s="39">
        <f t="shared" si="3"/>
        <v>1.0782483770578923</v>
      </c>
      <c r="P53" s="38">
        <f t="shared" si="4"/>
        <v>0.13289466489255053</v>
      </c>
      <c r="Q53" s="38">
        <f t="shared" si="5"/>
        <v>0.12489291507937955</v>
      </c>
    </row>
    <row r="54" spans="1:17" s="31" customFormat="1" x14ac:dyDescent="0.2">
      <c r="A54" t="s">
        <v>203</v>
      </c>
      <c r="B54">
        <v>40412</v>
      </c>
      <c r="C54" t="s">
        <v>206</v>
      </c>
      <c r="D54" t="s">
        <v>116</v>
      </c>
      <c r="E54">
        <v>0.25</v>
      </c>
      <c r="F54" t="s">
        <v>32</v>
      </c>
      <c r="G54">
        <v>75</v>
      </c>
      <c r="H54" s="31">
        <v>157242</v>
      </c>
      <c r="I54" s="31">
        <v>111378</v>
      </c>
      <c r="J54" s="31">
        <v>17140</v>
      </c>
      <c r="K54" s="31">
        <v>13916</v>
      </c>
      <c r="L54" s="31">
        <f t="shared" si="0"/>
        <v>1485.04</v>
      </c>
      <c r="M54" s="31">
        <f t="shared" si="1"/>
        <v>228.53333333333333</v>
      </c>
      <c r="N54" s="31">
        <f t="shared" si="2"/>
        <v>185.54666666666665</v>
      </c>
      <c r="O54" s="39">
        <f t="shared" si="3"/>
        <v>1.0949288102114441</v>
      </c>
      <c r="P54" s="38">
        <f t="shared" si="4"/>
        <v>0.15389035536640988</v>
      </c>
      <c r="Q54" s="38">
        <f t="shared" si="5"/>
        <v>0.12494388478873746</v>
      </c>
    </row>
    <row r="55" spans="1:17" s="31" customFormat="1" x14ac:dyDescent="0.2">
      <c r="A55" t="s">
        <v>203</v>
      </c>
      <c r="B55">
        <v>40432</v>
      </c>
      <c r="C55" t="s">
        <v>205</v>
      </c>
      <c r="D55" t="s">
        <v>116</v>
      </c>
      <c r="E55">
        <v>0.25</v>
      </c>
      <c r="F55" t="s">
        <v>32</v>
      </c>
      <c r="G55">
        <v>75</v>
      </c>
      <c r="H55" s="31">
        <v>159566</v>
      </c>
      <c r="I55" s="31">
        <v>112478</v>
      </c>
      <c r="J55" s="31">
        <v>12758</v>
      </c>
      <c r="K55" s="31">
        <v>14048</v>
      </c>
      <c r="L55" s="31">
        <f t="shared" si="0"/>
        <v>1499.7066666666667</v>
      </c>
      <c r="M55" s="31">
        <f t="shared" si="1"/>
        <v>170.10666666666665</v>
      </c>
      <c r="N55" s="31">
        <f t="shared" si="2"/>
        <v>187.30666666666667</v>
      </c>
      <c r="O55" s="39">
        <f t="shared" si="3"/>
        <v>1.105314740288184</v>
      </c>
      <c r="P55" s="38">
        <f t="shared" si="4"/>
        <v>0.11342662565123847</v>
      </c>
      <c r="Q55" s="38">
        <f t="shared" si="5"/>
        <v>0.12489553512686925</v>
      </c>
    </row>
    <row r="56" spans="1:17" s="31" customFormat="1" x14ac:dyDescent="0.2">
      <c r="A56" t="s">
        <v>203</v>
      </c>
      <c r="B56">
        <v>40441</v>
      </c>
      <c r="C56" t="s">
        <v>202</v>
      </c>
      <c r="D56" t="s">
        <v>116</v>
      </c>
      <c r="E56">
        <v>0.25</v>
      </c>
      <c r="F56" t="s">
        <v>32</v>
      </c>
      <c r="G56">
        <v>14</v>
      </c>
      <c r="H56" s="31">
        <v>23320</v>
      </c>
      <c r="I56" s="31">
        <v>25748</v>
      </c>
      <c r="J56" s="31">
        <v>3508</v>
      </c>
      <c r="K56" s="31">
        <v>3348</v>
      </c>
      <c r="L56" s="31">
        <f t="shared" si="0"/>
        <v>1839.1428571428571</v>
      </c>
      <c r="M56" s="31">
        <f t="shared" si="1"/>
        <v>250.57142857142858</v>
      </c>
      <c r="N56" s="31">
        <f t="shared" si="2"/>
        <v>239.14285714285714</v>
      </c>
      <c r="O56" s="39">
        <f t="shared" si="3"/>
        <v>1.4112051094531146</v>
      </c>
      <c r="P56" s="38">
        <f t="shared" si="4"/>
        <v>0.13624359173528042</v>
      </c>
      <c r="Q56" s="38">
        <f t="shared" si="5"/>
        <v>0.13002951685567812</v>
      </c>
    </row>
    <row r="57" spans="1:17" s="31" customFormat="1" x14ac:dyDescent="0.2">
      <c r="A57" t="s">
        <v>203</v>
      </c>
      <c r="B57">
        <v>40442</v>
      </c>
      <c r="C57" t="s">
        <v>204</v>
      </c>
      <c r="D57" t="s">
        <v>116</v>
      </c>
      <c r="E57">
        <v>0.25</v>
      </c>
      <c r="F57" t="s">
        <v>32</v>
      </c>
      <c r="G57">
        <v>14</v>
      </c>
      <c r="H57" s="31">
        <v>30428</v>
      </c>
      <c r="I57" s="31">
        <v>33524</v>
      </c>
      <c r="J57" s="31">
        <v>5620</v>
      </c>
      <c r="K57" s="31">
        <v>4358</v>
      </c>
      <c r="L57" s="31">
        <f t="shared" si="0"/>
        <v>2394.5714285714284</v>
      </c>
      <c r="M57" s="31">
        <f t="shared" si="1"/>
        <v>401.42857142857144</v>
      </c>
      <c r="N57" s="31">
        <f t="shared" si="2"/>
        <v>311.28571428571428</v>
      </c>
      <c r="O57" s="39">
        <f t="shared" si="3"/>
        <v>1.8369270809428535</v>
      </c>
      <c r="P57" s="38">
        <f t="shared" si="4"/>
        <v>0.16764109294833551</v>
      </c>
      <c r="Q57" s="38">
        <f t="shared" si="5"/>
        <v>0.12999642047488366</v>
      </c>
    </row>
    <row r="58" spans="1:17" s="31" customFormat="1" x14ac:dyDescent="0.2">
      <c r="A58" t="s">
        <v>203</v>
      </c>
      <c r="B58">
        <v>40443</v>
      </c>
      <c r="C58" t="s">
        <v>202</v>
      </c>
      <c r="D58" t="s">
        <v>116</v>
      </c>
      <c r="E58">
        <v>0.25</v>
      </c>
      <c r="F58" t="s">
        <v>32</v>
      </c>
      <c r="G58">
        <v>14</v>
      </c>
      <c r="H58" s="31">
        <v>27274</v>
      </c>
      <c r="I58" s="31">
        <v>31366</v>
      </c>
      <c r="J58" s="31">
        <v>4884</v>
      </c>
      <c r="K58" s="31">
        <v>4078</v>
      </c>
      <c r="L58" s="31">
        <f t="shared" si="0"/>
        <v>2240.4285714285716</v>
      </c>
      <c r="M58" s="31">
        <f t="shared" si="1"/>
        <v>348.85714285714283</v>
      </c>
      <c r="N58" s="31">
        <f t="shared" si="2"/>
        <v>291.28571428571428</v>
      </c>
      <c r="O58" s="39">
        <f t="shared" si="3"/>
        <v>1.718905148252629</v>
      </c>
      <c r="P58" s="38">
        <f t="shared" si="4"/>
        <v>0.15571000446343175</v>
      </c>
      <c r="Q58" s="38">
        <f t="shared" si="5"/>
        <v>0.13001339029522413</v>
      </c>
    </row>
    <row r="59" spans="1:17" s="31" customFormat="1" x14ac:dyDescent="0.2">
      <c r="A59" t="s">
        <v>200</v>
      </c>
      <c r="B59">
        <v>11124</v>
      </c>
      <c r="C59" t="s">
        <v>201</v>
      </c>
      <c r="D59" t="s">
        <v>51</v>
      </c>
      <c r="E59">
        <v>0.01</v>
      </c>
      <c r="F59" t="s">
        <v>35</v>
      </c>
      <c r="G59">
        <v>89</v>
      </c>
      <c r="H59" s="31">
        <v>485808</v>
      </c>
      <c r="I59" s="31">
        <v>782446</v>
      </c>
      <c r="J59" s="31">
        <v>87736</v>
      </c>
      <c r="K59" s="31">
        <v>88182</v>
      </c>
      <c r="L59" s="31">
        <f t="shared" si="0"/>
        <v>8791.5280898876408</v>
      </c>
      <c r="M59" s="31">
        <f t="shared" si="1"/>
        <v>985.79775280898878</v>
      </c>
      <c r="N59" s="31">
        <f t="shared" si="2"/>
        <v>990.8089887640449</v>
      </c>
      <c r="O59" s="39">
        <f t="shared" si="3"/>
        <v>5.8468595890389823</v>
      </c>
      <c r="P59" s="38">
        <f t="shared" si="4"/>
        <v>0.11213042177990558</v>
      </c>
      <c r="Q59" s="38">
        <f t="shared" si="5"/>
        <v>0.11270042916699682</v>
      </c>
    </row>
    <row r="60" spans="1:17" s="31" customFormat="1" x14ac:dyDescent="0.2">
      <c r="A60" t="s">
        <v>200</v>
      </c>
      <c r="B60">
        <v>11151</v>
      </c>
      <c r="C60" t="s">
        <v>199</v>
      </c>
      <c r="D60" t="s">
        <v>51</v>
      </c>
      <c r="E60">
        <v>0.01</v>
      </c>
      <c r="F60" t="s">
        <v>31</v>
      </c>
      <c r="G60">
        <v>89</v>
      </c>
      <c r="H60" s="31">
        <v>138630</v>
      </c>
      <c r="I60" s="31">
        <v>196714</v>
      </c>
      <c r="J60" s="31">
        <v>27602</v>
      </c>
      <c r="K60" s="31">
        <v>19672</v>
      </c>
      <c r="L60" s="31">
        <f t="shared" si="0"/>
        <v>2210.2696629213483</v>
      </c>
      <c r="M60" s="31">
        <f t="shared" si="1"/>
        <v>310.13483146067415</v>
      </c>
      <c r="N60" s="31">
        <f t="shared" si="2"/>
        <v>221.03370786516854</v>
      </c>
      <c r="O60" s="39">
        <f t="shared" si="3"/>
        <v>1.3043412695966849</v>
      </c>
      <c r="P60" s="38">
        <f t="shared" si="4"/>
        <v>0.14031538172168731</v>
      </c>
      <c r="Q60" s="38">
        <f t="shared" si="5"/>
        <v>0.10000305011336255</v>
      </c>
    </row>
    <row r="61" spans="1:17" s="31" customFormat="1" x14ac:dyDescent="0.2">
      <c r="A61" t="s">
        <v>200</v>
      </c>
      <c r="B61">
        <v>11152</v>
      </c>
      <c r="C61" t="s">
        <v>199</v>
      </c>
      <c r="D61" t="s">
        <v>51</v>
      </c>
      <c r="E61">
        <v>0.01</v>
      </c>
      <c r="F61" t="s">
        <v>31</v>
      </c>
      <c r="G61">
        <v>89</v>
      </c>
      <c r="H61" s="31">
        <v>119268</v>
      </c>
      <c r="I61" s="31">
        <v>185536</v>
      </c>
      <c r="J61" s="31">
        <v>13274</v>
      </c>
      <c r="K61" s="31">
        <v>18554</v>
      </c>
      <c r="L61" s="31">
        <f t="shared" si="0"/>
        <v>2084.674157303371</v>
      </c>
      <c r="M61" s="31">
        <f t="shared" si="1"/>
        <v>149.14606741573033</v>
      </c>
      <c r="N61" s="31">
        <f t="shared" si="2"/>
        <v>208.47191011235955</v>
      </c>
      <c r="O61" s="39">
        <f t="shared" si="3"/>
        <v>1.2302128871541731</v>
      </c>
      <c r="P61" s="38">
        <f t="shared" si="4"/>
        <v>7.1544066919627461E-2</v>
      </c>
      <c r="Q61" s="38">
        <f t="shared" si="5"/>
        <v>0.10000215591583304</v>
      </c>
    </row>
    <row r="62" spans="1:17" s="31" customFormat="1" x14ac:dyDescent="0.2">
      <c r="A62" t="s">
        <v>196</v>
      </c>
      <c r="B62">
        <v>10972</v>
      </c>
      <c r="C62" t="s">
        <v>198</v>
      </c>
      <c r="D62" t="s">
        <v>51</v>
      </c>
      <c r="E62">
        <v>0.01</v>
      </c>
      <c r="F62" t="s">
        <v>29</v>
      </c>
      <c r="G62">
        <v>63</v>
      </c>
      <c r="H62" s="31">
        <v>116680</v>
      </c>
      <c r="I62" s="31">
        <v>159256</v>
      </c>
      <c r="J62" s="31">
        <v>14070</v>
      </c>
      <c r="K62" s="31">
        <v>15304</v>
      </c>
      <c r="L62" s="31">
        <f t="shared" si="0"/>
        <v>2527.8730158730159</v>
      </c>
      <c r="M62" s="31">
        <f t="shared" si="1"/>
        <v>223.33333333333334</v>
      </c>
      <c r="N62" s="31">
        <f t="shared" si="2"/>
        <v>242.92063492063491</v>
      </c>
      <c r="O62" s="39">
        <f t="shared" si="3"/>
        <v>1.4334981411834904</v>
      </c>
      <c r="P62" s="38">
        <f t="shared" si="4"/>
        <v>8.8348319686542429E-2</v>
      </c>
      <c r="Q62" s="38">
        <f t="shared" si="5"/>
        <v>9.6096850354146779E-2</v>
      </c>
    </row>
    <row r="63" spans="1:17" s="31" customFormat="1" x14ac:dyDescent="0.2">
      <c r="A63" t="s">
        <v>196</v>
      </c>
      <c r="B63">
        <v>11187</v>
      </c>
      <c r="C63" t="s">
        <v>197</v>
      </c>
      <c r="D63" t="s">
        <v>51</v>
      </c>
      <c r="E63">
        <v>0.01</v>
      </c>
      <c r="F63" t="s">
        <v>32</v>
      </c>
      <c r="G63">
        <v>89</v>
      </c>
      <c r="H63" s="31">
        <v>129344</v>
      </c>
      <c r="I63" s="31">
        <v>169914</v>
      </c>
      <c r="J63" s="31">
        <v>24998</v>
      </c>
      <c r="K63" s="31">
        <v>16260</v>
      </c>
      <c r="L63" s="31">
        <f t="shared" si="0"/>
        <v>1909.1460674157304</v>
      </c>
      <c r="M63" s="31">
        <f t="shared" si="1"/>
        <v>280.87640449438203</v>
      </c>
      <c r="N63" s="31">
        <f t="shared" si="2"/>
        <v>182.69662921348313</v>
      </c>
      <c r="O63" s="39">
        <f t="shared" si="3"/>
        <v>1.0781104637882317</v>
      </c>
      <c r="P63" s="38">
        <f t="shared" si="4"/>
        <v>0.14712148498652258</v>
      </c>
      <c r="Q63" s="38">
        <f t="shared" si="5"/>
        <v>9.5695469472792116E-2</v>
      </c>
    </row>
    <row r="64" spans="1:17" s="31" customFormat="1" x14ac:dyDescent="0.2">
      <c r="A64" t="s">
        <v>196</v>
      </c>
      <c r="B64">
        <v>11188</v>
      </c>
      <c r="C64" t="s">
        <v>197</v>
      </c>
      <c r="D64" t="s">
        <v>51</v>
      </c>
      <c r="E64">
        <v>0.01</v>
      </c>
      <c r="F64" t="s">
        <v>32</v>
      </c>
      <c r="G64">
        <v>89</v>
      </c>
      <c r="H64" s="31">
        <v>100646</v>
      </c>
      <c r="I64" s="31">
        <v>142274</v>
      </c>
      <c r="J64" s="31">
        <v>16280</v>
      </c>
      <c r="K64" s="31">
        <v>13616</v>
      </c>
      <c r="L64" s="31">
        <f t="shared" si="0"/>
        <v>1598.5842696629213</v>
      </c>
      <c r="M64" s="31">
        <f t="shared" si="1"/>
        <v>182.92134831460675</v>
      </c>
      <c r="N64" s="31">
        <f t="shared" si="2"/>
        <v>152.98876404494382</v>
      </c>
      <c r="O64" s="39">
        <f t="shared" si="3"/>
        <v>0.90280148062365095</v>
      </c>
      <c r="P64" s="38">
        <f t="shared" si="4"/>
        <v>0.11442709138704191</v>
      </c>
      <c r="Q64" s="38">
        <f t="shared" si="5"/>
        <v>9.5702658250980496E-2</v>
      </c>
    </row>
    <row r="65" spans="1:17" s="31" customFormat="1" x14ac:dyDescent="0.2">
      <c r="A65" t="s">
        <v>196</v>
      </c>
      <c r="B65">
        <v>11189</v>
      </c>
      <c r="C65" t="s">
        <v>195</v>
      </c>
      <c r="D65" t="s">
        <v>51</v>
      </c>
      <c r="E65">
        <v>0.01</v>
      </c>
      <c r="F65" t="s">
        <v>32</v>
      </c>
      <c r="G65">
        <v>89</v>
      </c>
      <c r="H65" s="31">
        <v>77100</v>
      </c>
      <c r="I65" s="31">
        <v>273896</v>
      </c>
      <c r="J65" s="31">
        <v>2006</v>
      </c>
      <c r="K65" s="31">
        <v>27664</v>
      </c>
      <c r="L65" s="31">
        <f t="shared" si="0"/>
        <v>3077.4831460674159</v>
      </c>
      <c r="M65" s="31">
        <f t="shared" si="1"/>
        <v>22.539325842696631</v>
      </c>
      <c r="N65" s="31">
        <f t="shared" si="2"/>
        <v>310.83146067415731</v>
      </c>
      <c r="O65" s="39">
        <f t="shared" si="3"/>
        <v>1.8342464864844801</v>
      </c>
      <c r="P65" s="38">
        <f t="shared" si="4"/>
        <v>7.3239477757981132E-3</v>
      </c>
      <c r="Q65" s="38">
        <f t="shared" si="5"/>
        <v>0.10100184011449602</v>
      </c>
    </row>
    <row r="66" spans="1:17" s="31" customFormat="1" x14ac:dyDescent="0.2">
      <c r="A66" t="s">
        <v>196</v>
      </c>
      <c r="B66">
        <v>11190</v>
      </c>
      <c r="C66" t="s">
        <v>195</v>
      </c>
      <c r="D66" t="s">
        <v>51</v>
      </c>
      <c r="E66">
        <v>0.01</v>
      </c>
      <c r="F66" t="s">
        <v>32</v>
      </c>
      <c r="G66">
        <v>89</v>
      </c>
      <c r="H66" s="31">
        <v>94796</v>
      </c>
      <c r="I66" s="31">
        <v>141076</v>
      </c>
      <c r="J66" s="31">
        <v>16996</v>
      </c>
      <c r="K66" s="31">
        <v>14248</v>
      </c>
      <c r="L66" s="31">
        <f t="shared" si="0"/>
        <v>1585.1235955056179</v>
      </c>
      <c r="M66" s="31">
        <f t="shared" si="1"/>
        <v>190.96629213483146</v>
      </c>
      <c r="N66" s="31">
        <f t="shared" si="2"/>
        <v>160.08988764044943</v>
      </c>
      <c r="O66" s="39">
        <f t="shared" si="3"/>
        <v>0.94470589717433751</v>
      </c>
      <c r="P66" s="38">
        <f t="shared" si="4"/>
        <v>0.12047407071365789</v>
      </c>
      <c r="Q66" s="38">
        <f t="shared" si="5"/>
        <v>0.10099520825654257</v>
      </c>
    </row>
    <row r="67" spans="1:17" s="31" customFormat="1" x14ac:dyDescent="0.2">
      <c r="A67" t="s">
        <v>194</v>
      </c>
      <c r="B67">
        <v>10735</v>
      </c>
      <c r="C67" t="s">
        <v>193</v>
      </c>
      <c r="D67" t="s">
        <v>116</v>
      </c>
      <c r="E67">
        <v>0.01</v>
      </c>
      <c r="F67" t="s">
        <v>32</v>
      </c>
      <c r="G67">
        <v>89</v>
      </c>
      <c r="H67" s="31">
        <v>116874</v>
      </c>
      <c r="I67" s="31">
        <v>61714</v>
      </c>
      <c r="J67" s="31">
        <v>6518</v>
      </c>
      <c r="K67" s="31">
        <v>8578</v>
      </c>
      <c r="L67" s="31">
        <f t="shared" si="0"/>
        <v>693.41573033707868</v>
      </c>
      <c r="M67" s="31">
        <f t="shared" si="1"/>
        <v>73.235955056179776</v>
      </c>
      <c r="N67" s="31">
        <f t="shared" si="2"/>
        <v>96.382022471910119</v>
      </c>
      <c r="O67" s="39">
        <f t="shared" si="3"/>
        <v>0.56875962843637473</v>
      </c>
      <c r="P67" s="38">
        <f t="shared" si="4"/>
        <v>0.10561622970476715</v>
      </c>
      <c r="Q67" s="38">
        <f t="shared" si="5"/>
        <v>0.13899601387043459</v>
      </c>
    </row>
    <row r="68" spans="1:17" s="31" customFormat="1" x14ac:dyDescent="0.2">
      <c r="A68" t="s">
        <v>194</v>
      </c>
      <c r="B68">
        <v>10736</v>
      </c>
      <c r="C68" t="s">
        <v>193</v>
      </c>
      <c r="D68" t="s">
        <v>116</v>
      </c>
      <c r="E68">
        <v>0.01</v>
      </c>
      <c r="F68" t="s">
        <v>32</v>
      </c>
      <c r="G68">
        <v>89</v>
      </c>
      <c r="H68" s="31">
        <v>130972</v>
      </c>
      <c r="I68" s="31">
        <v>90680</v>
      </c>
      <c r="J68" s="31">
        <v>8822</v>
      </c>
      <c r="K68" s="31">
        <v>12604</v>
      </c>
      <c r="L68" s="31">
        <f t="shared" si="0"/>
        <v>1018.876404494382</v>
      </c>
      <c r="M68" s="31">
        <f t="shared" si="1"/>
        <v>99.123595505617971</v>
      </c>
      <c r="N68" s="31">
        <f t="shared" si="2"/>
        <v>141.61797752808988</v>
      </c>
      <c r="O68" s="39">
        <f t="shared" si="3"/>
        <v>0.83570137057729854</v>
      </c>
      <c r="P68" s="38">
        <f t="shared" si="4"/>
        <v>9.7287163652404057E-2</v>
      </c>
      <c r="Q68" s="38">
        <f t="shared" si="5"/>
        <v>0.13899426554918395</v>
      </c>
    </row>
    <row r="69" spans="1:17" s="31" customFormat="1" x14ac:dyDescent="0.2">
      <c r="A69" t="s">
        <v>194</v>
      </c>
      <c r="B69">
        <v>10737</v>
      </c>
      <c r="C69" t="s">
        <v>193</v>
      </c>
      <c r="D69" t="s">
        <v>116</v>
      </c>
      <c r="E69">
        <v>0.01</v>
      </c>
      <c r="F69" t="s">
        <v>32</v>
      </c>
      <c r="G69">
        <v>89</v>
      </c>
      <c r="H69" s="31">
        <v>124324</v>
      </c>
      <c r="I69" s="31">
        <v>59772</v>
      </c>
      <c r="J69" s="31">
        <v>9940</v>
      </c>
      <c r="K69" s="31">
        <v>8308</v>
      </c>
      <c r="L69" s="31">
        <f t="shared" si="0"/>
        <v>671.59550561797755</v>
      </c>
      <c r="M69" s="31">
        <f t="shared" si="1"/>
        <v>111.68539325842697</v>
      </c>
      <c r="N69" s="31">
        <f t="shared" si="2"/>
        <v>93.348314606741567</v>
      </c>
      <c r="O69" s="39">
        <f t="shared" si="3"/>
        <v>0.5508574251631384</v>
      </c>
      <c r="P69" s="38">
        <f t="shared" si="4"/>
        <v>0.16629860135180352</v>
      </c>
      <c r="Q69" s="38">
        <f t="shared" si="5"/>
        <v>0.13899484708559193</v>
      </c>
    </row>
    <row r="70" spans="1:17" s="31" customFormat="1" x14ac:dyDescent="0.2">
      <c r="A70" t="s">
        <v>194</v>
      </c>
      <c r="B70">
        <v>10738</v>
      </c>
      <c r="C70" t="s">
        <v>193</v>
      </c>
      <c r="D70" t="s">
        <v>116</v>
      </c>
      <c r="E70">
        <v>0.01</v>
      </c>
      <c r="F70" t="s">
        <v>32</v>
      </c>
      <c r="G70">
        <v>89</v>
      </c>
      <c r="H70" s="31">
        <v>95740</v>
      </c>
      <c r="I70" s="31">
        <v>49578</v>
      </c>
      <c r="J70" s="31">
        <v>6986</v>
      </c>
      <c r="K70" s="31">
        <v>6892</v>
      </c>
      <c r="L70" s="31">
        <f t="shared" si="0"/>
        <v>557.05617977528095</v>
      </c>
      <c r="M70" s="31">
        <f t="shared" si="1"/>
        <v>78.49438202247191</v>
      </c>
      <c r="N70" s="31">
        <f t="shared" si="2"/>
        <v>77.438202247191015</v>
      </c>
      <c r="O70" s="39">
        <f t="shared" si="3"/>
        <v>0.45697031466349902</v>
      </c>
      <c r="P70" s="38">
        <f t="shared" si="4"/>
        <v>0.14090927427487998</v>
      </c>
      <c r="Q70" s="38">
        <f t="shared" si="5"/>
        <v>0.13901327201581345</v>
      </c>
    </row>
    <row r="71" spans="1:17" s="31" customFormat="1" x14ac:dyDescent="0.2">
      <c r="A71" t="s">
        <v>192</v>
      </c>
      <c r="B71">
        <v>20424</v>
      </c>
      <c r="C71" t="s">
        <v>191</v>
      </c>
      <c r="D71" t="s">
        <v>54</v>
      </c>
      <c r="E71">
        <v>0.05</v>
      </c>
      <c r="F71" t="s">
        <v>32</v>
      </c>
      <c r="G71">
        <v>89</v>
      </c>
      <c r="H71" s="31">
        <v>498388</v>
      </c>
      <c r="I71" s="31">
        <v>163058</v>
      </c>
      <c r="J71" s="31">
        <v>10614</v>
      </c>
      <c r="K71" s="31">
        <v>7598</v>
      </c>
      <c r="L71" s="31">
        <f t="shared" si="0"/>
        <v>1832.1123595505619</v>
      </c>
      <c r="M71" s="31">
        <f t="shared" si="1"/>
        <v>119.25842696629213</v>
      </c>
      <c r="N71" s="31">
        <f t="shared" si="2"/>
        <v>85.370786516853926</v>
      </c>
      <c r="O71" s="39">
        <f t="shared" si="3"/>
        <v>0.50378126100018361</v>
      </c>
      <c r="P71" s="38">
        <f t="shared" si="4"/>
        <v>6.5093402347630905E-2</v>
      </c>
      <c r="Q71" s="38">
        <f t="shared" si="5"/>
        <v>4.6596916434642886E-2</v>
      </c>
    </row>
    <row r="72" spans="1:17" s="31" customFormat="1" x14ac:dyDescent="0.2">
      <c r="A72" t="s">
        <v>192</v>
      </c>
      <c r="B72">
        <v>20425</v>
      </c>
      <c r="C72" t="s">
        <v>191</v>
      </c>
      <c r="D72" t="s">
        <v>54</v>
      </c>
      <c r="E72">
        <v>0.05</v>
      </c>
      <c r="F72" t="s">
        <v>32</v>
      </c>
      <c r="G72">
        <v>89</v>
      </c>
      <c r="H72" s="31">
        <v>231952</v>
      </c>
      <c r="I72" s="31">
        <v>74210</v>
      </c>
      <c r="J72" s="31">
        <v>3934</v>
      </c>
      <c r="K72" s="31">
        <v>3458</v>
      </c>
      <c r="L72" s="31">
        <f t="shared" si="0"/>
        <v>833.82022471910113</v>
      </c>
      <c r="M72" s="31">
        <f t="shared" si="1"/>
        <v>44.202247191011239</v>
      </c>
      <c r="N72" s="31">
        <f t="shared" si="2"/>
        <v>38.853932584269664</v>
      </c>
      <c r="O72" s="39">
        <f t="shared" si="3"/>
        <v>0.22928081081056001</v>
      </c>
      <c r="P72" s="38">
        <f t="shared" si="4"/>
        <v>5.3011723487400617E-2</v>
      </c>
      <c r="Q72" s="38">
        <f t="shared" si="5"/>
        <v>4.6597493599245386E-2</v>
      </c>
    </row>
    <row r="73" spans="1:17" s="31" customFormat="1" x14ac:dyDescent="0.2">
      <c r="A73" t="s">
        <v>192</v>
      </c>
      <c r="B73">
        <v>20426</v>
      </c>
      <c r="C73" t="s">
        <v>191</v>
      </c>
      <c r="D73" t="s">
        <v>54</v>
      </c>
      <c r="E73">
        <v>0.05</v>
      </c>
      <c r="F73" t="s">
        <v>32</v>
      </c>
      <c r="G73">
        <v>89</v>
      </c>
      <c r="H73" s="31">
        <v>211826</v>
      </c>
      <c r="I73" s="31">
        <v>58858</v>
      </c>
      <c r="J73" s="31">
        <v>5572</v>
      </c>
      <c r="K73" s="31">
        <v>2742</v>
      </c>
      <c r="L73" s="31">
        <f t="shared" si="0"/>
        <v>661.32584269662925</v>
      </c>
      <c r="M73" s="31">
        <f t="shared" si="1"/>
        <v>62.606741573033709</v>
      </c>
      <c r="N73" s="31">
        <f t="shared" si="2"/>
        <v>30.808988764044944</v>
      </c>
      <c r="O73" s="39">
        <f t="shared" si="3"/>
        <v>0.1818068199082</v>
      </c>
      <c r="P73" s="38">
        <f t="shared" si="4"/>
        <v>9.4668524244792551E-2</v>
      </c>
      <c r="Q73" s="38">
        <f t="shared" si="5"/>
        <v>4.6586700193686499E-2</v>
      </c>
    </row>
    <row r="74" spans="1:17" s="31" customFormat="1" x14ac:dyDescent="0.2">
      <c r="A74" t="s">
        <v>192</v>
      </c>
      <c r="B74">
        <v>20427</v>
      </c>
      <c r="C74" t="s">
        <v>191</v>
      </c>
      <c r="D74" t="s">
        <v>54</v>
      </c>
      <c r="E74">
        <v>0.05</v>
      </c>
      <c r="F74" t="s">
        <v>32</v>
      </c>
      <c r="G74">
        <v>89</v>
      </c>
      <c r="H74" s="31">
        <v>428126</v>
      </c>
      <c r="I74" s="31">
        <v>151180</v>
      </c>
      <c r="J74" s="31">
        <v>8742</v>
      </c>
      <c r="K74" s="31">
        <v>7044</v>
      </c>
      <c r="L74" s="31">
        <f t="shared" ref="L74:L137" si="6">I74/G74</f>
        <v>1698.6516853932585</v>
      </c>
      <c r="M74" s="31">
        <f t="shared" ref="M74:M137" si="7">J74/G74</f>
        <v>98.224719101123597</v>
      </c>
      <c r="N74" s="31">
        <f t="shared" ref="N74:N137" si="8">K74/G74</f>
        <v>79.146067415730343</v>
      </c>
      <c r="O74" s="39">
        <f t="shared" ref="O74:O137" si="9">N74/N$7</f>
        <v>0.46704859206176541</v>
      </c>
      <c r="P74" s="38">
        <f t="shared" ref="P74:P137" si="10">J74/I74</f>
        <v>5.7825109141420826E-2</v>
      </c>
      <c r="Q74" s="38">
        <f t="shared" ref="Q74:Q137" si="11">K74/I74</f>
        <v>4.6593464744013761E-2</v>
      </c>
    </row>
    <row r="75" spans="1:17" s="31" customFormat="1" x14ac:dyDescent="0.2">
      <c r="A75" t="s">
        <v>192</v>
      </c>
      <c r="B75">
        <v>20428</v>
      </c>
      <c r="C75" t="s">
        <v>191</v>
      </c>
      <c r="D75" t="s">
        <v>54</v>
      </c>
      <c r="E75">
        <v>0.05</v>
      </c>
      <c r="F75" t="s">
        <v>32</v>
      </c>
      <c r="G75">
        <v>89</v>
      </c>
      <c r="H75" s="31">
        <v>350800</v>
      </c>
      <c r="I75" s="31">
        <v>88566</v>
      </c>
      <c r="J75" s="31">
        <v>5204</v>
      </c>
      <c r="K75" s="31">
        <v>4128</v>
      </c>
      <c r="L75" s="31">
        <f t="shared" si="6"/>
        <v>995.12359550561803</v>
      </c>
      <c r="M75" s="31">
        <f t="shared" si="7"/>
        <v>58.471910112359552</v>
      </c>
      <c r="N75" s="31">
        <f t="shared" si="8"/>
        <v>46.382022471910112</v>
      </c>
      <c r="O75" s="39">
        <f t="shared" si="9"/>
        <v>0.2737047967108131</v>
      </c>
      <c r="P75" s="38">
        <f t="shared" si="10"/>
        <v>5.8758440033421407E-2</v>
      </c>
      <c r="Q75" s="38">
        <f t="shared" si="11"/>
        <v>4.6609308312444954E-2</v>
      </c>
    </row>
    <row r="76" spans="1:17" s="31" customFormat="1" x14ac:dyDescent="0.2">
      <c r="A76" t="s">
        <v>192</v>
      </c>
      <c r="B76">
        <v>20429</v>
      </c>
      <c r="C76" t="s">
        <v>191</v>
      </c>
      <c r="D76" t="s">
        <v>54</v>
      </c>
      <c r="E76">
        <v>0.05</v>
      </c>
      <c r="F76" t="s">
        <v>32</v>
      </c>
      <c r="G76">
        <v>89</v>
      </c>
      <c r="H76" s="31">
        <v>847608</v>
      </c>
      <c r="I76" s="31">
        <v>256288</v>
      </c>
      <c r="J76" s="31">
        <v>24518</v>
      </c>
      <c r="K76" s="31">
        <v>11942</v>
      </c>
      <c r="L76" s="31">
        <f t="shared" si="6"/>
        <v>2879.6404494382023</v>
      </c>
      <c r="M76" s="31">
        <f t="shared" si="7"/>
        <v>275.4831460674157</v>
      </c>
      <c r="N76" s="31">
        <f t="shared" si="8"/>
        <v>134.17977528089887</v>
      </c>
      <c r="O76" s="39">
        <f t="shared" si="9"/>
        <v>0.79180782032958574</v>
      </c>
      <c r="P76" s="38">
        <f t="shared" si="10"/>
        <v>9.5665813459857654E-2</v>
      </c>
      <c r="Q76" s="38">
        <f t="shared" si="11"/>
        <v>4.6596016980896493E-2</v>
      </c>
    </row>
    <row r="77" spans="1:17" s="31" customFormat="1" x14ac:dyDescent="0.2">
      <c r="A77" t="s">
        <v>192</v>
      </c>
      <c r="B77">
        <v>20474</v>
      </c>
      <c r="C77" t="s">
        <v>191</v>
      </c>
      <c r="D77" t="s">
        <v>54</v>
      </c>
      <c r="E77">
        <v>0.05</v>
      </c>
      <c r="F77" t="s">
        <v>32</v>
      </c>
      <c r="G77">
        <v>89</v>
      </c>
      <c r="H77" s="31">
        <v>550848</v>
      </c>
      <c r="I77" s="31">
        <v>183074</v>
      </c>
      <c r="J77" s="31">
        <v>12868</v>
      </c>
      <c r="K77" s="31">
        <v>8532</v>
      </c>
      <c r="L77" s="31">
        <f t="shared" si="6"/>
        <v>2057.0112359550562</v>
      </c>
      <c r="M77" s="31">
        <f t="shared" si="7"/>
        <v>144.58426966292134</v>
      </c>
      <c r="N77" s="31">
        <f t="shared" si="8"/>
        <v>95.865168539325836</v>
      </c>
      <c r="O77" s="39">
        <f t="shared" si="9"/>
        <v>0.56570962343426778</v>
      </c>
      <c r="P77" s="38">
        <f t="shared" si="10"/>
        <v>7.0288517211619342E-2</v>
      </c>
      <c r="Q77" s="38">
        <f t="shared" si="11"/>
        <v>4.6604105443700361E-2</v>
      </c>
    </row>
    <row r="78" spans="1:17" s="31" customFormat="1" x14ac:dyDescent="0.2">
      <c r="A78" t="s">
        <v>192</v>
      </c>
      <c r="B78">
        <v>20475</v>
      </c>
      <c r="C78" t="s">
        <v>191</v>
      </c>
      <c r="D78" t="s">
        <v>54</v>
      </c>
      <c r="E78">
        <v>0.05</v>
      </c>
      <c r="F78" t="s">
        <v>32</v>
      </c>
      <c r="G78">
        <v>89</v>
      </c>
      <c r="H78" s="31">
        <v>203148</v>
      </c>
      <c r="I78" s="31">
        <v>65350</v>
      </c>
      <c r="J78" s="31">
        <v>5616</v>
      </c>
      <c r="K78" s="31">
        <v>3046</v>
      </c>
      <c r="L78" s="31">
        <f t="shared" si="6"/>
        <v>734.2696629213483</v>
      </c>
      <c r="M78" s="31">
        <f t="shared" si="7"/>
        <v>63.101123595505619</v>
      </c>
      <c r="N78" s="31">
        <f t="shared" si="8"/>
        <v>34.224719101123597</v>
      </c>
      <c r="O78" s="39">
        <f t="shared" si="9"/>
        <v>0.20196337470473275</v>
      </c>
      <c r="P78" s="38">
        <f t="shared" si="10"/>
        <v>8.5937260902830909E-2</v>
      </c>
      <c r="Q78" s="38">
        <f t="shared" si="11"/>
        <v>4.6610558530986994E-2</v>
      </c>
    </row>
    <row r="79" spans="1:17" s="31" customFormat="1" x14ac:dyDescent="0.2">
      <c r="A79" t="s">
        <v>192</v>
      </c>
      <c r="B79">
        <v>20476</v>
      </c>
      <c r="C79" t="s">
        <v>191</v>
      </c>
      <c r="D79" t="s">
        <v>54</v>
      </c>
      <c r="E79">
        <v>0.05</v>
      </c>
      <c r="F79" t="s">
        <v>32</v>
      </c>
      <c r="G79">
        <v>89</v>
      </c>
      <c r="H79" s="31">
        <v>235538</v>
      </c>
      <c r="I79" s="31">
        <v>72904</v>
      </c>
      <c r="J79" s="31">
        <v>3018</v>
      </c>
      <c r="K79" s="31">
        <v>3398</v>
      </c>
      <c r="L79" s="31">
        <f t="shared" si="6"/>
        <v>819.14606741573039</v>
      </c>
      <c r="M79" s="31">
        <f t="shared" si="7"/>
        <v>33.91011235955056</v>
      </c>
      <c r="N79" s="31">
        <f t="shared" si="8"/>
        <v>38.179775280898873</v>
      </c>
      <c r="O79" s="39">
        <f t="shared" si="9"/>
        <v>0.22530254341650749</v>
      </c>
      <c r="P79" s="38">
        <f t="shared" si="10"/>
        <v>4.1396905519587406E-2</v>
      </c>
      <c r="Q79" s="38">
        <f t="shared" si="11"/>
        <v>4.6609239547898605E-2</v>
      </c>
    </row>
    <row r="80" spans="1:17" s="31" customFormat="1" x14ac:dyDescent="0.2">
      <c r="A80" t="s">
        <v>190</v>
      </c>
      <c r="B80">
        <v>20386</v>
      </c>
      <c r="C80" t="s">
        <v>189</v>
      </c>
      <c r="D80" t="s">
        <v>188</v>
      </c>
      <c r="E80">
        <v>0.05</v>
      </c>
      <c r="F80" t="s">
        <v>32</v>
      </c>
      <c r="G80">
        <v>89</v>
      </c>
      <c r="H80" s="31">
        <v>180688</v>
      </c>
      <c r="I80" s="31">
        <v>47750</v>
      </c>
      <c r="J80" s="31">
        <v>9236</v>
      </c>
      <c r="K80" s="31">
        <v>4340</v>
      </c>
      <c r="L80" s="31">
        <f t="shared" si="6"/>
        <v>536.51685393258424</v>
      </c>
      <c r="M80" s="31">
        <f t="shared" si="7"/>
        <v>103.7752808988764</v>
      </c>
      <c r="N80" s="31">
        <f t="shared" si="8"/>
        <v>48.764044943820224</v>
      </c>
      <c r="O80" s="39">
        <f t="shared" si="9"/>
        <v>0.28776134150313198</v>
      </c>
      <c r="P80" s="38">
        <f t="shared" si="10"/>
        <v>0.19342408376963352</v>
      </c>
      <c r="Q80" s="38">
        <f t="shared" si="11"/>
        <v>9.0890052356020948E-2</v>
      </c>
    </row>
    <row r="81" spans="1:17" s="31" customFormat="1" x14ac:dyDescent="0.2">
      <c r="A81" t="s">
        <v>190</v>
      </c>
      <c r="B81">
        <v>20389</v>
      </c>
      <c r="C81" t="s">
        <v>189</v>
      </c>
      <c r="D81" t="s">
        <v>188</v>
      </c>
      <c r="E81">
        <v>0.05</v>
      </c>
      <c r="F81" t="s">
        <v>32</v>
      </c>
      <c r="G81">
        <v>89</v>
      </c>
      <c r="H81" s="31">
        <v>269458</v>
      </c>
      <c r="I81" s="31">
        <v>78990</v>
      </c>
      <c r="J81" s="31">
        <v>8862</v>
      </c>
      <c r="K81" s="31">
        <v>7180</v>
      </c>
      <c r="L81" s="31">
        <f t="shared" si="6"/>
        <v>887.52808988764048</v>
      </c>
      <c r="M81" s="31">
        <f t="shared" si="7"/>
        <v>99.573033707865164</v>
      </c>
      <c r="N81" s="31">
        <f t="shared" si="8"/>
        <v>80.674157303370791</v>
      </c>
      <c r="O81" s="39">
        <f t="shared" si="9"/>
        <v>0.4760659981549511</v>
      </c>
      <c r="P81" s="38">
        <f t="shared" si="10"/>
        <v>0.1121914166350171</v>
      </c>
      <c r="Q81" s="38">
        <f t="shared" si="11"/>
        <v>9.0897581972401567E-2</v>
      </c>
    </row>
    <row r="82" spans="1:17" s="31" customFormat="1" x14ac:dyDescent="0.2">
      <c r="A82" t="s">
        <v>190</v>
      </c>
      <c r="B82">
        <v>20391</v>
      </c>
      <c r="C82" t="s">
        <v>189</v>
      </c>
      <c r="D82" t="s">
        <v>188</v>
      </c>
      <c r="E82">
        <v>0.05</v>
      </c>
      <c r="F82" t="s">
        <v>32</v>
      </c>
      <c r="G82">
        <v>89</v>
      </c>
      <c r="H82" s="31">
        <v>112850</v>
      </c>
      <c r="I82" s="31">
        <v>46862</v>
      </c>
      <c r="J82" s="31">
        <v>4466</v>
      </c>
      <c r="K82" s="31">
        <v>4260</v>
      </c>
      <c r="L82" s="31">
        <f t="shared" si="6"/>
        <v>526.5393258426966</v>
      </c>
      <c r="M82" s="31">
        <f t="shared" si="7"/>
        <v>50.179775280898873</v>
      </c>
      <c r="N82" s="31">
        <f t="shared" si="8"/>
        <v>47.865168539325843</v>
      </c>
      <c r="O82" s="39">
        <f t="shared" si="9"/>
        <v>0.28245698497772864</v>
      </c>
      <c r="P82" s="38">
        <f t="shared" si="10"/>
        <v>9.5301096837522942E-2</v>
      </c>
      <c r="Q82" s="38">
        <f t="shared" si="11"/>
        <v>9.0905211045196541E-2</v>
      </c>
    </row>
    <row r="83" spans="1:17" s="31" customFormat="1" x14ac:dyDescent="0.2">
      <c r="A83" t="s">
        <v>187</v>
      </c>
      <c r="B83">
        <v>10544</v>
      </c>
      <c r="C83" t="s">
        <v>180</v>
      </c>
      <c r="D83" t="s">
        <v>51</v>
      </c>
      <c r="E83">
        <v>0.01</v>
      </c>
      <c r="F83" t="s">
        <v>29</v>
      </c>
      <c r="G83">
        <v>68</v>
      </c>
      <c r="H83" s="31">
        <v>81528</v>
      </c>
      <c r="I83" s="31">
        <v>52334</v>
      </c>
      <c r="J83" s="31">
        <v>3776</v>
      </c>
      <c r="K83" s="31">
        <v>5234</v>
      </c>
      <c r="L83" s="31">
        <f t="shared" si="6"/>
        <v>769.61764705882354</v>
      </c>
      <c r="M83" s="31">
        <f t="shared" si="7"/>
        <v>55.529411764705884</v>
      </c>
      <c r="N83" s="31">
        <f t="shared" si="8"/>
        <v>76.970588235294116</v>
      </c>
      <c r="O83" s="39">
        <f t="shared" si="9"/>
        <v>0.45421087919164393</v>
      </c>
      <c r="P83" s="38">
        <f t="shared" si="10"/>
        <v>7.215194710895402E-2</v>
      </c>
      <c r="Q83" s="38">
        <f t="shared" si="11"/>
        <v>0.10001146482210417</v>
      </c>
    </row>
    <row r="84" spans="1:17" s="31" customFormat="1" x14ac:dyDescent="0.2">
      <c r="A84" t="s">
        <v>187</v>
      </c>
      <c r="B84">
        <v>10549</v>
      </c>
      <c r="C84" t="s">
        <v>89</v>
      </c>
      <c r="D84" t="s">
        <v>51</v>
      </c>
      <c r="E84">
        <v>0.01</v>
      </c>
      <c r="F84" t="s">
        <v>29</v>
      </c>
      <c r="G84">
        <v>68</v>
      </c>
      <c r="H84" s="31">
        <v>90166</v>
      </c>
      <c r="I84" s="31">
        <v>76902</v>
      </c>
      <c r="J84" s="31">
        <v>4950</v>
      </c>
      <c r="K84" s="31">
        <v>8852</v>
      </c>
      <c r="L84" s="31">
        <f t="shared" si="6"/>
        <v>1130.9117647058824</v>
      </c>
      <c r="M84" s="31">
        <f t="shared" si="7"/>
        <v>72.794117647058826</v>
      </c>
      <c r="N84" s="31">
        <f t="shared" si="8"/>
        <v>130.1764705882353</v>
      </c>
      <c r="O84" s="39">
        <f t="shared" si="9"/>
        <v>0.76818393248078576</v>
      </c>
      <c r="P84" s="38">
        <f t="shared" si="10"/>
        <v>6.4367636732464692E-2</v>
      </c>
      <c r="Q84" s="38">
        <f t="shared" si="11"/>
        <v>0.11510753946581363</v>
      </c>
    </row>
    <row r="85" spans="1:17" s="31" customFormat="1" x14ac:dyDescent="0.2">
      <c r="A85" t="s">
        <v>187</v>
      </c>
      <c r="B85">
        <v>10561</v>
      </c>
      <c r="C85" t="s">
        <v>179</v>
      </c>
      <c r="D85" t="s">
        <v>51</v>
      </c>
      <c r="E85">
        <v>0.01</v>
      </c>
      <c r="F85" t="s">
        <v>29</v>
      </c>
      <c r="G85">
        <v>68</v>
      </c>
      <c r="H85" s="31">
        <v>118846</v>
      </c>
      <c r="I85" s="31">
        <v>40862</v>
      </c>
      <c r="J85" s="31">
        <v>6532</v>
      </c>
      <c r="K85" s="31">
        <v>5304</v>
      </c>
      <c r="L85" s="31">
        <f t="shared" si="6"/>
        <v>600.91176470588232</v>
      </c>
      <c r="M85" s="31">
        <f t="shared" si="7"/>
        <v>96.058823529411768</v>
      </c>
      <c r="N85" s="31">
        <f t="shared" si="8"/>
        <v>78</v>
      </c>
      <c r="O85" s="39">
        <f t="shared" si="9"/>
        <v>0.46028553749187612</v>
      </c>
      <c r="P85" s="38">
        <f t="shared" si="10"/>
        <v>0.15985512211834957</v>
      </c>
      <c r="Q85" s="38">
        <f t="shared" si="11"/>
        <v>0.12980275072194214</v>
      </c>
    </row>
    <row r="86" spans="1:17" s="31" customFormat="1" x14ac:dyDescent="0.2">
      <c r="A86" t="s">
        <v>187</v>
      </c>
      <c r="B86">
        <v>10762</v>
      </c>
      <c r="C86" t="s">
        <v>141</v>
      </c>
      <c r="D86" t="s">
        <v>51</v>
      </c>
      <c r="E86">
        <v>0.01</v>
      </c>
      <c r="F86" t="s">
        <v>29</v>
      </c>
      <c r="G86">
        <v>68</v>
      </c>
      <c r="H86" s="31">
        <v>130214</v>
      </c>
      <c r="I86" s="31">
        <v>98168</v>
      </c>
      <c r="J86" s="31">
        <v>12018</v>
      </c>
      <c r="K86" s="31">
        <v>11300</v>
      </c>
      <c r="L86" s="31">
        <f t="shared" si="6"/>
        <v>1443.6470588235295</v>
      </c>
      <c r="M86" s="31">
        <f t="shared" si="7"/>
        <v>176.73529411764707</v>
      </c>
      <c r="N86" s="31">
        <f t="shared" si="8"/>
        <v>166.1764705882353</v>
      </c>
      <c r="O86" s="39">
        <f t="shared" si="9"/>
        <v>0.98062341132319009</v>
      </c>
      <c r="P86" s="38">
        <f t="shared" si="10"/>
        <v>0.12242278542906039</v>
      </c>
      <c r="Q86" s="38">
        <f t="shared" si="11"/>
        <v>0.11510879308939777</v>
      </c>
    </row>
    <row r="87" spans="1:17" s="31" customFormat="1" x14ac:dyDescent="0.2">
      <c r="A87" t="s">
        <v>187</v>
      </c>
      <c r="B87">
        <v>11028</v>
      </c>
      <c r="C87" t="s">
        <v>78</v>
      </c>
      <c r="D87" t="s">
        <v>51</v>
      </c>
      <c r="E87">
        <v>0.01</v>
      </c>
      <c r="F87" t="s">
        <v>29</v>
      </c>
      <c r="G87">
        <v>68</v>
      </c>
      <c r="H87" s="31">
        <v>86986</v>
      </c>
      <c r="I87" s="31">
        <v>51930</v>
      </c>
      <c r="J87" s="31">
        <v>2786</v>
      </c>
      <c r="K87" s="31">
        <v>4040</v>
      </c>
      <c r="L87" s="31">
        <f t="shared" si="6"/>
        <v>763.67647058823525</v>
      </c>
      <c r="M87" s="31">
        <f t="shared" si="7"/>
        <v>40.970588235294116</v>
      </c>
      <c r="N87" s="31">
        <f t="shared" si="8"/>
        <v>59.411764705882355</v>
      </c>
      <c r="O87" s="39">
        <f t="shared" si="9"/>
        <v>0.35059456475625556</v>
      </c>
      <c r="P87" s="38">
        <f t="shared" si="10"/>
        <v>5.3649143077219331E-2</v>
      </c>
      <c r="Q87" s="38">
        <f t="shared" si="11"/>
        <v>7.7797034469478138E-2</v>
      </c>
    </row>
    <row r="88" spans="1:17" s="31" customFormat="1" x14ac:dyDescent="0.2">
      <c r="A88" t="s">
        <v>184</v>
      </c>
      <c r="B88">
        <v>20490</v>
      </c>
      <c r="C88" t="s">
        <v>186</v>
      </c>
      <c r="D88" t="s">
        <v>54</v>
      </c>
      <c r="E88">
        <v>0.05</v>
      </c>
      <c r="F88" t="s">
        <v>32</v>
      </c>
      <c r="G88">
        <v>89</v>
      </c>
      <c r="H88" s="31">
        <v>217086</v>
      </c>
      <c r="I88" s="31">
        <v>554506</v>
      </c>
      <c r="J88" s="31">
        <v>29782</v>
      </c>
      <c r="K88" s="31">
        <v>19074</v>
      </c>
      <c r="L88" s="31">
        <f t="shared" si="6"/>
        <v>6230.4044943820227</v>
      </c>
      <c r="M88" s="31">
        <f t="shared" si="7"/>
        <v>334.62921348314609</v>
      </c>
      <c r="N88" s="31">
        <f t="shared" si="8"/>
        <v>214.31460674157304</v>
      </c>
      <c r="O88" s="39">
        <f t="shared" si="9"/>
        <v>1.2646912045692948</v>
      </c>
      <c r="P88" s="38">
        <f t="shared" si="10"/>
        <v>5.3709067169696992E-2</v>
      </c>
      <c r="Q88" s="38">
        <f t="shared" si="11"/>
        <v>3.4398185051198724E-2</v>
      </c>
    </row>
    <row r="89" spans="1:17" s="31" customFormat="1" x14ac:dyDescent="0.2">
      <c r="A89" t="s">
        <v>184</v>
      </c>
      <c r="B89">
        <v>20491</v>
      </c>
      <c r="C89" t="s">
        <v>186</v>
      </c>
      <c r="D89" t="s">
        <v>54</v>
      </c>
      <c r="E89">
        <v>0.05</v>
      </c>
      <c r="F89" t="s">
        <v>32</v>
      </c>
      <c r="G89">
        <v>89</v>
      </c>
      <c r="H89" s="31">
        <v>159118</v>
      </c>
      <c r="I89" s="31">
        <v>497984</v>
      </c>
      <c r="J89" s="31">
        <v>18532</v>
      </c>
      <c r="K89" s="31">
        <v>17130</v>
      </c>
      <c r="L89" s="31">
        <f t="shared" si="6"/>
        <v>5595.3258426966295</v>
      </c>
      <c r="M89" s="31">
        <f t="shared" si="7"/>
        <v>208.22471910112358</v>
      </c>
      <c r="N89" s="31">
        <f t="shared" si="8"/>
        <v>192.47191011235955</v>
      </c>
      <c r="O89" s="39">
        <f t="shared" si="9"/>
        <v>1.1357953410019934</v>
      </c>
      <c r="P89" s="38">
        <f t="shared" si="10"/>
        <v>3.721404703765583E-2</v>
      </c>
      <c r="Q89" s="38">
        <f t="shared" si="11"/>
        <v>3.4398695540418966E-2</v>
      </c>
    </row>
    <row r="90" spans="1:17" s="31" customFormat="1" x14ac:dyDescent="0.2">
      <c r="A90" t="s">
        <v>184</v>
      </c>
      <c r="B90">
        <v>20492</v>
      </c>
      <c r="C90" t="s">
        <v>186</v>
      </c>
      <c r="D90" t="s">
        <v>54</v>
      </c>
      <c r="E90">
        <v>0.05</v>
      </c>
      <c r="F90" t="s">
        <v>32</v>
      </c>
      <c r="G90">
        <v>89</v>
      </c>
      <c r="H90" s="31">
        <v>225868</v>
      </c>
      <c r="I90" s="31">
        <v>616710</v>
      </c>
      <c r="J90" s="31">
        <v>41208</v>
      </c>
      <c r="K90" s="31">
        <v>21214</v>
      </c>
      <c r="L90" s="31">
        <f t="shared" si="6"/>
        <v>6929.3258426966295</v>
      </c>
      <c r="M90" s="31">
        <f t="shared" si="7"/>
        <v>463.01123595505618</v>
      </c>
      <c r="N90" s="31">
        <f t="shared" si="8"/>
        <v>238.35955056179776</v>
      </c>
      <c r="O90" s="39">
        <f t="shared" si="9"/>
        <v>1.4065827416238346</v>
      </c>
      <c r="P90" s="38">
        <f t="shared" si="10"/>
        <v>6.6819088388383518E-2</v>
      </c>
      <c r="Q90" s="38">
        <f t="shared" si="11"/>
        <v>3.4398663877673458E-2</v>
      </c>
    </row>
    <row r="91" spans="1:17" s="31" customFormat="1" x14ac:dyDescent="0.2">
      <c r="A91" t="s">
        <v>184</v>
      </c>
      <c r="B91">
        <v>40357</v>
      </c>
      <c r="C91" t="s">
        <v>185</v>
      </c>
      <c r="D91" t="s">
        <v>54</v>
      </c>
      <c r="E91">
        <v>0.25</v>
      </c>
      <c r="F91" t="s">
        <v>32</v>
      </c>
      <c r="G91">
        <v>89</v>
      </c>
      <c r="H91" s="31">
        <v>194828</v>
      </c>
      <c r="I91" s="31">
        <v>476962</v>
      </c>
      <c r="J91" s="31">
        <v>13238</v>
      </c>
      <c r="K91" s="31">
        <v>15788</v>
      </c>
      <c r="L91" s="31">
        <f t="shared" si="6"/>
        <v>5359.1235955056181</v>
      </c>
      <c r="M91" s="31">
        <f t="shared" si="7"/>
        <v>148.74157303370785</v>
      </c>
      <c r="N91" s="31">
        <f t="shared" si="8"/>
        <v>177.3932584269663</v>
      </c>
      <c r="O91" s="39">
        <f t="shared" si="9"/>
        <v>1.0468147602883522</v>
      </c>
      <c r="P91" s="38">
        <f t="shared" si="10"/>
        <v>2.775483162180635E-2</v>
      </c>
      <c r="Q91" s="38">
        <f t="shared" si="11"/>
        <v>3.3101169485200081E-2</v>
      </c>
    </row>
    <row r="92" spans="1:17" s="31" customFormat="1" x14ac:dyDescent="0.2">
      <c r="A92" t="s">
        <v>184</v>
      </c>
      <c r="B92">
        <v>40358</v>
      </c>
      <c r="C92" t="s">
        <v>185</v>
      </c>
      <c r="D92" t="s">
        <v>54</v>
      </c>
      <c r="E92">
        <v>0.25</v>
      </c>
      <c r="F92" t="s">
        <v>32</v>
      </c>
      <c r="G92">
        <v>89</v>
      </c>
      <c r="H92" s="31">
        <v>194342</v>
      </c>
      <c r="I92" s="31">
        <v>406814</v>
      </c>
      <c r="J92" s="31">
        <v>28752</v>
      </c>
      <c r="K92" s="31">
        <v>13466</v>
      </c>
      <c r="L92" s="31">
        <f t="shared" si="6"/>
        <v>4570.9438202247193</v>
      </c>
      <c r="M92" s="31">
        <f t="shared" si="7"/>
        <v>323.0561797752809</v>
      </c>
      <c r="N92" s="31">
        <f t="shared" si="8"/>
        <v>151.30337078651687</v>
      </c>
      <c r="O92" s="39">
        <f t="shared" si="9"/>
        <v>0.89285581213851972</v>
      </c>
      <c r="P92" s="38">
        <f t="shared" si="10"/>
        <v>7.0676033764816348E-2</v>
      </c>
      <c r="Q92" s="38">
        <f t="shared" si="11"/>
        <v>3.3101122380252403E-2</v>
      </c>
    </row>
    <row r="93" spans="1:17" s="31" customFormat="1" x14ac:dyDescent="0.2">
      <c r="A93" t="s">
        <v>184</v>
      </c>
      <c r="B93">
        <v>40359</v>
      </c>
      <c r="C93" t="s">
        <v>185</v>
      </c>
      <c r="D93" t="s">
        <v>54</v>
      </c>
      <c r="E93">
        <v>0.25</v>
      </c>
      <c r="F93" t="s">
        <v>32</v>
      </c>
      <c r="G93">
        <v>89</v>
      </c>
      <c r="H93" s="31">
        <v>221484</v>
      </c>
      <c r="I93" s="31">
        <v>426580</v>
      </c>
      <c r="J93" s="31">
        <v>28960</v>
      </c>
      <c r="K93" s="31">
        <v>14120</v>
      </c>
      <c r="L93" s="31">
        <f t="shared" si="6"/>
        <v>4793.0337078651683</v>
      </c>
      <c r="M93" s="31">
        <f t="shared" si="7"/>
        <v>325.39325842696627</v>
      </c>
      <c r="N93" s="31">
        <f t="shared" si="8"/>
        <v>158.65168539325842</v>
      </c>
      <c r="O93" s="39">
        <f t="shared" si="9"/>
        <v>0.93621892673369211</v>
      </c>
      <c r="P93" s="38">
        <f t="shared" si="10"/>
        <v>6.7888789910450567E-2</v>
      </c>
      <c r="Q93" s="38">
        <f t="shared" si="11"/>
        <v>3.3100473533686531E-2</v>
      </c>
    </row>
    <row r="94" spans="1:17" s="31" customFormat="1" x14ac:dyDescent="0.2">
      <c r="A94" t="s">
        <v>184</v>
      </c>
      <c r="B94">
        <v>40360</v>
      </c>
      <c r="C94" t="s">
        <v>185</v>
      </c>
      <c r="D94" t="s">
        <v>54</v>
      </c>
      <c r="E94">
        <v>0.25</v>
      </c>
      <c r="F94" t="s">
        <v>32</v>
      </c>
      <c r="G94">
        <v>89</v>
      </c>
      <c r="H94" s="31">
        <v>237142</v>
      </c>
      <c r="I94" s="31">
        <v>593830</v>
      </c>
      <c r="J94" s="31">
        <v>19526</v>
      </c>
      <c r="K94" s="31">
        <v>19656</v>
      </c>
      <c r="L94" s="31">
        <f t="shared" si="6"/>
        <v>6672.2471910112363</v>
      </c>
      <c r="M94" s="31">
        <f t="shared" si="7"/>
        <v>219.3932584269663</v>
      </c>
      <c r="N94" s="31">
        <f t="shared" si="8"/>
        <v>220.85393258426967</v>
      </c>
      <c r="O94" s="39">
        <f t="shared" si="9"/>
        <v>1.3032803982916044</v>
      </c>
      <c r="P94" s="38">
        <f t="shared" si="10"/>
        <v>3.2881464392166111E-2</v>
      </c>
      <c r="Q94" s="38">
        <f t="shared" si="11"/>
        <v>3.3100382264284391E-2</v>
      </c>
    </row>
    <row r="95" spans="1:17" s="31" customFormat="1" x14ac:dyDescent="0.2">
      <c r="A95" t="s">
        <v>184</v>
      </c>
      <c r="B95">
        <v>40361</v>
      </c>
      <c r="C95" t="s">
        <v>185</v>
      </c>
      <c r="D95" t="s">
        <v>54</v>
      </c>
      <c r="E95">
        <v>0.25</v>
      </c>
      <c r="F95" t="s">
        <v>32</v>
      </c>
      <c r="G95">
        <v>89</v>
      </c>
      <c r="H95" s="31">
        <v>185090</v>
      </c>
      <c r="I95" s="31">
        <v>328360</v>
      </c>
      <c r="J95" s="31">
        <v>19008</v>
      </c>
      <c r="K95" s="31">
        <v>10868</v>
      </c>
      <c r="L95" s="31">
        <f t="shared" si="6"/>
        <v>3689.4382022471909</v>
      </c>
      <c r="M95" s="31">
        <f t="shared" si="7"/>
        <v>213.57303370786516</v>
      </c>
      <c r="N95" s="31">
        <f t="shared" si="8"/>
        <v>122.11235955056179</v>
      </c>
      <c r="O95" s="39">
        <f t="shared" si="9"/>
        <v>0.72059683397604568</v>
      </c>
      <c r="P95" s="38">
        <f t="shared" si="10"/>
        <v>5.7887684248995007E-2</v>
      </c>
      <c r="Q95" s="38">
        <f t="shared" si="11"/>
        <v>3.3097819466439277E-2</v>
      </c>
    </row>
    <row r="96" spans="1:17" s="31" customFormat="1" x14ac:dyDescent="0.2">
      <c r="A96" t="s">
        <v>184</v>
      </c>
      <c r="B96">
        <v>40362</v>
      </c>
      <c r="C96" t="s">
        <v>185</v>
      </c>
      <c r="D96" t="s">
        <v>54</v>
      </c>
      <c r="E96">
        <v>0.25</v>
      </c>
      <c r="F96" t="s">
        <v>32</v>
      </c>
      <c r="G96">
        <v>89</v>
      </c>
      <c r="H96" s="31">
        <v>170902</v>
      </c>
      <c r="I96" s="31">
        <v>312282</v>
      </c>
      <c r="J96" s="31">
        <v>6940</v>
      </c>
      <c r="K96" s="31">
        <v>10336</v>
      </c>
      <c r="L96" s="31">
        <f t="shared" si="6"/>
        <v>3508.7865168539324</v>
      </c>
      <c r="M96" s="31">
        <f t="shared" si="7"/>
        <v>77.977528089887642</v>
      </c>
      <c r="N96" s="31">
        <f t="shared" si="8"/>
        <v>116.13483146067416</v>
      </c>
      <c r="O96" s="39">
        <f t="shared" si="9"/>
        <v>0.68532286308211343</v>
      </c>
      <c r="P96" s="38">
        <f t="shared" si="10"/>
        <v>2.2223503115773563E-2</v>
      </c>
      <c r="Q96" s="38">
        <f t="shared" si="11"/>
        <v>3.3098289366662183E-2</v>
      </c>
    </row>
    <row r="97" spans="1:17" s="31" customFormat="1" x14ac:dyDescent="0.2">
      <c r="A97" t="s">
        <v>184</v>
      </c>
      <c r="B97">
        <v>40363</v>
      </c>
      <c r="C97" t="s">
        <v>185</v>
      </c>
      <c r="D97" t="s">
        <v>54</v>
      </c>
      <c r="E97">
        <v>0.25</v>
      </c>
      <c r="F97" t="s">
        <v>32</v>
      </c>
      <c r="G97">
        <v>89</v>
      </c>
      <c r="H97" s="31">
        <v>212706</v>
      </c>
      <c r="I97" s="31">
        <v>357034</v>
      </c>
      <c r="J97" s="31">
        <v>20952</v>
      </c>
      <c r="K97" s="31">
        <v>11818</v>
      </c>
      <c r="L97" s="31">
        <f t="shared" si="6"/>
        <v>4011.6179775280898</v>
      </c>
      <c r="M97" s="31">
        <f t="shared" si="7"/>
        <v>235.41573033707866</v>
      </c>
      <c r="N97" s="31">
        <f t="shared" si="8"/>
        <v>132.7865168539326</v>
      </c>
      <c r="O97" s="39">
        <f t="shared" si="9"/>
        <v>0.78358606771521067</v>
      </c>
      <c r="P97" s="38">
        <f t="shared" si="10"/>
        <v>5.8683486726754316E-2</v>
      </c>
      <c r="Q97" s="38">
        <f t="shared" si="11"/>
        <v>3.3100489029056053E-2</v>
      </c>
    </row>
    <row r="98" spans="1:17" s="31" customFormat="1" x14ac:dyDescent="0.2">
      <c r="A98" t="s">
        <v>184</v>
      </c>
      <c r="B98">
        <v>40364</v>
      </c>
      <c r="C98" t="s">
        <v>185</v>
      </c>
      <c r="D98" t="s">
        <v>54</v>
      </c>
      <c r="E98">
        <v>0.25</v>
      </c>
      <c r="F98" t="s">
        <v>32</v>
      </c>
      <c r="G98">
        <v>89</v>
      </c>
      <c r="H98" s="31">
        <v>197532</v>
      </c>
      <c r="I98" s="31">
        <v>370746</v>
      </c>
      <c r="J98" s="31">
        <v>30740</v>
      </c>
      <c r="K98" s="31">
        <v>12272</v>
      </c>
      <c r="L98" s="31">
        <f t="shared" si="6"/>
        <v>4165.6853932584272</v>
      </c>
      <c r="M98" s="31">
        <f t="shared" si="7"/>
        <v>345.39325842696627</v>
      </c>
      <c r="N98" s="31">
        <f t="shared" si="8"/>
        <v>137.88764044943821</v>
      </c>
      <c r="O98" s="39">
        <f t="shared" si="9"/>
        <v>0.81368829099687467</v>
      </c>
      <c r="P98" s="38">
        <f t="shared" si="10"/>
        <v>8.2913908713782486E-2</v>
      </c>
      <c r="Q98" s="38">
        <f t="shared" si="11"/>
        <v>3.3100829139087136E-2</v>
      </c>
    </row>
    <row r="99" spans="1:17" s="31" customFormat="1" x14ac:dyDescent="0.2">
      <c r="A99" t="s">
        <v>184</v>
      </c>
      <c r="B99">
        <v>40365</v>
      </c>
      <c r="C99" t="s">
        <v>185</v>
      </c>
      <c r="D99" t="s">
        <v>54</v>
      </c>
      <c r="E99">
        <v>0.25</v>
      </c>
      <c r="F99" t="s">
        <v>32</v>
      </c>
      <c r="G99">
        <v>89</v>
      </c>
      <c r="H99" s="31">
        <v>205694</v>
      </c>
      <c r="I99" s="31">
        <v>418402</v>
      </c>
      <c r="J99" s="31">
        <v>21922</v>
      </c>
      <c r="K99" s="31">
        <v>13850</v>
      </c>
      <c r="L99" s="31">
        <f t="shared" si="6"/>
        <v>4701.1460674157306</v>
      </c>
      <c r="M99" s="31">
        <f t="shared" si="7"/>
        <v>246.31460674157304</v>
      </c>
      <c r="N99" s="31">
        <f t="shared" si="8"/>
        <v>155.61797752808988</v>
      </c>
      <c r="O99" s="39">
        <f t="shared" si="9"/>
        <v>0.91831672346045579</v>
      </c>
      <c r="P99" s="38">
        <f t="shared" si="10"/>
        <v>5.2394587023962602E-2</v>
      </c>
      <c r="Q99" s="38">
        <f t="shared" si="11"/>
        <v>3.3102136223058208E-2</v>
      </c>
    </row>
    <row r="100" spans="1:17" s="31" customFormat="1" x14ac:dyDescent="0.2">
      <c r="A100" t="s">
        <v>184</v>
      </c>
      <c r="B100">
        <v>40366</v>
      </c>
      <c r="C100" t="s">
        <v>185</v>
      </c>
      <c r="D100" t="s">
        <v>54</v>
      </c>
      <c r="E100">
        <v>0.25</v>
      </c>
      <c r="F100" t="s">
        <v>32</v>
      </c>
      <c r="G100">
        <v>89</v>
      </c>
      <c r="H100" s="31">
        <v>179210</v>
      </c>
      <c r="I100" s="31">
        <v>331956</v>
      </c>
      <c r="J100" s="31">
        <v>28576</v>
      </c>
      <c r="K100" s="31">
        <v>10988</v>
      </c>
      <c r="L100" s="31">
        <f t="shared" si="6"/>
        <v>3729.8426966292136</v>
      </c>
      <c r="M100" s="31">
        <f t="shared" si="7"/>
        <v>321.07865168539325</v>
      </c>
      <c r="N100" s="31">
        <f t="shared" si="8"/>
        <v>123.46067415730337</v>
      </c>
      <c r="O100" s="39">
        <f t="shared" si="9"/>
        <v>0.72855336876415078</v>
      </c>
      <c r="P100" s="38">
        <f t="shared" si="10"/>
        <v>8.60836978394727E-2</v>
      </c>
      <c r="Q100" s="38">
        <f t="shared" si="11"/>
        <v>3.3100772391521767E-2</v>
      </c>
    </row>
    <row r="101" spans="1:17" s="31" customFormat="1" x14ac:dyDescent="0.2">
      <c r="A101" t="s">
        <v>184</v>
      </c>
      <c r="B101">
        <v>40367</v>
      </c>
      <c r="C101" t="s">
        <v>185</v>
      </c>
      <c r="D101" t="s">
        <v>54</v>
      </c>
      <c r="E101">
        <v>0.25</v>
      </c>
      <c r="F101" t="s">
        <v>32</v>
      </c>
      <c r="G101">
        <v>89</v>
      </c>
      <c r="H101" s="31">
        <v>207122</v>
      </c>
      <c r="I101" s="31">
        <v>360266</v>
      </c>
      <c r="J101" s="31">
        <v>9838</v>
      </c>
      <c r="K101" s="31">
        <v>11924</v>
      </c>
      <c r="L101" s="31">
        <f t="shared" si="6"/>
        <v>4047.932584269663</v>
      </c>
      <c r="M101" s="31">
        <f t="shared" si="7"/>
        <v>110.53932584269663</v>
      </c>
      <c r="N101" s="31">
        <f t="shared" si="8"/>
        <v>133.97752808988764</v>
      </c>
      <c r="O101" s="39">
        <f t="shared" si="9"/>
        <v>0.79061434011137</v>
      </c>
      <c r="P101" s="38">
        <f t="shared" si="10"/>
        <v>2.7307600495189665E-2</v>
      </c>
      <c r="Q101" s="38">
        <f t="shared" si="11"/>
        <v>3.3097766650197355E-2</v>
      </c>
    </row>
    <row r="102" spans="1:17" s="31" customFormat="1" x14ac:dyDescent="0.2">
      <c r="A102" t="s">
        <v>184</v>
      </c>
      <c r="B102">
        <v>40368</v>
      </c>
      <c r="C102" t="s">
        <v>185</v>
      </c>
      <c r="D102" t="s">
        <v>54</v>
      </c>
      <c r="E102">
        <v>0.25</v>
      </c>
      <c r="F102" t="s">
        <v>32</v>
      </c>
      <c r="G102">
        <v>89</v>
      </c>
      <c r="H102" s="31">
        <v>279802</v>
      </c>
      <c r="I102" s="31">
        <v>541080</v>
      </c>
      <c r="J102" s="31">
        <v>4414</v>
      </c>
      <c r="K102" s="31">
        <v>17910</v>
      </c>
      <c r="L102" s="31">
        <f t="shared" si="6"/>
        <v>6079.5505617977524</v>
      </c>
      <c r="M102" s="31">
        <f t="shared" si="7"/>
        <v>49.59550561797753</v>
      </c>
      <c r="N102" s="31">
        <f t="shared" si="8"/>
        <v>201.23595505617976</v>
      </c>
      <c r="O102" s="39">
        <f t="shared" si="9"/>
        <v>1.187512817124676</v>
      </c>
      <c r="P102" s="38">
        <f t="shared" si="10"/>
        <v>8.1577585569601544E-3</v>
      </c>
      <c r="Q102" s="38">
        <f t="shared" si="11"/>
        <v>3.3100465735196274E-2</v>
      </c>
    </row>
    <row r="103" spans="1:17" s="31" customFormat="1" x14ac:dyDescent="0.2">
      <c r="A103" t="s">
        <v>184</v>
      </c>
      <c r="B103">
        <v>40369</v>
      </c>
      <c r="C103" t="s">
        <v>185</v>
      </c>
      <c r="D103" t="s">
        <v>54</v>
      </c>
      <c r="E103">
        <v>0.25</v>
      </c>
      <c r="F103" t="s">
        <v>32</v>
      </c>
      <c r="G103">
        <v>89</v>
      </c>
      <c r="H103" s="31">
        <v>214478</v>
      </c>
      <c r="I103" s="31">
        <v>652656</v>
      </c>
      <c r="J103" s="31">
        <v>19206</v>
      </c>
      <c r="K103" s="31">
        <v>21602</v>
      </c>
      <c r="L103" s="31">
        <f t="shared" si="6"/>
        <v>7333.2134831460671</v>
      </c>
      <c r="M103" s="31">
        <f t="shared" si="7"/>
        <v>215.79775280898878</v>
      </c>
      <c r="N103" s="31">
        <f t="shared" si="8"/>
        <v>242.71910112359549</v>
      </c>
      <c r="O103" s="39">
        <f t="shared" si="9"/>
        <v>1.4323088707720408</v>
      </c>
      <c r="P103" s="38">
        <f t="shared" si="10"/>
        <v>2.9427447231006841E-2</v>
      </c>
      <c r="Q103" s="38">
        <f t="shared" si="11"/>
        <v>3.3098600181412564E-2</v>
      </c>
    </row>
    <row r="104" spans="1:17" s="31" customFormat="1" x14ac:dyDescent="0.2">
      <c r="A104" t="s">
        <v>184</v>
      </c>
      <c r="B104">
        <v>40370</v>
      </c>
      <c r="C104" t="s">
        <v>185</v>
      </c>
      <c r="D104" t="s">
        <v>54</v>
      </c>
      <c r="E104">
        <v>0.25</v>
      </c>
      <c r="F104" t="s">
        <v>32</v>
      </c>
      <c r="G104">
        <v>89</v>
      </c>
      <c r="H104" s="31">
        <v>196932</v>
      </c>
      <c r="I104" s="31">
        <v>850962</v>
      </c>
      <c r="J104" s="31">
        <v>41582</v>
      </c>
      <c r="K104" s="31">
        <v>28166</v>
      </c>
      <c r="L104" s="31">
        <f t="shared" si="6"/>
        <v>9561.3707865168544</v>
      </c>
      <c r="M104" s="31">
        <f t="shared" si="7"/>
        <v>467.2134831460674</v>
      </c>
      <c r="N104" s="31">
        <f t="shared" si="8"/>
        <v>316.47191011235952</v>
      </c>
      <c r="O104" s="39">
        <f t="shared" si="9"/>
        <v>1.867531323681386</v>
      </c>
      <c r="P104" s="38">
        <f t="shared" si="10"/>
        <v>4.8864696660955484E-2</v>
      </c>
      <c r="Q104" s="38">
        <f t="shared" si="11"/>
        <v>3.3099010296581986E-2</v>
      </c>
    </row>
    <row r="105" spans="1:17" s="31" customFormat="1" x14ac:dyDescent="0.2">
      <c r="A105" t="s">
        <v>184</v>
      </c>
      <c r="B105">
        <v>40414</v>
      </c>
      <c r="C105" t="s">
        <v>183</v>
      </c>
      <c r="D105" t="s">
        <v>54</v>
      </c>
      <c r="E105">
        <v>0.25</v>
      </c>
      <c r="F105" t="s">
        <v>32</v>
      </c>
      <c r="G105">
        <v>89</v>
      </c>
      <c r="H105" s="31">
        <v>211728</v>
      </c>
      <c r="I105" s="31">
        <v>278588</v>
      </c>
      <c r="J105" s="31">
        <v>4062</v>
      </c>
      <c r="K105" s="31">
        <v>7326</v>
      </c>
      <c r="L105" s="31">
        <f t="shared" si="6"/>
        <v>3130.2022471910113</v>
      </c>
      <c r="M105" s="31">
        <f t="shared" si="7"/>
        <v>45.640449438202246</v>
      </c>
      <c r="N105" s="31">
        <f t="shared" si="8"/>
        <v>82.31460674157303</v>
      </c>
      <c r="O105" s="39">
        <f t="shared" si="9"/>
        <v>0.48574644881381218</v>
      </c>
      <c r="P105" s="38">
        <f t="shared" si="10"/>
        <v>1.4580671098539779E-2</v>
      </c>
      <c r="Q105" s="38">
        <f t="shared" si="11"/>
        <v>2.6296897210217239E-2</v>
      </c>
    </row>
    <row r="106" spans="1:17" s="31" customFormat="1" x14ac:dyDescent="0.2">
      <c r="A106" t="s">
        <v>184</v>
      </c>
      <c r="B106">
        <v>40415</v>
      </c>
      <c r="C106" t="s">
        <v>183</v>
      </c>
      <c r="D106" t="s">
        <v>54</v>
      </c>
      <c r="E106">
        <v>0.25</v>
      </c>
      <c r="F106" t="s">
        <v>32</v>
      </c>
      <c r="G106">
        <v>89</v>
      </c>
      <c r="H106" s="31">
        <v>210834</v>
      </c>
      <c r="I106" s="31">
        <v>285232</v>
      </c>
      <c r="J106" s="31">
        <v>8734</v>
      </c>
      <c r="K106" s="31">
        <v>7502</v>
      </c>
      <c r="L106" s="31">
        <f t="shared" si="6"/>
        <v>3204.8539325842698</v>
      </c>
      <c r="M106" s="31">
        <f t="shared" si="7"/>
        <v>98.134831460674164</v>
      </c>
      <c r="N106" s="31">
        <f t="shared" si="8"/>
        <v>84.292134831460672</v>
      </c>
      <c r="O106" s="39">
        <f t="shared" si="9"/>
        <v>0.49741603316969957</v>
      </c>
      <c r="P106" s="38">
        <f t="shared" si="10"/>
        <v>3.0620687720872834E-2</v>
      </c>
      <c r="Q106" s="38">
        <f t="shared" si="11"/>
        <v>2.6301396757727042E-2</v>
      </c>
    </row>
    <row r="107" spans="1:17" s="31" customFormat="1" x14ac:dyDescent="0.2">
      <c r="A107" t="s">
        <v>184</v>
      </c>
      <c r="B107">
        <v>40416</v>
      </c>
      <c r="C107" t="s">
        <v>183</v>
      </c>
      <c r="D107" t="s">
        <v>54</v>
      </c>
      <c r="E107">
        <v>0.25</v>
      </c>
      <c r="F107" t="s">
        <v>32</v>
      </c>
      <c r="G107">
        <v>89</v>
      </c>
      <c r="H107" s="31">
        <v>161764</v>
      </c>
      <c r="I107" s="31">
        <v>192498</v>
      </c>
      <c r="J107" s="31">
        <v>16018</v>
      </c>
      <c r="K107" s="31">
        <v>5062</v>
      </c>
      <c r="L107" s="31">
        <f t="shared" si="6"/>
        <v>2162.8988764044943</v>
      </c>
      <c r="M107" s="31">
        <f t="shared" si="7"/>
        <v>179.97752808988764</v>
      </c>
      <c r="N107" s="31">
        <f t="shared" si="8"/>
        <v>56.876404494382022</v>
      </c>
      <c r="O107" s="39">
        <f t="shared" si="9"/>
        <v>0.33563315914489728</v>
      </c>
      <c r="P107" s="38">
        <f t="shared" si="10"/>
        <v>8.321125414290019E-2</v>
      </c>
      <c r="Q107" s="38">
        <f t="shared" si="11"/>
        <v>2.6296377105216678E-2</v>
      </c>
    </row>
    <row r="108" spans="1:17" s="31" customFormat="1" x14ac:dyDescent="0.2">
      <c r="A108" t="s">
        <v>184</v>
      </c>
      <c r="B108">
        <v>40417</v>
      </c>
      <c r="C108" t="s">
        <v>183</v>
      </c>
      <c r="D108" t="s">
        <v>54</v>
      </c>
      <c r="E108">
        <v>0.25</v>
      </c>
      <c r="F108" t="s">
        <v>32</v>
      </c>
      <c r="G108">
        <v>89</v>
      </c>
      <c r="H108" s="31">
        <v>203292</v>
      </c>
      <c r="I108" s="31">
        <v>249322</v>
      </c>
      <c r="J108" s="31">
        <v>16476</v>
      </c>
      <c r="K108" s="31">
        <v>6558</v>
      </c>
      <c r="L108" s="31">
        <f t="shared" si="6"/>
        <v>2801.370786516854</v>
      </c>
      <c r="M108" s="31">
        <f t="shared" si="7"/>
        <v>185.12359550561797</v>
      </c>
      <c r="N108" s="31">
        <f t="shared" si="8"/>
        <v>73.68539325842697</v>
      </c>
      <c r="O108" s="39">
        <f t="shared" si="9"/>
        <v>0.43482462616994005</v>
      </c>
      <c r="P108" s="38">
        <f t="shared" si="10"/>
        <v>6.6083217686365422E-2</v>
      </c>
      <c r="Q108" s="38">
        <f t="shared" si="11"/>
        <v>2.6303334643553316E-2</v>
      </c>
    </row>
    <row r="109" spans="1:17" s="31" customFormat="1" x14ac:dyDescent="0.2">
      <c r="A109" t="s">
        <v>184</v>
      </c>
      <c r="B109">
        <v>40418</v>
      </c>
      <c r="C109" t="s">
        <v>183</v>
      </c>
      <c r="D109" t="s">
        <v>54</v>
      </c>
      <c r="E109">
        <v>0.25</v>
      </c>
      <c r="F109" t="s">
        <v>32</v>
      </c>
      <c r="G109">
        <v>89</v>
      </c>
      <c r="H109" s="31">
        <v>160694</v>
      </c>
      <c r="I109" s="31">
        <v>215250</v>
      </c>
      <c r="J109" s="31">
        <v>9484</v>
      </c>
      <c r="K109" s="31">
        <v>5662</v>
      </c>
      <c r="L109" s="31">
        <f t="shared" si="6"/>
        <v>2418.5393258426966</v>
      </c>
      <c r="M109" s="31">
        <f t="shared" si="7"/>
        <v>106.56179775280899</v>
      </c>
      <c r="N109" s="31">
        <f t="shared" si="8"/>
        <v>63.617977528089888</v>
      </c>
      <c r="O109" s="39">
        <f t="shared" si="9"/>
        <v>0.37541583308542242</v>
      </c>
      <c r="P109" s="38">
        <f t="shared" si="10"/>
        <v>4.4060394889663179E-2</v>
      </c>
      <c r="Q109" s="38">
        <f t="shared" si="11"/>
        <v>2.6304297328687571E-2</v>
      </c>
    </row>
    <row r="110" spans="1:17" s="31" customFormat="1" x14ac:dyDescent="0.2">
      <c r="A110" t="s">
        <v>184</v>
      </c>
      <c r="B110">
        <v>40419</v>
      </c>
      <c r="C110" t="s">
        <v>183</v>
      </c>
      <c r="D110" t="s">
        <v>54</v>
      </c>
      <c r="E110">
        <v>0.25</v>
      </c>
      <c r="F110" t="s">
        <v>32</v>
      </c>
      <c r="G110">
        <v>89</v>
      </c>
      <c r="H110" s="31">
        <v>150556</v>
      </c>
      <c r="I110" s="31">
        <v>224196</v>
      </c>
      <c r="J110" s="31">
        <v>14998</v>
      </c>
      <c r="K110" s="31">
        <v>5896</v>
      </c>
      <c r="L110" s="31">
        <f t="shared" si="6"/>
        <v>2519.0561797752807</v>
      </c>
      <c r="M110" s="31">
        <f t="shared" si="7"/>
        <v>168.51685393258427</v>
      </c>
      <c r="N110" s="31">
        <f t="shared" si="8"/>
        <v>66.247191011235955</v>
      </c>
      <c r="O110" s="39">
        <f t="shared" si="9"/>
        <v>0.39093107592222726</v>
      </c>
      <c r="P110" s="38">
        <f t="shared" si="10"/>
        <v>6.6896822423236815E-2</v>
      </c>
      <c r="Q110" s="38">
        <f t="shared" si="11"/>
        <v>2.6298417456154435E-2</v>
      </c>
    </row>
    <row r="111" spans="1:17" s="31" customFormat="1" x14ac:dyDescent="0.2">
      <c r="A111" t="s">
        <v>184</v>
      </c>
      <c r="B111">
        <v>40420</v>
      </c>
      <c r="C111" t="s">
        <v>183</v>
      </c>
      <c r="D111" t="s">
        <v>54</v>
      </c>
      <c r="E111">
        <v>0.25</v>
      </c>
      <c r="F111" t="s">
        <v>32</v>
      </c>
      <c r="G111">
        <v>89</v>
      </c>
      <c r="H111" s="31">
        <v>155080</v>
      </c>
      <c r="I111" s="31">
        <v>216110</v>
      </c>
      <c r="J111" s="31">
        <v>12256</v>
      </c>
      <c r="K111" s="31">
        <v>5684</v>
      </c>
      <c r="L111" s="31">
        <f t="shared" si="6"/>
        <v>2428.2022471910113</v>
      </c>
      <c r="M111" s="31">
        <f t="shared" si="7"/>
        <v>137.70786516853931</v>
      </c>
      <c r="N111" s="31">
        <f t="shared" si="8"/>
        <v>63.865168539325843</v>
      </c>
      <c r="O111" s="39">
        <f t="shared" si="9"/>
        <v>0.37687453112990837</v>
      </c>
      <c r="P111" s="38">
        <f t="shared" si="10"/>
        <v>5.6711859701078157E-2</v>
      </c>
      <c r="Q111" s="38">
        <f t="shared" si="11"/>
        <v>2.6301420572856414E-2</v>
      </c>
    </row>
    <row r="112" spans="1:17" s="31" customFormat="1" x14ac:dyDescent="0.2">
      <c r="A112" t="s">
        <v>184</v>
      </c>
      <c r="B112">
        <v>40421</v>
      </c>
      <c r="C112" t="s">
        <v>183</v>
      </c>
      <c r="D112" t="s">
        <v>54</v>
      </c>
      <c r="E112">
        <v>0.25</v>
      </c>
      <c r="F112" t="s">
        <v>32</v>
      </c>
      <c r="G112">
        <v>89</v>
      </c>
      <c r="H112" s="31">
        <v>156306</v>
      </c>
      <c r="I112" s="31">
        <v>191878</v>
      </c>
      <c r="J112" s="31">
        <v>12906</v>
      </c>
      <c r="K112" s="31">
        <v>5046</v>
      </c>
      <c r="L112" s="31">
        <f t="shared" si="6"/>
        <v>2155.932584269663</v>
      </c>
      <c r="M112" s="31">
        <f t="shared" si="7"/>
        <v>145.01123595505618</v>
      </c>
      <c r="N112" s="31">
        <f t="shared" si="8"/>
        <v>56.696629213483149</v>
      </c>
      <c r="O112" s="39">
        <f t="shared" si="9"/>
        <v>0.33457228783981663</v>
      </c>
      <c r="P112" s="38">
        <f t="shared" si="10"/>
        <v>6.7261489071180652E-2</v>
      </c>
      <c r="Q112" s="38">
        <f t="shared" si="11"/>
        <v>2.6297960162186388E-2</v>
      </c>
    </row>
    <row r="113" spans="1:17" s="31" customFormat="1" x14ac:dyDescent="0.2">
      <c r="A113" t="s">
        <v>184</v>
      </c>
      <c r="B113">
        <v>40422</v>
      </c>
      <c r="C113" t="s">
        <v>183</v>
      </c>
      <c r="D113" t="s">
        <v>54</v>
      </c>
      <c r="E113">
        <v>0.25</v>
      </c>
      <c r="F113" t="s">
        <v>32</v>
      </c>
      <c r="G113">
        <v>89</v>
      </c>
      <c r="H113" s="31">
        <v>167288</v>
      </c>
      <c r="I113" s="31">
        <v>209784</v>
      </c>
      <c r="J113" s="31">
        <v>11792</v>
      </c>
      <c r="K113" s="31">
        <v>5518</v>
      </c>
      <c r="L113" s="31">
        <f t="shared" si="6"/>
        <v>2357.1235955056181</v>
      </c>
      <c r="M113" s="31">
        <f t="shared" si="7"/>
        <v>132.49438202247191</v>
      </c>
      <c r="N113" s="31">
        <f t="shared" si="8"/>
        <v>62</v>
      </c>
      <c r="O113" s="39">
        <f t="shared" si="9"/>
        <v>0.36586799133969639</v>
      </c>
      <c r="P113" s="38">
        <f t="shared" si="10"/>
        <v>5.6210197155169124E-2</v>
      </c>
      <c r="Q113" s="38">
        <f t="shared" si="11"/>
        <v>2.6303245242725853E-2</v>
      </c>
    </row>
    <row r="114" spans="1:17" s="31" customFormat="1" x14ac:dyDescent="0.2">
      <c r="A114" t="s">
        <v>184</v>
      </c>
      <c r="B114">
        <v>40423</v>
      </c>
      <c r="C114" t="s">
        <v>183</v>
      </c>
      <c r="D114" t="s">
        <v>54</v>
      </c>
      <c r="E114">
        <v>0.25</v>
      </c>
      <c r="F114" t="s">
        <v>32</v>
      </c>
      <c r="G114">
        <v>89</v>
      </c>
      <c r="H114" s="31">
        <v>165386</v>
      </c>
      <c r="I114" s="31">
        <v>198030</v>
      </c>
      <c r="J114" s="31">
        <v>11566</v>
      </c>
      <c r="K114" s="31">
        <v>5208</v>
      </c>
      <c r="L114" s="31">
        <f t="shared" si="6"/>
        <v>2225.0561797752807</v>
      </c>
      <c r="M114" s="31">
        <f t="shared" si="7"/>
        <v>129.95505617977528</v>
      </c>
      <c r="N114" s="31">
        <f t="shared" si="8"/>
        <v>58.516853932584269</v>
      </c>
      <c r="O114" s="39">
        <f t="shared" si="9"/>
        <v>0.34531360980375841</v>
      </c>
      <c r="P114" s="38">
        <f t="shared" si="10"/>
        <v>5.8405292127455433E-2</v>
      </c>
      <c r="Q114" s="38">
        <f t="shared" si="11"/>
        <v>2.6299045599151645E-2</v>
      </c>
    </row>
    <row r="115" spans="1:17" s="31" customFormat="1" x14ac:dyDescent="0.2">
      <c r="A115" t="s">
        <v>184</v>
      </c>
      <c r="B115">
        <v>40424</v>
      </c>
      <c r="C115" t="s">
        <v>183</v>
      </c>
      <c r="D115" t="s">
        <v>54</v>
      </c>
      <c r="E115">
        <v>0.25</v>
      </c>
      <c r="F115" t="s">
        <v>32</v>
      </c>
      <c r="G115">
        <v>89</v>
      </c>
      <c r="H115" s="31">
        <v>167950</v>
      </c>
      <c r="I115" s="31">
        <v>198202</v>
      </c>
      <c r="J115" s="31">
        <v>3608</v>
      </c>
      <c r="K115" s="31">
        <v>5212</v>
      </c>
      <c r="L115" s="31">
        <f t="shared" si="6"/>
        <v>2226.9887640449438</v>
      </c>
      <c r="M115" s="31">
        <f t="shared" si="7"/>
        <v>40.539325842696627</v>
      </c>
      <c r="N115" s="31">
        <f t="shared" si="8"/>
        <v>58.561797752808985</v>
      </c>
      <c r="O115" s="39">
        <f t="shared" si="9"/>
        <v>0.34557882763002856</v>
      </c>
      <c r="P115" s="38">
        <f t="shared" si="10"/>
        <v>1.820365082087971E-2</v>
      </c>
      <c r="Q115" s="38">
        <f t="shared" si="11"/>
        <v>2.6296404678055722E-2</v>
      </c>
    </row>
    <row r="116" spans="1:17" s="31" customFormat="1" x14ac:dyDescent="0.2">
      <c r="A116" t="s">
        <v>184</v>
      </c>
      <c r="B116">
        <v>40425</v>
      </c>
      <c r="C116" t="s">
        <v>183</v>
      </c>
      <c r="D116" t="s">
        <v>54</v>
      </c>
      <c r="E116">
        <v>0.25</v>
      </c>
      <c r="F116" t="s">
        <v>32</v>
      </c>
      <c r="G116">
        <v>89</v>
      </c>
      <c r="H116" s="31">
        <v>116884</v>
      </c>
      <c r="I116" s="31">
        <v>138692</v>
      </c>
      <c r="J116" s="31">
        <v>14458</v>
      </c>
      <c r="K116" s="31">
        <v>3648</v>
      </c>
      <c r="L116" s="31">
        <f t="shared" si="6"/>
        <v>1558.3370786516855</v>
      </c>
      <c r="M116" s="31">
        <f t="shared" si="7"/>
        <v>162.44943820224719</v>
      </c>
      <c r="N116" s="31">
        <f t="shared" si="8"/>
        <v>40.988764044943821</v>
      </c>
      <c r="O116" s="39">
        <f t="shared" si="9"/>
        <v>0.241878657558393</v>
      </c>
      <c r="P116" s="38">
        <f t="shared" si="10"/>
        <v>0.10424537824820465</v>
      </c>
      <c r="Q116" s="38">
        <f t="shared" si="11"/>
        <v>2.6302886972572319E-2</v>
      </c>
    </row>
    <row r="117" spans="1:17" s="31" customFormat="1" x14ac:dyDescent="0.2">
      <c r="A117" t="s">
        <v>184</v>
      </c>
      <c r="B117">
        <v>40426</v>
      </c>
      <c r="C117" t="s">
        <v>183</v>
      </c>
      <c r="D117" t="s">
        <v>54</v>
      </c>
      <c r="E117">
        <v>0.25</v>
      </c>
      <c r="F117" t="s">
        <v>32</v>
      </c>
      <c r="G117">
        <v>89</v>
      </c>
      <c r="H117" s="31">
        <v>171610</v>
      </c>
      <c r="I117" s="31">
        <v>190200</v>
      </c>
      <c r="J117" s="31">
        <v>8082</v>
      </c>
      <c r="K117" s="31">
        <v>5002</v>
      </c>
      <c r="L117" s="31">
        <f t="shared" si="6"/>
        <v>2137.0786516853932</v>
      </c>
      <c r="M117" s="31">
        <f t="shared" si="7"/>
        <v>90.80898876404494</v>
      </c>
      <c r="N117" s="31">
        <f t="shared" si="8"/>
        <v>56.202247191011239</v>
      </c>
      <c r="O117" s="39">
        <f t="shared" si="9"/>
        <v>0.33165489175084478</v>
      </c>
      <c r="P117" s="38">
        <f t="shared" si="10"/>
        <v>4.2492113564668768E-2</v>
      </c>
      <c r="Q117" s="38">
        <f t="shared" si="11"/>
        <v>2.6298633017875921E-2</v>
      </c>
    </row>
    <row r="118" spans="1:17" s="31" customFormat="1" x14ac:dyDescent="0.2">
      <c r="A118" t="s">
        <v>184</v>
      </c>
      <c r="B118">
        <v>40427</v>
      </c>
      <c r="C118" t="s">
        <v>183</v>
      </c>
      <c r="D118" t="s">
        <v>54</v>
      </c>
      <c r="E118">
        <v>0.25</v>
      </c>
      <c r="F118" t="s">
        <v>32</v>
      </c>
      <c r="G118">
        <v>89</v>
      </c>
      <c r="H118" s="31">
        <v>163552</v>
      </c>
      <c r="I118" s="31">
        <v>178890</v>
      </c>
      <c r="J118" s="31">
        <v>9286</v>
      </c>
      <c r="K118" s="31">
        <v>4704</v>
      </c>
      <c r="L118" s="31">
        <f t="shared" si="6"/>
        <v>2010</v>
      </c>
      <c r="M118" s="31">
        <f t="shared" si="7"/>
        <v>104.33707865168539</v>
      </c>
      <c r="N118" s="31">
        <f t="shared" si="8"/>
        <v>52.853932584269664</v>
      </c>
      <c r="O118" s="39">
        <f t="shared" si="9"/>
        <v>0.31189616369371725</v>
      </c>
      <c r="P118" s="38">
        <f t="shared" si="10"/>
        <v>5.1908994354072334E-2</v>
      </c>
      <c r="Q118" s="38">
        <f t="shared" si="11"/>
        <v>2.6295488847895353E-2</v>
      </c>
    </row>
    <row r="119" spans="1:17" s="31" customFormat="1" x14ac:dyDescent="0.2">
      <c r="A119" t="s">
        <v>184</v>
      </c>
      <c r="B119">
        <v>40428</v>
      </c>
      <c r="C119" t="s">
        <v>183</v>
      </c>
      <c r="D119" t="s">
        <v>54</v>
      </c>
      <c r="E119">
        <v>0.25</v>
      </c>
      <c r="F119" t="s">
        <v>32</v>
      </c>
      <c r="G119">
        <v>89</v>
      </c>
      <c r="H119" s="31">
        <v>170880</v>
      </c>
      <c r="I119" s="31">
        <v>230138</v>
      </c>
      <c r="J119" s="31">
        <v>11422</v>
      </c>
      <c r="K119" s="31">
        <v>6052</v>
      </c>
      <c r="L119" s="31">
        <f t="shared" si="6"/>
        <v>2585.8202247191011</v>
      </c>
      <c r="M119" s="31">
        <f t="shared" si="7"/>
        <v>128.3370786516854</v>
      </c>
      <c r="N119" s="31">
        <f t="shared" si="8"/>
        <v>68</v>
      </c>
      <c r="O119" s="39">
        <f t="shared" si="9"/>
        <v>0.40127457114676379</v>
      </c>
      <c r="P119" s="38">
        <f t="shared" si="10"/>
        <v>4.9631090910670986E-2</v>
      </c>
      <c r="Q119" s="38">
        <f t="shared" si="11"/>
        <v>2.6297265119189357E-2</v>
      </c>
    </row>
    <row r="120" spans="1:17" s="31" customFormat="1" x14ac:dyDescent="0.2">
      <c r="A120" t="s">
        <v>184</v>
      </c>
      <c r="B120">
        <v>40433</v>
      </c>
      <c r="C120" t="s">
        <v>183</v>
      </c>
      <c r="D120" t="s">
        <v>54</v>
      </c>
      <c r="E120">
        <v>0.25</v>
      </c>
      <c r="F120" t="s">
        <v>32</v>
      </c>
      <c r="G120">
        <v>89</v>
      </c>
      <c r="H120" s="31">
        <v>179418</v>
      </c>
      <c r="I120" s="31">
        <v>228150</v>
      </c>
      <c r="J120" s="31">
        <v>16792</v>
      </c>
      <c r="K120" s="31">
        <v>6000</v>
      </c>
      <c r="L120" s="31">
        <f t="shared" si="6"/>
        <v>2563.4831460674159</v>
      </c>
      <c r="M120" s="31">
        <f t="shared" si="7"/>
        <v>188.67415730337078</v>
      </c>
      <c r="N120" s="31">
        <f t="shared" si="8"/>
        <v>67.415730337078656</v>
      </c>
      <c r="O120" s="39">
        <f t="shared" si="9"/>
        <v>0.39782673940525165</v>
      </c>
      <c r="P120" s="38">
        <f t="shared" si="10"/>
        <v>7.3600701293008983E-2</v>
      </c>
      <c r="Q120" s="38">
        <f t="shared" si="11"/>
        <v>2.6298487836949377E-2</v>
      </c>
    </row>
    <row r="121" spans="1:17" s="31" customFormat="1" x14ac:dyDescent="0.2">
      <c r="A121" t="s">
        <v>184</v>
      </c>
      <c r="B121">
        <v>40434</v>
      </c>
      <c r="C121" t="s">
        <v>183</v>
      </c>
      <c r="D121" t="s">
        <v>54</v>
      </c>
      <c r="E121">
        <v>0.25</v>
      </c>
      <c r="F121" t="s">
        <v>32</v>
      </c>
      <c r="G121">
        <v>89</v>
      </c>
      <c r="H121" s="31">
        <v>178156</v>
      </c>
      <c r="I121" s="31">
        <v>301356</v>
      </c>
      <c r="J121" s="31">
        <v>15358</v>
      </c>
      <c r="K121" s="31">
        <v>7926</v>
      </c>
      <c r="L121" s="31">
        <f t="shared" si="6"/>
        <v>3386.0224719101125</v>
      </c>
      <c r="M121" s="31">
        <f t="shared" si="7"/>
        <v>172.56179775280899</v>
      </c>
      <c r="N121" s="31">
        <f t="shared" si="8"/>
        <v>89.056179775280896</v>
      </c>
      <c r="O121" s="39">
        <f t="shared" si="9"/>
        <v>0.52552912275433739</v>
      </c>
      <c r="P121" s="38">
        <f t="shared" si="10"/>
        <v>5.0962980660746761E-2</v>
      </c>
      <c r="Q121" s="38">
        <f t="shared" si="11"/>
        <v>2.6301118942380439E-2</v>
      </c>
    </row>
    <row r="122" spans="1:17" s="31" customFormat="1" x14ac:dyDescent="0.2">
      <c r="A122" t="s">
        <v>178</v>
      </c>
      <c r="B122">
        <v>10450</v>
      </c>
      <c r="C122" t="s">
        <v>182</v>
      </c>
      <c r="D122" t="s">
        <v>51</v>
      </c>
      <c r="E122">
        <v>0.01</v>
      </c>
      <c r="F122" t="s">
        <v>29</v>
      </c>
      <c r="G122">
        <v>89</v>
      </c>
      <c r="H122" s="31">
        <v>109914</v>
      </c>
      <c r="I122" s="31">
        <v>70880</v>
      </c>
      <c r="J122" s="31">
        <v>8920</v>
      </c>
      <c r="K122" s="31">
        <v>7088</v>
      </c>
      <c r="L122" s="31">
        <f t="shared" si="6"/>
        <v>796.40449438202245</v>
      </c>
      <c r="M122" s="31">
        <f t="shared" si="7"/>
        <v>100.2247191011236</v>
      </c>
      <c r="N122" s="31">
        <f t="shared" si="8"/>
        <v>79.640449438202253</v>
      </c>
      <c r="O122" s="39">
        <f t="shared" si="9"/>
        <v>0.46996598815073726</v>
      </c>
      <c r="P122" s="38">
        <f t="shared" si="10"/>
        <v>0.12584650112866816</v>
      </c>
      <c r="Q122" s="38">
        <f t="shared" si="11"/>
        <v>0.1</v>
      </c>
    </row>
    <row r="123" spans="1:17" s="31" customFormat="1" x14ac:dyDescent="0.2">
      <c r="A123" t="s">
        <v>178</v>
      </c>
      <c r="B123">
        <v>10511</v>
      </c>
      <c r="C123" t="s">
        <v>181</v>
      </c>
      <c r="D123" t="s">
        <v>51</v>
      </c>
      <c r="E123">
        <v>0.01</v>
      </c>
      <c r="F123" t="s">
        <v>29</v>
      </c>
      <c r="G123">
        <v>89</v>
      </c>
      <c r="H123" s="31">
        <v>120750</v>
      </c>
      <c r="I123" s="31">
        <v>84172</v>
      </c>
      <c r="J123" s="31">
        <v>4252</v>
      </c>
      <c r="K123" s="31">
        <v>8098</v>
      </c>
      <c r="L123" s="31">
        <f t="shared" si="6"/>
        <v>945.75280898876406</v>
      </c>
      <c r="M123" s="31">
        <f t="shared" si="7"/>
        <v>47.775280898876403</v>
      </c>
      <c r="N123" s="31">
        <f t="shared" si="8"/>
        <v>90.988764044943821</v>
      </c>
      <c r="O123" s="39">
        <f t="shared" si="9"/>
        <v>0.53693348928395457</v>
      </c>
      <c r="P123" s="38">
        <f t="shared" si="10"/>
        <v>5.051561089198308E-2</v>
      </c>
      <c r="Q123" s="38">
        <f t="shared" si="11"/>
        <v>9.6207765052511524E-2</v>
      </c>
    </row>
    <row r="124" spans="1:17" s="31" customFormat="1" x14ac:dyDescent="0.2">
      <c r="A124" t="s">
        <v>178</v>
      </c>
      <c r="B124">
        <v>10544</v>
      </c>
      <c r="C124" t="s">
        <v>180</v>
      </c>
      <c r="D124" t="s">
        <v>51</v>
      </c>
      <c r="E124">
        <v>0.01</v>
      </c>
      <c r="F124" t="s">
        <v>29</v>
      </c>
      <c r="G124">
        <v>21</v>
      </c>
      <c r="H124" s="31">
        <v>26994</v>
      </c>
      <c r="I124" s="31">
        <v>12494</v>
      </c>
      <c r="J124" s="31">
        <v>2326</v>
      </c>
      <c r="K124" s="31">
        <v>1250</v>
      </c>
      <c r="L124" s="31">
        <f t="shared" si="6"/>
        <v>594.95238095238096</v>
      </c>
      <c r="M124" s="31">
        <f t="shared" si="7"/>
        <v>110.76190476190476</v>
      </c>
      <c r="N124" s="31">
        <f t="shared" si="8"/>
        <v>59.523809523809526</v>
      </c>
      <c r="O124" s="39">
        <f t="shared" si="9"/>
        <v>0.35125575205424003</v>
      </c>
      <c r="P124" s="38">
        <f t="shared" si="10"/>
        <v>0.18616936129342085</v>
      </c>
      <c r="Q124" s="38">
        <f t="shared" si="11"/>
        <v>0.10004802305106451</v>
      </c>
    </row>
    <row r="125" spans="1:17" s="31" customFormat="1" x14ac:dyDescent="0.2">
      <c r="A125" t="s">
        <v>178</v>
      </c>
      <c r="B125">
        <v>10561</v>
      </c>
      <c r="C125" t="s">
        <v>179</v>
      </c>
      <c r="D125" t="s">
        <v>51</v>
      </c>
      <c r="E125">
        <v>0.01</v>
      </c>
      <c r="F125" t="s">
        <v>29</v>
      </c>
      <c r="G125">
        <v>21</v>
      </c>
      <c r="H125" s="31">
        <v>32820</v>
      </c>
      <c r="I125" s="31">
        <v>16902</v>
      </c>
      <c r="J125" s="31">
        <v>1310</v>
      </c>
      <c r="K125" s="31">
        <v>2194</v>
      </c>
      <c r="L125" s="31">
        <f t="shared" si="6"/>
        <v>804.85714285714289</v>
      </c>
      <c r="M125" s="31">
        <f t="shared" si="7"/>
        <v>62.38095238095238</v>
      </c>
      <c r="N125" s="31">
        <f t="shared" si="8"/>
        <v>104.47619047619048</v>
      </c>
      <c r="O125" s="39">
        <f t="shared" si="9"/>
        <v>0.6165240960056021</v>
      </c>
      <c r="P125" s="38">
        <f t="shared" si="10"/>
        <v>7.7505620636611053E-2</v>
      </c>
      <c r="Q125" s="38">
        <f t="shared" si="11"/>
        <v>0.12980712341734707</v>
      </c>
    </row>
    <row r="126" spans="1:17" s="31" customFormat="1" x14ac:dyDescent="0.2">
      <c r="A126" t="s">
        <v>178</v>
      </c>
      <c r="B126">
        <v>10743</v>
      </c>
      <c r="C126" t="s">
        <v>89</v>
      </c>
      <c r="D126" t="s">
        <v>51</v>
      </c>
      <c r="E126">
        <v>0.01</v>
      </c>
      <c r="F126" t="s">
        <v>29</v>
      </c>
      <c r="G126">
        <v>89</v>
      </c>
      <c r="H126" s="31">
        <v>132696</v>
      </c>
      <c r="I126" s="31">
        <v>132240</v>
      </c>
      <c r="J126" s="31">
        <v>17722</v>
      </c>
      <c r="K126" s="31">
        <v>15220</v>
      </c>
      <c r="L126" s="31">
        <f t="shared" si="6"/>
        <v>1485.8426966292134</v>
      </c>
      <c r="M126" s="31">
        <f t="shared" si="7"/>
        <v>199.12359550561797</v>
      </c>
      <c r="N126" s="31">
        <f t="shared" si="8"/>
        <v>171.01123595505618</v>
      </c>
      <c r="O126" s="39">
        <f t="shared" si="9"/>
        <v>1.0091538289579882</v>
      </c>
      <c r="P126" s="38">
        <f t="shared" si="10"/>
        <v>0.13401391409558377</v>
      </c>
      <c r="Q126" s="38">
        <f t="shared" si="11"/>
        <v>0.11509376890502117</v>
      </c>
    </row>
    <row r="127" spans="1:17" s="31" customFormat="1" x14ac:dyDescent="0.2">
      <c r="A127" t="s">
        <v>178</v>
      </c>
      <c r="B127">
        <v>11028</v>
      </c>
      <c r="C127" t="s">
        <v>78</v>
      </c>
      <c r="D127" t="s">
        <v>51</v>
      </c>
      <c r="E127">
        <v>0.01</v>
      </c>
      <c r="F127" t="s">
        <v>29</v>
      </c>
      <c r="G127">
        <v>21</v>
      </c>
      <c r="H127" s="31">
        <v>19986</v>
      </c>
      <c r="I127" s="31">
        <v>10164</v>
      </c>
      <c r="J127" s="31">
        <v>1644</v>
      </c>
      <c r="K127" s="31">
        <v>790</v>
      </c>
      <c r="L127" s="31">
        <f t="shared" si="6"/>
        <v>484</v>
      </c>
      <c r="M127" s="31">
        <f t="shared" si="7"/>
        <v>78.285714285714292</v>
      </c>
      <c r="N127" s="31">
        <f t="shared" si="8"/>
        <v>37.61904761904762</v>
      </c>
      <c r="O127" s="39">
        <f t="shared" si="9"/>
        <v>0.2219936352982797</v>
      </c>
      <c r="P127" s="38">
        <f t="shared" si="10"/>
        <v>0.16174734356552539</v>
      </c>
      <c r="Q127" s="38">
        <f t="shared" si="11"/>
        <v>7.7725304998032277E-2</v>
      </c>
    </row>
    <row r="128" spans="1:17" s="31" customFormat="1" x14ac:dyDescent="0.2">
      <c r="A128" t="s">
        <v>177</v>
      </c>
      <c r="B128">
        <v>10451</v>
      </c>
      <c r="C128" t="s">
        <v>96</v>
      </c>
      <c r="D128" t="s">
        <v>51</v>
      </c>
      <c r="E128">
        <v>0.01</v>
      </c>
      <c r="F128" t="s">
        <v>29</v>
      </c>
      <c r="G128">
        <v>25</v>
      </c>
      <c r="H128" s="31">
        <v>37738</v>
      </c>
      <c r="I128" s="31">
        <v>20714</v>
      </c>
      <c r="J128" s="31">
        <v>2618</v>
      </c>
      <c r="K128" s="31">
        <v>2072</v>
      </c>
      <c r="L128" s="31">
        <f t="shared" si="6"/>
        <v>828.56</v>
      </c>
      <c r="M128" s="31">
        <f t="shared" si="7"/>
        <v>104.72</v>
      </c>
      <c r="N128" s="31">
        <f t="shared" si="8"/>
        <v>82.88</v>
      </c>
      <c r="O128" s="39">
        <f t="shared" si="9"/>
        <v>0.48908288906829089</v>
      </c>
      <c r="P128" s="38">
        <f t="shared" si="10"/>
        <v>0.12638795017862314</v>
      </c>
      <c r="Q128" s="38">
        <f t="shared" si="11"/>
        <v>0.10002896591677127</v>
      </c>
    </row>
    <row r="129" spans="1:17" s="31" customFormat="1" x14ac:dyDescent="0.2">
      <c r="A129" t="s">
        <v>177</v>
      </c>
      <c r="B129">
        <v>10487</v>
      </c>
      <c r="C129" t="s">
        <v>95</v>
      </c>
      <c r="D129" t="s">
        <v>51</v>
      </c>
      <c r="E129">
        <v>0.01</v>
      </c>
      <c r="F129" t="s">
        <v>29</v>
      </c>
      <c r="G129">
        <v>25</v>
      </c>
      <c r="H129" s="31">
        <v>35360</v>
      </c>
      <c r="I129" s="31">
        <v>26098</v>
      </c>
      <c r="J129" s="31">
        <v>1324</v>
      </c>
      <c r="K129" s="31">
        <v>2064</v>
      </c>
      <c r="L129" s="31">
        <f t="shared" si="6"/>
        <v>1043.92</v>
      </c>
      <c r="M129" s="31">
        <f t="shared" si="7"/>
        <v>52.96</v>
      </c>
      <c r="N129" s="31">
        <f t="shared" si="8"/>
        <v>82.56</v>
      </c>
      <c r="O129" s="39">
        <f t="shared" si="9"/>
        <v>0.48719453814524732</v>
      </c>
      <c r="P129" s="38">
        <f t="shared" si="10"/>
        <v>5.0731856847267991E-2</v>
      </c>
      <c r="Q129" s="38">
        <f t="shared" si="11"/>
        <v>7.9086520039849798E-2</v>
      </c>
    </row>
    <row r="130" spans="1:17" s="31" customFormat="1" x14ac:dyDescent="0.2">
      <c r="A130" t="s">
        <v>177</v>
      </c>
      <c r="B130">
        <v>10519</v>
      </c>
      <c r="C130" t="s">
        <v>94</v>
      </c>
      <c r="D130" t="s">
        <v>51</v>
      </c>
      <c r="E130">
        <v>0.01</v>
      </c>
      <c r="F130" t="s">
        <v>29</v>
      </c>
      <c r="G130">
        <v>25</v>
      </c>
      <c r="H130" s="31">
        <v>37966</v>
      </c>
      <c r="I130" s="31">
        <v>39866</v>
      </c>
      <c r="J130" s="31">
        <v>1934</v>
      </c>
      <c r="K130" s="31">
        <v>3946</v>
      </c>
      <c r="L130" s="31">
        <f t="shared" si="6"/>
        <v>1594.64</v>
      </c>
      <c r="M130" s="31">
        <f t="shared" si="7"/>
        <v>77.36</v>
      </c>
      <c r="N130" s="31">
        <f t="shared" si="8"/>
        <v>157.84</v>
      </c>
      <c r="O130" s="39">
        <f t="shared" si="9"/>
        <v>0.93142909279125286</v>
      </c>
      <c r="P130" s="38">
        <f t="shared" si="10"/>
        <v>4.8512516931721268E-2</v>
      </c>
      <c r="Q130" s="38">
        <f t="shared" si="11"/>
        <v>9.8981588320874933E-2</v>
      </c>
    </row>
    <row r="131" spans="1:17" s="31" customFormat="1" x14ac:dyDescent="0.2">
      <c r="A131" t="s">
        <v>177</v>
      </c>
      <c r="B131">
        <v>10523</v>
      </c>
      <c r="C131" t="s">
        <v>93</v>
      </c>
      <c r="D131" t="s">
        <v>51</v>
      </c>
      <c r="E131">
        <v>0.01</v>
      </c>
      <c r="F131" t="s">
        <v>29</v>
      </c>
      <c r="G131">
        <v>25</v>
      </c>
      <c r="H131" s="31">
        <v>48864</v>
      </c>
      <c r="I131" s="31">
        <v>39570</v>
      </c>
      <c r="J131" s="31">
        <v>3596</v>
      </c>
      <c r="K131" s="31">
        <v>3960</v>
      </c>
      <c r="L131" s="31">
        <f t="shared" si="6"/>
        <v>1582.8</v>
      </c>
      <c r="M131" s="31">
        <f t="shared" si="7"/>
        <v>143.84</v>
      </c>
      <c r="N131" s="31">
        <f t="shared" si="8"/>
        <v>158.4</v>
      </c>
      <c r="O131" s="39">
        <f t="shared" si="9"/>
        <v>0.9347337069065792</v>
      </c>
      <c r="P131" s="38">
        <f t="shared" si="10"/>
        <v>9.0876926964872373E-2</v>
      </c>
      <c r="Q131" s="38">
        <f t="shared" si="11"/>
        <v>0.10007581501137225</v>
      </c>
    </row>
    <row r="132" spans="1:17" s="31" customFormat="1" x14ac:dyDescent="0.2">
      <c r="A132" t="s">
        <v>177</v>
      </c>
      <c r="B132">
        <v>10643</v>
      </c>
      <c r="C132" t="s">
        <v>92</v>
      </c>
      <c r="D132" t="s">
        <v>51</v>
      </c>
      <c r="E132">
        <v>0.01</v>
      </c>
      <c r="F132" t="s">
        <v>29</v>
      </c>
      <c r="G132">
        <v>25</v>
      </c>
      <c r="H132" s="31">
        <v>32810</v>
      </c>
      <c r="I132" s="31">
        <v>15720</v>
      </c>
      <c r="J132" s="31">
        <v>350</v>
      </c>
      <c r="K132" s="31">
        <v>1420</v>
      </c>
      <c r="L132" s="31">
        <f t="shared" si="6"/>
        <v>628.79999999999995</v>
      </c>
      <c r="M132" s="31">
        <f t="shared" si="7"/>
        <v>14</v>
      </c>
      <c r="N132" s="31">
        <f t="shared" si="8"/>
        <v>56.8</v>
      </c>
      <c r="O132" s="39">
        <f t="shared" si="9"/>
        <v>0.33518228884023799</v>
      </c>
      <c r="P132" s="38">
        <f t="shared" si="10"/>
        <v>2.2264631043256999E-2</v>
      </c>
      <c r="Q132" s="38">
        <f t="shared" si="11"/>
        <v>9.0330788804071249E-2</v>
      </c>
    </row>
    <row r="133" spans="1:17" s="31" customFormat="1" x14ac:dyDescent="0.2">
      <c r="A133" t="s">
        <v>177</v>
      </c>
      <c r="B133">
        <v>10684</v>
      </c>
      <c r="C133" t="s">
        <v>91</v>
      </c>
      <c r="D133" t="s">
        <v>51</v>
      </c>
      <c r="E133">
        <v>0.01</v>
      </c>
      <c r="F133" t="s">
        <v>29</v>
      </c>
      <c r="G133">
        <v>25</v>
      </c>
      <c r="H133" s="31">
        <v>47142</v>
      </c>
      <c r="I133" s="31">
        <v>20552</v>
      </c>
      <c r="J133" s="31">
        <v>2588</v>
      </c>
      <c r="K133" s="31">
        <v>2468</v>
      </c>
      <c r="L133" s="31">
        <f t="shared" si="6"/>
        <v>822.08</v>
      </c>
      <c r="M133" s="31">
        <f t="shared" si="7"/>
        <v>103.52</v>
      </c>
      <c r="N133" s="31">
        <f t="shared" si="8"/>
        <v>98.72</v>
      </c>
      <c r="O133" s="39">
        <f t="shared" si="9"/>
        <v>0.58255625975894887</v>
      </c>
      <c r="P133" s="38">
        <f t="shared" si="10"/>
        <v>0.12592448423511093</v>
      </c>
      <c r="Q133" s="38">
        <f t="shared" si="11"/>
        <v>0.12008563643441028</v>
      </c>
    </row>
    <row r="134" spans="1:17" s="31" customFormat="1" x14ac:dyDescent="0.2">
      <c r="A134" t="s">
        <v>177</v>
      </c>
      <c r="B134">
        <v>10686</v>
      </c>
      <c r="C134" t="s">
        <v>150</v>
      </c>
      <c r="D134" t="s">
        <v>51</v>
      </c>
      <c r="E134">
        <v>0.01</v>
      </c>
      <c r="F134" t="s">
        <v>35</v>
      </c>
      <c r="G134">
        <v>26</v>
      </c>
      <c r="H134" s="31">
        <v>26128</v>
      </c>
      <c r="I134" s="31">
        <v>26992</v>
      </c>
      <c r="J134" s="31">
        <v>1388</v>
      </c>
      <c r="K134" s="31">
        <v>1936</v>
      </c>
      <c r="L134" s="31">
        <f t="shared" si="6"/>
        <v>1038.1538461538462</v>
      </c>
      <c r="M134" s="31">
        <f t="shared" si="7"/>
        <v>53.384615384615387</v>
      </c>
      <c r="N134" s="31">
        <f t="shared" si="8"/>
        <v>74.461538461538467</v>
      </c>
      <c r="O134" s="39">
        <f t="shared" si="9"/>
        <v>0.43940473401591335</v>
      </c>
      <c r="P134" s="38">
        <f t="shared" si="10"/>
        <v>5.1422643746295196E-2</v>
      </c>
      <c r="Q134" s="38">
        <f t="shared" si="11"/>
        <v>7.1724955542382923E-2</v>
      </c>
    </row>
    <row r="135" spans="1:17" s="31" customFormat="1" x14ac:dyDescent="0.2">
      <c r="A135" t="s">
        <v>177</v>
      </c>
      <c r="B135">
        <v>11036</v>
      </c>
      <c r="C135" t="s">
        <v>90</v>
      </c>
      <c r="D135" t="s">
        <v>51</v>
      </c>
      <c r="E135">
        <v>0.01</v>
      </c>
      <c r="F135" t="s">
        <v>29</v>
      </c>
      <c r="G135">
        <v>25</v>
      </c>
      <c r="H135" s="31">
        <v>34628</v>
      </c>
      <c r="I135" s="31">
        <v>13502</v>
      </c>
      <c r="J135" s="31">
        <v>2112</v>
      </c>
      <c r="K135" s="31">
        <v>1098</v>
      </c>
      <c r="L135" s="31">
        <f t="shared" si="6"/>
        <v>540.08000000000004</v>
      </c>
      <c r="M135" s="31">
        <f t="shared" si="7"/>
        <v>84.48</v>
      </c>
      <c r="N135" s="31">
        <f t="shared" si="8"/>
        <v>43.92</v>
      </c>
      <c r="O135" s="39">
        <f t="shared" si="9"/>
        <v>0.25917616418773332</v>
      </c>
      <c r="P135" s="38">
        <f t="shared" si="10"/>
        <v>0.15642127092282626</v>
      </c>
      <c r="Q135" s="38">
        <f t="shared" si="11"/>
        <v>8.13212857354466E-2</v>
      </c>
    </row>
    <row r="136" spans="1:17" s="31" customFormat="1" x14ac:dyDescent="0.2">
      <c r="A136" t="s">
        <v>177</v>
      </c>
      <c r="B136">
        <v>11121</v>
      </c>
      <c r="C136" t="s">
        <v>89</v>
      </c>
      <c r="D136" t="s">
        <v>51</v>
      </c>
      <c r="E136">
        <v>0.01</v>
      </c>
      <c r="F136" t="s">
        <v>29</v>
      </c>
      <c r="G136">
        <v>25</v>
      </c>
      <c r="H136" s="31">
        <v>69554</v>
      </c>
      <c r="I136" s="31">
        <v>47330</v>
      </c>
      <c r="J136" s="31">
        <v>4608</v>
      </c>
      <c r="K136" s="31">
        <v>5448</v>
      </c>
      <c r="L136" s="31">
        <f t="shared" si="6"/>
        <v>1893.2</v>
      </c>
      <c r="M136" s="31">
        <f t="shared" si="7"/>
        <v>184.32</v>
      </c>
      <c r="N136" s="31">
        <f t="shared" si="8"/>
        <v>217.92</v>
      </c>
      <c r="O136" s="39">
        <f t="shared" si="9"/>
        <v>1.2859669785926877</v>
      </c>
      <c r="P136" s="38">
        <f t="shared" si="10"/>
        <v>9.7358968941474749E-2</v>
      </c>
      <c r="Q136" s="38">
        <f t="shared" si="11"/>
        <v>0.11510669765476442</v>
      </c>
    </row>
    <row r="137" spans="1:17" s="31" customFormat="1" x14ac:dyDescent="0.2">
      <c r="A137" t="s">
        <v>177</v>
      </c>
      <c r="B137">
        <v>20393</v>
      </c>
      <c r="C137" t="s">
        <v>65</v>
      </c>
      <c r="D137" t="s">
        <v>54</v>
      </c>
      <c r="E137">
        <v>0.05</v>
      </c>
      <c r="F137" t="s">
        <v>32</v>
      </c>
      <c r="G137">
        <v>64</v>
      </c>
      <c r="H137" s="31">
        <v>122060</v>
      </c>
      <c r="I137" s="31">
        <v>102422</v>
      </c>
      <c r="J137" s="31">
        <v>9238</v>
      </c>
      <c r="K137" s="31">
        <v>6136</v>
      </c>
      <c r="L137" s="31">
        <f t="shared" si="6"/>
        <v>1600.34375</v>
      </c>
      <c r="M137" s="31">
        <f t="shared" si="7"/>
        <v>144.34375</v>
      </c>
      <c r="N137" s="31">
        <f t="shared" si="8"/>
        <v>95.875</v>
      </c>
      <c r="O137" s="39">
        <f t="shared" si="9"/>
        <v>0.56576763983376444</v>
      </c>
      <c r="P137" s="38">
        <f t="shared" si="10"/>
        <v>9.0195465817890688E-2</v>
      </c>
      <c r="Q137" s="38">
        <f t="shared" si="11"/>
        <v>5.9909003924938004E-2</v>
      </c>
    </row>
    <row r="138" spans="1:17" s="31" customFormat="1" x14ac:dyDescent="0.2">
      <c r="A138" t="s">
        <v>177</v>
      </c>
      <c r="B138">
        <v>20394</v>
      </c>
      <c r="C138" t="s">
        <v>65</v>
      </c>
      <c r="D138" t="s">
        <v>54</v>
      </c>
      <c r="E138">
        <v>0.05</v>
      </c>
      <c r="F138" t="s">
        <v>32</v>
      </c>
      <c r="G138">
        <v>64</v>
      </c>
      <c r="H138" s="31">
        <v>186750</v>
      </c>
      <c r="I138" s="31">
        <v>117886</v>
      </c>
      <c r="J138" s="31">
        <v>8632</v>
      </c>
      <c r="K138" s="31">
        <v>7062</v>
      </c>
      <c r="L138" s="31">
        <f t="shared" ref="L138:L201" si="12">I138/G138</f>
        <v>1841.96875</v>
      </c>
      <c r="M138" s="31">
        <f t="shared" ref="M138:M201" si="13">J138/G138</f>
        <v>134.875</v>
      </c>
      <c r="N138" s="31">
        <f t="shared" ref="N138:N201" si="14">K138/G138</f>
        <v>110.34375</v>
      </c>
      <c r="O138" s="39">
        <f t="shared" ref="O138:O201" si="15">N138/N$7</f>
        <v>0.65114913176434874</v>
      </c>
      <c r="P138" s="38">
        <f t="shared" ref="P138:P201" si="16">J138/I138</f>
        <v>7.3223283511188772E-2</v>
      </c>
      <c r="Q138" s="38">
        <f t="shared" ref="Q138:Q201" si="17">K138/I138</f>
        <v>5.9905332270159303E-2</v>
      </c>
    </row>
    <row r="139" spans="1:17" s="31" customFormat="1" x14ac:dyDescent="0.2">
      <c r="A139" t="s">
        <v>177</v>
      </c>
      <c r="B139">
        <v>20395</v>
      </c>
      <c r="C139" t="s">
        <v>65</v>
      </c>
      <c r="D139" t="s">
        <v>54</v>
      </c>
      <c r="E139">
        <v>0.05</v>
      </c>
      <c r="F139" t="s">
        <v>32</v>
      </c>
      <c r="G139">
        <v>64</v>
      </c>
      <c r="H139" s="31">
        <v>321382</v>
      </c>
      <c r="I139" s="31">
        <v>225522</v>
      </c>
      <c r="J139" s="31">
        <v>11664</v>
      </c>
      <c r="K139" s="31">
        <v>13508</v>
      </c>
      <c r="L139" s="31">
        <f t="shared" si="12"/>
        <v>3523.78125</v>
      </c>
      <c r="M139" s="31">
        <f t="shared" si="13"/>
        <v>182.25</v>
      </c>
      <c r="N139" s="31">
        <f t="shared" si="14"/>
        <v>211.0625</v>
      </c>
      <c r="O139" s="39">
        <f t="shared" si="15"/>
        <v>1.245500208421527</v>
      </c>
      <c r="P139" s="38">
        <f t="shared" si="16"/>
        <v>5.1720009577779551E-2</v>
      </c>
      <c r="Q139" s="38">
        <f t="shared" si="17"/>
        <v>5.9896595454102038E-2</v>
      </c>
    </row>
    <row r="140" spans="1:17" s="31" customFormat="1" x14ac:dyDescent="0.2">
      <c r="A140" t="s">
        <v>177</v>
      </c>
      <c r="B140">
        <v>20396</v>
      </c>
      <c r="C140" t="s">
        <v>65</v>
      </c>
      <c r="D140" t="s">
        <v>54</v>
      </c>
      <c r="E140">
        <v>0.05</v>
      </c>
      <c r="F140" t="s">
        <v>32</v>
      </c>
      <c r="G140">
        <v>64</v>
      </c>
      <c r="H140" s="31">
        <v>252498</v>
      </c>
      <c r="I140" s="31">
        <v>230714</v>
      </c>
      <c r="J140" s="31">
        <v>17726</v>
      </c>
      <c r="K140" s="31">
        <v>13820</v>
      </c>
      <c r="L140" s="31">
        <f t="shared" si="12"/>
        <v>3604.90625</v>
      </c>
      <c r="M140" s="31">
        <f t="shared" si="13"/>
        <v>276.96875</v>
      </c>
      <c r="N140" s="31">
        <f t="shared" si="14"/>
        <v>215.9375</v>
      </c>
      <c r="O140" s="39">
        <f t="shared" si="15"/>
        <v>1.2742680545147691</v>
      </c>
      <c r="P140" s="38">
        <f t="shared" si="16"/>
        <v>7.683105489913919E-2</v>
      </c>
      <c r="Q140" s="38">
        <f t="shared" si="17"/>
        <v>5.9901002973378296E-2</v>
      </c>
    </row>
    <row r="141" spans="1:17" s="31" customFormat="1" x14ac:dyDescent="0.2">
      <c r="A141" t="s">
        <v>177</v>
      </c>
      <c r="B141">
        <v>20397</v>
      </c>
      <c r="C141" t="s">
        <v>65</v>
      </c>
      <c r="D141" t="s">
        <v>54</v>
      </c>
      <c r="E141">
        <v>0.05</v>
      </c>
      <c r="F141" t="s">
        <v>32</v>
      </c>
      <c r="G141">
        <v>64</v>
      </c>
      <c r="H141" s="31">
        <v>199364</v>
      </c>
      <c r="I141" s="31">
        <v>144470</v>
      </c>
      <c r="J141" s="31">
        <v>3662</v>
      </c>
      <c r="K141" s="31">
        <v>8654</v>
      </c>
      <c r="L141" s="31">
        <f t="shared" si="12"/>
        <v>2257.34375</v>
      </c>
      <c r="M141" s="31">
        <f t="shared" si="13"/>
        <v>57.21875</v>
      </c>
      <c r="N141" s="31">
        <f t="shared" si="14"/>
        <v>135.21875</v>
      </c>
      <c r="O141" s="39">
        <f t="shared" si="15"/>
        <v>0.79793891054781563</v>
      </c>
      <c r="P141" s="38">
        <f t="shared" si="16"/>
        <v>2.5347823077455527E-2</v>
      </c>
      <c r="Q141" s="38">
        <f t="shared" si="17"/>
        <v>5.9901709697515057E-2</v>
      </c>
    </row>
    <row r="142" spans="1:17" s="31" customFormat="1" x14ac:dyDescent="0.2">
      <c r="A142" t="s">
        <v>177</v>
      </c>
      <c r="B142">
        <v>20398</v>
      </c>
      <c r="C142" t="s">
        <v>65</v>
      </c>
      <c r="D142" t="s">
        <v>54</v>
      </c>
      <c r="E142">
        <v>0.05</v>
      </c>
      <c r="F142" t="s">
        <v>32</v>
      </c>
      <c r="G142">
        <v>64</v>
      </c>
      <c r="H142" s="31">
        <v>244926</v>
      </c>
      <c r="I142" s="31">
        <v>180828</v>
      </c>
      <c r="J142" s="31">
        <v>7898</v>
      </c>
      <c r="K142" s="31">
        <v>10832</v>
      </c>
      <c r="L142" s="31">
        <f t="shared" si="12"/>
        <v>2825.4375</v>
      </c>
      <c r="M142" s="31">
        <f t="shared" si="13"/>
        <v>123.40625</v>
      </c>
      <c r="N142" s="31">
        <f t="shared" si="14"/>
        <v>169.25</v>
      </c>
      <c r="O142" s="39">
        <f t="shared" si="15"/>
        <v>0.99876060539102607</v>
      </c>
      <c r="P142" s="38">
        <f t="shared" si="16"/>
        <v>4.3676864202446521E-2</v>
      </c>
      <c r="Q142" s="38">
        <f t="shared" si="17"/>
        <v>5.9902227531134555E-2</v>
      </c>
    </row>
    <row r="143" spans="1:17" s="31" customFormat="1" x14ac:dyDescent="0.2">
      <c r="A143" t="s">
        <v>177</v>
      </c>
      <c r="B143">
        <v>20399</v>
      </c>
      <c r="C143" t="s">
        <v>65</v>
      </c>
      <c r="D143" t="s">
        <v>54</v>
      </c>
      <c r="E143">
        <v>0.05</v>
      </c>
      <c r="F143" t="s">
        <v>32</v>
      </c>
      <c r="G143">
        <v>64</v>
      </c>
      <c r="H143" s="31">
        <v>245364</v>
      </c>
      <c r="I143" s="31">
        <v>179198</v>
      </c>
      <c r="J143" s="31">
        <v>-5512</v>
      </c>
      <c r="K143" s="31">
        <v>10734</v>
      </c>
      <c r="L143" s="31">
        <f t="shared" si="12"/>
        <v>2799.96875</v>
      </c>
      <c r="M143" s="31">
        <f t="shared" si="13"/>
        <v>-86.125</v>
      </c>
      <c r="N143" s="31">
        <f t="shared" si="14"/>
        <v>167.71875</v>
      </c>
      <c r="O143" s="39">
        <f t="shared" si="15"/>
        <v>0.9897245511694307</v>
      </c>
      <c r="P143" s="38">
        <f t="shared" si="16"/>
        <v>-3.0759271866873515E-2</v>
      </c>
      <c r="Q143" s="38">
        <f t="shared" si="17"/>
        <v>5.9900222100693089E-2</v>
      </c>
    </row>
    <row r="144" spans="1:17" s="31" customFormat="1" x14ac:dyDescent="0.2">
      <c r="A144" t="s">
        <v>177</v>
      </c>
      <c r="B144">
        <v>20400</v>
      </c>
      <c r="C144" t="s">
        <v>65</v>
      </c>
      <c r="D144" t="s">
        <v>54</v>
      </c>
      <c r="E144">
        <v>0.05</v>
      </c>
      <c r="F144" t="s">
        <v>32</v>
      </c>
      <c r="G144">
        <v>64</v>
      </c>
      <c r="H144" s="31">
        <v>184512</v>
      </c>
      <c r="I144" s="31">
        <v>118560</v>
      </c>
      <c r="J144" s="31">
        <v>11090</v>
      </c>
      <c r="K144" s="31">
        <v>7102</v>
      </c>
      <c r="L144" s="31">
        <f t="shared" si="12"/>
        <v>1852.5</v>
      </c>
      <c r="M144" s="31">
        <f t="shared" si="13"/>
        <v>173.28125</v>
      </c>
      <c r="N144" s="31">
        <f t="shared" si="14"/>
        <v>110.96875</v>
      </c>
      <c r="O144" s="39">
        <f t="shared" si="15"/>
        <v>0.65483731716091831</v>
      </c>
      <c r="P144" s="38">
        <f t="shared" si="16"/>
        <v>9.3539136302294199E-2</v>
      </c>
      <c r="Q144" s="38">
        <f t="shared" si="17"/>
        <v>5.9902159244264508E-2</v>
      </c>
    </row>
    <row r="145" spans="1:17" s="31" customFormat="1" x14ac:dyDescent="0.2">
      <c r="A145" t="s">
        <v>177</v>
      </c>
      <c r="B145">
        <v>20477</v>
      </c>
      <c r="C145" t="s">
        <v>65</v>
      </c>
      <c r="D145" t="s">
        <v>54</v>
      </c>
      <c r="E145">
        <v>0.05</v>
      </c>
      <c r="F145" t="s">
        <v>32</v>
      </c>
      <c r="G145">
        <v>64</v>
      </c>
      <c r="H145" s="31">
        <v>253162</v>
      </c>
      <c r="I145" s="31">
        <v>199622</v>
      </c>
      <c r="J145" s="31">
        <v>18008</v>
      </c>
      <c r="K145" s="31">
        <v>11958</v>
      </c>
      <c r="L145" s="31">
        <f t="shared" si="12"/>
        <v>3119.09375</v>
      </c>
      <c r="M145" s="31">
        <f t="shared" si="13"/>
        <v>281.375</v>
      </c>
      <c r="N145" s="31">
        <f t="shared" si="14"/>
        <v>186.84375</v>
      </c>
      <c r="O145" s="39">
        <f t="shared" si="15"/>
        <v>1.1025830243044581</v>
      </c>
      <c r="P145" s="38">
        <f t="shared" si="16"/>
        <v>9.0210497840919335E-2</v>
      </c>
      <c r="Q145" s="38">
        <f t="shared" si="17"/>
        <v>5.9903217080281734E-2</v>
      </c>
    </row>
    <row r="146" spans="1:17" s="31" customFormat="1" x14ac:dyDescent="0.2">
      <c r="A146" t="s">
        <v>177</v>
      </c>
      <c r="B146">
        <v>20478</v>
      </c>
      <c r="C146" t="s">
        <v>65</v>
      </c>
      <c r="D146" t="s">
        <v>54</v>
      </c>
      <c r="E146">
        <v>0.05</v>
      </c>
      <c r="F146" t="s">
        <v>32</v>
      </c>
      <c r="G146">
        <v>64</v>
      </c>
      <c r="H146" s="31">
        <v>284744</v>
      </c>
      <c r="I146" s="31">
        <v>187314</v>
      </c>
      <c r="J146" s="31">
        <v>8948</v>
      </c>
      <c r="K146" s="31">
        <v>11220</v>
      </c>
      <c r="L146" s="31">
        <f t="shared" si="12"/>
        <v>2926.78125</v>
      </c>
      <c r="M146" s="31">
        <f t="shared" si="13"/>
        <v>139.8125</v>
      </c>
      <c r="N146" s="31">
        <f t="shared" si="14"/>
        <v>175.3125</v>
      </c>
      <c r="O146" s="39">
        <f t="shared" si="15"/>
        <v>1.0345360037377505</v>
      </c>
      <c r="P146" s="38">
        <f t="shared" si="16"/>
        <v>4.7770054560790969E-2</v>
      </c>
      <c r="Q146" s="38">
        <f t="shared" si="17"/>
        <v>5.9899420224863067E-2</v>
      </c>
    </row>
    <row r="147" spans="1:17" s="31" customFormat="1" x14ac:dyDescent="0.2">
      <c r="A147" t="s">
        <v>177</v>
      </c>
      <c r="B147">
        <v>40213</v>
      </c>
      <c r="C147" t="s">
        <v>172</v>
      </c>
      <c r="D147" t="s">
        <v>116</v>
      </c>
      <c r="E147">
        <v>0.25</v>
      </c>
      <c r="F147" t="s">
        <v>32</v>
      </c>
      <c r="G147">
        <v>25</v>
      </c>
      <c r="H147" s="31">
        <v>27104</v>
      </c>
      <c r="I147" s="31">
        <v>12906</v>
      </c>
      <c r="J147" s="31">
        <v>1682</v>
      </c>
      <c r="K147" s="31">
        <v>1288</v>
      </c>
      <c r="L147" s="31">
        <f t="shared" si="12"/>
        <v>516.24</v>
      </c>
      <c r="M147" s="31">
        <f t="shared" si="13"/>
        <v>67.28</v>
      </c>
      <c r="N147" s="31">
        <f t="shared" si="14"/>
        <v>51.52</v>
      </c>
      <c r="O147" s="39">
        <f t="shared" si="15"/>
        <v>0.30402449861001868</v>
      </c>
      <c r="P147" s="38">
        <f t="shared" si="16"/>
        <v>0.13032697969936463</v>
      </c>
      <c r="Q147" s="38">
        <f t="shared" si="17"/>
        <v>9.979854331318766E-2</v>
      </c>
    </row>
    <row r="148" spans="1:17" s="31" customFormat="1" x14ac:dyDescent="0.2">
      <c r="A148" t="s">
        <v>177</v>
      </c>
      <c r="B148">
        <v>40237</v>
      </c>
      <c r="C148" t="s">
        <v>170</v>
      </c>
      <c r="D148" t="s">
        <v>116</v>
      </c>
      <c r="E148">
        <v>0.25</v>
      </c>
      <c r="F148" t="s">
        <v>32</v>
      </c>
      <c r="G148">
        <v>25</v>
      </c>
      <c r="H148" s="31">
        <v>28202</v>
      </c>
      <c r="I148" s="31">
        <v>18156</v>
      </c>
      <c r="J148" s="31">
        <v>2956</v>
      </c>
      <c r="K148" s="31">
        <v>1632</v>
      </c>
      <c r="L148" s="31">
        <f t="shared" si="12"/>
        <v>726.24</v>
      </c>
      <c r="M148" s="31">
        <f t="shared" si="13"/>
        <v>118.24</v>
      </c>
      <c r="N148" s="31">
        <f t="shared" si="14"/>
        <v>65.28</v>
      </c>
      <c r="O148" s="39">
        <f t="shared" si="15"/>
        <v>0.38522358830089326</v>
      </c>
      <c r="P148" s="38">
        <f t="shared" si="16"/>
        <v>0.16281119189248733</v>
      </c>
      <c r="Q148" s="38">
        <f t="shared" si="17"/>
        <v>8.98876404494382E-2</v>
      </c>
    </row>
    <row r="149" spans="1:17" s="31" customFormat="1" x14ac:dyDescent="0.2">
      <c r="A149" t="s">
        <v>171</v>
      </c>
      <c r="B149">
        <v>10719</v>
      </c>
      <c r="C149" t="s">
        <v>146</v>
      </c>
      <c r="D149" t="s">
        <v>51</v>
      </c>
      <c r="E149">
        <v>0.01</v>
      </c>
      <c r="F149" t="s">
        <v>32</v>
      </c>
      <c r="G149">
        <v>89</v>
      </c>
      <c r="H149" s="31">
        <v>170056</v>
      </c>
      <c r="I149" s="31">
        <v>111894</v>
      </c>
      <c r="J149" s="31">
        <v>11238</v>
      </c>
      <c r="K149" s="31">
        <v>13938</v>
      </c>
      <c r="L149" s="31">
        <f t="shared" si="12"/>
        <v>1257.2359550561798</v>
      </c>
      <c r="M149" s="31">
        <f t="shared" si="13"/>
        <v>126.26966292134831</v>
      </c>
      <c r="N149" s="31">
        <f t="shared" si="14"/>
        <v>156.6067415730337</v>
      </c>
      <c r="O149" s="39">
        <f t="shared" si="15"/>
        <v>0.92415151563839948</v>
      </c>
      <c r="P149" s="38">
        <f t="shared" si="16"/>
        <v>0.10043433964287629</v>
      </c>
      <c r="Q149" s="38">
        <f t="shared" si="17"/>
        <v>0.12456431980267038</v>
      </c>
    </row>
    <row r="150" spans="1:17" s="31" customFormat="1" x14ac:dyDescent="0.2">
      <c r="A150" t="s">
        <v>171</v>
      </c>
      <c r="B150">
        <v>10721</v>
      </c>
      <c r="C150" t="s">
        <v>174</v>
      </c>
      <c r="D150" t="s">
        <v>51</v>
      </c>
      <c r="E150">
        <v>0.01</v>
      </c>
      <c r="F150" t="s">
        <v>32</v>
      </c>
      <c r="G150">
        <v>89</v>
      </c>
      <c r="H150" s="31">
        <v>139924</v>
      </c>
      <c r="I150" s="31">
        <v>96658</v>
      </c>
      <c r="J150" s="31">
        <v>9102</v>
      </c>
      <c r="K150" s="31">
        <v>11696</v>
      </c>
      <c r="L150" s="31">
        <f t="shared" si="12"/>
        <v>1086.0449438202247</v>
      </c>
      <c r="M150" s="31">
        <f t="shared" si="13"/>
        <v>102.26966292134831</v>
      </c>
      <c r="N150" s="31">
        <f t="shared" si="14"/>
        <v>131.41573033707866</v>
      </c>
      <c r="O150" s="39">
        <f t="shared" si="15"/>
        <v>0.77549692401397052</v>
      </c>
      <c r="P150" s="38">
        <f t="shared" si="16"/>
        <v>9.41670632539469E-2</v>
      </c>
      <c r="Q150" s="38">
        <f t="shared" si="17"/>
        <v>0.12100395207846221</v>
      </c>
    </row>
    <row r="151" spans="1:17" s="31" customFormat="1" x14ac:dyDescent="0.2">
      <c r="A151" t="s">
        <v>171</v>
      </c>
      <c r="B151">
        <v>10722</v>
      </c>
      <c r="C151" t="s">
        <v>144</v>
      </c>
      <c r="D151" t="s">
        <v>51</v>
      </c>
      <c r="E151">
        <v>0.01</v>
      </c>
      <c r="F151" t="s">
        <v>32</v>
      </c>
      <c r="G151">
        <v>89</v>
      </c>
      <c r="H151" s="31">
        <v>105346</v>
      </c>
      <c r="I151" s="31">
        <v>82032</v>
      </c>
      <c r="J151" s="31">
        <v>9132</v>
      </c>
      <c r="K151" s="31">
        <v>10222</v>
      </c>
      <c r="L151" s="31">
        <f t="shared" si="12"/>
        <v>921.70786516853934</v>
      </c>
      <c r="M151" s="31">
        <f t="shared" si="13"/>
        <v>102.6067415730337</v>
      </c>
      <c r="N151" s="31">
        <f t="shared" si="14"/>
        <v>114.85393258426966</v>
      </c>
      <c r="O151" s="39">
        <f t="shared" si="15"/>
        <v>0.67776415503341358</v>
      </c>
      <c r="P151" s="38">
        <f t="shared" si="16"/>
        <v>0.11132241076653013</v>
      </c>
      <c r="Q151" s="38">
        <f t="shared" si="17"/>
        <v>0.12460990832845718</v>
      </c>
    </row>
    <row r="152" spans="1:17" s="31" customFormat="1" x14ac:dyDescent="0.2">
      <c r="A152" t="s">
        <v>171</v>
      </c>
      <c r="B152">
        <v>10723</v>
      </c>
      <c r="C152" t="s">
        <v>130</v>
      </c>
      <c r="D152" t="s">
        <v>51</v>
      </c>
      <c r="E152">
        <v>0.01</v>
      </c>
      <c r="F152" t="s">
        <v>32</v>
      </c>
      <c r="G152">
        <v>89</v>
      </c>
      <c r="H152" s="31">
        <v>99010</v>
      </c>
      <c r="I152" s="31">
        <v>62266</v>
      </c>
      <c r="J152" s="31">
        <v>8704</v>
      </c>
      <c r="K152" s="31">
        <v>9334</v>
      </c>
      <c r="L152" s="31">
        <f t="shared" si="12"/>
        <v>699.61797752808991</v>
      </c>
      <c r="M152" s="31">
        <f t="shared" si="13"/>
        <v>97.797752808988761</v>
      </c>
      <c r="N152" s="31">
        <f t="shared" si="14"/>
        <v>104.87640449438203</v>
      </c>
      <c r="O152" s="39">
        <f t="shared" si="15"/>
        <v>0.61888579760143647</v>
      </c>
      <c r="P152" s="38">
        <f t="shared" si="16"/>
        <v>0.13978736389040569</v>
      </c>
      <c r="Q152" s="38">
        <f t="shared" si="17"/>
        <v>0.14990524523817172</v>
      </c>
    </row>
    <row r="153" spans="1:17" s="31" customFormat="1" x14ac:dyDescent="0.2">
      <c r="A153" t="s">
        <v>171</v>
      </c>
      <c r="B153">
        <v>10724</v>
      </c>
      <c r="C153" t="s">
        <v>176</v>
      </c>
      <c r="D153" t="s">
        <v>51</v>
      </c>
      <c r="E153">
        <v>0.01</v>
      </c>
      <c r="F153" t="s">
        <v>32</v>
      </c>
      <c r="G153">
        <v>89</v>
      </c>
      <c r="H153" s="31">
        <v>67736</v>
      </c>
      <c r="I153" s="31">
        <v>36012</v>
      </c>
      <c r="J153" s="31">
        <v>6544</v>
      </c>
      <c r="K153" s="31">
        <v>5388</v>
      </c>
      <c r="L153" s="31">
        <f t="shared" si="12"/>
        <v>404.62921348314609</v>
      </c>
      <c r="M153" s="31">
        <f t="shared" si="13"/>
        <v>73.528089887640448</v>
      </c>
      <c r="N153" s="31">
        <f t="shared" si="14"/>
        <v>60.539325842696627</v>
      </c>
      <c r="O153" s="39">
        <f t="shared" si="15"/>
        <v>0.35724841198591595</v>
      </c>
      <c r="P153" s="38">
        <f t="shared" si="16"/>
        <v>0.18171720537598579</v>
      </c>
      <c r="Q153" s="38">
        <f t="shared" si="17"/>
        <v>0.14961679440186604</v>
      </c>
    </row>
    <row r="154" spans="1:17" s="31" customFormat="1" x14ac:dyDescent="0.2">
      <c r="A154" t="s">
        <v>171</v>
      </c>
      <c r="B154">
        <v>10725</v>
      </c>
      <c r="C154" t="s">
        <v>175</v>
      </c>
      <c r="D154" t="s">
        <v>51</v>
      </c>
      <c r="E154">
        <v>0.01</v>
      </c>
      <c r="F154" t="s">
        <v>32</v>
      </c>
      <c r="G154">
        <v>89</v>
      </c>
      <c r="H154" s="31">
        <v>76100</v>
      </c>
      <c r="I154" s="31">
        <v>61676</v>
      </c>
      <c r="J154" s="31">
        <v>6172</v>
      </c>
      <c r="K154" s="31">
        <v>9270</v>
      </c>
      <c r="L154" s="31">
        <f t="shared" si="12"/>
        <v>692.98876404494376</v>
      </c>
      <c r="M154" s="31">
        <f t="shared" si="13"/>
        <v>69.348314606741567</v>
      </c>
      <c r="N154" s="31">
        <f t="shared" si="14"/>
        <v>104.15730337078652</v>
      </c>
      <c r="O154" s="39">
        <f t="shared" si="15"/>
        <v>0.61464231238111378</v>
      </c>
      <c r="P154" s="38">
        <f t="shared" si="16"/>
        <v>0.10007134055386212</v>
      </c>
      <c r="Q154" s="38">
        <f t="shared" si="17"/>
        <v>0.15030157597768987</v>
      </c>
    </row>
    <row r="155" spans="1:17" s="31" customFormat="1" x14ac:dyDescent="0.2">
      <c r="A155" t="s">
        <v>171</v>
      </c>
      <c r="B155">
        <v>10726</v>
      </c>
      <c r="C155" t="s">
        <v>174</v>
      </c>
      <c r="D155" t="s">
        <v>51</v>
      </c>
      <c r="E155">
        <v>0.01</v>
      </c>
      <c r="F155" t="s">
        <v>32</v>
      </c>
      <c r="G155">
        <v>89</v>
      </c>
      <c r="H155" s="31">
        <v>177074</v>
      </c>
      <c r="I155" s="31">
        <v>122622</v>
      </c>
      <c r="J155" s="31">
        <v>11422</v>
      </c>
      <c r="K155" s="31">
        <v>14838</v>
      </c>
      <c r="L155" s="31">
        <f t="shared" si="12"/>
        <v>1377.7752808988764</v>
      </c>
      <c r="M155" s="31">
        <f t="shared" si="13"/>
        <v>128.3370786516854</v>
      </c>
      <c r="N155" s="31">
        <f t="shared" si="14"/>
        <v>166.71910112359549</v>
      </c>
      <c r="O155" s="39">
        <f t="shared" si="15"/>
        <v>0.9838255265491872</v>
      </c>
      <c r="P155" s="38">
        <f t="shared" si="16"/>
        <v>9.3148048474172657E-2</v>
      </c>
      <c r="Q155" s="38">
        <f t="shared" si="17"/>
        <v>0.12100601849586534</v>
      </c>
    </row>
    <row r="156" spans="1:17" s="31" customFormat="1" x14ac:dyDescent="0.2">
      <c r="A156" t="s">
        <v>171</v>
      </c>
      <c r="B156">
        <v>10727</v>
      </c>
      <c r="C156" t="s">
        <v>173</v>
      </c>
      <c r="D156" t="s">
        <v>51</v>
      </c>
      <c r="E156">
        <v>0.01</v>
      </c>
      <c r="F156" t="s">
        <v>32</v>
      </c>
      <c r="G156">
        <v>89</v>
      </c>
      <c r="H156" s="31">
        <v>98680</v>
      </c>
      <c r="I156" s="31">
        <v>62580</v>
      </c>
      <c r="J156" s="31">
        <v>7034</v>
      </c>
      <c r="K156" s="31">
        <v>9074</v>
      </c>
      <c r="L156" s="31">
        <f t="shared" si="12"/>
        <v>703.14606741573039</v>
      </c>
      <c r="M156" s="31">
        <f t="shared" si="13"/>
        <v>79.033707865168537</v>
      </c>
      <c r="N156" s="31">
        <f t="shared" si="14"/>
        <v>101.95505617977528</v>
      </c>
      <c r="O156" s="39">
        <f t="shared" si="15"/>
        <v>0.60164663889387549</v>
      </c>
      <c r="P156" s="38">
        <f t="shared" si="16"/>
        <v>0.11240012783636945</v>
      </c>
      <c r="Q156" s="38">
        <f t="shared" si="17"/>
        <v>0.14499840204538192</v>
      </c>
    </row>
    <row r="157" spans="1:17" s="31" customFormat="1" x14ac:dyDescent="0.2">
      <c r="A157" t="s">
        <v>171</v>
      </c>
      <c r="B157">
        <v>40213</v>
      </c>
      <c r="C157" t="s">
        <v>172</v>
      </c>
      <c r="D157" t="s">
        <v>116</v>
      </c>
      <c r="E157">
        <v>0.25</v>
      </c>
      <c r="F157" t="s">
        <v>32</v>
      </c>
      <c r="G157">
        <v>64</v>
      </c>
      <c r="H157" s="31">
        <v>81188</v>
      </c>
      <c r="I157" s="31">
        <v>38296</v>
      </c>
      <c r="J157" s="31">
        <v>178</v>
      </c>
      <c r="K157" s="31">
        <v>3822</v>
      </c>
      <c r="L157" s="31">
        <f t="shared" si="12"/>
        <v>598.375</v>
      </c>
      <c r="M157" s="31">
        <f t="shared" si="13"/>
        <v>2.78125</v>
      </c>
      <c r="N157" s="31">
        <f t="shared" si="14"/>
        <v>59.71875</v>
      </c>
      <c r="O157" s="39">
        <f t="shared" si="15"/>
        <v>0.35240611464221766</v>
      </c>
      <c r="P157" s="38">
        <f t="shared" si="16"/>
        <v>4.6480050135784415E-3</v>
      </c>
      <c r="Q157" s="38">
        <f t="shared" si="17"/>
        <v>9.9801545853352824E-2</v>
      </c>
    </row>
    <row r="158" spans="1:17" s="31" customFormat="1" x14ac:dyDescent="0.2">
      <c r="A158" t="s">
        <v>171</v>
      </c>
      <c r="B158">
        <v>40237</v>
      </c>
      <c r="C158" t="s">
        <v>170</v>
      </c>
      <c r="D158" t="s">
        <v>116</v>
      </c>
      <c r="E158">
        <v>0.25</v>
      </c>
      <c r="F158" t="s">
        <v>32</v>
      </c>
      <c r="G158">
        <v>64</v>
      </c>
      <c r="H158" s="31">
        <v>74678</v>
      </c>
      <c r="I158" s="31">
        <v>47396</v>
      </c>
      <c r="J158" s="31">
        <v>3344</v>
      </c>
      <c r="K158" s="31">
        <v>4260</v>
      </c>
      <c r="L158" s="31">
        <f t="shared" si="12"/>
        <v>740.5625</v>
      </c>
      <c r="M158" s="31">
        <f t="shared" si="13"/>
        <v>52.25</v>
      </c>
      <c r="N158" s="31">
        <f t="shared" si="14"/>
        <v>66.5625</v>
      </c>
      <c r="O158" s="39">
        <f t="shared" si="15"/>
        <v>0.39279174473465389</v>
      </c>
      <c r="P158" s="38">
        <f t="shared" si="16"/>
        <v>7.0554477171069288E-2</v>
      </c>
      <c r="Q158" s="38">
        <f t="shared" si="17"/>
        <v>8.9881002616254535E-2</v>
      </c>
    </row>
    <row r="159" spans="1:17" s="31" customFormat="1" x14ac:dyDescent="0.2">
      <c r="A159" t="s">
        <v>167</v>
      </c>
      <c r="B159">
        <v>10836</v>
      </c>
      <c r="C159" t="s">
        <v>169</v>
      </c>
      <c r="D159" t="s">
        <v>51</v>
      </c>
      <c r="E159">
        <v>0.01</v>
      </c>
      <c r="F159" t="s">
        <v>32</v>
      </c>
      <c r="G159">
        <v>89</v>
      </c>
      <c r="H159" s="31">
        <v>193980</v>
      </c>
      <c r="I159" s="31">
        <v>262696</v>
      </c>
      <c r="J159" s="31">
        <v>20514</v>
      </c>
      <c r="K159" s="31">
        <v>28766</v>
      </c>
      <c r="L159" s="31">
        <f t="shared" si="12"/>
        <v>2951.6404494382023</v>
      </c>
      <c r="M159" s="31">
        <f t="shared" si="13"/>
        <v>230.49438202247191</v>
      </c>
      <c r="N159" s="31">
        <f t="shared" si="14"/>
        <v>323.2134831460674</v>
      </c>
      <c r="O159" s="39">
        <f t="shared" si="15"/>
        <v>1.9073139976219111</v>
      </c>
      <c r="P159" s="38">
        <f t="shared" si="16"/>
        <v>7.8090264031427964E-2</v>
      </c>
      <c r="Q159" s="38">
        <f t="shared" si="17"/>
        <v>0.10950299966501204</v>
      </c>
    </row>
    <row r="160" spans="1:17" s="31" customFormat="1" x14ac:dyDescent="0.2">
      <c r="A160" t="s">
        <v>167</v>
      </c>
      <c r="B160">
        <v>10837</v>
      </c>
      <c r="C160" t="s">
        <v>169</v>
      </c>
      <c r="D160" t="s">
        <v>51</v>
      </c>
      <c r="E160">
        <v>0.01</v>
      </c>
      <c r="F160" t="s">
        <v>32</v>
      </c>
      <c r="G160">
        <v>89</v>
      </c>
      <c r="H160" s="31">
        <v>229180</v>
      </c>
      <c r="I160" s="31">
        <v>378530</v>
      </c>
      <c r="J160" s="31">
        <v>40972</v>
      </c>
      <c r="K160" s="31">
        <v>41448</v>
      </c>
      <c r="L160" s="31">
        <f t="shared" si="12"/>
        <v>4253.1460674157306</v>
      </c>
      <c r="M160" s="31">
        <f t="shared" si="13"/>
        <v>460.35955056179773</v>
      </c>
      <c r="N160" s="31">
        <f t="shared" si="14"/>
        <v>465.70786516853934</v>
      </c>
      <c r="O160" s="39">
        <f t="shared" si="15"/>
        <v>2.7481871158114783</v>
      </c>
      <c r="P160" s="38">
        <f t="shared" si="16"/>
        <v>0.10823976963516763</v>
      </c>
      <c r="Q160" s="38">
        <f t="shared" si="17"/>
        <v>0.10949726573851479</v>
      </c>
    </row>
    <row r="161" spans="1:17" s="31" customFormat="1" x14ac:dyDescent="0.2">
      <c r="A161" t="s">
        <v>167</v>
      </c>
      <c r="B161">
        <v>11176</v>
      </c>
      <c r="C161" t="s">
        <v>168</v>
      </c>
      <c r="D161" t="s">
        <v>51</v>
      </c>
      <c r="E161">
        <v>0.01</v>
      </c>
      <c r="F161" t="s">
        <v>32</v>
      </c>
      <c r="G161">
        <v>48</v>
      </c>
      <c r="H161" s="31">
        <v>37442</v>
      </c>
      <c r="I161" s="31">
        <v>64516</v>
      </c>
      <c r="J161" s="31">
        <v>6918</v>
      </c>
      <c r="K161" s="31">
        <v>8400</v>
      </c>
      <c r="L161" s="31">
        <f t="shared" si="12"/>
        <v>1344.0833333333333</v>
      </c>
      <c r="M161" s="31">
        <f t="shared" si="13"/>
        <v>144.125</v>
      </c>
      <c r="N161" s="31">
        <f t="shared" si="14"/>
        <v>175</v>
      </c>
      <c r="O161" s="39">
        <f t="shared" si="15"/>
        <v>1.0326919110394657</v>
      </c>
      <c r="P161" s="38">
        <f t="shared" si="16"/>
        <v>0.10722921445842892</v>
      </c>
      <c r="Q161" s="38">
        <f t="shared" si="17"/>
        <v>0.1302002604005208</v>
      </c>
    </row>
    <row r="162" spans="1:17" s="31" customFormat="1" x14ac:dyDescent="0.2">
      <c r="A162" t="s">
        <v>167</v>
      </c>
      <c r="B162">
        <v>11177</v>
      </c>
      <c r="C162" t="s">
        <v>168</v>
      </c>
      <c r="D162" t="s">
        <v>51</v>
      </c>
      <c r="E162">
        <v>0.01</v>
      </c>
      <c r="F162" t="s">
        <v>32</v>
      </c>
      <c r="G162">
        <v>48</v>
      </c>
      <c r="H162" s="31">
        <v>32598</v>
      </c>
      <c r="I162" s="31">
        <v>61362</v>
      </c>
      <c r="J162" s="31">
        <v>9334</v>
      </c>
      <c r="K162" s="31">
        <v>7990</v>
      </c>
      <c r="L162" s="31">
        <f t="shared" si="12"/>
        <v>1278.375</v>
      </c>
      <c r="M162" s="31">
        <f t="shared" si="13"/>
        <v>194.45833333333334</v>
      </c>
      <c r="N162" s="31">
        <f t="shared" si="14"/>
        <v>166.45833333333334</v>
      </c>
      <c r="O162" s="39">
        <f t="shared" si="15"/>
        <v>0.9822867106196822</v>
      </c>
      <c r="P162" s="38">
        <f t="shared" si="16"/>
        <v>0.15211368599458949</v>
      </c>
      <c r="Q162" s="38">
        <f t="shared" si="17"/>
        <v>0.13021087969753267</v>
      </c>
    </row>
    <row r="163" spans="1:17" s="31" customFormat="1" x14ac:dyDescent="0.2">
      <c r="A163" t="s">
        <v>167</v>
      </c>
      <c r="B163">
        <v>11209</v>
      </c>
      <c r="C163" t="s">
        <v>166</v>
      </c>
      <c r="D163" t="s">
        <v>51</v>
      </c>
      <c r="E163">
        <v>0.01</v>
      </c>
      <c r="F163" t="s">
        <v>32</v>
      </c>
      <c r="G163">
        <v>41</v>
      </c>
      <c r="H163" s="31">
        <v>34388</v>
      </c>
      <c r="I163" s="31">
        <v>59290</v>
      </c>
      <c r="J163" s="31">
        <v>8640</v>
      </c>
      <c r="K163" s="31">
        <v>7120</v>
      </c>
      <c r="L163" s="31">
        <f t="shared" si="12"/>
        <v>1446.0975609756097</v>
      </c>
      <c r="M163" s="31">
        <f t="shared" si="13"/>
        <v>210.73170731707316</v>
      </c>
      <c r="N163" s="31">
        <f t="shared" si="14"/>
        <v>173.65853658536585</v>
      </c>
      <c r="O163" s="39">
        <f t="shared" si="15"/>
        <v>1.0247758057980481</v>
      </c>
      <c r="P163" s="38">
        <f t="shared" si="16"/>
        <v>0.1457244054646652</v>
      </c>
      <c r="Q163" s="38">
        <f t="shared" si="17"/>
        <v>0.12008770450328891</v>
      </c>
    </row>
    <row r="164" spans="1:17" s="31" customFormat="1" x14ac:dyDescent="0.2">
      <c r="A164" t="s">
        <v>167</v>
      </c>
      <c r="B164">
        <v>11210</v>
      </c>
      <c r="C164" t="s">
        <v>166</v>
      </c>
      <c r="D164" t="s">
        <v>51</v>
      </c>
      <c r="E164">
        <v>0.01</v>
      </c>
      <c r="F164" t="s">
        <v>32</v>
      </c>
      <c r="G164">
        <v>41</v>
      </c>
      <c r="H164" s="31">
        <v>35532</v>
      </c>
      <c r="I164" s="31">
        <v>66012</v>
      </c>
      <c r="J164" s="31">
        <v>5792</v>
      </c>
      <c r="K164" s="31">
        <v>7928</v>
      </c>
      <c r="L164" s="31">
        <f t="shared" si="12"/>
        <v>1610.0487804878048</v>
      </c>
      <c r="M164" s="31">
        <f t="shared" si="13"/>
        <v>141.26829268292684</v>
      </c>
      <c r="N164" s="31">
        <f t="shared" si="14"/>
        <v>193.36585365853659</v>
      </c>
      <c r="O164" s="39">
        <f t="shared" si="15"/>
        <v>1.1410705882537817</v>
      </c>
      <c r="P164" s="38">
        <f t="shared" si="16"/>
        <v>8.7741622735260261E-2</v>
      </c>
      <c r="Q164" s="38">
        <f t="shared" si="17"/>
        <v>0.12009937587105375</v>
      </c>
    </row>
    <row r="165" spans="1:17" s="31" customFormat="1" x14ac:dyDescent="0.2">
      <c r="A165" t="s">
        <v>161</v>
      </c>
      <c r="B165">
        <v>60074</v>
      </c>
      <c r="C165" t="s">
        <v>165</v>
      </c>
      <c r="D165" t="s">
        <v>116</v>
      </c>
      <c r="E165">
        <v>1</v>
      </c>
      <c r="F165" t="s">
        <v>32</v>
      </c>
      <c r="G165">
        <v>89</v>
      </c>
      <c r="H165" s="31">
        <v>45880</v>
      </c>
      <c r="I165" s="31">
        <v>62062</v>
      </c>
      <c r="J165" s="31">
        <v>-2240</v>
      </c>
      <c r="K165" s="31">
        <v>3122</v>
      </c>
      <c r="L165" s="31">
        <f t="shared" si="12"/>
        <v>697.32584269662925</v>
      </c>
      <c r="M165" s="31">
        <f t="shared" si="13"/>
        <v>-25.168539325842698</v>
      </c>
      <c r="N165" s="31">
        <f t="shared" si="14"/>
        <v>35.078651685393261</v>
      </c>
      <c r="O165" s="39">
        <f t="shared" si="15"/>
        <v>0.20700251340386594</v>
      </c>
      <c r="P165" s="38">
        <f t="shared" si="16"/>
        <v>-3.609293931874577E-2</v>
      </c>
      <c r="Q165" s="38">
        <f t="shared" si="17"/>
        <v>5.0304534175501917E-2</v>
      </c>
    </row>
    <row r="166" spans="1:17" s="31" customFormat="1" x14ac:dyDescent="0.2">
      <c r="A166" t="s">
        <v>161</v>
      </c>
      <c r="B166">
        <v>60075</v>
      </c>
      <c r="C166" t="s">
        <v>164</v>
      </c>
      <c r="D166" t="s">
        <v>116</v>
      </c>
      <c r="E166">
        <v>1</v>
      </c>
      <c r="F166" t="s">
        <v>32</v>
      </c>
      <c r="G166">
        <v>89</v>
      </c>
      <c r="H166" s="31">
        <v>35754</v>
      </c>
      <c r="I166" s="31">
        <v>60528</v>
      </c>
      <c r="J166" s="31">
        <v>5292</v>
      </c>
      <c r="K166" s="31">
        <v>3026</v>
      </c>
      <c r="L166" s="31">
        <f t="shared" si="12"/>
        <v>680.08988764044943</v>
      </c>
      <c r="M166" s="31">
        <f t="shared" si="13"/>
        <v>59.460674157303373</v>
      </c>
      <c r="N166" s="31">
        <f t="shared" si="14"/>
        <v>34</v>
      </c>
      <c r="O166" s="39">
        <f t="shared" si="15"/>
        <v>0.2006372855733819</v>
      </c>
      <c r="P166" s="38">
        <f t="shared" si="16"/>
        <v>8.743061062648691E-2</v>
      </c>
      <c r="Q166" s="38">
        <f t="shared" si="17"/>
        <v>4.9993391488236852E-2</v>
      </c>
    </row>
    <row r="167" spans="1:17" s="31" customFormat="1" x14ac:dyDescent="0.2">
      <c r="A167" t="s">
        <v>161</v>
      </c>
      <c r="B167">
        <v>60086</v>
      </c>
      <c r="C167" t="s">
        <v>163</v>
      </c>
      <c r="D167" t="s">
        <v>116</v>
      </c>
      <c r="E167">
        <v>1</v>
      </c>
      <c r="F167" t="s">
        <v>32</v>
      </c>
      <c r="G167">
        <v>89</v>
      </c>
      <c r="H167" s="31">
        <v>28946</v>
      </c>
      <c r="I167" s="31">
        <v>50720</v>
      </c>
      <c r="J167" s="31">
        <v>-718</v>
      </c>
      <c r="K167" s="31">
        <v>2542</v>
      </c>
      <c r="L167" s="31">
        <f t="shared" si="12"/>
        <v>569.88764044943821</v>
      </c>
      <c r="M167" s="31">
        <f t="shared" si="13"/>
        <v>-8.0674157303370784</v>
      </c>
      <c r="N167" s="31">
        <f t="shared" si="14"/>
        <v>28.561797752808989</v>
      </c>
      <c r="O167" s="39">
        <f t="shared" si="15"/>
        <v>0.16854592859469159</v>
      </c>
      <c r="P167" s="38">
        <f t="shared" si="16"/>
        <v>-1.4156151419558359E-2</v>
      </c>
      <c r="Q167" s="38">
        <f t="shared" si="17"/>
        <v>5.0118296529968458E-2</v>
      </c>
    </row>
    <row r="168" spans="1:17" s="31" customFormat="1" x14ac:dyDescent="0.2">
      <c r="A168" t="s">
        <v>161</v>
      </c>
      <c r="B168">
        <v>60087</v>
      </c>
      <c r="C168" t="s">
        <v>162</v>
      </c>
      <c r="D168" t="s">
        <v>116</v>
      </c>
      <c r="E168">
        <v>1</v>
      </c>
      <c r="F168" t="s">
        <v>32</v>
      </c>
      <c r="G168">
        <v>89</v>
      </c>
      <c r="H168" s="31">
        <v>47122</v>
      </c>
      <c r="I168" s="31">
        <v>71260</v>
      </c>
      <c r="J168" s="31">
        <v>-3902</v>
      </c>
      <c r="K168" s="31">
        <v>3564</v>
      </c>
      <c r="L168" s="31">
        <f t="shared" si="12"/>
        <v>800.67415730337075</v>
      </c>
      <c r="M168" s="31">
        <f t="shared" si="13"/>
        <v>-43.842696629213485</v>
      </c>
      <c r="N168" s="31">
        <f t="shared" si="14"/>
        <v>40.044943820224717</v>
      </c>
      <c r="O168" s="39">
        <f t="shared" si="15"/>
        <v>0.23630908320671945</v>
      </c>
      <c r="P168" s="38">
        <f t="shared" si="16"/>
        <v>-5.4757227055851808E-2</v>
      </c>
      <c r="Q168" s="38">
        <f t="shared" si="17"/>
        <v>5.0014033118158857E-2</v>
      </c>
    </row>
    <row r="169" spans="1:17" s="31" customFormat="1" x14ac:dyDescent="0.2">
      <c r="A169" t="s">
        <v>161</v>
      </c>
      <c r="B169">
        <v>60108</v>
      </c>
      <c r="C169" t="s">
        <v>160</v>
      </c>
      <c r="D169" t="s">
        <v>51</v>
      </c>
      <c r="E169">
        <v>1</v>
      </c>
      <c r="F169" t="s">
        <v>32</v>
      </c>
      <c r="G169">
        <v>89</v>
      </c>
      <c r="H169" s="31">
        <v>45596</v>
      </c>
      <c r="I169" s="31">
        <v>67684</v>
      </c>
      <c r="J169" s="31">
        <v>-4162</v>
      </c>
      <c r="K169" s="31">
        <v>3398</v>
      </c>
      <c r="L169" s="31">
        <f t="shared" si="12"/>
        <v>760.49438202247188</v>
      </c>
      <c r="M169" s="31">
        <f t="shared" si="13"/>
        <v>-46.764044943820224</v>
      </c>
      <c r="N169" s="31">
        <f t="shared" si="14"/>
        <v>38.179775280898873</v>
      </c>
      <c r="O169" s="39">
        <f t="shared" si="15"/>
        <v>0.22530254341650749</v>
      </c>
      <c r="P169" s="38">
        <f t="shared" si="16"/>
        <v>-6.1491637610070329E-2</v>
      </c>
      <c r="Q169" s="38">
        <f t="shared" si="17"/>
        <v>5.0203888659062702E-2</v>
      </c>
    </row>
    <row r="170" spans="1:17" s="31" customFormat="1" x14ac:dyDescent="0.2">
      <c r="A170" t="s">
        <v>155</v>
      </c>
      <c r="B170">
        <v>10890</v>
      </c>
      <c r="C170" t="s">
        <v>159</v>
      </c>
      <c r="D170" t="s">
        <v>51</v>
      </c>
      <c r="E170">
        <v>0.01</v>
      </c>
      <c r="F170" t="s">
        <v>35</v>
      </c>
      <c r="G170">
        <v>89</v>
      </c>
      <c r="H170" s="31">
        <v>525614</v>
      </c>
      <c r="I170" s="31">
        <v>348404</v>
      </c>
      <c r="J170" s="31">
        <v>36428</v>
      </c>
      <c r="K170" s="31">
        <v>32472</v>
      </c>
      <c r="L170" s="31">
        <f t="shared" si="12"/>
        <v>3914.6516853932585</v>
      </c>
      <c r="M170" s="31">
        <f t="shared" si="13"/>
        <v>409.30337078651684</v>
      </c>
      <c r="N170" s="31">
        <f t="shared" si="14"/>
        <v>364.85393258426967</v>
      </c>
      <c r="O170" s="39">
        <f t="shared" si="15"/>
        <v>2.1530383136612219</v>
      </c>
      <c r="P170" s="38">
        <f t="shared" si="16"/>
        <v>0.10455677891183798</v>
      </c>
      <c r="Q170" s="38">
        <f t="shared" si="17"/>
        <v>9.3202144636686149E-2</v>
      </c>
    </row>
    <row r="171" spans="1:17" s="31" customFormat="1" x14ac:dyDescent="0.2">
      <c r="A171" t="s">
        <v>155</v>
      </c>
      <c r="B171">
        <v>10891</v>
      </c>
      <c r="C171" t="s">
        <v>159</v>
      </c>
      <c r="D171" t="s">
        <v>51</v>
      </c>
      <c r="E171">
        <v>0.01</v>
      </c>
      <c r="F171" t="s">
        <v>35</v>
      </c>
      <c r="G171">
        <v>89</v>
      </c>
      <c r="H171" s="31">
        <v>792174</v>
      </c>
      <c r="I171" s="31">
        <v>457604</v>
      </c>
      <c r="J171" s="31">
        <v>45834</v>
      </c>
      <c r="K171" s="31">
        <v>42648</v>
      </c>
      <c r="L171" s="31">
        <f t="shared" si="12"/>
        <v>5141.6179775280898</v>
      </c>
      <c r="M171" s="31">
        <f t="shared" si="13"/>
        <v>514.98876404494376</v>
      </c>
      <c r="N171" s="31">
        <f t="shared" si="14"/>
        <v>479.19101123595505</v>
      </c>
      <c r="O171" s="39">
        <f t="shared" si="15"/>
        <v>2.8277524636925282</v>
      </c>
      <c r="P171" s="38">
        <f t="shared" si="16"/>
        <v>0.10016083775491473</v>
      </c>
      <c r="Q171" s="38">
        <f t="shared" si="17"/>
        <v>9.3198486027220043E-2</v>
      </c>
    </row>
    <row r="172" spans="1:17" s="31" customFormat="1" x14ac:dyDescent="0.2">
      <c r="A172" t="s">
        <v>155</v>
      </c>
      <c r="B172">
        <v>10931</v>
      </c>
      <c r="C172" t="s">
        <v>158</v>
      </c>
      <c r="D172" t="s">
        <v>51</v>
      </c>
      <c r="E172">
        <v>0.01</v>
      </c>
      <c r="F172" t="s">
        <v>35</v>
      </c>
      <c r="G172">
        <v>89</v>
      </c>
      <c r="H172" s="31">
        <v>652736</v>
      </c>
      <c r="I172" s="31">
        <v>475124</v>
      </c>
      <c r="J172" s="31">
        <v>20516</v>
      </c>
      <c r="K172" s="31">
        <v>44282</v>
      </c>
      <c r="L172" s="31">
        <f t="shared" si="12"/>
        <v>5338.4719101123592</v>
      </c>
      <c r="M172" s="31">
        <f t="shared" si="13"/>
        <v>230.51685393258427</v>
      </c>
      <c r="N172" s="31">
        <f t="shared" si="14"/>
        <v>497.55056179775283</v>
      </c>
      <c r="O172" s="39">
        <f t="shared" si="15"/>
        <v>2.9360939457238922</v>
      </c>
      <c r="P172" s="38">
        <f t="shared" si="16"/>
        <v>4.3180306614694269E-2</v>
      </c>
      <c r="Q172" s="38">
        <f t="shared" si="17"/>
        <v>9.32009328091193E-2</v>
      </c>
    </row>
    <row r="173" spans="1:17" s="31" customFormat="1" x14ac:dyDescent="0.2">
      <c r="A173" t="s">
        <v>155</v>
      </c>
      <c r="B173">
        <v>10932</v>
      </c>
      <c r="C173" t="s">
        <v>157</v>
      </c>
      <c r="D173" t="s">
        <v>51</v>
      </c>
      <c r="E173">
        <v>0.01</v>
      </c>
      <c r="F173" t="s">
        <v>35</v>
      </c>
      <c r="G173">
        <v>89</v>
      </c>
      <c r="H173" s="31">
        <v>431324</v>
      </c>
      <c r="I173" s="31">
        <v>436816</v>
      </c>
      <c r="J173" s="31">
        <v>41852</v>
      </c>
      <c r="K173" s="31">
        <v>40754</v>
      </c>
      <c r="L173" s="31">
        <f t="shared" si="12"/>
        <v>4908.0449438202249</v>
      </c>
      <c r="M173" s="31">
        <f t="shared" si="13"/>
        <v>470.24719101123594</v>
      </c>
      <c r="N173" s="31">
        <f t="shared" si="14"/>
        <v>457.91011235955057</v>
      </c>
      <c r="O173" s="39">
        <f t="shared" si="15"/>
        <v>2.7021718229536043</v>
      </c>
      <c r="P173" s="38">
        <f t="shared" si="16"/>
        <v>9.581150873594374E-2</v>
      </c>
      <c r="Q173" s="38">
        <f t="shared" si="17"/>
        <v>9.329786454708619E-2</v>
      </c>
    </row>
    <row r="174" spans="1:17" s="31" customFormat="1" x14ac:dyDescent="0.2">
      <c r="A174" t="s">
        <v>155</v>
      </c>
      <c r="B174">
        <v>10998</v>
      </c>
      <c r="C174" t="s">
        <v>156</v>
      </c>
      <c r="D174" t="s">
        <v>51</v>
      </c>
      <c r="E174">
        <v>0.01</v>
      </c>
      <c r="F174" t="s">
        <v>35</v>
      </c>
      <c r="G174">
        <v>89</v>
      </c>
      <c r="H174" s="31">
        <v>282368</v>
      </c>
      <c r="I174" s="31">
        <v>289444</v>
      </c>
      <c r="J174" s="31">
        <v>32258</v>
      </c>
      <c r="K174" s="31">
        <v>27700</v>
      </c>
      <c r="L174" s="31">
        <f t="shared" si="12"/>
        <v>3252.1797752808989</v>
      </c>
      <c r="M174" s="31">
        <f t="shared" si="13"/>
        <v>362.44943820224717</v>
      </c>
      <c r="N174" s="31">
        <f t="shared" si="14"/>
        <v>311.23595505617976</v>
      </c>
      <c r="O174" s="39">
        <f t="shared" si="15"/>
        <v>1.8366334469209116</v>
      </c>
      <c r="P174" s="38">
        <f t="shared" si="16"/>
        <v>0.11144815577451943</v>
      </c>
      <c r="Q174" s="38">
        <f t="shared" si="17"/>
        <v>9.5700722765025364E-2</v>
      </c>
    </row>
    <row r="175" spans="1:17" s="31" customFormat="1" x14ac:dyDescent="0.2">
      <c r="A175" t="s">
        <v>155</v>
      </c>
      <c r="B175">
        <v>11088</v>
      </c>
      <c r="C175" t="s">
        <v>154</v>
      </c>
      <c r="D175" t="s">
        <v>51</v>
      </c>
      <c r="E175">
        <v>0.01</v>
      </c>
      <c r="F175" t="s">
        <v>35</v>
      </c>
      <c r="G175">
        <v>89</v>
      </c>
      <c r="H175" s="31">
        <v>261460</v>
      </c>
      <c r="I175" s="31">
        <v>224090</v>
      </c>
      <c r="J175" s="31">
        <v>16000</v>
      </c>
      <c r="K175" s="31">
        <v>20908</v>
      </c>
      <c r="L175" s="31">
        <f t="shared" si="12"/>
        <v>2517.8651685393256</v>
      </c>
      <c r="M175" s="31">
        <f t="shared" si="13"/>
        <v>179.77528089887642</v>
      </c>
      <c r="N175" s="31">
        <f t="shared" si="14"/>
        <v>234.92134831460675</v>
      </c>
      <c r="O175" s="39">
        <f t="shared" si="15"/>
        <v>1.3862935779141667</v>
      </c>
      <c r="P175" s="38">
        <f t="shared" si="16"/>
        <v>7.1399883975188538E-2</v>
      </c>
      <c r="Q175" s="38">
        <f t="shared" si="17"/>
        <v>9.3301798384577625E-2</v>
      </c>
    </row>
    <row r="176" spans="1:17" s="31" customFormat="1" x14ac:dyDescent="0.2">
      <c r="A176" t="s">
        <v>153</v>
      </c>
      <c r="B176">
        <v>10689</v>
      </c>
      <c r="C176" t="s">
        <v>52</v>
      </c>
      <c r="D176" t="s">
        <v>51</v>
      </c>
      <c r="E176">
        <v>0.01</v>
      </c>
      <c r="F176" t="s">
        <v>35</v>
      </c>
      <c r="G176">
        <v>89</v>
      </c>
      <c r="H176" s="31">
        <v>673464</v>
      </c>
      <c r="I176" s="31">
        <v>462688</v>
      </c>
      <c r="J176" s="31">
        <v>58562</v>
      </c>
      <c r="K176" s="31">
        <v>45574</v>
      </c>
      <c r="L176" s="31">
        <f t="shared" si="12"/>
        <v>5198.7415730337079</v>
      </c>
      <c r="M176" s="31">
        <f t="shared" si="13"/>
        <v>658</v>
      </c>
      <c r="N176" s="31">
        <f t="shared" si="14"/>
        <v>512.06741573033707</v>
      </c>
      <c r="O176" s="39">
        <f t="shared" si="15"/>
        <v>3.0217593036091559</v>
      </c>
      <c r="P176" s="38">
        <f t="shared" si="16"/>
        <v>0.12656909191507021</v>
      </c>
      <c r="Q176" s="38">
        <f t="shared" si="17"/>
        <v>9.8498340134172482E-2</v>
      </c>
    </row>
    <row r="177" spans="1:17" s="31" customFormat="1" x14ac:dyDescent="0.2">
      <c r="A177" t="s">
        <v>153</v>
      </c>
      <c r="B177">
        <v>10709</v>
      </c>
      <c r="C177" t="s">
        <v>52</v>
      </c>
      <c r="D177" t="s">
        <v>51</v>
      </c>
      <c r="E177">
        <v>0.01</v>
      </c>
      <c r="F177" t="s">
        <v>35</v>
      </c>
      <c r="G177">
        <v>89</v>
      </c>
      <c r="H177" s="31">
        <v>575372</v>
      </c>
      <c r="I177" s="31">
        <v>497470</v>
      </c>
      <c r="J177" s="31">
        <v>49420</v>
      </c>
      <c r="K177" s="31">
        <v>49000</v>
      </c>
      <c r="L177" s="31">
        <f t="shared" si="12"/>
        <v>5589.5505617977524</v>
      </c>
      <c r="M177" s="31">
        <f t="shared" si="13"/>
        <v>555.28089887640454</v>
      </c>
      <c r="N177" s="31">
        <f t="shared" si="14"/>
        <v>550.56179775280896</v>
      </c>
      <c r="O177" s="39">
        <f t="shared" si="15"/>
        <v>3.2489183718095545</v>
      </c>
      <c r="P177" s="38">
        <f t="shared" si="16"/>
        <v>9.9342673930086237E-2</v>
      </c>
      <c r="Q177" s="38">
        <f t="shared" si="17"/>
        <v>9.8498401913683239E-2</v>
      </c>
    </row>
    <row r="178" spans="1:17" s="31" customFormat="1" x14ac:dyDescent="0.2">
      <c r="A178" t="s">
        <v>153</v>
      </c>
      <c r="B178">
        <v>10801</v>
      </c>
      <c r="C178" t="s">
        <v>52</v>
      </c>
      <c r="D178" t="s">
        <v>51</v>
      </c>
      <c r="E178">
        <v>0.01</v>
      </c>
      <c r="F178" t="s">
        <v>35</v>
      </c>
      <c r="G178">
        <v>89</v>
      </c>
      <c r="H178" s="31">
        <v>741926</v>
      </c>
      <c r="I178" s="31">
        <v>544572</v>
      </c>
      <c r="J178" s="31">
        <v>43526</v>
      </c>
      <c r="K178" s="31">
        <v>53640</v>
      </c>
      <c r="L178" s="31">
        <f t="shared" si="12"/>
        <v>6118.7865168539329</v>
      </c>
      <c r="M178" s="31">
        <f t="shared" si="13"/>
        <v>489.0561797752809</v>
      </c>
      <c r="N178" s="31">
        <f t="shared" si="14"/>
        <v>602.69662921348311</v>
      </c>
      <c r="O178" s="39">
        <f t="shared" si="15"/>
        <v>3.5565710502829493</v>
      </c>
      <c r="P178" s="38">
        <f t="shared" si="16"/>
        <v>7.9926988534114868E-2</v>
      </c>
      <c r="Q178" s="38">
        <f t="shared" si="17"/>
        <v>9.8499371983869904E-2</v>
      </c>
    </row>
    <row r="179" spans="1:17" s="31" customFormat="1" x14ac:dyDescent="0.2">
      <c r="A179" t="s">
        <v>153</v>
      </c>
      <c r="B179">
        <v>10802</v>
      </c>
      <c r="C179" t="s">
        <v>52</v>
      </c>
      <c r="D179" t="s">
        <v>51</v>
      </c>
      <c r="E179">
        <v>0.01</v>
      </c>
      <c r="F179" t="s">
        <v>35</v>
      </c>
      <c r="G179">
        <v>89</v>
      </c>
      <c r="H179" s="31">
        <v>592106</v>
      </c>
      <c r="I179" s="31">
        <v>486422</v>
      </c>
      <c r="J179" s="31">
        <v>45494</v>
      </c>
      <c r="K179" s="31">
        <v>47912</v>
      </c>
      <c r="L179" s="31">
        <f t="shared" si="12"/>
        <v>5465.4157303370785</v>
      </c>
      <c r="M179" s="31">
        <f t="shared" si="13"/>
        <v>511.16853932584269</v>
      </c>
      <c r="N179" s="31">
        <f t="shared" si="14"/>
        <v>538.33707865168537</v>
      </c>
      <c r="O179" s="39">
        <f t="shared" si="15"/>
        <v>3.176779123064069</v>
      </c>
      <c r="P179" s="38">
        <f t="shared" si="16"/>
        <v>9.3527842079511203E-2</v>
      </c>
      <c r="Q179" s="38">
        <f t="shared" si="17"/>
        <v>9.8498834345486022E-2</v>
      </c>
    </row>
    <row r="180" spans="1:17" s="31" customFormat="1" x14ac:dyDescent="0.2">
      <c r="A180" t="s">
        <v>148</v>
      </c>
      <c r="B180">
        <v>10428</v>
      </c>
      <c r="C180" t="s">
        <v>152</v>
      </c>
      <c r="D180" t="s">
        <v>51</v>
      </c>
      <c r="E180">
        <v>0.01</v>
      </c>
      <c r="F180" t="s">
        <v>35</v>
      </c>
      <c r="G180">
        <v>89</v>
      </c>
      <c r="H180" s="31">
        <v>300558</v>
      </c>
      <c r="I180" s="31">
        <v>248888</v>
      </c>
      <c r="J180" s="31">
        <v>11212</v>
      </c>
      <c r="K180" s="31">
        <v>18866</v>
      </c>
      <c r="L180" s="31">
        <f t="shared" si="12"/>
        <v>2796.4943820224721</v>
      </c>
      <c r="M180" s="31">
        <f t="shared" si="13"/>
        <v>125.97752808988764</v>
      </c>
      <c r="N180" s="31">
        <f t="shared" si="14"/>
        <v>211.97752808988764</v>
      </c>
      <c r="O180" s="39">
        <f t="shared" si="15"/>
        <v>1.2508998776032461</v>
      </c>
      <c r="P180" s="38">
        <f t="shared" si="16"/>
        <v>4.5048375172768475E-2</v>
      </c>
      <c r="Q180" s="38">
        <f t="shared" si="17"/>
        <v>7.5801163575584196E-2</v>
      </c>
    </row>
    <row r="181" spans="1:17" s="31" customFormat="1" x14ac:dyDescent="0.2">
      <c r="A181" t="s">
        <v>148</v>
      </c>
      <c r="B181">
        <v>10429</v>
      </c>
      <c r="C181" t="s">
        <v>152</v>
      </c>
      <c r="D181" t="s">
        <v>51</v>
      </c>
      <c r="E181">
        <v>0.01</v>
      </c>
      <c r="F181" t="s">
        <v>35</v>
      </c>
      <c r="G181">
        <v>89</v>
      </c>
      <c r="H181" s="31">
        <v>205926</v>
      </c>
      <c r="I181" s="31">
        <v>171496</v>
      </c>
      <c r="J181" s="31">
        <v>15628</v>
      </c>
      <c r="K181" s="31">
        <v>13000</v>
      </c>
      <c r="L181" s="31">
        <f t="shared" si="12"/>
        <v>1926.9213483146068</v>
      </c>
      <c r="M181" s="31">
        <f t="shared" si="13"/>
        <v>175.59550561797752</v>
      </c>
      <c r="N181" s="31">
        <f t="shared" si="14"/>
        <v>146.06741573033707</v>
      </c>
      <c r="O181" s="39">
        <f t="shared" si="15"/>
        <v>0.8619579353780451</v>
      </c>
      <c r="P181" s="38">
        <f t="shared" si="16"/>
        <v>9.1127489853990759E-2</v>
      </c>
      <c r="Q181" s="38">
        <f t="shared" si="17"/>
        <v>7.5803517283201935E-2</v>
      </c>
    </row>
    <row r="182" spans="1:17" s="31" customFormat="1" x14ac:dyDescent="0.2">
      <c r="A182" t="s">
        <v>148</v>
      </c>
      <c r="B182">
        <v>10470</v>
      </c>
      <c r="C182" t="s">
        <v>56</v>
      </c>
      <c r="D182" t="s">
        <v>51</v>
      </c>
      <c r="E182">
        <v>0.01</v>
      </c>
      <c r="F182" t="s">
        <v>32</v>
      </c>
      <c r="G182">
        <v>63</v>
      </c>
      <c r="H182" s="31">
        <v>201338</v>
      </c>
      <c r="I182" s="31">
        <v>130574</v>
      </c>
      <c r="J182" s="31">
        <v>15748</v>
      </c>
      <c r="K182" s="31">
        <v>15656</v>
      </c>
      <c r="L182" s="31">
        <f t="shared" si="12"/>
        <v>2072.6031746031745</v>
      </c>
      <c r="M182" s="31">
        <f t="shared" si="13"/>
        <v>249.96825396825398</v>
      </c>
      <c r="N182" s="31">
        <f t="shared" si="14"/>
        <v>248.50793650793651</v>
      </c>
      <c r="O182" s="39">
        <f t="shared" si="15"/>
        <v>1.4664693477763151</v>
      </c>
      <c r="P182" s="38">
        <f t="shared" si="16"/>
        <v>0.12060593992678481</v>
      </c>
      <c r="Q182" s="38">
        <f t="shared" si="17"/>
        <v>0.11990135861656992</v>
      </c>
    </row>
    <row r="183" spans="1:17" s="31" customFormat="1" x14ac:dyDescent="0.2">
      <c r="A183" t="s">
        <v>148</v>
      </c>
      <c r="B183">
        <v>10496</v>
      </c>
      <c r="C183" t="s">
        <v>147</v>
      </c>
      <c r="D183" t="s">
        <v>51</v>
      </c>
      <c r="E183">
        <v>0.01</v>
      </c>
      <c r="F183" t="s">
        <v>35</v>
      </c>
      <c r="G183">
        <v>89</v>
      </c>
      <c r="H183" s="31">
        <v>321878</v>
      </c>
      <c r="I183" s="31">
        <v>234864</v>
      </c>
      <c r="J183" s="31">
        <v>15768</v>
      </c>
      <c r="K183" s="31">
        <v>15876</v>
      </c>
      <c r="L183" s="31">
        <f t="shared" si="12"/>
        <v>2638.9213483146068</v>
      </c>
      <c r="M183" s="31">
        <f t="shared" si="13"/>
        <v>177.16853932584269</v>
      </c>
      <c r="N183" s="31">
        <f t="shared" si="14"/>
        <v>178.38202247191012</v>
      </c>
      <c r="O183" s="39">
        <f t="shared" si="15"/>
        <v>1.0526495524662958</v>
      </c>
      <c r="P183" s="38">
        <f t="shared" si="16"/>
        <v>6.7136725935009203E-2</v>
      </c>
      <c r="Q183" s="38">
        <f t="shared" si="17"/>
        <v>6.7596566523605156E-2</v>
      </c>
    </row>
    <row r="184" spans="1:17" s="31" customFormat="1" x14ac:dyDescent="0.2">
      <c r="A184" t="s">
        <v>148</v>
      </c>
      <c r="B184">
        <v>10586</v>
      </c>
      <c r="C184" t="s">
        <v>151</v>
      </c>
      <c r="D184" t="s">
        <v>51</v>
      </c>
      <c r="E184">
        <v>0.01</v>
      </c>
      <c r="F184" t="s">
        <v>35</v>
      </c>
      <c r="G184">
        <v>89</v>
      </c>
      <c r="H184" s="31">
        <v>424426</v>
      </c>
      <c r="I184" s="31">
        <v>225576</v>
      </c>
      <c r="J184" s="31">
        <v>18000</v>
      </c>
      <c r="K184" s="31">
        <v>15340</v>
      </c>
      <c r="L184" s="31">
        <f t="shared" si="12"/>
        <v>2534.5617977528091</v>
      </c>
      <c r="M184" s="31">
        <f t="shared" si="13"/>
        <v>202.24719101123594</v>
      </c>
      <c r="N184" s="31">
        <f t="shared" si="14"/>
        <v>172.35955056179776</v>
      </c>
      <c r="O184" s="39">
        <f t="shared" si="15"/>
        <v>1.0171103637460934</v>
      </c>
      <c r="P184" s="38">
        <f t="shared" si="16"/>
        <v>7.9795722949249914E-2</v>
      </c>
      <c r="Q184" s="38">
        <f t="shared" si="17"/>
        <v>6.8003688335638537E-2</v>
      </c>
    </row>
    <row r="185" spans="1:17" s="31" customFormat="1" x14ac:dyDescent="0.2">
      <c r="A185" t="s">
        <v>148</v>
      </c>
      <c r="B185">
        <v>10686</v>
      </c>
      <c r="C185" t="s">
        <v>150</v>
      </c>
      <c r="D185" t="s">
        <v>51</v>
      </c>
      <c r="E185">
        <v>0.01</v>
      </c>
      <c r="F185" t="s">
        <v>35</v>
      </c>
      <c r="G185">
        <v>63</v>
      </c>
      <c r="H185" s="31">
        <v>67496</v>
      </c>
      <c r="I185" s="31">
        <v>67980</v>
      </c>
      <c r="J185" s="31">
        <v>4212</v>
      </c>
      <c r="K185" s="31">
        <v>4874</v>
      </c>
      <c r="L185" s="31">
        <f t="shared" si="12"/>
        <v>1079.047619047619</v>
      </c>
      <c r="M185" s="31">
        <f t="shared" si="13"/>
        <v>66.857142857142861</v>
      </c>
      <c r="N185" s="31">
        <f t="shared" si="14"/>
        <v>77.365079365079367</v>
      </c>
      <c r="O185" s="39">
        <f t="shared" si="15"/>
        <v>0.45653880946996422</v>
      </c>
      <c r="P185" s="38">
        <f t="shared" si="16"/>
        <v>6.1959399823477493E-2</v>
      </c>
      <c r="Q185" s="38">
        <f t="shared" si="17"/>
        <v>7.169755810532509E-2</v>
      </c>
    </row>
    <row r="186" spans="1:17" s="31" customFormat="1" x14ac:dyDescent="0.2">
      <c r="A186" t="s">
        <v>148</v>
      </c>
      <c r="B186">
        <v>10688</v>
      </c>
      <c r="C186" t="s">
        <v>149</v>
      </c>
      <c r="D186" t="s">
        <v>51</v>
      </c>
      <c r="E186">
        <v>0.01</v>
      </c>
      <c r="F186" t="s">
        <v>35</v>
      </c>
      <c r="G186">
        <v>89</v>
      </c>
      <c r="H186" s="31">
        <v>463376</v>
      </c>
      <c r="I186" s="31">
        <v>310102</v>
      </c>
      <c r="J186" s="31">
        <v>29996</v>
      </c>
      <c r="K186" s="31">
        <v>23382</v>
      </c>
      <c r="L186" s="31">
        <f t="shared" si="12"/>
        <v>3484.2921348314608</v>
      </c>
      <c r="M186" s="31">
        <f t="shared" si="13"/>
        <v>337.03370786516854</v>
      </c>
      <c r="N186" s="31">
        <f t="shared" si="14"/>
        <v>262.71910112359552</v>
      </c>
      <c r="O186" s="39">
        <f t="shared" si="15"/>
        <v>1.5503308034622656</v>
      </c>
      <c r="P186" s="38">
        <f t="shared" si="16"/>
        <v>9.6729463208879665E-2</v>
      </c>
      <c r="Q186" s="38">
        <f t="shared" si="17"/>
        <v>7.5400997091279648E-2</v>
      </c>
    </row>
    <row r="187" spans="1:17" s="31" customFormat="1" x14ac:dyDescent="0.2">
      <c r="A187" t="s">
        <v>148</v>
      </c>
      <c r="B187">
        <v>10892</v>
      </c>
      <c r="C187" t="s">
        <v>147</v>
      </c>
      <c r="D187" t="s">
        <v>51</v>
      </c>
      <c r="E187">
        <v>0.01</v>
      </c>
      <c r="F187" t="s">
        <v>35</v>
      </c>
      <c r="G187">
        <v>89</v>
      </c>
      <c r="H187" s="31">
        <v>303826</v>
      </c>
      <c r="I187" s="31">
        <v>209038</v>
      </c>
      <c r="J187" s="31">
        <v>18974</v>
      </c>
      <c r="K187" s="31">
        <v>14130</v>
      </c>
      <c r="L187" s="31">
        <f t="shared" si="12"/>
        <v>2348.7415730337079</v>
      </c>
      <c r="M187" s="31">
        <f t="shared" si="13"/>
        <v>213.19101123595505</v>
      </c>
      <c r="N187" s="31">
        <f t="shared" si="14"/>
        <v>158.76404494382024</v>
      </c>
      <c r="O187" s="39">
        <f t="shared" si="15"/>
        <v>0.93688197129936757</v>
      </c>
      <c r="P187" s="38">
        <f t="shared" si="16"/>
        <v>9.0768185688726452E-2</v>
      </c>
      <c r="Q187" s="38">
        <f t="shared" si="17"/>
        <v>6.7595365435949448E-2</v>
      </c>
    </row>
    <row r="188" spans="1:17" s="31" customFormat="1" x14ac:dyDescent="0.2">
      <c r="A188" t="s">
        <v>145</v>
      </c>
      <c r="B188">
        <v>10598</v>
      </c>
      <c r="C188" t="s">
        <v>146</v>
      </c>
      <c r="D188" t="s">
        <v>51</v>
      </c>
      <c r="E188">
        <v>0.01</v>
      </c>
      <c r="F188" t="s">
        <v>32</v>
      </c>
      <c r="G188">
        <v>89</v>
      </c>
      <c r="H188" s="31">
        <v>129894</v>
      </c>
      <c r="I188" s="31">
        <v>85836</v>
      </c>
      <c r="J188" s="31">
        <v>9716</v>
      </c>
      <c r="K188" s="31">
        <v>8550</v>
      </c>
      <c r="L188" s="31">
        <f t="shared" si="12"/>
        <v>964.44943820224717</v>
      </c>
      <c r="M188" s="31">
        <f t="shared" si="13"/>
        <v>109.1685393258427</v>
      </c>
      <c r="N188" s="31">
        <f t="shared" si="14"/>
        <v>96.067415730337075</v>
      </c>
      <c r="O188" s="39">
        <f t="shared" si="15"/>
        <v>0.56690310365248353</v>
      </c>
      <c r="P188" s="38">
        <f t="shared" si="16"/>
        <v>0.11319259984155831</v>
      </c>
      <c r="Q188" s="38">
        <f t="shared" si="17"/>
        <v>9.9608555850692018E-2</v>
      </c>
    </row>
    <row r="189" spans="1:17" s="31" customFormat="1" x14ac:dyDescent="0.2">
      <c r="A189" t="s">
        <v>145</v>
      </c>
      <c r="B189">
        <v>10599</v>
      </c>
      <c r="C189" t="s">
        <v>146</v>
      </c>
      <c r="D189" t="s">
        <v>51</v>
      </c>
      <c r="E189">
        <v>0.01</v>
      </c>
      <c r="F189" t="s">
        <v>32</v>
      </c>
      <c r="G189">
        <v>89</v>
      </c>
      <c r="H189" s="31">
        <v>176352</v>
      </c>
      <c r="I189" s="31">
        <v>90606</v>
      </c>
      <c r="J189" s="31">
        <v>10850</v>
      </c>
      <c r="K189" s="31">
        <v>9024</v>
      </c>
      <c r="L189" s="31">
        <f t="shared" si="12"/>
        <v>1018.0449438202247</v>
      </c>
      <c r="M189" s="31">
        <f t="shared" si="13"/>
        <v>121.91011235955057</v>
      </c>
      <c r="N189" s="31">
        <f t="shared" si="14"/>
        <v>101.3932584269663</v>
      </c>
      <c r="O189" s="39">
        <f t="shared" si="15"/>
        <v>0.59833141606549844</v>
      </c>
      <c r="P189" s="38">
        <f t="shared" si="16"/>
        <v>0.11974924397942741</v>
      </c>
      <c r="Q189" s="38">
        <f t="shared" si="17"/>
        <v>9.9596053241507179E-2</v>
      </c>
    </row>
    <row r="190" spans="1:17" s="31" customFormat="1" x14ac:dyDescent="0.2">
      <c r="A190" t="s">
        <v>145</v>
      </c>
      <c r="B190">
        <v>10609</v>
      </c>
      <c r="C190" t="s">
        <v>144</v>
      </c>
      <c r="D190" t="s">
        <v>51</v>
      </c>
      <c r="E190">
        <v>0.01</v>
      </c>
      <c r="F190" t="s">
        <v>32</v>
      </c>
      <c r="G190">
        <v>89</v>
      </c>
      <c r="H190" s="31">
        <v>308104</v>
      </c>
      <c r="I190" s="31">
        <v>319442</v>
      </c>
      <c r="J190" s="31">
        <v>26632</v>
      </c>
      <c r="K190" s="31">
        <v>31816</v>
      </c>
      <c r="L190" s="31">
        <f t="shared" si="12"/>
        <v>3589.2359550561796</v>
      </c>
      <c r="M190" s="31">
        <f t="shared" si="13"/>
        <v>299.23595505617976</v>
      </c>
      <c r="N190" s="31">
        <f t="shared" si="14"/>
        <v>357.4831460674157</v>
      </c>
      <c r="O190" s="39">
        <f t="shared" si="15"/>
        <v>2.1095425901529139</v>
      </c>
      <c r="P190" s="38">
        <f t="shared" si="16"/>
        <v>8.3370377095059511E-2</v>
      </c>
      <c r="Q190" s="38">
        <f t="shared" si="17"/>
        <v>9.9598675189862318E-2</v>
      </c>
    </row>
    <row r="191" spans="1:17" s="31" customFormat="1" x14ac:dyDescent="0.2">
      <c r="A191" t="s">
        <v>145</v>
      </c>
      <c r="B191">
        <v>10613</v>
      </c>
      <c r="C191" t="s">
        <v>144</v>
      </c>
      <c r="D191" t="s">
        <v>51</v>
      </c>
      <c r="E191">
        <v>0.01</v>
      </c>
      <c r="F191" t="s">
        <v>32</v>
      </c>
      <c r="G191">
        <v>89</v>
      </c>
      <c r="H191" s="31">
        <v>198730</v>
      </c>
      <c r="I191" s="31">
        <v>137402</v>
      </c>
      <c r="J191" s="31">
        <v>12818</v>
      </c>
      <c r="K191" s="31">
        <v>13686</v>
      </c>
      <c r="L191" s="31">
        <f t="shared" si="12"/>
        <v>1543.8426966292134</v>
      </c>
      <c r="M191" s="31">
        <f t="shared" si="13"/>
        <v>144.02247191011236</v>
      </c>
      <c r="N191" s="31">
        <f t="shared" si="14"/>
        <v>153.77528089887642</v>
      </c>
      <c r="O191" s="39">
        <f t="shared" si="15"/>
        <v>0.90744279258337901</v>
      </c>
      <c r="P191" s="38">
        <f t="shared" si="16"/>
        <v>9.3288307302659357E-2</v>
      </c>
      <c r="Q191" s="38">
        <f t="shared" si="17"/>
        <v>9.9605537037306596E-2</v>
      </c>
    </row>
    <row r="192" spans="1:17" s="31" customFormat="1" x14ac:dyDescent="0.2">
      <c r="A192" t="s">
        <v>142</v>
      </c>
      <c r="B192">
        <v>20378</v>
      </c>
      <c r="C192" t="s">
        <v>138</v>
      </c>
      <c r="D192" t="s">
        <v>54</v>
      </c>
      <c r="E192">
        <v>0.05</v>
      </c>
      <c r="F192" t="s">
        <v>32</v>
      </c>
      <c r="G192">
        <v>26</v>
      </c>
      <c r="H192" s="31">
        <v>41106</v>
      </c>
      <c r="I192" s="31">
        <v>49374</v>
      </c>
      <c r="J192" s="31">
        <v>6194</v>
      </c>
      <c r="K192" s="31">
        <v>1758</v>
      </c>
      <c r="L192" s="31">
        <f t="shared" si="12"/>
        <v>1899</v>
      </c>
      <c r="M192" s="31">
        <f t="shared" si="13"/>
        <v>238.23076923076923</v>
      </c>
      <c r="N192" s="31">
        <f t="shared" si="14"/>
        <v>67.615384615384613</v>
      </c>
      <c r="O192" s="39">
        <f t="shared" si="15"/>
        <v>0.39900491859502868</v>
      </c>
      <c r="P192" s="38">
        <f t="shared" si="16"/>
        <v>0.12545064203831977</v>
      </c>
      <c r="Q192" s="38">
        <f t="shared" si="17"/>
        <v>3.5605784420950297E-2</v>
      </c>
    </row>
    <row r="193" spans="1:17" s="31" customFormat="1" x14ac:dyDescent="0.2">
      <c r="A193" t="s">
        <v>142</v>
      </c>
      <c r="B193">
        <v>20379</v>
      </c>
      <c r="C193" t="s">
        <v>138</v>
      </c>
      <c r="D193" t="s">
        <v>54</v>
      </c>
      <c r="E193">
        <v>0.05</v>
      </c>
      <c r="F193" t="s">
        <v>32</v>
      </c>
      <c r="G193">
        <v>26</v>
      </c>
      <c r="H193" s="31">
        <v>31386</v>
      </c>
      <c r="I193" s="31">
        <v>51544</v>
      </c>
      <c r="J193" s="31">
        <v>1592</v>
      </c>
      <c r="K193" s="31">
        <v>1834</v>
      </c>
      <c r="L193" s="31">
        <f t="shared" si="12"/>
        <v>1982.4615384615386</v>
      </c>
      <c r="M193" s="31">
        <f t="shared" si="13"/>
        <v>61.230769230769234</v>
      </c>
      <c r="N193" s="31">
        <f t="shared" si="14"/>
        <v>70.538461538461533</v>
      </c>
      <c r="O193" s="39">
        <f t="shared" si="15"/>
        <v>0.41625427798821535</v>
      </c>
      <c r="P193" s="38">
        <f t="shared" si="16"/>
        <v>3.0886233121216824E-2</v>
      </c>
      <c r="Q193" s="38">
        <f t="shared" si="17"/>
        <v>3.5581250970045011E-2</v>
      </c>
    </row>
    <row r="194" spans="1:17" s="31" customFormat="1" x14ac:dyDescent="0.2">
      <c r="A194" t="s">
        <v>142</v>
      </c>
      <c r="B194">
        <v>20414</v>
      </c>
      <c r="C194" t="s">
        <v>143</v>
      </c>
      <c r="D194" t="s">
        <v>54</v>
      </c>
      <c r="E194">
        <v>0.05</v>
      </c>
      <c r="F194" t="s">
        <v>32</v>
      </c>
      <c r="G194">
        <v>89</v>
      </c>
      <c r="H194" s="31">
        <v>133280</v>
      </c>
      <c r="I194" s="31">
        <v>337690</v>
      </c>
      <c r="J194" s="31">
        <v>15672</v>
      </c>
      <c r="K194" s="31">
        <v>17358</v>
      </c>
      <c r="L194" s="31">
        <f t="shared" si="12"/>
        <v>3794.2696629213483</v>
      </c>
      <c r="M194" s="31">
        <f t="shared" si="13"/>
        <v>176.08988764044943</v>
      </c>
      <c r="N194" s="31">
        <f t="shared" si="14"/>
        <v>195.03370786516854</v>
      </c>
      <c r="O194" s="39">
        <f t="shared" si="15"/>
        <v>1.1509127570993929</v>
      </c>
      <c r="P194" s="38">
        <f t="shared" si="16"/>
        <v>4.6409428766028014E-2</v>
      </c>
      <c r="Q194" s="38">
        <f t="shared" si="17"/>
        <v>5.1402173591163496E-2</v>
      </c>
    </row>
    <row r="195" spans="1:17" s="31" customFormat="1" x14ac:dyDescent="0.2">
      <c r="A195" t="s">
        <v>142</v>
      </c>
      <c r="B195">
        <v>20415</v>
      </c>
      <c r="C195" t="s">
        <v>143</v>
      </c>
      <c r="D195" t="s">
        <v>54</v>
      </c>
      <c r="E195">
        <v>0.05</v>
      </c>
      <c r="F195" t="s">
        <v>32</v>
      </c>
      <c r="G195">
        <v>89</v>
      </c>
      <c r="H195" s="31">
        <v>173308</v>
      </c>
      <c r="I195" s="31">
        <v>425294</v>
      </c>
      <c r="J195" s="31">
        <v>17448</v>
      </c>
      <c r="K195" s="31">
        <v>21860</v>
      </c>
      <c r="L195" s="31">
        <f t="shared" si="12"/>
        <v>4778.5842696629215</v>
      </c>
      <c r="M195" s="31">
        <f t="shared" si="13"/>
        <v>196.04494382022472</v>
      </c>
      <c r="N195" s="31">
        <f t="shared" si="14"/>
        <v>245.61797752808988</v>
      </c>
      <c r="O195" s="39">
        <f t="shared" si="15"/>
        <v>1.4494154205664667</v>
      </c>
      <c r="P195" s="38">
        <f t="shared" si="16"/>
        <v>4.1025737489830565E-2</v>
      </c>
      <c r="Q195" s="38">
        <f t="shared" si="17"/>
        <v>5.1399737593288405E-2</v>
      </c>
    </row>
    <row r="196" spans="1:17" s="31" customFormat="1" x14ac:dyDescent="0.2">
      <c r="A196" t="s">
        <v>142</v>
      </c>
      <c r="B196">
        <v>20460</v>
      </c>
      <c r="C196" t="s">
        <v>63</v>
      </c>
      <c r="D196" t="s">
        <v>54</v>
      </c>
      <c r="E196">
        <v>0.05</v>
      </c>
      <c r="F196" t="s">
        <v>32</v>
      </c>
      <c r="G196">
        <v>89</v>
      </c>
      <c r="H196" s="31">
        <v>211338</v>
      </c>
      <c r="I196" s="31">
        <v>565552</v>
      </c>
      <c r="J196" s="31">
        <v>26154</v>
      </c>
      <c r="K196" s="31">
        <v>13574</v>
      </c>
      <c r="L196" s="31">
        <f t="shared" si="12"/>
        <v>6354.5168539325841</v>
      </c>
      <c r="M196" s="31">
        <f t="shared" si="13"/>
        <v>293.86516853932585</v>
      </c>
      <c r="N196" s="31">
        <f t="shared" si="14"/>
        <v>152.51685393258427</v>
      </c>
      <c r="O196" s="39">
        <f t="shared" si="15"/>
        <v>0.90001669344781421</v>
      </c>
      <c r="P196" s="38">
        <f t="shared" si="16"/>
        <v>4.6245084448468046E-2</v>
      </c>
      <c r="Q196" s="38">
        <f t="shared" si="17"/>
        <v>2.4001329674371234E-2</v>
      </c>
    </row>
    <row r="197" spans="1:17" s="31" customFormat="1" x14ac:dyDescent="0.2">
      <c r="A197" t="s">
        <v>142</v>
      </c>
      <c r="B197">
        <v>20461</v>
      </c>
      <c r="C197" t="s">
        <v>63</v>
      </c>
      <c r="D197" t="s">
        <v>54</v>
      </c>
      <c r="E197">
        <v>0.05</v>
      </c>
      <c r="F197" t="s">
        <v>32</v>
      </c>
      <c r="G197">
        <v>89</v>
      </c>
      <c r="H197" s="31">
        <v>248282</v>
      </c>
      <c r="I197" s="31">
        <v>715894</v>
      </c>
      <c r="J197" s="31">
        <v>23676</v>
      </c>
      <c r="K197" s="31">
        <v>17182</v>
      </c>
      <c r="L197" s="31">
        <f t="shared" si="12"/>
        <v>8043.7528089887637</v>
      </c>
      <c r="M197" s="31">
        <f t="shared" si="13"/>
        <v>266.02247191011236</v>
      </c>
      <c r="N197" s="31">
        <f t="shared" si="14"/>
        <v>193.0561797752809</v>
      </c>
      <c r="O197" s="39">
        <f t="shared" si="15"/>
        <v>1.1392431727435055</v>
      </c>
      <c r="P197" s="38">
        <f t="shared" si="16"/>
        <v>3.3071935230634703E-2</v>
      </c>
      <c r="Q197" s="38">
        <f t="shared" si="17"/>
        <v>2.400075988903385E-2</v>
      </c>
    </row>
    <row r="198" spans="1:17" s="31" customFormat="1" x14ac:dyDescent="0.2">
      <c r="A198" t="s">
        <v>142</v>
      </c>
      <c r="B198">
        <v>20477</v>
      </c>
      <c r="C198" t="s">
        <v>65</v>
      </c>
      <c r="D198" t="s">
        <v>54</v>
      </c>
      <c r="E198">
        <v>0.05</v>
      </c>
      <c r="F198" t="s">
        <v>32</v>
      </c>
      <c r="G198">
        <v>25</v>
      </c>
      <c r="H198" s="31">
        <v>74626</v>
      </c>
      <c r="I198" s="31">
        <v>48212</v>
      </c>
      <c r="J198" s="31">
        <v>4294</v>
      </c>
      <c r="K198" s="31">
        <v>2888</v>
      </c>
      <c r="L198" s="31">
        <f t="shared" si="12"/>
        <v>1928.48</v>
      </c>
      <c r="M198" s="31">
        <f t="shared" si="13"/>
        <v>171.76</v>
      </c>
      <c r="N198" s="31">
        <f t="shared" si="14"/>
        <v>115.52</v>
      </c>
      <c r="O198" s="39">
        <f t="shared" si="15"/>
        <v>0.6816946832187375</v>
      </c>
      <c r="P198" s="38">
        <f t="shared" si="16"/>
        <v>8.9064963079731191E-2</v>
      </c>
      <c r="Q198" s="38">
        <f t="shared" si="17"/>
        <v>5.9902099062474075E-2</v>
      </c>
    </row>
    <row r="199" spans="1:17" s="31" customFormat="1" x14ac:dyDescent="0.2">
      <c r="A199" t="s">
        <v>142</v>
      </c>
      <c r="B199">
        <v>20478</v>
      </c>
      <c r="C199" t="s">
        <v>65</v>
      </c>
      <c r="D199" t="s">
        <v>54</v>
      </c>
      <c r="E199">
        <v>0.05</v>
      </c>
      <c r="F199" t="s">
        <v>32</v>
      </c>
      <c r="G199">
        <v>25</v>
      </c>
      <c r="H199" s="31">
        <v>101046</v>
      </c>
      <c r="I199" s="31">
        <v>67530</v>
      </c>
      <c r="J199" s="31">
        <v>4134</v>
      </c>
      <c r="K199" s="31">
        <v>4046</v>
      </c>
      <c r="L199" s="31">
        <f t="shared" si="12"/>
        <v>2701.2</v>
      </c>
      <c r="M199" s="31">
        <f t="shared" si="13"/>
        <v>165.36</v>
      </c>
      <c r="N199" s="31">
        <f t="shared" si="14"/>
        <v>161.84</v>
      </c>
      <c r="O199" s="39">
        <f t="shared" si="15"/>
        <v>0.95503347932929783</v>
      </c>
      <c r="P199" s="38">
        <f t="shared" si="16"/>
        <v>6.1217236783651707E-2</v>
      </c>
      <c r="Q199" s="38">
        <f t="shared" si="17"/>
        <v>5.9914112246409003E-2</v>
      </c>
    </row>
    <row r="200" spans="1:17" s="31" customFormat="1" x14ac:dyDescent="0.2">
      <c r="A200" t="s">
        <v>139</v>
      </c>
      <c r="B200">
        <v>10549</v>
      </c>
      <c r="C200" t="s">
        <v>89</v>
      </c>
      <c r="D200" t="s">
        <v>51</v>
      </c>
      <c r="E200">
        <v>0.01</v>
      </c>
      <c r="F200" t="s">
        <v>29</v>
      </c>
      <c r="G200">
        <v>21</v>
      </c>
      <c r="H200" s="31">
        <v>45642</v>
      </c>
      <c r="I200" s="31">
        <v>55832</v>
      </c>
      <c r="J200" s="31">
        <v>5734</v>
      </c>
      <c r="K200" s="31">
        <v>6426</v>
      </c>
      <c r="L200" s="31">
        <f t="shared" si="12"/>
        <v>2658.6666666666665</v>
      </c>
      <c r="M200" s="31">
        <f t="shared" si="13"/>
        <v>273.04761904761904</v>
      </c>
      <c r="N200" s="31">
        <f t="shared" si="14"/>
        <v>306</v>
      </c>
      <c r="O200" s="39">
        <f t="shared" si="15"/>
        <v>1.805735570160437</v>
      </c>
      <c r="P200" s="38">
        <f t="shared" si="16"/>
        <v>0.10270096002292592</v>
      </c>
      <c r="Q200" s="38">
        <f t="shared" si="17"/>
        <v>0.11509528585757271</v>
      </c>
    </row>
    <row r="201" spans="1:17" s="31" customFormat="1" x14ac:dyDescent="0.2">
      <c r="A201" t="s">
        <v>139</v>
      </c>
      <c r="B201">
        <v>10762</v>
      </c>
      <c r="C201" t="s">
        <v>141</v>
      </c>
      <c r="D201" t="s">
        <v>51</v>
      </c>
      <c r="E201">
        <v>0.01</v>
      </c>
      <c r="F201" t="s">
        <v>29</v>
      </c>
      <c r="G201">
        <v>21</v>
      </c>
      <c r="H201" s="31">
        <v>42686</v>
      </c>
      <c r="I201" s="31">
        <v>46780</v>
      </c>
      <c r="J201" s="31">
        <v>7268</v>
      </c>
      <c r="K201" s="31">
        <v>5384</v>
      </c>
      <c r="L201" s="31">
        <f t="shared" si="12"/>
        <v>2227.6190476190477</v>
      </c>
      <c r="M201" s="31">
        <f t="shared" si="13"/>
        <v>346.09523809523807</v>
      </c>
      <c r="N201" s="31">
        <f t="shared" si="14"/>
        <v>256.38095238095241</v>
      </c>
      <c r="O201" s="39">
        <f t="shared" si="15"/>
        <v>1.5129287752480227</v>
      </c>
      <c r="P201" s="38">
        <f t="shared" si="16"/>
        <v>0.15536554082941428</v>
      </c>
      <c r="Q201" s="38">
        <f t="shared" si="17"/>
        <v>0.11509191962377084</v>
      </c>
    </row>
    <row r="202" spans="1:17" s="31" customFormat="1" x14ac:dyDescent="0.2">
      <c r="A202" t="s">
        <v>139</v>
      </c>
      <c r="B202">
        <v>20366</v>
      </c>
      <c r="C202" t="s">
        <v>140</v>
      </c>
      <c r="D202" t="s">
        <v>54</v>
      </c>
      <c r="E202">
        <v>0.05</v>
      </c>
      <c r="F202" t="s">
        <v>32</v>
      </c>
      <c r="G202">
        <v>89</v>
      </c>
      <c r="H202" s="31">
        <v>215498</v>
      </c>
      <c r="I202" s="31">
        <v>583966</v>
      </c>
      <c r="J202" s="31">
        <v>2486</v>
      </c>
      <c r="K202" s="31">
        <v>20730</v>
      </c>
      <c r="L202" s="31">
        <f t="shared" ref="L202:L265" si="18">I202/G202</f>
        <v>6561.4157303370785</v>
      </c>
      <c r="M202" s="31">
        <f t="shared" ref="M202:M265" si="19">J202/G202</f>
        <v>27.932584269662922</v>
      </c>
      <c r="N202" s="31">
        <f t="shared" ref="N202:N265" si="20">K202/G202</f>
        <v>232.92134831460675</v>
      </c>
      <c r="O202" s="39">
        <f t="shared" ref="O202:O265" si="21">N202/N$7</f>
        <v>1.3744913846451443</v>
      </c>
      <c r="P202" s="38">
        <f t="shared" ref="P202:P265" si="22">J202/I202</f>
        <v>4.2570971597661504E-3</v>
      </c>
      <c r="Q202" s="38">
        <f t="shared" ref="Q202:Q265" si="23">K202/I202</f>
        <v>3.5498642044228604E-2</v>
      </c>
    </row>
    <row r="203" spans="1:17" s="31" customFormat="1" x14ac:dyDescent="0.2">
      <c r="A203" t="s">
        <v>139</v>
      </c>
      <c r="B203">
        <v>20367</v>
      </c>
      <c r="C203" t="s">
        <v>140</v>
      </c>
      <c r="D203" t="s">
        <v>54</v>
      </c>
      <c r="E203">
        <v>0.05</v>
      </c>
      <c r="F203" t="s">
        <v>32</v>
      </c>
      <c r="G203">
        <v>89</v>
      </c>
      <c r="H203" s="31">
        <v>228454</v>
      </c>
      <c r="I203" s="31">
        <v>634614</v>
      </c>
      <c r="J203" s="31">
        <v>15086</v>
      </c>
      <c r="K203" s="31">
        <v>22528</v>
      </c>
      <c r="L203" s="31">
        <f t="shared" si="18"/>
        <v>7130.4943820224717</v>
      </c>
      <c r="M203" s="31">
        <f t="shared" si="19"/>
        <v>169.50561797752809</v>
      </c>
      <c r="N203" s="31">
        <f t="shared" si="20"/>
        <v>253.12359550561797</v>
      </c>
      <c r="O203" s="39">
        <f t="shared" si="21"/>
        <v>1.4937067975535847</v>
      </c>
      <c r="P203" s="38">
        <f t="shared" si="22"/>
        <v>2.3771930653909305E-2</v>
      </c>
      <c r="Q203" s="38">
        <f t="shared" si="23"/>
        <v>3.5498744118472016E-2</v>
      </c>
    </row>
    <row r="204" spans="1:17" s="31" customFormat="1" x14ac:dyDescent="0.2">
      <c r="A204" t="s">
        <v>139</v>
      </c>
      <c r="B204">
        <v>20368</v>
      </c>
      <c r="C204" t="s">
        <v>140</v>
      </c>
      <c r="D204" t="s">
        <v>54</v>
      </c>
      <c r="E204">
        <v>0.05</v>
      </c>
      <c r="F204" t="s">
        <v>32</v>
      </c>
      <c r="G204">
        <v>89</v>
      </c>
      <c r="H204" s="31">
        <v>264560</v>
      </c>
      <c r="I204" s="31">
        <v>554230</v>
      </c>
      <c r="J204" s="31">
        <v>34922</v>
      </c>
      <c r="K204" s="31">
        <v>19676</v>
      </c>
      <c r="L204" s="31">
        <f t="shared" si="18"/>
        <v>6227.303370786517</v>
      </c>
      <c r="M204" s="31">
        <f t="shared" si="19"/>
        <v>392.38202247191009</v>
      </c>
      <c r="N204" s="31">
        <f t="shared" si="20"/>
        <v>221.07865168539325</v>
      </c>
      <c r="O204" s="39">
        <f t="shared" si="21"/>
        <v>1.304606487422955</v>
      </c>
      <c r="P204" s="38">
        <f t="shared" si="22"/>
        <v>6.3009941720946178E-2</v>
      </c>
      <c r="Q204" s="38">
        <f t="shared" si="23"/>
        <v>3.5501506594735041E-2</v>
      </c>
    </row>
    <row r="205" spans="1:17" s="31" customFormat="1" x14ac:dyDescent="0.2">
      <c r="A205" t="s">
        <v>139</v>
      </c>
      <c r="B205">
        <v>20369</v>
      </c>
      <c r="C205" t="s">
        <v>140</v>
      </c>
      <c r="D205" t="s">
        <v>54</v>
      </c>
      <c r="E205">
        <v>0.05</v>
      </c>
      <c r="F205" t="s">
        <v>32</v>
      </c>
      <c r="G205">
        <v>89</v>
      </c>
      <c r="H205" s="31">
        <v>266450</v>
      </c>
      <c r="I205" s="31">
        <v>625372</v>
      </c>
      <c r="J205" s="31">
        <v>19520</v>
      </c>
      <c r="K205" s="31">
        <v>22200</v>
      </c>
      <c r="L205" s="31">
        <f t="shared" si="18"/>
        <v>7026.651685393258</v>
      </c>
      <c r="M205" s="31">
        <f t="shared" si="19"/>
        <v>219.32584269662922</v>
      </c>
      <c r="N205" s="31">
        <f t="shared" si="20"/>
        <v>249.43820224719101</v>
      </c>
      <c r="O205" s="39">
        <f t="shared" si="21"/>
        <v>1.4719589357994309</v>
      </c>
      <c r="P205" s="38">
        <f t="shared" si="22"/>
        <v>3.1213421771361684E-2</v>
      </c>
      <c r="Q205" s="38">
        <f t="shared" si="23"/>
        <v>3.5498871071937985E-2</v>
      </c>
    </row>
    <row r="206" spans="1:17" s="31" customFormat="1" x14ac:dyDescent="0.2">
      <c r="A206" t="s">
        <v>139</v>
      </c>
      <c r="B206">
        <v>20378</v>
      </c>
      <c r="C206" t="s">
        <v>138</v>
      </c>
      <c r="D206" t="s">
        <v>54</v>
      </c>
      <c r="E206">
        <v>0.05</v>
      </c>
      <c r="F206" t="s">
        <v>32</v>
      </c>
      <c r="G206">
        <v>63</v>
      </c>
      <c r="H206" s="31">
        <v>82178</v>
      </c>
      <c r="I206" s="31">
        <v>134846</v>
      </c>
      <c r="J206" s="31">
        <v>5140</v>
      </c>
      <c r="K206" s="31">
        <v>4800</v>
      </c>
      <c r="L206" s="31">
        <f t="shared" si="18"/>
        <v>2140.4126984126983</v>
      </c>
      <c r="M206" s="31">
        <f t="shared" si="19"/>
        <v>81.587301587301582</v>
      </c>
      <c r="N206" s="31">
        <f t="shared" si="20"/>
        <v>76.19047619047619</v>
      </c>
      <c r="O206" s="39">
        <f t="shared" si="21"/>
        <v>0.44960736262942719</v>
      </c>
      <c r="P206" s="38">
        <f t="shared" si="22"/>
        <v>3.8117556323509778E-2</v>
      </c>
      <c r="Q206" s="38">
        <f t="shared" si="23"/>
        <v>3.5596161547246485E-2</v>
      </c>
    </row>
    <row r="207" spans="1:17" s="31" customFormat="1" x14ac:dyDescent="0.2">
      <c r="A207" t="s">
        <v>139</v>
      </c>
      <c r="B207">
        <v>20379</v>
      </c>
      <c r="C207" t="s">
        <v>138</v>
      </c>
      <c r="D207" t="s">
        <v>54</v>
      </c>
      <c r="E207">
        <v>0.05</v>
      </c>
      <c r="F207" t="s">
        <v>32</v>
      </c>
      <c r="G207">
        <v>63</v>
      </c>
      <c r="H207" s="31">
        <v>129918</v>
      </c>
      <c r="I207" s="31">
        <v>217134</v>
      </c>
      <c r="J207" s="31">
        <v>6624</v>
      </c>
      <c r="K207" s="31">
        <v>7730</v>
      </c>
      <c r="L207" s="31">
        <f t="shared" si="18"/>
        <v>3446.5714285714284</v>
      </c>
      <c r="M207" s="31">
        <f t="shared" si="19"/>
        <v>105.14285714285714</v>
      </c>
      <c r="N207" s="31">
        <f t="shared" si="20"/>
        <v>122.6984126984127</v>
      </c>
      <c r="O207" s="39">
        <f t="shared" si="21"/>
        <v>0.7240551902344734</v>
      </c>
      <c r="P207" s="38">
        <f t="shared" si="22"/>
        <v>3.0506507502279699E-2</v>
      </c>
      <c r="Q207" s="38">
        <f t="shared" si="23"/>
        <v>3.5600136321349951E-2</v>
      </c>
    </row>
    <row r="208" spans="1:17" s="31" customFormat="1" x14ac:dyDescent="0.2">
      <c r="A208" t="s">
        <v>132</v>
      </c>
      <c r="B208">
        <v>10542</v>
      </c>
      <c r="C208" t="s">
        <v>137</v>
      </c>
      <c r="D208" t="s">
        <v>51</v>
      </c>
      <c r="E208">
        <v>0.01</v>
      </c>
      <c r="F208" t="s">
        <v>32</v>
      </c>
      <c r="G208">
        <v>89</v>
      </c>
      <c r="H208" s="31">
        <v>116066</v>
      </c>
      <c r="I208" s="31">
        <v>96426</v>
      </c>
      <c r="J208" s="31">
        <v>6862</v>
      </c>
      <c r="K208" s="31">
        <v>9642</v>
      </c>
      <c r="L208" s="31">
        <f t="shared" si="18"/>
        <v>1083.4382022471909</v>
      </c>
      <c r="M208" s="31">
        <f t="shared" si="19"/>
        <v>77.101123595505612</v>
      </c>
      <c r="N208" s="31">
        <f t="shared" si="20"/>
        <v>108.33707865168539</v>
      </c>
      <c r="O208" s="39">
        <f t="shared" si="21"/>
        <v>0.63930757022423934</v>
      </c>
      <c r="P208" s="38">
        <f t="shared" si="22"/>
        <v>7.1163379171592725E-2</v>
      </c>
      <c r="Q208" s="38">
        <f t="shared" si="23"/>
        <v>9.9993777611847426E-2</v>
      </c>
    </row>
    <row r="209" spans="1:17" s="31" customFormat="1" x14ac:dyDescent="0.2">
      <c r="A209" t="s">
        <v>132</v>
      </c>
      <c r="B209">
        <v>10790</v>
      </c>
      <c r="C209" t="s">
        <v>136</v>
      </c>
      <c r="D209" t="s">
        <v>51</v>
      </c>
      <c r="E209">
        <v>0.01</v>
      </c>
      <c r="F209" t="s">
        <v>32</v>
      </c>
      <c r="G209">
        <v>89</v>
      </c>
      <c r="H209" s="31">
        <v>118606</v>
      </c>
      <c r="I209" s="31">
        <v>68086</v>
      </c>
      <c r="J209" s="31">
        <v>12192</v>
      </c>
      <c r="K209" s="31">
        <v>10206</v>
      </c>
      <c r="L209" s="31">
        <f t="shared" si="18"/>
        <v>765.01123595505624</v>
      </c>
      <c r="M209" s="31">
        <f t="shared" si="19"/>
        <v>136.98876404494382</v>
      </c>
      <c r="N209" s="31">
        <f t="shared" si="20"/>
        <v>114.67415730337079</v>
      </c>
      <c r="O209" s="39">
        <f t="shared" si="21"/>
        <v>0.67670328372833299</v>
      </c>
      <c r="P209" s="38">
        <f t="shared" si="22"/>
        <v>0.17906764973709721</v>
      </c>
      <c r="Q209" s="38">
        <f t="shared" si="23"/>
        <v>0.14989865758011925</v>
      </c>
    </row>
    <row r="210" spans="1:17" s="31" customFormat="1" x14ac:dyDescent="0.2">
      <c r="A210" t="s">
        <v>132</v>
      </c>
      <c r="B210">
        <v>11193</v>
      </c>
      <c r="C210" t="s">
        <v>135</v>
      </c>
      <c r="D210" t="s">
        <v>51</v>
      </c>
      <c r="E210">
        <v>0.01</v>
      </c>
      <c r="F210" t="s">
        <v>35</v>
      </c>
      <c r="G210">
        <v>64</v>
      </c>
      <c r="H210" s="31">
        <v>57960</v>
      </c>
      <c r="I210" s="31">
        <v>57084</v>
      </c>
      <c r="J210" s="31">
        <v>7608</v>
      </c>
      <c r="K210" s="31">
        <v>6548</v>
      </c>
      <c r="L210" s="31">
        <f t="shared" si="18"/>
        <v>891.9375</v>
      </c>
      <c r="M210" s="31">
        <f t="shared" si="19"/>
        <v>118.875</v>
      </c>
      <c r="N210" s="31">
        <f t="shared" si="20"/>
        <v>102.3125</v>
      </c>
      <c r="O210" s="39">
        <f t="shared" si="21"/>
        <v>0.60375594941843047</v>
      </c>
      <c r="P210" s="38">
        <f t="shared" si="22"/>
        <v>0.13327727559386168</v>
      </c>
      <c r="Q210" s="38">
        <f t="shared" si="23"/>
        <v>0.11470814939387569</v>
      </c>
    </row>
    <row r="211" spans="1:17" s="31" customFormat="1" x14ac:dyDescent="0.2">
      <c r="A211" t="s">
        <v>132</v>
      </c>
      <c r="B211">
        <v>11194</v>
      </c>
      <c r="C211" t="s">
        <v>112</v>
      </c>
      <c r="D211" t="s">
        <v>51</v>
      </c>
      <c r="E211">
        <v>0.01</v>
      </c>
      <c r="F211" t="s">
        <v>35</v>
      </c>
      <c r="G211">
        <v>82</v>
      </c>
      <c r="H211" s="31">
        <v>227196</v>
      </c>
      <c r="I211" s="31">
        <v>221158</v>
      </c>
      <c r="J211" s="31">
        <v>33530</v>
      </c>
      <c r="K211" s="31">
        <v>24902</v>
      </c>
      <c r="L211" s="31">
        <f t="shared" si="18"/>
        <v>2697.0487804878048</v>
      </c>
      <c r="M211" s="31">
        <f t="shared" si="19"/>
        <v>408.90243902439022</v>
      </c>
      <c r="N211" s="31">
        <f t="shared" si="20"/>
        <v>303.6829268292683</v>
      </c>
      <c r="O211" s="39">
        <f t="shared" si="21"/>
        <v>1.7920622974707159</v>
      </c>
      <c r="P211" s="38">
        <f t="shared" si="22"/>
        <v>0.15161106539216307</v>
      </c>
      <c r="Q211" s="38">
        <f t="shared" si="23"/>
        <v>0.11259823293753787</v>
      </c>
    </row>
    <row r="212" spans="1:17" s="31" customFormat="1" x14ac:dyDescent="0.2">
      <c r="A212" t="s">
        <v>132</v>
      </c>
      <c r="B212">
        <v>11197</v>
      </c>
      <c r="C212" t="s">
        <v>134</v>
      </c>
      <c r="D212" t="s">
        <v>51</v>
      </c>
      <c r="E212">
        <v>0.01</v>
      </c>
      <c r="F212" t="s">
        <v>32</v>
      </c>
      <c r="G212">
        <v>60</v>
      </c>
      <c r="H212" s="31">
        <v>99994</v>
      </c>
      <c r="I212" s="31">
        <v>161300</v>
      </c>
      <c r="J212" s="31">
        <v>12922</v>
      </c>
      <c r="K212" s="31">
        <v>16436</v>
      </c>
      <c r="L212" s="31">
        <f t="shared" si="18"/>
        <v>2688.3333333333335</v>
      </c>
      <c r="M212" s="31">
        <f t="shared" si="19"/>
        <v>215.36666666666667</v>
      </c>
      <c r="N212" s="31">
        <f t="shared" si="20"/>
        <v>273.93333333333334</v>
      </c>
      <c r="O212" s="39">
        <f t="shared" si="21"/>
        <v>1.6165070714137768</v>
      </c>
      <c r="P212" s="38">
        <f t="shared" si="22"/>
        <v>8.0111593304401735E-2</v>
      </c>
      <c r="Q212" s="38">
        <f t="shared" si="23"/>
        <v>0.10189708617482951</v>
      </c>
    </row>
    <row r="213" spans="1:17" s="31" customFormat="1" x14ac:dyDescent="0.2">
      <c r="A213" t="s">
        <v>132</v>
      </c>
      <c r="B213">
        <v>11198</v>
      </c>
      <c r="C213" t="s">
        <v>134</v>
      </c>
      <c r="D213" t="s">
        <v>51</v>
      </c>
      <c r="E213">
        <v>0.01</v>
      </c>
      <c r="F213" t="s">
        <v>32</v>
      </c>
      <c r="G213">
        <v>60</v>
      </c>
      <c r="H213" s="31">
        <v>105234</v>
      </c>
      <c r="I213" s="31">
        <v>172446</v>
      </c>
      <c r="J213" s="31">
        <v>11308</v>
      </c>
      <c r="K213" s="31">
        <v>17572</v>
      </c>
      <c r="L213" s="31">
        <f t="shared" si="18"/>
        <v>2874.1</v>
      </c>
      <c r="M213" s="31">
        <f t="shared" si="19"/>
        <v>188.46666666666667</v>
      </c>
      <c r="N213" s="31">
        <f t="shared" si="20"/>
        <v>292.86666666666667</v>
      </c>
      <c r="O213" s="39">
        <f t="shared" si="21"/>
        <v>1.7282345010271896</v>
      </c>
      <c r="P213" s="38">
        <f t="shared" si="22"/>
        <v>6.5574150748640148E-2</v>
      </c>
      <c r="Q213" s="38">
        <f t="shared" si="23"/>
        <v>0.10189856534799299</v>
      </c>
    </row>
    <row r="214" spans="1:17" s="31" customFormat="1" x14ac:dyDescent="0.2">
      <c r="A214" t="s">
        <v>132</v>
      </c>
      <c r="B214">
        <v>11200</v>
      </c>
      <c r="C214" t="s">
        <v>103</v>
      </c>
      <c r="D214" t="s">
        <v>51</v>
      </c>
      <c r="E214">
        <v>0.01</v>
      </c>
      <c r="F214" t="s">
        <v>36</v>
      </c>
      <c r="G214">
        <v>7</v>
      </c>
      <c r="H214" s="31">
        <v>20012</v>
      </c>
      <c r="I214" s="31">
        <v>14662</v>
      </c>
      <c r="J214" s="31">
        <v>1592</v>
      </c>
      <c r="K214" s="31">
        <v>1454</v>
      </c>
      <c r="L214" s="31">
        <f t="shared" si="18"/>
        <v>2094.5714285714284</v>
      </c>
      <c r="M214" s="31">
        <f t="shared" si="19"/>
        <v>227.42857142857142</v>
      </c>
      <c r="N214" s="31">
        <f t="shared" si="20"/>
        <v>207.71428571428572</v>
      </c>
      <c r="O214" s="39">
        <f t="shared" si="21"/>
        <v>1.225742072368476</v>
      </c>
      <c r="P214" s="38">
        <f t="shared" si="22"/>
        <v>0.10858000272814078</v>
      </c>
      <c r="Q214" s="38">
        <f t="shared" si="23"/>
        <v>9.9167917064520536E-2</v>
      </c>
    </row>
    <row r="215" spans="1:17" s="31" customFormat="1" x14ac:dyDescent="0.2">
      <c r="A215" t="s">
        <v>132</v>
      </c>
      <c r="B215">
        <v>11211</v>
      </c>
      <c r="C215" t="s">
        <v>133</v>
      </c>
      <c r="D215" t="s">
        <v>51</v>
      </c>
      <c r="E215">
        <v>0.01</v>
      </c>
      <c r="F215" t="s">
        <v>32</v>
      </c>
      <c r="G215">
        <v>29</v>
      </c>
      <c r="H215" s="31">
        <v>63760</v>
      </c>
      <c r="I215" s="31">
        <v>100500</v>
      </c>
      <c r="J215" s="31">
        <v>5766</v>
      </c>
      <c r="K215" s="31">
        <v>9628</v>
      </c>
      <c r="L215" s="31">
        <f t="shared" si="18"/>
        <v>3465.5172413793102</v>
      </c>
      <c r="M215" s="31">
        <f t="shared" si="19"/>
        <v>198.82758620689654</v>
      </c>
      <c r="N215" s="31">
        <f t="shared" si="20"/>
        <v>332</v>
      </c>
      <c r="O215" s="39">
        <f t="shared" si="21"/>
        <v>1.959164082657729</v>
      </c>
      <c r="P215" s="38">
        <f t="shared" si="22"/>
        <v>5.7373134328358208E-2</v>
      </c>
      <c r="Q215" s="38">
        <f t="shared" si="23"/>
        <v>9.5800995024875615E-2</v>
      </c>
    </row>
    <row r="216" spans="1:17" s="31" customFormat="1" x14ac:dyDescent="0.2">
      <c r="A216" t="s">
        <v>132</v>
      </c>
      <c r="B216">
        <v>11212</v>
      </c>
      <c r="C216" t="s">
        <v>133</v>
      </c>
      <c r="D216" t="s">
        <v>51</v>
      </c>
      <c r="E216">
        <v>0.01</v>
      </c>
      <c r="F216" t="s">
        <v>32</v>
      </c>
      <c r="G216">
        <v>29</v>
      </c>
      <c r="H216" s="31">
        <v>62570</v>
      </c>
      <c r="I216" s="31">
        <v>87102</v>
      </c>
      <c r="J216" s="31">
        <v>6184</v>
      </c>
      <c r="K216" s="31">
        <v>8344</v>
      </c>
      <c r="L216" s="31">
        <f t="shared" si="18"/>
        <v>3003.5172413793102</v>
      </c>
      <c r="M216" s="31">
        <f t="shared" si="19"/>
        <v>213.24137931034483</v>
      </c>
      <c r="N216" s="31">
        <f t="shared" si="20"/>
        <v>287.72413793103448</v>
      </c>
      <c r="O216" s="39">
        <f t="shared" si="21"/>
        <v>1.6978879420124731</v>
      </c>
      <c r="P216" s="38">
        <f t="shared" si="22"/>
        <v>7.099722164818259E-2</v>
      </c>
      <c r="Q216" s="38">
        <f t="shared" si="23"/>
        <v>9.5795733737457228E-2</v>
      </c>
    </row>
    <row r="217" spans="1:17" s="31" customFormat="1" x14ac:dyDescent="0.2">
      <c r="A217" t="s">
        <v>132</v>
      </c>
      <c r="B217">
        <v>11213</v>
      </c>
      <c r="C217" t="s">
        <v>109</v>
      </c>
      <c r="D217" t="s">
        <v>51</v>
      </c>
      <c r="E217">
        <v>0.01</v>
      </c>
      <c r="F217" t="s">
        <v>35</v>
      </c>
      <c r="G217">
        <v>19</v>
      </c>
      <c r="H217" s="31">
        <v>50928</v>
      </c>
      <c r="I217" s="31">
        <v>57292</v>
      </c>
      <c r="J217" s="31">
        <v>8232</v>
      </c>
      <c r="K217" s="31">
        <v>6194</v>
      </c>
      <c r="L217" s="31">
        <f t="shared" si="18"/>
        <v>3015.3684210526317</v>
      </c>
      <c r="M217" s="31">
        <f t="shared" si="19"/>
        <v>433.26315789473682</v>
      </c>
      <c r="N217" s="31">
        <f t="shared" si="20"/>
        <v>326</v>
      </c>
      <c r="O217" s="39">
        <f t="shared" si="21"/>
        <v>1.9237575028506617</v>
      </c>
      <c r="P217" s="38">
        <f t="shared" si="22"/>
        <v>0.14368498219646722</v>
      </c>
      <c r="Q217" s="38">
        <f t="shared" si="23"/>
        <v>0.10811282552537876</v>
      </c>
    </row>
    <row r="218" spans="1:17" s="31" customFormat="1" x14ac:dyDescent="0.2">
      <c r="A218" t="s">
        <v>132</v>
      </c>
      <c r="B218">
        <v>60109</v>
      </c>
      <c r="C218" t="s">
        <v>131</v>
      </c>
      <c r="D218" t="s">
        <v>116</v>
      </c>
      <c r="E218">
        <v>1</v>
      </c>
      <c r="F218" t="s">
        <v>32</v>
      </c>
      <c r="G218">
        <v>89</v>
      </c>
      <c r="H218" s="31">
        <v>69706</v>
      </c>
      <c r="I218" s="31">
        <v>172136</v>
      </c>
      <c r="J218" s="31">
        <v>19556</v>
      </c>
      <c r="K218" s="31">
        <v>12858</v>
      </c>
      <c r="L218" s="31">
        <f t="shared" si="18"/>
        <v>1934.1123595505619</v>
      </c>
      <c r="M218" s="31">
        <f t="shared" si="19"/>
        <v>219.73033707865167</v>
      </c>
      <c r="N218" s="31">
        <f t="shared" si="20"/>
        <v>144.47191011235955</v>
      </c>
      <c r="O218" s="39">
        <f t="shared" si="21"/>
        <v>0.85254270254545417</v>
      </c>
      <c r="P218" s="38">
        <f t="shared" si="22"/>
        <v>0.11360784495979923</v>
      </c>
      <c r="Q218" s="38">
        <f t="shared" si="23"/>
        <v>7.4696751405865125E-2</v>
      </c>
    </row>
    <row r="219" spans="1:17" s="31" customFormat="1" x14ac:dyDescent="0.2">
      <c r="A219" t="s">
        <v>127</v>
      </c>
      <c r="B219">
        <v>10590</v>
      </c>
      <c r="C219" t="s">
        <v>130</v>
      </c>
      <c r="D219" t="s">
        <v>51</v>
      </c>
      <c r="E219">
        <v>0.01</v>
      </c>
      <c r="F219" t="s">
        <v>32</v>
      </c>
      <c r="G219">
        <v>89</v>
      </c>
      <c r="H219" s="31">
        <v>146114</v>
      </c>
      <c r="I219" s="31">
        <v>103028</v>
      </c>
      <c r="J219" s="31">
        <v>9202</v>
      </c>
      <c r="K219" s="31">
        <v>10302</v>
      </c>
      <c r="L219" s="31">
        <f t="shared" si="18"/>
        <v>1157.6179775280898</v>
      </c>
      <c r="M219" s="31">
        <f t="shared" si="19"/>
        <v>103.3932584269663</v>
      </c>
      <c r="N219" s="31">
        <f t="shared" si="20"/>
        <v>115.75280898876404</v>
      </c>
      <c r="O219" s="39">
        <f t="shared" si="21"/>
        <v>0.68306851155881698</v>
      </c>
      <c r="P219" s="38">
        <f t="shared" si="22"/>
        <v>8.9315525876460772E-2</v>
      </c>
      <c r="Q219" s="38">
        <f t="shared" si="23"/>
        <v>9.9992235120549749E-2</v>
      </c>
    </row>
    <row r="220" spans="1:17" s="31" customFormat="1" x14ac:dyDescent="0.2">
      <c r="A220" t="s">
        <v>127</v>
      </c>
      <c r="B220">
        <v>10593</v>
      </c>
      <c r="C220" t="s">
        <v>129</v>
      </c>
      <c r="D220" t="s">
        <v>51</v>
      </c>
      <c r="E220">
        <v>0.01</v>
      </c>
      <c r="F220" t="s">
        <v>32</v>
      </c>
      <c r="G220">
        <v>89</v>
      </c>
      <c r="H220" s="31">
        <v>115612</v>
      </c>
      <c r="I220" s="31">
        <v>61394</v>
      </c>
      <c r="J220" s="31">
        <v>7940</v>
      </c>
      <c r="K220" s="31">
        <v>6122</v>
      </c>
      <c r="L220" s="31">
        <f t="shared" si="18"/>
        <v>689.82022471910113</v>
      </c>
      <c r="M220" s="31">
        <f t="shared" si="19"/>
        <v>89.213483146067418</v>
      </c>
      <c r="N220" s="31">
        <f t="shared" si="20"/>
        <v>68.786516853932582</v>
      </c>
      <c r="O220" s="39">
        <f t="shared" si="21"/>
        <v>0.40591588310649174</v>
      </c>
      <c r="P220" s="38">
        <f t="shared" si="22"/>
        <v>0.1293285988858846</v>
      </c>
      <c r="Q220" s="38">
        <f t="shared" si="23"/>
        <v>9.971658468254227E-2</v>
      </c>
    </row>
    <row r="221" spans="1:17" s="31" customFormat="1" x14ac:dyDescent="0.2">
      <c r="A221" t="s">
        <v>127</v>
      </c>
      <c r="B221">
        <v>10601</v>
      </c>
      <c r="C221" t="s">
        <v>128</v>
      </c>
      <c r="D221" t="s">
        <v>51</v>
      </c>
      <c r="E221">
        <v>0.01</v>
      </c>
      <c r="F221" t="s">
        <v>32</v>
      </c>
      <c r="G221">
        <v>89</v>
      </c>
      <c r="H221" s="31">
        <v>81244</v>
      </c>
      <c r="I221" s="31">
        <v>52416</v>
      </c>
      <c r="J221" s="31">
        <v>6444</v>
      </c>
      <c r="K221" s="31">
        <v>5194</v>
      </c>
      <c r="L221" s="31">
        <f t="shared" si="18"/>
        <v>588.94382022471905</v>
      </c>
      <c r="M221" s="31">
        <f t="shared" si="19"/>
        <v>72.404494382022477</v>
      </c>
      <c r="N221" s="31">
        <f t="shared" si="20"/>
        <v>58.359550561797754</v>
      </c>
      <c r="O221" s="39">
        <f t="shared" si="21"/>
        <v>0.34438534741181281</v>
      </c>
      <c r="P221" s="38">
        <f t="shared" si="22"/>
        <v>0.12293956043956043</v>
      </c>
      <c r="Q221" s="38">
        <f t="shared" si="23"/>
        <v>9.9091880341880337E-2</v>
      </c>
    </row>
    <row r="222" spans="1:17" s="31" customFormat="1" x14ac:dyDescent="0.2">
      <c r="A222" t="s">
        <v>127</v>
      </c>
      <c r="B222">
        <v>11060</v>
      </c>
      <c r="C222" t="s">
        <v>105</v>
      </c>
      <c r="D222" t="s">
        <v>51</v>
      </c>
      <c r="E222">
        <v>0.01</v>
      </c>
      <c r="F222" t="s">
        <v>32</v>
      </c>
      <c r="G222">
        <v>68</v>
      </c>
      <c r="H222" s="31">
        <v>168714</v>
      </c>
      <c r="I222" s="31">
        <v>135314</v>
      </c>
      <c r="J222" s="31">
        <v>14098</v>
      </c>
      <c r="K222" s="31">
        <v>13598</v>
      </c>
      <c r="L222" s="31">
        <f t="shared" si="18"/>
        <v>1989.9117647058824</v>
      </c>
      <c r="M222" s="31">
        <f t="shared" si="19"/>
        <v>207.3235294117647</v>
      </c>
      <c r="N222" s="31">
        <f t="shared" si="20"/>
        <v>199.97058823529412</v>
      </c>
      <c r="O222" s="39">
        <f t="shared" si="21"/>
        <v>1.1800457652365255</v>
      </c>
      <c r="P222" s="38">
        <f t="shared" si="22"/>
        <v>0.10418729769277385</v>
      </c>
      <c r="Q222" s="38">
        <f t="shared" si="23"/>
        <v>0.10049218853924945</v>
      </c>
    </row>
    <row r="223" spans="1:17" s="31" customFormat="1" x14ac:dyDescent="0.2">
      <c r="A223" t="s">
        <v>127</v>
      </c>
      <c r="B223">
        <v>11091</v>
      </c>
      <c r="C223" t="s">
        <v>105</v>
      </c>
      <c r="D223" t="s">
        <v>51</v>
      </c>
      <c r="E223">
        <v>0.01</v>
      </c>
      <c r="F223" t="s">
        <v>32</v>
      </c>
      <c r="G223">
        <v>21</v>
      </c>
      <c r="H223" s="31">
        <v>60858</v>
      </c>
      <c r="I223" s="31">
        <v>51868</v>
      </c>
      <c r="J223" s="31">
        <v>8046</v>
      </c>
      <c r="K223" s="31">
        <v>5212</v>
      </c>
      <c r="L223" s="31">
        <f t="shared" si="18"/>
        <v>2469.9047619047619</v>
      </c>
      <c r="M223" s="31">
        <f t="shared" si="19"/>
        <v>383.14285714285717</v>
      </c>
      <c r="N223" s="31">
        <f t="shared" si="20"/>
        <v>248.1904761904762</v>
      </c>
      <c r="O223" s="39">
        <f t="shared" si="21"/>
        <v>1.4645959837653593</v>
      </c>
      <c r="P223" s="38">
        <f t="shared" si="22"/>
        <v>0.15512454692681421</v>
      </c>
      <c r="Q223" s="38">
        <f t="shared" si="23"/>
        <v>0.10048584869283567</v>
      </c>
    </row>
    <row r="224" spans="1:17" s="31" customFormat="1" x14ac:dyDescent="0.2">
      <c r="A224" t="s">
        <v>127</v>
      </c>
      <c r="B224">
        <v>11092</v>
      </c>
      <c r="C224" t="s">
        <v>105</v>
      </c>
      <c r="D224" t="s">
        <v>51</v>
      </c>
      <c r="E224">
        <v>0.01</v>
      </c>
      <c r="F224" t="s">
        <v>32</v>
      </c>
      <c r="G224">
        <v>89</v>
      </c>
      <c r="H224" s="31">
        <v>165908</v>
      </c>
      <c r="I224" s="31">
        <v>132782</v>
      </c>
      <c r="J224" s="31">
        <v>16348</v>
      </c>
      <c r="K224" s="31">
        <v>13344</v>
      </c>
      <c r="L224" s="31">
        <f t="shared" si="18"/>
        <v>1491.9325842696628</v>
      </c>
      <c r="M224" s="31">
        <f t="shared" si="19"/>
        <v>183.68539325842696</v>
      </c>
      <c r="N224" s="31">
        <f t="shared" si="20"/>
        <v>149.93258426966293</v>
      </c>
      <c r="O224" s="39">
        <f t="shared" si="21"/>
        <v>0.88476666843727958</v>
      </c>
      <c r="P224" s="38">
        <f t="shared" si="22"/>
        <v>0.12311909746803031</v>
      </c>
      <c r="Q224" s="38">
        <f t="shared" si="23"/>
        <v>0.10049554909550994</v>
      </c>
    </row>
    <row r="225" spans="1:17" s="31" customFormat="1" x14ac:dyDescent="0.2">
      <c r="A225" t="s">
        <v>126</v>
      </c>
      <c r="B225">
        <v>10480</v>
      </c>
      <c r="C225" t="s">
        <v>119</v>
      </c>
      <c r="D225" t="s">
        <v>116</v>
      </c>
      <c r="E225">
        <v>0.01</v>
      </c>
      <c r="F225" t="s">
        <v>29</v>
      </c>
      <c r="G225">
        <v>79</v>
      </c>
      <c r="H225" s="31">
        <v>57544</v>
      </c>
      <c r="I225" s="31">
        <v>35996</v>
      </c>
      <c r="J225" s="31">
        <v>6016</v>
      </c>
      <c r="K225" s="31">
        <v>3606</v>
      </c>
      <c r="L225" s="31">
        <f t="shared" si="18"/>
        <v>455.64556962025318</v>
      </c>
      <c r="M225" s="31">
        <f t="shared" si="19"/>
        <v>76.151898734177209</v>
      </c>
      <c r="N225" s="31">
        <f t="shared" si="20"/>
        <v>45.645569620253163</v>
      </c>
      <c r="O225" s="39">
        <f t="shared" si="21"/>
        <v>0.26935891726642408</v>
      </c>
      <c r="P225" s="38">
        <f t="shared" si="22"/>
        <v>0.16712968107567508</v>
      </c>
      <c r="Q225" s="38">
        <f t="shared" si="23"/>
        <v>0.10017779753305923</v>
      </c>
    </row>
    <row r="226" spans="1:17" s="31" customFormat="1" x14ac:dyDescent="0.2">
      <c r="A226" t="s">
        <v>126</v>
      </c>
      <c r="B226">
        <v>10647</v>
      </c>
      <c r="C226" t="s">
        <v>125</v>
      </c>
      <c r="D226" t="s">
        <v>54</v>
      </c>
      <c r="E226">
        <v>0.01</v>
      </c>
      <c r="F226" t="s">
        <v>32</v>
      </c>
      <c r="G226">
        <v>89</v>
      </c>
      <c r="H226" s="31">
        <v>445358</v>
      </c>
      <c r="I226" s="31">
        <v>891126</v>
      </c>
      <c r="J226" s="31">
        <v>-2100</v>
      </c>
      <c r="K226" s="31">
        <v>35824</v>
      </c>
      <c r="L226" s="31">
        <f t="shared" si="18"/>
        <v>10012.651685393259</v>
      </c>
      <c r="M226" s="31">
        <f t="shared" si="19"/>
        <v>-23.59550561797753</v>
      </c>
      <c r="N226" s="31">
        <f t="shared" si="20"/>
        <v>402.5168539325843</v>
      </c>
      <c r="O226" s="39">
        <f t="shared" si="21"/>
        <v>2.3752908520756226</v>
      </c>
      <c r="P226" s="38">
        <f t="shared" si="22"/>
        <v>-2.3565691047057317E-3</v>
      </c>
      <c r="Q226" s="38">
        <f t="shared" si="23"/>
        <v>4.0200824574751493E-2</v>
      </c>
    </row>
    <row r="227" spans="1:17" s="31" customFormat="1" x14ac:dyDescent="0.2">
      <c r="A227" t="s">
        <v>126</v>
      </c>
      <c r="B227">
        <v>10648</v>
      </c>
      <c r="C227" t="s">
        <v>125</v>
      </c>
      <c r="D227" t="s">
        <v>54</v>
      </c>
      <c r="E227">
        <v>0.01</v>
      </c>
      <c r="F227" t="s">
        <v>32</v>
      </c>
      <c r="G227">
        <v>89</v>
      </c>
      <c r="H227" s="31">
        <v>419730</v>
      </c>
      <c r="I227" s="31">
        <v>535734</v>
      </c>
      <c r="J227" s="31">
        <v>29678</v>
      </c>
      <c r="K227" s="31">
        <v>21536</v>
      </c>
      <c r="L227" s="31">
        <f t="shared" si="18"/>
        <v>6019.4831460674159</v>
      </c>
      <c r="M227" s="31">
        <f t="shared" si="19"/>
        <v>333.46067415730334</v>
      </c>
      <c r="N227" s="31">
        <f t="shared" si="20"/>
        <v>241.97752808988764</v>
      </c>
      <c r="O227" s="39">
        <f t="shared" si="21"/>
        <v>1.4279327766385832</v>
      </c>
      <c r="P227" s="38">
        <f t="shared" si="22"/>
        <v>5.5396894727607358E-2</v>
      </c>
      <c r="Q227" s="38">
        <f t="shared" si="23"/>
        <v>4.0199054008145836E-2</v>
      </c>
    </row>
    <row r="228" spans="1:17" s="31" customFormat="1" x14ac:dyDescent="0.2">
      <c r="A228" t="s">
        <v>126</v>
      </c>
      <c r="B228">
        <v>10649</v>
      </c>
      <c r="C228" t="s">
        <v>125</v>
      </c>
      <c r="D228" t="s">
        <v>54</v>
      </c>
      <c r="E228">
        <v>0.01</v>
      </c>
      <c r="F228" t="s">
        <v>32</v>
      </c>
      <c r="G228">
        <v>89</v>
      </c>
      <c r="H228" s="31">
        <v>451548</v>
      </c>
      <c r="I228" s="31">
        <v>464638</v>
      </c>
      <c r="J228" s="31">
        <v>27772</v>
      </c>
      <c r="K228" s="31">
        <v>18678</v>
      </c>
      <c r="L228" s="31">
        <f t="shared" si="18"/>
        <v>5220.651685393258</v>
      </c>
      <c r="M228" s="31">
        <f t="shared" si="19"/>
        <v>312.04494382022472</v>
      </c>
      <c r="N228" s="31">
        <f t="shared" si="20"/>
        <v>209.86516853932585</v>
      </c>
      <c r="O228" s="39">
        <f t="shared" si="21"/>
        <v>1.2384346397685484</v>
      </c>
      <c r="P228" s="38">
        <f t="shared" si="22"/>
        <v>5.9771262789526471E-2</v>
      </c>
      <c r="Q228" s="38">
        <f t="shared" si="23"/>
        <v>4.0199036669407148E-2</v>
      </c>
    </row>
    <row r="229" spans="1:17" s="31" customFormat="1" x14ac:dyDescent="0.2">
      <c r="A229" t="s">
        <v>126</v>
      </c>
      <c r="B229">
        <v>10650</v>
      </c>
      <c r="C229" t="s">
        <v>125</v>
      </c>
      <c r="D229" t="s">
        <v>54</v>
      </c>
      <c r="E229">
        <v>0.01</v>
      </c>
      <c r="F229" t="s">
        <v>32</v>
      </c>
      <c r="G229">
        <v>89</v>
      </c>
      <c r="H229" s="31">
        <v>751712</v>
      </c>
      <c r="I229" s="31">
        <v>790780</v>
      </c>
      <c r="J229" s="31">
        <v>29364</v>
      </c>
      <c r="K229" s="31">
        <v>31790</v>
      </c>
      <c r="L229" s="31">
        <f t="shared" si="18"/>
        <v>8885.1685393258431</v>
      </c>
      <c r="M229" s="31">
        <f t="shared" si="19"/>
        <v>329.93258426966293</v>
      </c>
      <c r="N229" s="31">
        <f t="shared" si="20"/>
        <v>357.19101123595505</v>
      </c>
      <c r="O229" s="39">
        <f t="shared" si="21"/>
        <v>2.1078186742821581</v>
      </c>
      <c r="P229" s="38">
        <f t="shared" si="22"/>
        <v>3.7132957333265888E-2</v>
      </c>
      <c r="Q229" s="38">
        <f t="shared" si="23"/>
        <v>4.0200814385796299E-2</v>
      </c>
    </row>
    <row r="230" spans="1:17" s="31" customFormat="1" x14ac:dyDescent="0.2">
      <c r="A230" t="s">
        <v>126</v>
      </c>
      <c r="B230">
        <v>10651</v>
      </c>
      <c r="C230" t="s">
        <v>125</v>
      </c>
      <c r="D230" t="s">
        <v>54</v>
      </c>
      <c r="E230">
        <v>0.01</v>
      </c>
      <c r="F230" t="s">
        <v>32</v>
      </c>
      <c r="G230">
        <v>89</v>
      </c>
      <c r="H230" s="31">
        <v>397526</v>
      </c>
      <c r="I230" s="31">
        <v>658322</v>
      </c>
      <c r="J230" s="31">
        <v>19266</v>
      </c>
      <c r="K230" s="31">
        <v>26464</v>
      </c>
      <c r="L230" s="31">
        <f t="shared" si="18"/>
        <v>7396.8764044943819</v>
      </c>
      <c r="M230" s="31">
        <f t="shared" si="19"/>
        <v>216.47191011235955</v>
      </c>
      <c r="N230" s="31">
        <f t="shared" si="20"/>
        <v>297.34831460674155</v>
      </c>
      <c r="O230" s="39">
        <f t="shared" si="21"/>
        <v>1.7546811386034296</v>
      </c>
      <c r="P230" s="38">
        <f t="shared" si="22"/>
        <v>2.9265313934518367E-2</v>
      </c>
      <c r="Q230" s="38">
        <f t="shared" si="23"/>
        <v>4.0199173049055022E-2</v>
      </c>
    </row>
    <row r="231" spans="1:17" s="31" customFormat="1" x14ac:dyDescent="0.2">
      <c r="A231" t="s">
        <v>126</v>
      </c>
      <c r="B231">
        <v>10652</v>
      </c>
      <c r="C231" t="s">
        <v>125</v>
      </c>
      <c r="D231" t="s">
        <v>54</v>
      </c>
      <c r="E231">
        <v>0.01</v>
      </c>
      <c r="F231" t="s">
        <v>32</v>
      </c>
      <c r="G231">
        <v>89</v>
      </c>
      <c r="H231" s="31">
        <v>625968</v>
      </c>
      <c r="I231" s="31">
        <v>566518</v>
      </c>
      <c r="J231" s="31">
        <v>38880</v>
      </c>
      <c r="K231" s="31">
        <v>22774</v>
      </c>
      <c r="L231" s="31">
        <f t="shared" si="18"/>
        <v>6365.3707865168535</v>
      </c>
      <c r="M231" s="31">
        <f t="shared" si="19"/>
        <v>436.85393258426967</v>
      </c>
      <c r="N231" s="31">
        <f t="shared" si="20"/>
        <v>255.88764044943821</v>
      </c>
      <c r="O231" s="39">
        <f t="shared" si="21"/>
        <v>1.5100176938692</v>
      </c>
      <c r="P231" s="38">
        <f t="shared" si="22"/>
        <v>6.86297699278752E-2</v>
      </c>
      <c r="Q231" s="38">
        <f t="shared" si="23"/>
        <v>4.0199958342012079E-2</v>
      </c>
    </row>
    <row r="232" spans="1:17" s="31" customFormat="1" x14ac:dyDescent="0.2">
      <c r="A232" t="s">
        <v>121</v>
      </c>
      <c r="B232">
        <v>10732</v>
      </c>
      <c r="C232" t="s">
        <v>114</v>
      </c>
      <c r="D232" t="s">
        <v>51</v>
      </c>
      <c r="E232">
        <v>0.01</v>
      </c>
      <c r="F232" t="s">
        <v>32</v>
      </c>
      <c r="G232">
        <v>69</v>
      </c>
      <c r="H232" s="31">
        <v>60424</v>
      </c>
      <c r="I232" s="31">
        <v>43002</v>
      </c>
      <c r="J232" s="31">
        <v>6386</v>
      </c>
      <c r="K232" s="31">
        <v>6206</v>
      </c>
      <c r="L232" s="31">
        <f t="shared" si="18"/>
        <v>623.21739130434787</v>
      </c>
      <c r="M232" s="31">
        <f t="shared" si="19"/>
        <v>92.550724637681157</v>
      </c>
      <c r="N232" s="31">
        <f t="shared" si="20"/>
        <v>89.94202898550725</v>
      </c>
      <c r="O232" s="39">
        <f t="shared" si="21"/>
        <v>0.53075660454748852</v>
      </c>
      <c r="P232" s="38">
        <f t="shared" si="22"/>
        <v>0.14850472071066462</v>
      </c>
      <c r="Q232" s="38">
        <f t="shared" si="23"/>
        <v>0.14431886888981907</v>
      </c>
    </row>
    <row r="233" spans="1:17" s="31" customFormat="1" x14ac:dyDescent="0.2">
      <c r="A233" t="s">
        <v>121</v>
      </c>
      <c r="B233">
        <v>10733</v>
      </c>
      <c r="C233" t="s">
        <v>124</v>
      </c>
      <c r="D233" t="s">
        <v>51</v>
      </c>
      <c r="E233">
        <v>0.01</v>
      </c>
      <c r="F233" t="s">
        <v>32</v>
      </c>
      <c r="G233">
        <v>69</v>
      </c>
      <c r="H233" s="31">
        <v>105296</v>
      </c>
      <c r="I233" s="31">
        <v>52296</v>
      </c>
      <c r="J233" s="31">
        <v>6468</v>
      </c>
      <c r="K233" s="31">
        <v>7844</v>
      </c>
      <c r="L233" s="31">
        <f t="shared" si="18"/>
        <v>757.91304347826087</v>
      </c>
      <c r="M233" s="31">
        <f t="shared" si="19"/>
        <v>93.739130434782609</v>
      </c>
      <c r="N233" s="31">
        <f t="shared" si="20"/>
        <v>113.68115942028986</v>
      </c>
      <c r="O233" s="39">
        <f t="shared" si="21"/>
        <v>0.67084350726240738</v>
      </c>
      <c r="P233" s="38">
        <f t="shared" si="22"/>
        <v>0.12368058742542451</v>
      </c>
      <c r="Q233" s="38">
        <f t="shared" si="23"/>
        <v>0.14999235123145174</v>
      </c>
    </row>
    <row r="234" spans="1:17" s="31" customFormat="1" x14ac:dyDescent="0.2">
      <c r="A234" t="s">
        <v>121</v>
      </c>
      <c r="B234">
        <v>11032</v>
      </c>
      <c r="C234" t="s">
        <v>123</v>
      </c>
      <c r="D234" t="s">
        <v>51</v>
      </c>
      <c r="E234">
        <v>0.01</v>
      </c>
      <c r="F234" t="s">
        <v>29</v>
      </c>
      <c r="G234">
        <v>20</v>
      </c>
      <c r="H234" s="31">
        <v>32118</v>
      </c>
      <c r="I234" s="31">
        <v>38340</v>
      </c>
      <c r="J234" s="31">
        <v>6492</v>
      </c>
      <c r="K234" s="31">
        <v>4524</v>
      </c>
      <c r="L234" s="31">
        <f t="shared" si="18"/>
        <v>1917</v>
      </c>
      <c r="M234" s="31">
        <f t="shared" si="19"/>
        <v>324.60000000000002</v>
      </c>
      <c r="N234" s="31">
        <f t="shared" si="20"/>
        <v>226.2</v>
      </c>
      <c r="O234" s="39">
        <f t="shared" si="21"/>
        <v>1.3348280587264407</v>
      </c>
      <c r="P234" s="38">
        <f t="shared" si="22"/>
        <v>0.16932707355242566</v>
      </c>
      <c r="Q234" s="38">
        <f t="shared" si="23"/>
        <v>0.11799687010954617</v>
      </c>
    </row>
    <row r="235" spans="1:17" s="31" customFormat="1" x14ac:dyDescent="0.2">
      <c r="A235" t="s">
        <v>121</v>
      </c>
      <c r="B235">
        <v>11158</v>
      </c>
      <c r="C235" t="s">
        <v>122</v>
      </c>
      <c r="D235" t="s">
        <v>51</v>
      </c>
      <c r="E235">
        <v>0.01</v>
      </c>
      <c r="F235" t="s">
        <v>29</v>
      </c>
      <c r="G235">
        <v>20</v>
      </c>
      <c r="H235" s="31">
        <v>34682</v>
      </c>
      <c r="I235" s="31">
        <v>33072</v>
      </c>
      <c r="J235" s="31">
        <v>3894</v>
      </c>
      <c r="K235" s="31">
        <v>3232</v>
      </c>
      <c r="L235" s="31">
        <f t="shared" si="18"/>
        <v>1653.6</v>
      </c>
      <c r="M235" s="31">
        <f t="shared" si="19"/>
        <v>194.7</v>
      </c>
      <c r="N235" s="31">
        <f t="shared" si="20"/>
        <v>161.6</v>
      </c>
      <c r="O235" s="39">
        <f t="shared" si="21"/>
        <v>0.95361721613701511</v>
      </c>
      <c r="P235" s="38">
        <f t="shared" si="22"/>
        <v>0.11774310595065313</v>
      </c>
      <c r="Q235" s="38">
        <f t="shared" si="23"/>
        <v>9.7726173197871316E-2</v>
      </c>
    </row>
    <row r="236" spans="1:17" s="31" customFormat="1" x14ac:dyDescent="0.2">
      <c r="A236" t="s">
        <v>121</v>
      </c>
      <c r="B236">
        <v>11186</v>
      </c>
      <c r="C236" t="s">
        <v>120</v>
      </c>
      <c r="D236" t="s">
        <v>51</v>
      </c>
      <c r="E236">
        <v>0.01</v>
      </c>
      <c r="F236" t="s">
        <v>29</v>
      </c>
      <c r="G236">
        <v>20</v>
      </c>
      <c r="H236" s="31">
        <v>42778</v>
      </c>
      <c r="I236" s="31">
        <v>41976</v>
      </c>
      <c r="J236" s="31">
        <v>3052</v>
      </c>
      <c r="K236" s="31">
        <v>4072</v>
      </c>
      <c r="L236" s="31">
        <f t="shared" si="18"/>
        <v>2098.8000000000002</v>
      </c>
      <c r="M236" s="31">
        <f t="shared" si="19"/>
        <v>152.6</v>
      </c>
      <c r="N236" s="31">
        <f t="shared" si="20"/>
        <v>203.6</v>
      </c>
      <c r="O236" s="39">
        <f t="shared" si="21"/>
        <v>1.2014632747864868</v>
      </c>
      <c r="P236" s="38">
        <f t="shared" si="22"/>
        <v>7.2708214217648184E-2</v>
      </c>
      <c r="Q236" s="38">
        <f t="shared" si="23"/>
        <v>9.7007813988946062E-2</v>
      </c>
    </row>
    <row r="237" spans="1:17" s="31" customFormat="1" x14ac:dyDescent="0.2">
      <c r="A237" t="s">
        <v>118</v>
      </c>
      <c r="B237">
        <v>10479</v>
      </c>
      <c r="C237" t="s">
        <v>119</v>
      </c>
      <c r="D237" t="s">
        <v>116</v>
      </c>
      <c r="E237">
        <v>0.01</v>
      </c>
      <c r="F237" t="s">
        <v>29</v>
      </c>
      <c r="G237">
        <v>89</v>
      </c>
      <c r="H237" s="31">
        <v>144050</v>
      </c>
      <c r="I237" s="31">
        <v>100136</v>
      </c>
      <c r="J237" s="31">
        <v>-1858</v>
      </c>
      <c r="K237" s="31">
        <v>10034</v>
      </c>
      <c r="L237" s="31">
        <f t="shared" si="18"/>
        <v>1125.1235955056179</v>
      </c>
      <c r="M237" s="31">
        <f t="shared" si="19"/>
        <v>-20.876404494382022</v>
      </c>
      <c r="N237" s="31">
        <f t="shared" si="20"/>
        <v>112.74157303370787</v>
      </c>
      <c r="O237" s="39">
        <f t="shared" si="21"/>
        <v>0.66529891719871581</v>
      </c>
      <c r="P237" s="38">
        <f t="shared" si="22"/>
        <v>-1.8554765518894303E-2</v>
      </c>
      <c r="Q237" s="38">
        <f t="shared" si="23"/>
        <v>0.10020372293680595</v>
      </c>
    </row>
    <row r="238" spans="1:17" s="31" customFormat="1" x14ac:dyDescent="0.2">
      <c r="A238" t="s">
        <v>118</v>
      </c>
      <c r="B238">
        <v>10481</v>
      </c>
      <c r="C238" t="s">
        <v>117</v>
      </c>
      <c r="D238" t="s">
        <v>116</v>
      </c>
      <c r="E238">
        <v>0.01</v>
      </c>
      <c r="F238" t="s">
        <v>29</v>
      </c>
      <c r="G238">
        <v>89</v>
      </c>
      <c r="H238" s="31">
        <v>146248</v>
      </c>
      <c r="I238" s="31">
        <v>99374</v>
      </c>
      <c r="J238" s="31">
        <v>10740</v>
      </c>
      <c r="K238" s="31">
        <v>9938</v>
      </c>
      <c r="L238" s="31">
        <f t="shared" si="18"/>
        <v>1116.5617977528091</v>
      </c>
      <c r="M238" s="31">
        <f t="shared" si="19"/>
        <v>120.67415730337079</v>
      </c>
      <c r="N238" s="31">
        <f t="shared" si="20"/>
        <v>111.66292134831461</v>
      </c>
      <c r="O238" s="39">
        <f t="shared" si="21"/>
        <v>0.65893368936823182</v>
      </c>
      <c r="P238" s="38">
        <f t="shared" si="22"/>
        <v>0.10807655926097369</v>
      </c>
      <c r="Q238" s="38">
        <f t="shared" si="23"/>
        <v>0.10000603779660676</v>
      </c>
    </row>
    <row r="239" spans="1:17" s="31" customFormat="1" x14ac:dyDescent="0.2">
      <c r="A239" t="s">
        <v>118</v>
      </c>
      <c r="B239">
        <v>10482</v>
      </c>
      <c r="C239" t="s">
        <v>117</v>
      </c>
      <c r="D239" t="s">
        <v>116</v>
      </c>
      <c r="E239">
        <v>0.01</v>
      </c>
      <c r="F239" t="s">
        <v>29</v>
      </c>
      <c r="G239">
        <v>89</v>
      </c>
      <c r="H239" s="31">
        <v>124840</v>
      </c>
      <c r="I239" s="31">
        <v>73822</v>
      </c>
      <c r="J239" s="31">
        <v>8656</v>
      </c>
      <c r="K239" s="31">
        <v>7382</v>
      </c>
      <c r="L239" s="31">
        <f t="shared" si="18"/>
        <v>829.4606741573034</v>
      </c>
      <c r="M239" s="31">
        <f t="shared" si="19"/>
        <v>97.258426966292134</v>
      </c>
      <c r="N239" s="31">
        <f t="shared" si="20"/>
        <v>82.943820224719104</v>
      </c>
      <c r="O239" s="39">
        <f t="shared" si="21"/>
        <v>0.48945949838159458</v>
      </c>
      <c r="P239" s="38">
        <f t="shared" si="22"/>
        <v>0.11725501882907534</v>
      </c>
      <c r="Q239" s="38">
        <f t="shared" si="23"/>
        <v>9.9997290780526132E-2</v>
      </c>
    </row>
    <row r="240" spans="1:17" s="31" customFormat="1" x14ac:dyDescent="0.2">
      <c r="A240" t="s">
        <v>115</v>
      </c>
      <c r="B240">
        <v>10165</v>
      </c>
      <c r="C240" t="s">
        <v>58</v>
      </c>
      <c r="D240" t="s">
        <v>54</v>
      </c>
      <c r="E240">
        <v>0.01</v>
      </c>
      <c r="F240" t="s">
        <v>32</v>
      </c>
      <c r="G240">
        <v>89</v>
      </c>
      <c r="H240" s="31">
        <v>327266</v>
      </c>
      <c r="I240" s="31">
        <v>115590</v>
      </c>
      <c r="J240" s="31">
        <v>10668</v>
      </c>
      <c r="K240" s="31">
        <v>11096</v>
      </c>
      <c r="L240" s="31">
        <f t="shared" si="18"/>
        <v>1298.7640449438202</v>
      </c>
      <c r="M240" s="31">
        <f t="shared" si="19"/>
        <v>119.86516853932584</v>
      </c>
      <c r="N240" s="31">
        <f t="shared" si="20"/>
        <v>124.67415730337079</v>
      </c>
      <c r="O240" s="39">
        <f t="shared" si="21"/>
        <v>0.73571425007344537</v>
      </c>
      <c r="P240" s="38">
        <f t="shared" si="22"/>
        <v>9.2291720737087982E-2</v>
      </c>
      <c r="Q240" s="38">
        <f t="shared" si="23"/>
        <v>9.5994463188857168E-2</v>
      </c>
    </row>
    <row r="241" spans="1:17" s="31" customFormat="1" x14ac:dyDescent="0.2">
      <c r="A241" t="s">
        <v>115</v>
      </c>
      <c r="B241">
        <v>10171</v>
      </c>
      <c r="C241" t="s">
        <v>58</v>
      </c>
      <c r="D241" t="s">
        <v>54</v>
      </c>
      <c r="E241">
        <v>0.01</v>
      </c>
      <c r="F241" t="s">
        <v>32</v>
      </c>
      <c r="G241">
        <v>89</v>
      </c>
      <c r="H241" s="31">
        <v>331402</v>
      </c>
      <c r="I241" s="31">
        <v>111460</v>
      </c>
      <c r="J241" s="31">
        <v>7008</v>
      </c>
      <c r="K241" s="31">
        <v>10700</v>
      </c>
      <c r="L241" s="31">
        <f t="shared" si="18"/>
        <v>1252.3595505617977</v>
      </c>
      <c r="M241" s="31">
        <f t="shared" si="19"/>
        <v>78.741573033707866</v>
      </c>
      <c r="N241" s="31">
        <f t="shared" si="20"/>
        <v>120.2247191011236</v>
      </c>
      <c r="O241" s="39">
        <f t="shared" si="21"/>
        <v>0.7094576852726987</v>
      </c>
      <c r="P241" s="38">
        <f t="shared" si="22"/>
        <v>6.2874573838148221E-2</v>
      </c>
      <c r="Q241" s="38">
        <f t="shared" si="23"/>
        <v>9.5998564507446621E-2</v>
      </c>
    </row>
    <row r="242" spans="1:17" s="31" customFormat="1" x14ac:dyDescent="0.2">
      <c r="A242" t="s">
        <v>115</v>
      </c>
      <c r="B242">
        <v>10172</v>
      </c>
      <c r="C242" t="s">
        <v>58</v>
      </c>
      <c r="D242" t="s">
        <v>54</v>
      </c>
      <c r="E242">
        <v>0.01</v>
      </c>
      <c r="F242" t="s">
        <v>32</v>
      </c>
      <c r="G242">
        <v>89</v>
      </c>
      <c r="H242" s="31">
        <v>294952</v>
      </c>
      <c r="I242" s="31">
        <v>84200</v>
      </c>
      <c r="J242" s="31">
        <v>11752</v>
      </c>
      <c r="K242" s="31">
        <v>8084</v>
      </c>
      <c r="L242" s="31">
        <f t="shared" si="18"/>
        <v>946.06741573033707</v>
      </c>
      <c r="M242" s="31">
        <f t="shared" si="19"/>
        <v>132.04494382022472</v>
      </c>
      <c r="N242" s="31">
        <f t="shared" si="20"/>
        <v>90.831460674157299</v>
      </c>
      <c r="O242" s="39">
        <f t="shared" si="21"/>
        <v>0.53600522689200902</v>
      </c>
      <c r="P242" s="38">
        <f t="shared" si="22"/>
        <v>0.13957244655581949</v>
      </c>
      <c r="Q242" s="38">
        <f t="shared" si="23"/>
        <v>9.6009501187648449E-2</v>
      </c>
    </row>
    <row r="243" spans="1:17" s="31" customFormat="1" x14ac:dyDescent="0.2">
      <c r="A243" t="s">
        <v>115</v>
      </c>
      <c r="B243">
        <v>11199</v>
      </c>
      <c r="C243" t="s">
        <v>76</v>
      </c>
      <c r="D243" t="s">
        <v>51</v>
      </c>
      <c r="E243">
        <v>0.01</v>
      </c>
      <c r="F243" t="s">
        <v>30</v>
      </c>
      <c r="G243">
        <v>62</v>
      </c>
      <c r="H243" s="31">
        <v>125206</v>
      </c>
      <c r="I243" s="31">
        <v>152880</v>
      </c>
      <c r="J243" s="31">
        <v>14744</v>
      </c>
      <c r="K243" s="31">
        <v>15120</v>
      </c>
      <c r="L243" s="31">
        <f t="shared" si="18"/>
        <v>2465.8064516129034</v>
      </c>
      <c r="M243" s="31">
        <f t="shared" si="19"/>
        <v>237.80645161290323</v>
      </c>
      <c r="N243" s="31">
        <f t="shared" si="20"/>
        <v>243.87096774193549</v>
      </c>
      <c r="O243" s="39">
        <f t="shared" si="21"/>
        <v>1.4391061469969328</v>
      </c>
      <c r="P243" s="38">
        <f t="shared" si="22"/>
        <v>9.6441653584510734E-2</v>
      </c>
      <c r="Q243" s="38">
        <f t="shared" si="23"/>
        <v>9.8901098901098897E-2</v>
      </c>
    </row>
    <row r="244" spans="1:17" s="31" customFormat="1" x14ac:dyDescent="0.2">
      <c r="A244" t="s">
        <v>115</v>
      </c>
      <c r="B244">
        <v>20459</v>
      </c>
      <c r="C244" t="s">
        <v>63</v>
      </c>
      <c r="D244" t="s">
        <v>54</v>
      </c>
      <c r="E244">
        <v>0.05</v>
      </c>
      <c r="F244" t="s">
        <v>32</v>
      </c>
      <c r="G244">
        <v>89</v>
      </c>
      <c r="H244" s="31">
        <v>134598</v>
      </c>
      <c r="I244" s="31">
        <v>344156</v>
      </c>
      <c r="J244" s="31">
        <v>16402</v>
      </c>
      <c r="K244" s="31">
        <v>8260</v>
      </c>
      <c r="L244" s="31">
        <f t="shared" si="18"/>
        <v>3866.9213483146068</v>
      </c>
      <c r="M244" s="31">
        <f t="shared" si="19"/>
        <v>184.29213483146069</v>
      </c>
      <c r="N244" s="31">
        <f t="shared" si="20"/>
        <v>92.80898876404494</v>
      </c>
      <c r="O244" s="39">
        <f t="shared" si="21"/>
        <v>0.54767481124789641</v>
      </c>
      <c r="P244" s="38">
        <f t="shared" si="22"/>
        <v>4.7658619928172108E-2</v>
      </c>
      <c r="Q244" s="38">
        <f t="shared" si="23"/>
        <v>2.4000743848719766E-2</v>
      </c>
    </row>
    <row r="245" spans="1:17" s="31" customFormat="1" x14ac:dyDescent="0.2">
      <c r="A245" t="s">
        <v>115</v>
      </c>
      <c r="B245">
        <v>20462</v>
      </c>
      <c r="C245" t="s">
        <v>63</v>
      </c>
      <c r="D245" t="s">
        <v>54</v>
      </c>
      <c r="E245">
        <v>0.05</v>
      </c>
      <c r="F245" t="s">
        <v>32</v>
      </c>
      <c r="G245">
        <v>89</v>
      </c>
      <c r="H245" s="31">
        <v>186758</v>
      </c>
      <c r="I245" s="31">
        <v>351370</v>
      </c>
      <c r="J245" s="31">
        <v>7534</v>
      </c>
      <c r="K245" s="31">
        <v>8432</v>
      </c>
      <c r="L245" s="31">
        <f t="shared" si="18"/>
        <v>3947.9775280898875</v>
      </c>
      <c r="M245" s="31">
        <f t="shared" si="19"/>
        <v>84.651685393258433</v>
      </c>
      <c r="N245" s="31">
        <f t="shared" si="20"/>
        <v>94.741573033707866</v>
      </c>
      <c r="O245" s="39">
        <f t="shared" si="21"/>
        <v>0.55907917777751359</v>
      </c>
      <c r="P245" s="38">
        <f t="shared" si="22"/>
        <v>2.1441785012949313E-2</v>
      </c>
      <c r="Q245" s="38">
        <f t="shared" si="23"/>
        <v>2.3997495517545608E-2</v>
      </c>
    </row>
    <row r="246" spans="1:17" s="31" customFormat="1" x14ac:dyDescent="0.2">
      <c r="A246" t="s">
        <v>115</v>
      </c>
      <c r="B246">
        <v>20463</v>
      </c>
      <c r="C246" t="s">
        <v>63</v>
      </c>
      <c r="D246" t="s">
        <v>54</v>
      </c>
      <c r="E246">
        <v>0.05</v>
      </c>
      <c r="F246" t="s">
        <v>32</v>
      </c>
      <c r="G246">
        <v>89</v>
      </c>
      <c r="H246" s="31">
        <v>219720</v>
      </c>
      <c r="I246" s="31">
        <v>534764</v>
      </c>
      <c r="J246" s="31">
        <v>15068</v>
      </c>
      <c r="K246" s="31">
        <v>12834</v>
      </c>
      <c r="L246" s="31">
        <f t="shared" si="18"/>
        <v>6008.5842696629215</v>
      </c>
      <c r="M246" s="31">
        <f t="shared" si="19"/>
        <v>169.30337078651687</v>
      </c>
      <c r="N246" s="31">
        <f t="shared" si="20"/>
        <v>144.20224719101122</v>
      </c>
      <c r="O246" s="39">
        <f t="shared" si="21"/>
        <v>0.85095139558783317</v>
      </c>
      <c r="P246" s="38">
        <f t="shared" si="22"/>
        <v>2.8176915424374116E-2</v>
      </c>
      <c r="Q246" s="38">
        <f t="shared" si="23"/>
        <v>2.3999371685453769E-2</v>
      </c>
    </row>
    <row r="247" spans="1:17" s="31" customFormat="1" x14ac:dyDescent="0.2">
      <c r="A247" t="s">
        <v>108</v>
      </c>
      <c r="B247">
        <v>10572</v>
      </c>
      <c r="C247" t="s">
        <v>114</v>
      </c>
      <c r="D247" t="s">
        <v>51</v>
      </c>
      <c r="E247">
        <v>0.01</v>
      </c>
      <c r="F247" t="s">
        <v>32</v>
      </c>
      <c r="G247">
        <v>82</v>
      </c>
      <c r="H247" s="31">
        <v>74336</v>
      </c>
      <c r="I247" s="31">
        <v>44666</v>
      </c>
      <c r="J247" s="31">
        <v>6268</v>
      </c>
      <c r="K247" s="31">
        <v>4524</v>
      </c>
      <c r="L247" s="31">
        <f t="shared" si="18"/>
        <v>544.70731707317077</v>
      </c>
      <c r="M247" s="31">
        <f t="shared" si="19"/>
        <v>76.439024390243901</v>
      </c>
      <c r="N247" s="31">
        <f t="shared" si="20"/>
        <v>55.170731707317074</v>
      </c>
      <c r="O247" s="39">
        <f t="shared" si="21"/>
        <v>0.32556781920157091</v>
      </c>
      <c r="P247" s="38">
        <f t="shared" si="22"/>
        <v>0.14033045269332378</v>
      </c>
      <c r="Q247" s="38">
        <f t="shared" si="23"/>
        <v>0.10128509380737026</v>
      </c>
    </row>
    <row r="248" spans="1:17" s="31" customFormat="1" x14ac:dyDescent="0.2">
      <c r="A248" t="s">
        <v>108</v>
      </c>
      <c r="B248">
        <v>10603</v>
      </c>
      <c r="C248" t="s">
        <v>113</v>
      </c>
      <c r="D248" t="s">
        <v>51</v>
      </c>
      <c r="E248">
        <v>0.01</v>
      </c>
      <c r="F248" t="s">
        <v>32</v>
      </c>
      <c r="G248">
        <v>82</v>
      </c>
      <c r="H248" s="31">
        <v>93160</v>
      </c>
      <c r="I248" s="31">
        <v>57440</v>
      </c>
      <c r="J248" s="31">
        <v>2350</v>
      </c>
      <c r="K248" s="31">
        <v>5762</v>
      </c>
      <c r="L248" s="31">
        <f t="shared" si="18"/>
        <v>700.48780487804879</v>
      </c>
      <c r="M248" s="31">
        <f t="shared" si="19"/>
        <v>28.658536585365855</v>
      </c>
      <c r="N248" s="31">
        <f t="shared" si="20"/>
        <v>70.268292682926827</v>
      </c>
      <c r="O248" s="39">
        <f t="shared" si="21"/>
        <v>0.41465998546406974</v>
      </c>
      <c r="P248" s="38">
        <f t="shared" si="22"/>
        <v>4.0912256267409471E-2</v>
      </c>
      <c r="Q248" s="38">
        <f t="shared" si="23"/>
        <v>0.10031337047353761</v>
      </c>
    </row>
    <row r="249" spans="1:17" s="31" customFormat="1" x14ac:dyDescent="0.2">
      <c r="A249" t="s">
        <v>108</v>
      </c>
      <c r="B249">
        <v>11194</v>
      </c>
      <c r="C249" t="s">
        <v>112</v>
      </c>
      <c r="D249" t="s">
        <v>51</v>
      </c>
      <c r="E249">
        <v>0.01</v>
      </c>
      <c r="F249" t="s">
        <v>35</v>
      </c>
      <c r="G249">
        <v>7</v>
      </c>
      <c r="H249" s="31">
        <v>20514</v>
      </c>
      <c r="I249" s="31">
        <v>17742</v>
      </c>
      <c r="J249" s="31">
        <v>1496</v>
      </c>
      <c r="K249" s="31">
        <v>1998</v>
      </c>
      <c r="L249" s="31">
        <f t="shared" si="18"/>
        <v>2534.5714285714284</v>
      </c>
      <c r="M249" s="31">
        <f t="shared" si="19"/>
        <v>213.71428571428572</v>
      </c>
      <c r="N249" s="31">
        <f t="shared" si="20"/>
        <v>285.42857142857144</v>
      </c>
      <c r="O249" s="39">
        <f t="shared" si="21"/>
        <v>1.6843415822504919</v>
      </c>
      <c r="P249" s="38">
        <f t="shared" si="22"/>
        <v>8.4319693382933159E-2</v>
      </c>
      <c r="Q249" s="38">
        <f t="shared" si="23"/>
        <v>0.11261413594859655</v>
      </c>
    </row>
    <row r="250" spans="1:17" s="31" customFormat="1" x14ac:dyDescent="0.2">
      <c r="A250" t="s">
        <v>108</v>
      </c>
      <c r="B250">
        <v>11195</v>
      </c>
      <c r="C250" t="s">
        <v>111</v>
      </c>
      <c r="D250" t="s">
        <v>51</v>
      </c>
      <c r="E250">
        <v>0.01</v>
      </c>
      <c r="F250" t="s">
        <v>35</v>
      </c>
      <c r="G250">
        <v>89</v>
      </c>
      <c r="H250" s="31">
        <v>308458</v>
      </c>
      <c r="I250" s="31">
        <v>274468</v>
      </c>
      <c r="J250" s="31">
        <v>25684</v>
      </c>
      <c r="K250" s="31">
        <v>29230</v>
      </c>
      <c r="L250" s="31">
        <f t="shared" si="18"/>
        <v>3083.9101123595506</v>
      </c>
      <c r="M250" s="31">
        <f t="shared" si="19"/>
        <v>288.58426966292137</v>
      </c>
      <c r="N250" s="31">
        <f t="shared" si="20"/>
        <v>328.42696629213481</v>
      </c>
      <c r="O250" s="39">
        <f t="shared" si="21"/>
        <v>1.9380792654692507</v>
      </c>
      <c r="P250" s="38">
        <f t="shared" si="22"/>
        <v>9.3577393357331271E-2</v>
      </c>
      <c r="Q250" s="38">
        <f t="shared" si="23"/>
        <v>0.10649693224711078</v>
      </c>
    </row>
    <row r="251" spans="1:17" s="31" customFormat="1" x14ac:dyDescent="0.2">
      <c r="A251" t="s">
        <v>108</v>
      </c>
      <c r="B251">
        <v>11196</v>
      </c>
      <c r="C251" t="s">
        <v>110</v>
      </c>
      <c r="D251" t="s">
        <v>51</v>
      </c>
      <c r="E251">
        <v>0.01</v>
      </c>
      <c r="F251" t="s">
        <v>35</v>
      </c>
      <c r="G251">
        <v>63</v>
      </c>
      <c r="H251" s="31">
        <v>77890</v>
      </c>
      <c r="I251" s="31">
        <v>74850</v>
      </c>
      <c r="J251" s="31">
        <v>13186</v>
      </c>
      <c r="K251" s="31">
        <v>8556</v>
      </c>
      <c r="L251" s="31">
        <f t="shared" si="18"/>
        <v>1188.0952380952381</v>
      </c>
      <c r="M251" s="31">
        <f t="shared" si="19"/>
        <v>209.30158730158729</v>
      </c>
      <c r="N251" s="31">
        <f t="shared" si="20"/>
        <v>135.8095238095238</v>
      </c>
      <c r="O251" s="39">
        <f t="shared" si="21"/>
        <v>0.80142512388695397</v>
      </c>
      <c r="P251" s="38">
        <f t="shared" si="22"/>
        <v>0.17616566466265865</v>
      </c>
      <c r="Q251" s="38">
        <f t="shared" si="23"/>
        <v>0.11430861723446893</v>
      </c>
    </row>
    <row r="252" spans="1:17" s="31" customFormat="1" x14ac:dyDescent="0.2">
      <c r="A252" t="s">
        <v>108</v>
      </c>
      <c r="B252">
        <v>11213</v>
      </c>
      <c r="C252" t="s">
        <v>109</v>
      </c>
      <c r="D252" t="s">
        <v>51</v>
      </c>
      <c r="E252">
        <v>0.01</v>
      </c>
      <c r="F252" t="s">
        <v>35</v>
      </c>
      <c r="G252">
        <v>7</v>
      </c>
      <c r="H252" s="31">
        <v>26522</v>
      </c>
      <c r="I252" s="31">
        <v>28140</v>
      </c>
      <c r="J252" s="31">
        <v>-3680</v>
      </c>
      <c r="K252" s="31">
        <v>3042</v>
      </c>
      <c r="L252" s="31">
        <f t="shared" si="18"/>
        <v>4020</v>
      </c>
      <c r="M252" s="31">
        <f t="shared" si="19"/>
        <v>-525.71428571428567</v>
      </c>
      <c r="N252" s="31">
        <f t="shared" si="20"/>
        <v>434.57142857142856</v>
      </c>
      <c r="O252" s="39">
        <f t="shared" si="21"/>
        <v>2.5644479945975953</v>
      </c>
      <c r="P252" s="38">
        <f t="shared" si="22"/>
        <v>-0.13077469793887705</v>
      </c>
      <c r="Q252" s="38">
        <f t="shared" si="23"/>
        <v>0.10810234541577825</v>
      </c>
    </row>
    <row r="253" spans="1:17" s="31" customFormat="1" x14ac:dyDescent="0.2">
      <c r="A253" t="s">
        <v>108</v>
      </c>
      <c r="B253">
        <v>11214</v>
      </c>
      <c r="C253" t="s">
        <v>107</v>
      </c>
      <c r="D253" t="s">
        <v>51</v>
      </c>
      <c r="E253">
        <v>0.01</v>
      </c>
      <c r="F253" t="s">
        <v>35</v>
      </c>
      <c r="G253">
        <v>26</v>
      </c>
      <c r="H253" s="31">
        <v>84260</v>
      </c>
      <c r="I253" s="31">
        <v>84804</v>
      </c>
      <c r="J253" s="31">
        <v>12510</v>
      </c>
      <c r="K253" s="31">
        <v>9168</v>
      </c>
      <c r="L253" s="31">
        <f t="shared" si="18"/>
        <v>3261.6923076923076</v>
      </c>
      <c r="M253" s="31">
        <f t="shared" si="19"/>
        <v>481.15384615384613</v>
      </c>
      <c r="N253" s="31">
        <f t="shared" si="20"/>
        <v>352.61538461538464</v>
      </c>
      <c r="O253" s="39">
        <f t="shared" si="21"/>
        <v>2.08081745943073</v>
      </c>
      <c r="P253" s="38">
        <f t="shared" si="22"/>
        <v>0.14751662657421818</v>
      </c>
      <c r="Q253" s="38">
        <f t="shared" si="23"/>
        <v>0.10810810810810811</v>
      </c>
    </row>
    <row r="254" spans="1:17" s="31" customFormat="1" x14ac:dyDescent="0.2">
      <c r="A254" t="s">
        <v>102</v>
      </c>
      <c r="B254">
        <v>11035</v>
      </c>
      <c r="C254" t="s">
        <v>106</v>
      </c>
      <c r="D254" t="s">
        <v>51</v>
      </c>
      <c r="E254">
        <v>0.01</v>
      </c>
      <c r="F254" t="s">
        <v>29</v>
      </c>
      <c r="G254">
        <v>89</v>
      </c>
      <c r="H254" s="31">
        <v>81982</v>
      </c>
      <c r="I254" s="31">
        <v>53438</v>
      </c>
      <c r="J254" s="31">
        <v>4562</v>
      </c>
      <c r="K254" s="31">
        <v>4302</v>
      </c>
      <c r="L254" s="31">
        <f t="shared" si="18"/>
        <v>600.42696629213481</v>
      </c>
      <c r="M254" s="31">
        <f t="shared" si="19"/>
        <v>51.258426966292134</v>
      </c>
      <c r="N254" s="31">
        <f t="shared" si="20"/>
        <v>48.337078651685395</v>
      </c>
      <c r="O254" s="39">
        <f t="shared" si="21"/>
        <v>0.28524177215356544</v>
      </c>
      <c r="P254" s="38">
        <f t="shared" si="22"/>
        <v>8.5369961450653092E-2</v>
      </c>
      <c r="Q254" s="38">
        <f t="shared" si="23"/>
        <v>8.0504509899322577E-2</v>
      </c>
    </row>
    <row r="255" spans="1:17" s="31" customFormat="1" x14ac:dyDescent="0.2">
      <c r="A255" t="s">
        <v>102</v>
      </c>
      <c r="B255">
        <v>11091</v>
      </c>
      <c r="C255" t="s">
        <v>105</v>
      </c>
      <c r="D255" t="s">
        <v>51</v>
      </c>
      <c r="E255">
        <v>0.01</v>
      </c>
      <c r="F255" t="s">
        <v>32</v>
      </c>
      <c r="G255">
        <v>68</v>
      </c>
      <c r="H255" s="31">
        <v>170736</v>
      </c>
      <c r="I255" s="31">
        <v>113932</v>
      </c>
      <c r="J255" s="31">
        <v>12462</v>
      </c>
      <c r="K255" s="31">
        <v>11450</v>
      </c>
      <c r="L255" s="31">
        <f t="shared" si="18"/>
        <v>1675.4705882352941</v>
      </c>
      <c r="M255" s="31">
        <f t="shared" si="19"/>
        <v>183.26470588235293</v>
      </c>
      <c r="N255" s="31">
        <f t="shared" si="20"/>
        <v>168.38235294117646</v>
      </c>
      <c r="O255" s="39">
        <f t="shared" si="21"/>
        <v>0.9936405362522589</v>
      </c>
      <c r="P255" s="38">
        <f t="shared" si="22"/>
        <v>0.1093810343011621</v>
      </c>
      <c r="Q255" s="38">
        <f t="shared" si="23"/>
        <v>0.10049854299055577</v>
      </c>
    </row>
    <row r="256" spans="1:17" s="31" customFormat="1" x14ac:dyDescent="0.2">
      <c r="A256" t="s">
        <v>102</v>
      </c>
      <c r="B256">
        <v>11160</v>
      </c>
      <c r="C256" t="s">
        <v>104</v>
      </c>
      <c r="D256" t="s">
        <v>51</v>
      </c>
      <c r="E256">
        <v>0.01</v>
      </c>
      <c r="F256" t="s">
        <v>33</v>
      </c>
      <c r="G256">
        <v>4</v>
      </c>
      <c r="H256" s="31">
        <v>12018</v>
      </c>
      <c r="I256" s="31">
        <v>14728</v>
      </c>
      <c r="J256" s="31">
        <v>1954</v>
      </c>
      <c r="K256" s="31">
        <v>1474</v>
      </c>
      <c r="L256" s="31">
        <f t="shared" si="18"/>
        <v>3682</v>
      </c>
      <c r="M256" s="31">
        <f t="shared" si="19"/>
        <v>488.5</v>
      </c>
      <c r="N256" s="31">
        <f t="shared" si="20"/>
        <v>368.5</v>
      </c>
      <c r="O256" s="39">
        <f t="shared" si="21"/>
        <v>2.1745541098173891</v>
      </c>
      <c r="P256" s="38">
        <f t="shared" si="22"/>
        <v>0.13267246061922869</v>
      </c>
      <c r="Q256" s="38">
        <f t="shared" si="23"/>
        <v>0.10008147745790331</v>
      </c>
    </row>
    <row r="257" spans="1:17" s="31" customFormat="1" x14ac:dyDescent="0.2">
      <c r="A257" t="s">
        <v>102</v>
      </c>
      <c r="B257">
        <v>11200</v>
      </c>
      <c r="C257" t="s">
        <v>103</v>
      </c>
      <c r="D257" t="s">
        <v>51</v>
      </c>
      <c r="E257">
        <v>0.01</v>
      </c>
      <c r="F257" t="s">
        <v>36</v>
      </c>
      <c r="G257">
        <v>82</v>
      </c>
      <c r="H257" s="31">
        <v>163362</v>
      </c>
      <c r="I257" s="31">
        <v>133214</v>
      </c>
      <c r="J257" s="31">
        <v>12360</v>
      </c>
      <c r="K257" s="31">
        <v>13202</v>
      </c>
      <c r="L257" s="31">
        <f t="shared" si="18"/>
        <v>1624.560975609756</v>
      </c>
      <c r="M257" s="31">
        <f t="shared" si="19"/>
        <v>150.73170731707316</v>
      </c>
      <c r="N257" s="31">
        <f t="shared" si="20"/>
        <v>161</v>
      </c>
      <c r="O257" s="39">
        <f t="shared" si="21"/>
        <v>0.95007655815630843</v>
      </c>
      <c r="P257" s="38">
        <f t="shared" si="22"/>
        <v>9.2783040821535268E-2</v>
      </c>
      <c r="Q257" s="38">
        <f t="shared" si="23"/>
        <v>9.9103697809539537E-2</v>
      </c>
    </row>
    <row r="258" spans="1:17" s="31" customFormat="1" x14ac:dyDescent="0.2">
      <c r="A258" t="s">
        <v>102</v>
      </c>
      <c r="B258">
        <v>11204</v>
      </c>
      <c r="C258" t="s">
        <v>101</v>
      </c>
      <c r="D258" t="s">
        <v>51</v>
      </c>
      <c r="E258">
        <v>0.01</v>
      </c>
      <c r="F258" t="s">
        <v>33</v>
      </c>
      <c r="G258">
        <v>85</v>
      </c>
      <c r="H258" s="31">
        <v>296114</v>
      </c>
      <c r="I258" s="31">
        <v>230702</v>
      </c>
      <c r="J258" s="31">
        <v>15778</v>
      </c>
      <c r="K258" s="31">
        <v>23486</v>
      </c>
      <c r="L258" s="31">
        <f t="shared" si="18"/>
        <v>2714.1411764705881</v>
      </c>
      <c r="M258" s="31">
        <f t="shared" si="19"/>
        <v>185.62352941176471</v>
      </c>
      <c r="N258" s="31">
        <f t="shared" si="20"/>
        <v>276.30588235294118</v>
      </c>
      <c r="O258" s="39">
        <f t="shared" si="21"/>
        <v>1.6305077124485976</v>
      </c>
      <c r="P258" s="38">
        <f t="shared" si="22"/>
        <v>6.8391257986493398E-2</v>
      </c>
      <c r="Q258" s="38">
        <f t="shared" si="23"/>
        <v>0.10180232507737254</v>
      </c>
    </row>
    <row r="259" spans="1:17" s="31" customFormat="1" x14ac:dyDescent="0.2">
      <c r="A259" t="s">
        <v>100</v>
      </c>
      <c r="B259">
        <v>40436</v>
      </c>
      <c r="C259" t="s">
        <v>99</v>
      </c>
      <c r="D259" t="s">
        <v>54</v>
      </c>
      <c r="E259">
        <v>0.25</v>
      </c>
      <c r="F259" t="s">
        <v>32</v>
      </c>
      <c r="G259">
        <v>89</v>
      </c>
      <c r="H259" s="31">
        <v>204762</v>
      </c>
      <c r="I259" s="31">
        <v>419300</v>
      </c>
      <c r="J259" s="31">
        <v>44518</v>
      </c>
      <c r="K259" s="31">
        <v>17276</v>
      </c>
      <c r="L259" s="31">
        <f t="shared" si="18"/>
        <v>4711.2359550561796</v>
      </c>
      <c r="M259" s="31">
        <f t="shared" si="19"/>
        <v>500.20224719101122</v>
      </c>
      <c r="N259" s="31">
        <f t="shared" si="20"/>
        <v>194.11235955056179</v>
      </c>
      <c r="O259" s="39">
        <f t="shared" si="21"/>
        <v>1.1454757916608544</v>
      </c>
      <c r="P259" s="38">
        <f t="shared" si="22"/>
        <v>0.10617219174815168</v>
      </c>
      <c r="Q259" s="38">
        <f t="shared" si="23"/>
        <v>4.120200333889816E-2</v>
      </c>
    </row>
    <row r="260" spans="1:17" s="31" customFormat="1" x14ac:dyDescent="0.2">
      <c r="A260" t="s">
        <v>100</v>
      </c>
      <c r="B260">
        <v>40437</v>
      </c>
      <c r="C260" t="s">
        <v>99</v>
      </c>
      <c r="D260" t="s">
        <v>54</v>
      </c>
      <c r="E260">
        <v>0.25</v>
      </c>
      <c r="F260" t="s">
        <v>32</v>
      </c>
      <c r="G260">
        <v>89</v>
      </c>
      <c r="H260" s="31">
        <v>115180</v>
      </c>
      <c r="I260" s="31">
        <v>249692</v>
      </c>
      <c r="J260" s="31">
        <v>16726</v>
      </c>
      <c r="K260" s="31">
        <v>10288</v>
      </c>
      <c r="L260" s="31">
        <f t="shared" si="18"/>
        <v>2805.5280898876404</v>
      </c>
      <c r="M260" s="31">
        <f t="shared" si="19"/>
        <v>187.93258426966293</v>
      </c>
      <c r="N260" s="31">
        <f t="shared" si="20"/>
        <v>115.59550561797752</v>
      </c>
      <c r="O260" s="39">
        <f t="shared" si="21"/>
        <v>0.68214024916687144</v>
      </c>
      <c r="P260" s="38">
        <f t="shared" si="22"/>
        <v>6.6986527401758963E-2</v>
      </c>
      <c r="Q260" s="38">
        <f t="shared" si="23"/>
        <v>4.1202761802540733E-2</v>
      </c>
    </row>
    <row r="261" spans="1:17" s="31" customFormat="1" x14ac:dyDescent="0.2">
      <c r="A261" t="s">
        <v>100</v>
      </c>
      <c r="B261">
        <v>40438</v>
      </c>
      <c r="C261" t="s">
        <v>99</v>
      </c>
      <c r="D261" t="s">
        <v>54</v>
      </c>
      <c r="E261">
        <v>0.25</v>
      </c>
      <c r="F261" t="s">
        <v>32</v>
      </c>
      <c r="G261">
        <v>89</v>
      </c>
      <c r="H261" s="31">
        <v>84640</v>
      </c>
      <c r="I261" s="31">
        <v>147862</v>
      </c>
      <c r="J261" s="31">
        <v>11902</v>
      </c>
      <c r="K261" s="31">
        <v>6092</v>
      </c>
      <c r="L261" s="31">
        <f t="shared" si="18"/>
        <v>1661.370786516854</v>
      </c>
      <c r="M261" s="31">
        <f t="shared" si="19"/>
        <v>133.73033707865167</v>
      </c>
      <c r="N261" s="31">
        <f t="shared" si="20"/>
        <v>68.449438202247194</v>
      </c>
      <c r="O261" s="39">
        <f t="shared" si="21"/>
        <v>0.40392674940946549</v>
      </c>
      <c r="P261" s="38">
        <f t="shared" si="22"/>
        <v>8.0493974110995389E-2</v>
      </c>
      <c r="Q261" s="38">
        <f t="shared" si="23"/>
        <v>4.1200578918180464E-2</v>
      </c>
    </row>
    <row r="262" spans="1:17" s="31" customFormat="1" x14ac:dyDescent="0.2">
      <c r="A262" t="s">
        <v>100</v>
      </c>
      <c r="B262">
        <v>40439</v>
      </c>
      <c r="C262" t="s">
        <v>99</v>
      </c>
      <c r="D262" t="s">
        <v>54</v>
      </c>
      <c r="E262">
        <v>0.25</v>
      </c>
      <c r="F262" t="s">
        <v>32</v>
      </c>
      <c r="G262">
        <v>89</v>
      </c>
      <c r="H262" s="31">
        <v>105834</v>
      </c>
      <c r="I262" s="31">
        <v>177654</v>
      </c>
      <c r="J262" s="31">
        <v>21092</v>
      </c>
      <c r="K262" s="31">
        <v>7320</v>
      </c>
      <c r="L262" s="31">
        <f t="shared" si="18"/>
        <v>1996.1123595505619</v>
      </c>
      <c r="M262" s="31">
        <f t="shared" si="19"/>
        <v>236.98876404494382</v>
      </c>
      <c r="N262" s="31">
        <f t="shared" si="20"/>
        <v>82.247191011235955</v>
      </c>
      <c r="O262" s="39">
        <f t="shared" si="21"/>
        <v>0.48534862207440699</v>
      </c>
      <c r="P262" s="38">
        <f t="shared" si="22"/>
        <v>0.11872516239431705</v>
      </c>
      <c r="Q262" s="38">
        <f t="shared" si="23"/>
        <v>4.1203688067817219E-2</v>
      </c>
    </row>
    <row r="263" spans="1:17" s="31" customFormat="1" x14ac:dyDescent="0.2">
      <c r="A263" t="s">
        <v>100</v>
      </c>
      <c r="B263">
        <v>40440</v>
      </c>
      <c r="C263" t="s">
        <v>99</v>
      </c>
      <c r="D263" t="s">
        <v>54</v>
      </c>
      <c r="E263">
        <v>0.25</v>
      </c>
      <c r="F263" t="s">
        <v>32</v>
      </c>
      <c r="G263">
        <v>89</v>
      </c>
      <c r="H263" s="31">
        <v>151524</v>
      </c>
      <c r="I263" s="31">
        <v>291054</v>
      </c>
      <c r="J263" s="31">
        <v>27344</v>
      </c>
      <c r="K263" s="31">
        <v>11992</v>
      </c>
      <c r="L263" s="31">
        <f t="shared" si="18"/>
        <v>3270.2696629213483</v>
      </c>
      <c r="M263" s="31">
        <f t="shared" si="19"/>
        <v>307.23595505617976</v>
      </c>
      <c r="N263" s="31">
        <f t="shared" si="20"/>
        <v>134.74157303370785</v>
      </c>
      <c r="O263" s="39">
        <f t="shared" si="21"/>
        <v>0.79512304315796278</v>
      </c>
      <c r="P263" s="38">
        <f t="shared" si="22"/>
        <v>9.3948202051852919E-2</v>
      </c>
      <c r="Q263" s="38">
        <f t="shared" si="23"/>
        <v>4.1201976265572711E-2</v>
      </c>
    </row>
    <row r="264" spans="1:17" s="31" customFormat="1" x14ac:dyDescent="0.2">
      <c r="A264" t="s">
        <v>98</v>
      </c>
      <c r="B264">
        <v>20493</v>
      </c>
      <c r="C264" t="s">
        <v>97</v>
      </c>
      <c r="D264" t="s">
        <v>54</v>
      </c>
      <c r="E264">
        <v>0.05</v>
      </c>
      <c r="F264" t="s">
        <v>32</v>
      </c>
      <c r="G264">
        <v>89</v>
      </c>
      <c r="H264" s="31">
        <v>221802</v>
      </c>
      <c r="I264" s="31">
        <v>57580</v>
      </c>
      <c r="J264" s="31">
        <v>7118</v>
      </c>
      <c r="K264" s="31">
        <v>3662</v>
      </c>
      <c r="L264" s="31">
        <f t="shared" si="18"/>
        <v>646.96629213483141</v>
      </c>
      <c r="M264" s="31">
        <f t="shared" si="19"/>
        <v>79.977528089887642</v>
      </c>
      <c r="N264" s="31">
        <f t="shared" si="20"/>
        <v>41.146067415730336</v>
      </c>
      <c r="O264" s="39">
        <f t="shared" si="21"/>
        <v>0.24280691995033857</v>
      </c>
      <c r="P264" s="38">
        <f t="shared" si="22"/>
        <v>0.12361931226120181</v>
      </c>
      <c r="Q264" s="38">
        <f t="shared" si="23"/>
        <v>6.3598471691559563E-2</v>
      </c>
    </row>
    <row r="265" spans="1:17" s="31" customFormat="1" x14ac:dyDescent="0.2">
      <c r="A265" t="s">
        <v>98</v>
      </c>
      <c r="B265">
        <v>20494</v>
      </c>
      <c r="C265" t="s">
        <v>97</v>
      </c>
      <c r="D265" t="s">
        <v>54</v>
      </c>
      <c r="E265">
        <v>0.05</v>
      </c>
      <c r="F265" t="s">
        <v>32</v>
      </c>
      <c r="G265">
        <v>89</v>
      </c>
      <c r="H265" s="31">
        <v>164510</v>
      </c>
      <c r="I265" s="31">
        <v>42652</v>
      </c>
      <c r="J265" s="31">
        <v>2856</v>
      </c>
      <c r="K265" s="31">
        <v>2712</v>
      </c>
      <c r="L265" s="31">
        <f t="shared" si="18"/>
        <v>479.23595505617976</v>
      </c>
      <c r="M265" s="31">
        <f t="shared" si="19"/>
        <v>32.08988764044944</v>
      </c>
      <c r="N265" s="31">
        <f t="shared" si="20"/>
        <v>30.471910112359552</v>
      </c>
      <c r="O265" s="39">
        <f t="shared" si="21"/>
        <v>0.17981768621117375</v>
      </c>
      <c r="P265" s="38">
        <f t="shared" si="22"/>
        <v>6.6960517677951789E-2</v>
      </c>
      <c r="Q265" s="38">
        <f t="shared" si="23"/>
        <v>6.3584357122760948E-2</v>
      </c>
    </row>
    <row r="266" spans="1:17" s="31" customFormat="1" x14ac:dyDescent="0.2">
      <c r="A266" t="s">
        <v>98</v>
      </c>
      <c r="B266">
        <v>20495</v>
      </c>
      <c r="C266" t="s">
        <v>97</v>
      </c>
      <c r="D266" t="s">
        <v>54</v>
      </c>
      <c r="E266">
        <v>0.05</v>
      </c>
      <c r="F266" t="s">
        <v>32</v>
      </c>
      <c r="G266">
        <v>89</v>
      </c>
      <c r="H266" s="31">
        <v>121948</v>
      </c>
      <c r="I266" s="31">
        <v>32268</v>
      </c>
      <c r="J266" s="31">
        <v>3284</v>
      </c>
      <c r="K266" s="31">
        <v>2052</v>
      </c>
      <c r="L266" s="31">
        <f t="shared" ref="L266:L329" si="24">I266/G266</f>
        <v>362.56179775280901</v>
      </c>
      <c r="M266" s="31">
        <f t="shared" ref="M266:M329" si="25">J266/G266</f>
        <v>36.898876404494381</v>
      </c>
      <c r="N266" s="31">
        <f t="shared" ref="N266:N329" si="26">K266/G266</f>
        <v>23.056179775280899</v>
      </c>
      <c r="O266" s="39">
        <f t="shared" ref="O266:O329" si="27">N266/N$7</f>
        <v>0.13605674487659605</v>
      </c>
      <c r="P266" s="38">
        <f t="shared" ref="P266:P329" si="28">J266/I266</f>
        <v>0.10177265402256105</v>
      </c>
      <c r="Q266" s="38">
        <f t="shared" ref="Q266:Q329" si="29">K266/I266</f>
        <v>6.3592413536630713E-2</v>
      </c>
    </row>
    <row r="267" spans="1:17" s="31" customFormat="1" x14ac:dyDescent="0.2">
      <c r="A267" t="s">
        <v>98</v>
      </c>
      <c r="B267">
        <v>20496</v>
      </c>
      <c r="C267" t="s">
        <v>97</v>
      </c>
      <c r="D267" t="s">
        <v>54</v>
      </c>
      <c r="E267">
        <v>0.05</v>
      </c>
      <c r="F267" t="s">
        <v>32</v>
      </c>
      <c r="G267">
        <v>89</v>
      </c>
      <c r="H267" s="31">
        <v>151596</v>
      </c>
      <c r="I267" s="31">
        <v>40546</v>
      </c>
      <c r="J267" s="31">
        <v>4252</v>
      </c>
      <c r="K267" s="31">
        <v>2578</v>
      </c>
      <c r="L267" s="31">
        <f t="shared" si="24"/>
        <v>455.57303370786519</v>
      </c>
      <c r="M267" s="31">
        <f t="shared" si="25"/>
        <v>47.775280898876403</v>
      </c>
      <c r="N267" s="31">
        <f t="shared" si="26"/>
        <v>28.966292134831459</v>
      </c>
      <c r="O267" s="39">
        <f t="shared" si="27"/>
        <v>0.17093288903112311</v>
      </c>
      <c r="P267" s="38">
        <f t="shared" si="28"/>
        <v>0.10486854436935826</v>
      </c>
      <c r="Q267" s="38">
        <f t="shared" si="29"/>
        <v>6.3582104276624085E-2</v>
      </c>
    </row>
    <row r="268" spans="1:17" s="31" customFormat="1" x14ac:dyDescent="0.2">
      <c r="A268" t="s">
        <v>98</v>
      </c>
      <c r="B268">
        <v>20497</v>
      </c>
      <c r="C268" t="s">
        <v>97</v>
      </c>
      <c r="D268" t="s">
        <v>54</v>
      </c>
      <c r="E268">
        <v>0.05</v>
      </c>
      <c r="F268" t="s">
        <v>32</v>
      </c>
      <c r="G268">
        <v>89</v>
      </c>
      <c r="H268" s="31">
        <v>268386</v>
      </c>
      <c r="I268" s="31">
        <v>66526</v>
      </c>
      <c r="J268" s="31">
        <v>7618</v>
      </c>
      <c r="K268" s="31">
        <v>4230</v>
      </c>
      <c r="L268" s="31">
        <f t="shared" si="24"/>
        <v>747.48314606741576</v>
      </c>
      <c r="M268" s="31">
        <f t="shared" si="25"/>
        <v>85.595505617977523</v>
      </c>
      <c r="N268" s="31">
        <f t="shared" si="26"/>
        <v>47.528089887640448</v>
      </c>
      <c r="O268" s="39">
        <f t="shared" si="27"/>
        <v>0.2804678512807024</v>
      </c>
      <c r="P268" s="38">
        <f t="shared" si="28"/>
        <v>0.11451161951718125</v>
      </c>
      <c r="Q268" s="38">
        <f t="shared" si="29"/>
        <v>6.3584162583050233E-2</v>
      </c>
    </row>
    <row r="269" spans="1:17" s="31" customFormat="1" x14ac:dyDescent="0.2">
      <c r="A269" t="s">
        <v>88</v>
      </c>
      <c r="B269">
        <v>10451</v>
      </c>
      <c r="C269" t="s">
        <v>96</v>
      </c>
      <c r="D269" t="s">
        <v>51</v>
      </c>
      <c r="E269">
        <v>0.01</v>
      </c>
      <c r="F269" t="s">
        <v>29</v>
      </c>
      <c r="G269">
        <v>64</v>
      </c>
      <c r="H269" s="31">
        <v>109196</v>
      </c>
      <c r="I269" s="31">
        <v>52668</v>
      </c>
      <c r="J269" s="31">
        <v>5096</v>
      </c>
      <c r="K269" s="31">
        <v>5266</v>
      </c>
      <c r="L269" s="31">
        <f t="shared" si="24"/>
        <v>822.9375</v>
      </c>
      <c r="M269" s="31">
        <f t="shared" si="25"/>
        <v>79.625</v>
      </c>
      <c r="N269" s="31">
        <f t="shared" si="26"/>
        <v>82.28125</v>
      </c>
      <c r="O269" s="39">
        <f t="shared" si="27"/>
        <v>0.48554960745837733</v>
      </c>
      <c r="P269" s="38">
        <f t="shared" si="28"/>
        <v>9.675704412546518E-2</v>
      </c>
      <c r="Q269" s="38">
        <f t="shared" si="29"/>
        <v>9.9984810511126301E-2</v>
      </c>
    </row>
    <row r="270" spans="1:17" s="31" customFormat="1" x14ac:dyDescent="0.2">
      <c r="A270" t="s">
        <v>88</v>
      </c>
      <c r="B270">
        <v>10487</v>
      </c>
      <c r="C270" t="s">
        <v>95</v>
      </c>
      <c r="D270" t="s">
        <v>51</v>
      </c>
      <c r="E270">
        <v>0.01</v>
      </c>
      <c r="F270" t="s">
        <v>29</v>
      </c>
      <c r="G270">
        <v>64</v>
      </c>
      <c r="H270" s="31">
        <v>76714</v>
      </c>
      <c r="I270" s="31">
        <v>39196</v>
      </c>
      <c r="J270" s="31">
        <v>4858</v>
      </c>
      <c r="K270" s="31">
        <v>3100</v>
      </c>
      <c r="L270" s="31">
        <f t="shared" si="24"/>
        <v>612.4375</v>
      </c>
      <c r="M270" s="31">
        <f t="shared" si="25"/>
        <v>75.90625</v>
      </c>
      <c r="N270" s="31">
        <f t="shared" si="26"/>
        <v>48.4375</v>
      </c>
      <c r="O270" s="39">
        <f t="shared" si="27"/>
        <v>0.28583436823413783</v>
      </c>
      <c r="P270" s="38">
        <f t="shared" si="28"/>
        <v>0.12394121849168283</v>
      </c>
      <c r="Q270" s="38">
        <f t="shared" si="29"/>
        <v>7.9089703030921527E-2</v>
      </c>
    </row>
    <row r="271" spans="1:17" s="31" customFormat="1" x14ac:dyDescent="0.2">
      <c r="A271" t="s">
        <v>88</v>
      </c>
      <c r="B271">
        <v>10519</v>
      </c>
      <c r="C271" t="s">
        <v>94</v>
      </c>
      <c r="D271" t="s">
        <v>51</v>
      </c>
      <c r="E271">
        <v>0.01</v>
      </c>
      <c r="F271" t="s">
        <v>29</v>
      </c>
      <c r="G271">
        <v>64</v>
      </c>
      <c r="H271" s="31">
        <v>89570</v>
      </c>
      <c r="I271" s="31">
        <v>59352</v>
      </c>
      <c r="J271" s="31">
        <v>6870</v>
      </c>
      <c r="K271" s="31">
        <v>5876</v>
      </c>
      <c r="L271" s="31">
        <f t="shared" si="24"/>
        <v>927.375</v>
      </c>
      <c r="M271" s="31">
        <f t="shared" si="25"/>
        <v>107.34375</v>
      </c>
      <c r="N271" s="31">
        <f t="shared" si="26"/>
        <v>91.8125</v>
      </c>
      <c r="O271" s="39">
        <f t="shared" si="27"/>
        <v>0.54179443475606248</v>
      </c>
      <c r="P271" s="38">
        <f t="shared" si="28"/>
        <v>0.11575010109179135</v>
      </c>
      <c r="Q271" s="38">
        <f t="shared" si="29"/>
        <v>9.9002560992047448E-2</v>
      </c>
    </row>
    <row r="272" spans="1:17" s="31" customFormat="1" x14ac:dyDescent="0.2">
      <c r="A272" t="s">
        <v>88</v>
      </c>
      <c r="B272">
        <v>10523</v>
      </c>
      <c r="C272" t="s">
        <v>93</v>
      </c>
      <c r="D272" t="s">
        <v>51</v>
      </c>
      <c r="E272">
        <v>0.01</v>
      </c>
      <c r="F272" t="s">
        <v>29</v>
      </c>
      <c r="G272">
        <v>64</v>
      </c>
      <c r="H272" s="31">
        <v>78334</v>
      </c>
      <c r="I272" s="31">
        <v>47744</v>
      </c>
      <c r="J272" s="31">
        <v>6970</v>
      </c>
      <c r="K272" s="31">
        <v>4780</v>
      </c>
      <c r="L272" s="31">
        <f t="shared" si="24"/>
        <v>746</v>
      </c>
      <c r="M272" s="31">
        <f t="shared" si="25"/>
        <v>108.90625</v>
      </c>
      <c r="N272" s="31">
        <f t="shared" si="26"/>
        <v>74.6875</v>
      </c>
      <c r="O272" s="39">
        <f t="shared" si="27"/>
        <v>0.44073815489005763</v>
      </c>
      <c r="P272" s="38">
        <f t="shared" si="28"/>
        <v>0.14598693029490617</v>
      </c>
      <c r="Q272" s="38">
        <f t="shared" si="29"/>
        <v>0.10011729222520108</v>
      </c>
    </row>
    <row r="273" spans="1:17" s="31" customFormat="1" x14ac:dyDescent="0.2">
      <c r="A273" t="s">
        <v>88</v>
      </c>
      <c r="B273">
        <v>10643</v>
      </c>
      <c r="C273" t="s">
        <v>92</v>
      </c>
      <c r="D273" t="s">
        <v>51</v>
      </c>
      <c r="E273">
        <v>0.01</v>
      </c>
      <c r="F273" t="s">
        <v>29</v>
      </c>
      <c r="G273">
        <v>64</v>
      </c>
      <c r="H273" s="31">
        <v>78548</v>
      </c>
      <c r="I273" s="31">
        <v>33186</v>
      </c>
      <c r="J273" s="31">
        <v>3992</v>
      </c>
      <c r="K273" s="31">
        <v>2996</v>
      </c>
      <c r="L273" s="31">
        <f t="shared" si="24"/>
        <v>518.53125</v>
      </c>
      <c r="M273" s="31">
        <f t="shared" si="25"/>
        <v>62.375</v>
      </c>
      <c r="N273" s="31">
        <f t="shared" si="26"/>
        <v>46.8125</v>
      </c>
      <c r="O273" s="39">
        <f t="shared" si="27"/>
        <v>0.27624508620305704</v>
      </c>
      <c r="P273" s="38">
        <f t="shared" si="28"/>
        <v>0.12029168926655819</v>
      </c>
      <c r="Q273" s="38">
        <f t="shared" si="29"/>
        <v>9.027903332730669E-2</v>
      </c>
    </row>
    <row r="274" spans="1:17" s="31" customFormat="1" x14ac:dyDescent="0.2">
      <c r="A274" t="s">
        <v>88</v>
      </c>
      <c r="B274">
        <v>10684</v>
      </c>
      <c r="C274" t="s">
        <v>91</v>
      </c>
      <c r="D274" t="s">
        <v>51</v>
      </c>
      <c r="E274">
        <v>0.01</v>
      </c>
      <c r="F274" t="s">
        <v>29</v>
      </c>
      <c r="G274">
        <v>64</v>
      </c>
      <c r="H274" s="31">
        <v>99902</v>
      </c>
      <c r="I274" s="31">
        <v>49662</v>
      </c>
      <c r="J274" s="31">
        <v>7860</v>
      </c>
      <c r="K274" s="31">
        <v>5964</v>
      </c>
      <c r="L274" s="31">
        <f t="shared" si="24"/>
        <v>775.96875</v>
      </c>
      <c r="M274" s="31">
        <f t="shared" si="25"/>
        <v>122.8125</v>
      </c>
      <c r="N274" s="31">
        <f t="shared" si="26"/>
        <v>93.1875</v>
      </c>
      <c r="O274" s="39">
        <f t="shared" si="27"/>
        <v>0.54990844262851546</v>
      </c>
      <c r="P274" s="38">
        <f t="shared" si="28"/>
        <v>0.15826990455479037</v>
      </c>
      <c r="Q274" s="38">
        <f t="shared" si="29"/>
        <v>0.12009182070798599</v>
      </c>
    </row>
    <row r="275" spans="1:17" s="31" customFormat="1" x14ac:dyDescent="0.2">
      <c r="A275" t="s">
        <v>88</v>
      </c>
      <c r="B275">
        <v>11036</v>
      </c>
      <c r="C275" t="s">
        <v>90</v>
      </c>
      <c r="D275" t="s">
        <v>51</v>
      </c>
      <c r="E275">
        <v>0.01</v>
      </c>
      <c r="F275" t="s">
        <v>29</v>
      </c>
      <c r="G275">
        <v>64</v>
      </c>
      <c r="H275" s="31">
        <v>90136</v>
      </c>
      <c r="I275" s="31">
        <v>38842</v>
      </c>
      <c r="J275" s="31">
        <v>2954</v>
      </c>
      <c r="K275" s="31">
        <v>3158</v>
      </c>
      <c r="L275" s="31">
        <f t="shared" si="24"/>
        <v>606.90625</v>
      </c>
      <c r="M275" s="31">
        <f t="shared" si="25"/>
        <v>46.15625</v>
      </c>
      <c r="N275" s="31">
        <f t="shared" si="26"/>
        <v>49.34375</v>
      </c>
      <c r="O275" s="39">
        <f t="shared" si="27"/>
        <v>0.29118223705916363</v>
      </c>
      <c r="P275" s="38">
        <f t="shared" si="28"/>
        <v>7.6051696617063999E-2</v>
      </c>
      <c r="Q275" s="38">
        <f t="shared" si="29"/>
        <v>8.1303743370578246E-2</v>
      </c>
    </row>
    <row r="276" spans="1:17" s="31" customFormat="1" x14ac:dyDescent="0.2">
      <c r="A276" t="s">
        <v>88</v>
      </c>
      <c r="B276">
        <v>11121</v>
      </c>
      <c r="C276" t="s">
        <v>89</v>
      </c>
      <c r="D276" t="s">
        <v>51</v>
      </c>
      <c r="E276">
        <v>0.01</v>
      </c>
      <c r="F276" t="s">
        <v>29</v>
      </c>
      <c r="G276">
        <v>64</v>
      </c>
      <c r="H276" s="31">
        <v>116968</v>
      </c>
      <c r="I276" s="31">
        <v>85548</v>
      </c>
      <c r="J276" s="31">
        <v>9570</v>
      </c>
      <c r="K276" s="31">
        <v>9846</v>
      </c>
      <c r="L276" s="31">
        <f t="shared" si="24"/>
        <v>1336.6875</v>
      </c>
      <c r="M276" s="31">
        <f t="shared" si="25"/>
        <v>149.53125</v>
      </c>
      <c r="N276" s="31">
        <f t="shared" si="26"/>
        <v>153.84375</v>
      </c>
      <c r="O276" s="39">
        <f t="shared" si="27"/>
        <v>0.90784683536558741</v>
      </c>
      <c r="P276" s="38">
        <f t="shared" si="28"/>
        <v>0.11186702202272408</v>
      </c>
      <c r="Q276" s="38">
        <f t="shared" si="29"/>
        <v>0.11509328096507224</v>
      </c>
    </row>
    <row r="277" spans="1:17" s="31" customFormat="1" x14ac:dyDescent="0.2">
      <c r="A277" t="s">
        <v>88</v>
      </c>
      <c r="B277">
        <v>20393</v>
      </c>
      <c r="C277" t="s">
        <v>65</v>
      </c>
      <c r="D277" t="s">
        <v>54</v>
      </c>
      <c r="E277">
        <v>0.05</v>
      </c>
      <c r="F277" t="s">
        <v>32</v>
      </c>
      <c r="G277">
        <v>25</v>
      </c>
      <c r="H277" s="31">
        <v>72844</v>
      </c>
      <c r="I277" s="31">
        <v>44224</v>
      </c>
      <c r="J277" s="31">
        <v>5074</v>
      </c>
      <c r="K277" s="31">
        <v>2650</v>
      </c>
      <c r="L277" s="31">
        <f t="shared" si="24"/>
        <v>1768.96</v>
      </c>
      <c r="M277" s="31">
        <f t="shared" si="25"/>
        <v>202.96</v>
      </c>
      <c r="N277" s="31">
        <f t="shared" si="26"/>
        <v>106</v>
      </c>
      <c r="O277" s="39">
        <f t="shared" si="27"/>
        <v>0.62551624325819066</v>
      </c>
      <c r="P277" s="38">
        <f t="shared" si="28"/>
        <v>0.11473408104196817</v>
      </c>
      <c r="Q277" s="38">
        <f t="shared" si="29"/>
        <v>5.9922214182344426E-2</v>
      </c>
    </row>
    <row r="278" spans="1:17" s="31" customFormat="1" x14ac:dyDescent="0.2">
      <c r="A278" t="s">
        <v>88</v>
      </c>
      <c r="B278">
        <v>20394</v>
      </c>
      <c r="C278" t="s">
        <v>65</v>
      </c>
      <c r="D278" t="s">
        <v>54</v>
      </c>
      <c r="E278">
        <v>0.05</v>
      </c>
      <c r="F278" t="s">
        <v>32</v>
      </c>
      <c r="G278">
        <v>25</v>
      </c>
      <c r="H278" s="31">
        <v>81130</v>
      </c>
      <c r="I278" s="31">
        <v>67576</v>
      </c>
      <c r="J278" s="31">
        <v>3766</v>
      </c>
      <c r="K278" s="31">
        <v>4048</v>
      </c>
      <c r="L278" s="31">
        <f t="shared" si="24"/>
        <v>2703.04</v>
      </c>
      <c r="M278" s="31">
        <f t="shared" si="25"/>
        <v>150.63999999999999</v>
      </c>
      <c r="N278" s="31">
        <f t="shared" si="26"/>
        <v>161.91999999999999</v>
      </c>
      <c r="O278" s="39">
        <f t="shared" si="27"/>
        <v>0.95550556706005862</v>
      </c>
      <c r="P278" s="38">
        <f t="shared" si="28"/>
        <v>5.5729844915354564E-2</v>
      </c>
      <c r="Q278" s="38">
        <f t="shared" si="29"/>
        <v>5.9902924115070443E-2</v>
      </c>
    </row>
    <row r="279" spans="1:17" s="31" customFormat="1" x14ac:dyDescent="0.2">
      <c r="A279" t="s">
        <v>88</v>
      </c>
      <c r="B279">
        <v>20395</v>
      </c>
      <c r="C279" t="s">
        <v>65</v>
      </c>
      <c r="D279" t="s">
        <v>54</v>
      </c>
      <c r="E279">
        <v>0.05</v>
      </c>
      <c r="F279" t="s">
        <v>32</v>
      </c>
      <c r="G279">
        <v>25</v>
      </c>
      <c r="H279" s="31">
        <v>117980</v>
      </c>
      <c r="I279" s="31">
        <v>80868</v>
      </c>
      <c r="J279" s="31">
        <v>10434</v>
      </c>
      <c r="K279" s="31">
        <v>4844</v>
      </c>
      <c r="L279" s="31">
        <f t="shared" si="24"/>
        <v>3234.72</v>
      </c>
      <c r="M279" s="31">
        <f t="shared" si="25"/>
        <v>417.36</v>
      </c>
      <c r="N279" s="31">
        <f t="shared" si="26"/>
        <v>193.76</v>
      </c>
      <c r="O279" s="39">
        <f t="shared" si="27"/>
        <v>1.1433964839028963</v>
      </c>
      <c r="P279" s="38">
        <f t="shared" si="28"/>
        <v>0.12902507790473364</v>
      </c>
      <c r="Q279" s="38">
        <f t="shared" si="29"/>
        <v>5.9900084087649005E-2</v>
      </c>
    </row>
    <row r="280" spans="1:17" s="31" customFormat="1" x14ac:dyDescent="0.2">
      <c r="A280" t="s">
        <v>88</v>
      </c>
      <c r="B280">
        <v>20396</v>
      </c>
      <c r="C280" t="s">
        <v>65</v>
      </c>
      <c r="D280" t="s">
        <v>54</v>
      </c>
      <c r="E280">
        <v>0.05</v>
      </c>
      <c r="F280" t="s">
        <v>32</v>
      </c>
      <c r="G280">
        <v>25</v>
      </c>
      <c r="H280" s="31">
        <v>76632</v>
      </c>
      <c r="I280" s="31">
        <v>54002</v>
      </c>
      <c r="J280" s="31">
        <v>9964</v>
      </c>
      <c r="K280" s="31">
        <v>3234</v>
      </c>
      <c r="L280" s="31">
        <f t="shared" si="24"/>
        <v>2160.08</v>
      </c>
      <c r="M280" s="31">
        <f t="shared" si="25"/>
        <v>398.56</v>
      </c>
      <c r="N280" s="31">
        <f t="shared" si="26"/>
        <v>129.36000000000001</v>
      </c>
      <c r="O280" s="39">
        <f t="shared" si="27"/>
        <v>0.76336586064037304</v>
      </c>
      <c r="P280" s="38">
        <f t="shared" si="28"/>
        <v>0.18451168475241658</v>
      </c>
      <c r="Q280" s="38">
        <f t="shared" si="29"/>
        <v>5.988667086404207E-2</v>
      </c>
    </row>
    <row r="281" spans="1:17" s="31" customFormat="1" x14ac:dyDescent="0.2">
      <c r="A281" t="s">
        <v>88</v>
      </c>
      <c r="B281">
        <v>20397</v>
      </c>
      <c r="C281" t="s">
        <v>65</v>
      </c>
      <c r="D281" t="s">
        <v>54</v>
      </c>
      <c r="E281">
        <v>0.05</v>
      </c>
      <c r="F281" t="s">
        <v>32</v>
      </c>
      <c r="G281">
        <v>25</v>
      </c>
      <c r="H281" s="31">
        <v>78352</v>
      </c>
      <c r="I281" s="31">
        <v>63402</v>
      </c>
      <c r="J281" s="31">
        <v>6782</v>
      </c>
      <c r="K281" s="31">
        <v>3798</v>
      </c>
      <c r="L281" s="31">
        <f t="shared" si="24"/>
        <v>2536.08</v>
      </c>
      <c r="M281" s="31">
        <f t="shared" si="25"/>
        <v>271.27999999999997</v>
      </c>
      <c r="N281" s="31">
        <f t="shared" si="26"/>
        <v>151.91999999999999</v>
      </c>
      <c r="O281" s="39">
        <f t="shared" si="27"/>
        <v>0.89649460071494635</v>
      </c>
      <c r="P281" s="38">
        <f t="shared" si="28"/>
        <v>0.10696823444055392</v>
      </c>
      <c r="Q281" s="38">
        <f t="shared" si="29"/>
        <v>5.9903473076559098E-2</v>
      </c>
    </row>
    <row r="282" spans="1:17" s="31" customFormat="1" x14ac:dyDescent="0.2">
      <c r="A282" t="s">
        <v>88</v>
      </c>
      <c r="B282">
        <v>20398</v>
      </c>
      <c r="C282" t="s">
        <v>65</v>
      </c>
      <c r="D282" t="s">
        <v>54</v>
      </c>
      <c r="E282">
        <v>0.05</v>
      </c>
      <c r="F282" t="s">
        <v>32</v>
      </c>
      <c r="G282">
        <v>25</v>
      </c>
      <c r="H282" s="31">
        <v>100932</v>
      </c>
      <c r="I282" s="31">
        <v>91596</v>
      </c>
      <c r="J282" s="31">
        <v>258</v>
      </c>
      <c r="K282" s="31">
        <v>5486</v>
      </c>
      <c r="L282" s="31">
        <f t="shared" si="24"/>
        <v>3663.84</v>
      </c>
      <c r="M282" s="31">
        <f t="shared" si="25"/>
        <v>10.32</v>
      </c>
      <c r="N282" s="31">
        <f t="shared" si="26"/>
        <v>219.44</v>
      </c>
      <c r="O282" s="39">
        <f t="shared" si="27"/>
        <v>1.2949366454771447</v>
      </c>
      <c r="P282" s="38">
        <f t="shared" si="28"/>
        <v>2.8167168872003144E-3</v>
      </c>
      <c r="Q282" s="38">
        <f t="shared" si="29"/>
        <v>5.9893445128608239E-2</v>
      </c>
    </row>
    <row r="283" spans="1:17" s="31" customFormat="1" x14ac:dyDescent="0.2">
      <c r="A283" t="s">
        <v>88</v>
      </c>
      <c r="B283">
        <v>20399</v>
      </c>
      <c r="C283" t="s">
        <v>65</v>
      </c>
      <c r="D283" t="s">
        <v>54</v>
      </c>
      <c r="E283">
        <v>0.05</v>
      </c>
      <c r="F283" t="s">
        <v>32</v>
      </c>
      <c r="G283">
        <v>25</v>
      </c>
      <c r="H283" s="31">
        <v>88296</v>
      </c>
      <c r="I283" s="31">
        <v>47556</v>
      </c>
      <c r="J283" s="31">
        <v>4900</v>
      </c>
      <c r="K283" s="31">
        <v>2848</v>
      </c>
      <c r="L283" s="31">
        <f t="shared" si="24"/>
        <v>1902.24</v>
      </c>
      <c r="M283" s="31">
        <f t="shared" si="25"/>
        <v>196</v>
      </c>
      <c r="N283" s="31">
        <f t="shared" si="26"/>
        <v>113.92</v>
      </c>
      <c r="O283" s="39">
        <f t="shared" si="27"/>
        <v>0.6722529286035196</v>
      </c>
      <c r="P283" s="38">
        <f t="shared" si="28"/>
        <v>0.10303642022037177</v>
      </c>
      <c r="Q283" s="38">
        <f t="shared" si="29"/>
        <v>5.988729077298343E-2</v>
      </c>
    </row>
    <row r="284" spans="1:17" s="31" customFormat="1" x14ac:dyDescent="0.2">
      <c r="A284" t="s">
        <v>88</v>
      </c>
      <c r="B284">
        <v>20400</v>
      </c>
      <c r="C284" t="s">
        <v>65</v>
      </c>
      <c r="D284" t="s">
        <v>54</v>
      </c>
      <c r="E284">
        <v>0.05</v>
      </c>
      <c r="F284" t="s">
        <v>32</v>
      </c>
      <c r="G284">
        <v>25</v>
      </c>
      <c r="H284" s="31">
        <v>89658</v>
      </c>
      <c r="I284" s="31">
        <v>63674</v>
      </c>
      <c r="J284" s="31">
        <v>6792</v>
      </c>
      <c r="K284" s="31">
        <v>3814</v>
      </c>
      <c r="L284" s="31">
        <f t="shared" si="24"/>
        <v>2546.96</v>
      </c>
      <c r="M284" s="31">
        <f t="shared" si="25"/>
        <v>271.68</v>
      </c>
      <c r="N284" s="31">
        <f t="shared" si="26"/>
        <v>152.56</v>
      </c>
      <c r="O284" s="39">
        <f t="shared" si="27"/>
        <v>0.9002713025610336</v>
      </c>
      <c r="P284" s="38">
        <f t="shared" si="28"/>
        <v>0.10666834186638188</v>
      </c>
      <c r="Q284" s="38">
        <f t="shared" si="29"/>
        <v>5.9898859817193832E-2</v>
      </c>
    </row>
    <row r="285" spans="1:17" s="31" customFormat="1" x14ac:dyDescent="0.2">
      <c r="A285" t="s">
        <v>84</v>
      </c>
      <c r="B285">
        <v>11115</v>
      </c>
      <c r="C285" t="s">
        <v>87</v>
      </c>
      <c r="D285" t="s">
        <v>51</v>
      </c>
      <c r="E285">
        <v>0.01</v>
      </c>
      <c r="F285" t="s">
        <v>30</v>
      </c>
      <c r="G285">
        <v>89</v>
      </c>
      <c r="H285" s="31">
        <v>273580</v>
      </c>
      <c r="I285" s="31">
        <v>166054</v>
      </c>
      <c r="J285" s="31">
        <v>20844</v>
      </c>
      <c r="K285" s="31">
        <v>16506</v>
      </c>
      <c r="L285" s="31">
        <f t="shared" si="24"/>
        <v>1865.7752808988764</v>
      </c>
      <c r="M285" s="31">
        <f t="shared" si="25"/>
        <v>234.20224719101122</v>
      </c>
      <c r="N285" s="31">
        <f t="shared" si="26"/>
        <v>185.46067415730337</v>
      </c>
      <c r="O285" s="39">
        <f t="shared" si="27"/>
        <v>1.0944213601038473</v>
      </c>
      <c r="P285" s="38">
        <f t="shared" si="28"/>
        <v>0.12552543148614306</v>
      </c>
      <c r="Q285" s="38">
        <f t="shared" si="29"/>
        <v>9.9401399544726418E-2</v>
      </c>
    </row>
    <row r="286" spans="1:17" s="31" customFormat="1" x14ac:dyDescent="0.2">
      <c r="A286" t="s">
        <v>84</v>
      </c>
      <c r="B286">
        <v>11126</v>
      </c>
      <c r="C286" t="s">
        <v>86</v>
      </c>
      <c r="D286" t="s">
        <v>51</v>
      </c>
      <c r="E286">
        <v>0.01</v>
      </c>
      <c r="F286" t="s">
        <v>30</v>
      </c>
      <c r="G286">
        <v>63</v>
      </c>
      <c r="H286" s="31">
        <v>172016</v>
      </c>
      <c r="I286" s="31">
        <v>108168</v>
      </c>
      <c r="J286" s="31">
        <v>9584</v>
      </c>
      <c r="K286" s="31">
        <v>10752</v>
      </c>
      <c r="L286" s="31">
        <f t="shared" si="24"/>
        <v>1716.952380952381</v>
      </c>
      <c r="M286" s="31">
        <f t="shared" si="25"/>
        <v>152.12698412698413</v>
      </c>
      <c r="N286" s="31">
        <f t="shared" si="26"/>
        <v>170.66666666666666</v>
      </c>
      <c r="O286" s="39">
        <f t="shared" si="27"/>
        <v>1.0071204922899168</v>
      </c>
      <c r="P286" s="38">
        <f t="shared" si="28"/>
        <v>8.8602913985651954E-2</v>
      </c>
      <c r="Q286" s="38">
        <f t="shared" si="29"/>
        <v>9.9400931883736415E-2</v>
      </c>
    </row>
    <row r="287" spans="1:17" s="31" customFormat="1" x14ac:dyDescent="0.2">
      <c r="A287" t="s">
        <v>84</v>
      </c>
      <c r="B287">
        <v>11180</v>
      </c>
      <c r="C287" t="s">
        <v>85</v>
      </c>
      <c r="D287" t="s">
        <v>51</v>
      </c>
      <c r="E287">
        <v>0.01</v>
      </c>
      <c r="F287" t="s">
        <v>30</v>
      </c>
      <c r="G287">
        <v>89</v>
      </c>
      <c r="H287" s="31">
        <v>252058</v>
      </c>
      <c r="I287" s="31">
        <v>220504</v>
      </c>
      <c r="J287" s="31">
        <v>21274</v>
      </c>
      <c r="K287" s="31">
        <v>21874</v>
      </c>
      <c r="L287" s="31">
        <f t="shared" si="24"/>
        <v>2477.5730337078653</v>
      </c>
      <c r="M287" s="31">
        <f t="shared" si="25"/>
        <v>239.03370786516854</v>
      </c>
      <c r="N287" s="31">
        <f t="shared" si="26"/>
        <v>245.77528089887642</v>
      </c>
      <c r="O287" s="39">
        <f t="shared" si="27"/>
        <v>1.4503436829584124</v>
      </c>
      <c r="P287" s="38">
        <f t="shared" si="28"/>
        <v>9.6478975438087297E-2</v>
      </c>
      <c r="Q287" s="38">
        <f t="shared" si="29"/>
        <v>9.920001451220839E-2</v>
      </c>
    </row>
    <row r="288" spans="1:17" s="31" customFormat="1" x14ac:dyDescent="0.2">
      <c r="A288" t="s">
        <v>84</v>
      </c>
      <c r="B288">
        <v>11181</v>
      </c>
      <c r="C288" t="s">
        <v>83</v>
      </c>
      <c r="D288" t="s">
        <v>51</v>
      </c>
      <c r="E288">
        <v>0.01</v>
      </c>
      <c r="F288" t="s">
        <v>30</v>
      </c>
      <c r="G288">
        <v>89</v>
      </c>
      <c r="H288" s="31">
        <v>295410</v>
      </c>
      <c r="I288" s="31">
        <v>340952</v>
      </c>
      <c r="J288" s="31">
        <v>45890</v>
      </c>
      <c r="K288" s="31">
        <v>33720</v>
      </c>
      <c r="L288" s="31">
        <f t="shared" si="24"/>
        <v>3830.9213483146068</v>
      </c>
      <c r="M288" s="31">
        <f t="shared" si="25"/>
        <v>515.61797752808991</v>
      </c>
      <c r="N288" s="31">
        <f t="shared" si="26"/>
        <v>378.87640449438203</v>
      </c>
      <c r="O288" s="39">
        <f t="shared" si="27"/>
        <v>2.2357862754575142</v>
      </c>
      <c r="P288" s="38">
        <f t="shared" si="28"/>
        <v>0.1345937258030456</v>
      </c>
      <c r="Q288" s="38">
        <f t="shared" si="29"/>
        <v>9.8899551843074682E-2</v>
      </c>
    </row>
    <row r="289" spans="1:17" s="31" customFormat="1" x14ac:dyDescent="0.2">
      <c r="A289" t="s">
        <v>81</v>
      </c>
      <c r="B289">
        <v>20358</v>
      </c>
      <c r="C289" t="s">
        <v>82</v>
      </c>
      <c r="D289" t="s">
        <v>54</v>
      </c>
      <c r="E289">
        <v>0.05</v>
      </c>
      <c r="F289" t="s">
        <v>32</v>
      </c>
      <c r="G289">
        <v>89</v>
      </c>
      <c r="H289" s="31">
        <v>168528</v>
      </c>
      <c r="I289" s="31">
        <v>521528</v>
      </c>
      <c r="J289" s="31">
        <v>22148</v>
      </c>
      <c r="K289" s="31">
        <v>22634</v>
      </c>
      <c r="L289" s="31">
        <f t="shared" si="24"/>
        <v>5859.8651685393261</v>
      </c>
      <c r="M289" s="31">
        <f t="shared" si="25"/>
        <v>248.85393258426967</v>
      </c>
      <c r="N289" s="31">
        <f t="shared" si="26"/>
        <v>254.31460674157304</v>
      </c>
      <c r="O289" s="39">
        <f t="shared" si="27"/>
        <v>1.5007350699497441</v>
      </c>
      <c r="P289" s="38">
        <f t="shared" si="28"/>
        <v>4.2467518522495439E-2</v>
      </c>
      <c r="Q289" s="38">
        <f t="shared" si="29"/>
        <v>4.3399395622095077E-2</v>
      </c>
    </row>
    <row r="290" spans="1:17" s="31" customFormat="1" x14ac:dyDescent="0.2">
      <c r="A290" t="s">
        <v>81</v>
      </c>
      <c r="B290">
        <v>20359</v>
      </c>
      <c r="C290" t="s">
        <v>82</v>
      </c>
      <c r="D290" t="s">
        <v>54</v>
      </c>
      <c r="E290">
        <v>0.05</v>
      </c>
      <c r="F290" t="s">
        <v>32</v>
      </c>
      <c r="G290">
        <v>89</v>
      </c>
      <c r="H290" s="31">
        <v>234384</v>
      </c>
      <c r="I290" s="31">
        <v>675074</v>
      </c>
      <c r="J290" s="31">
        <v>35706</v>
      </c>
      <c r="K290" s="31">
        <v>29298</v>
      </c>
      <c r="L290" s="31">
        <f t="shared" si="24"/>
        <v>7585.1011235955057</v>
      </c>
      <c r="M290" s="31">
        <f t="shared" si="25"/>
        <v>401.19101123595505</v>
      </c>
      <c r="N290" s="31">
        <f t="shared" si="26"/>
        <v>329.19101123595505</v>
      </c>
      <c r="O290" s="39">
        <f t="shared" si="27"/>
        <v>1.9425879685158436</v>
      </c>
      <c r="P290" s="38">
        <f t="shared" si="28"/>
        <v>5.289197924968226E-2</v>
      </c>
      <c r="Q290" s="38">
        <f t="shared" si="29"/>
        <v>4.3399686552881608E-2</v>
      </c>
    </row>
    <row r="291" spans="1:17" s="31" customFormat="1" x14ac:dyDescent="0.2">
      <c r="A291" t="s">
        <v>81</v>
      </c>
      <c r="B291">
        <v>20464</v>
      </c>
      <c r="C291" t="s">
        <v>63</v>
      </c>
      <c r="D291" t="s">
        <v>54</v>
      </c>
      <c r="E291">
        <v>0.05</v>
      </c>
      <c r="F291" t="s">
        <v>32</v>
      </c>
      <c r="G291">
        <v>89</v>
      </c>
      <c r="H291" s="31">
        <v>205494</v>
      </c>
      <c r="I291" s="31">
        <v>379906</v>
      </c>
      <c r="J291" s="31">
        <v>20336</v>
      </c>
      <c r="K291" s="31">
        <v>9118</v>
      </c>
      <c r="L291" s="31">
        <f t="shared" si="24"/>
        <v>4268.606741573034</v>
      </c>
      <c r="M291" s="31">
        <f t="shared" si="25"/>
        <v>228.49438202247191</v>
      </c>
      <c r="N291" s="31">
        <f t="shared" si="26"/>
        <v>102.44943820224719</v>
      </c>
      <c r="O291" s="39">
        <f t="shared" si="27"/>
        <v>0.60456403498284739</v>
      </c>
      <c r="P291" s="38">
        <f t="shared" si="28"/>
        <v>5.3529030865529896E-2</v>
      </c>
      <c r="Q291" s="38">
        <f t="shared" si="29"/>
        <v>2.4000673850899958E-2</v>
      </c>
    </row>
    <row r="292" spans="1:17" s="31" customFormat="1" x14ac:dyDescent="0.2">
      <c r="A292" t="s">
        <v>81</v>
      </c>
      <c r="B292">
        <v>20465</v>
      </c>
      <c r="C292" t="s">
        <v>63</v>
      </c>
      <c r="D292" t="s">
        <v>54</v>
      </c>
      <c r="E292">
        <v>0.05</v>
      </c>
      <c r="F292" t="s">
        <v>32</v>
      </c>
      <c r="G292">
        <v>89</v>
      </c>
      <c r="H292" s="31">
        <v>104666</v>
      </c>
      <c r="I292" s="31">
        <v>204620</v>
      </c>
      <c r="J292" s="31">
        <v>10894</v>
      </c>
      <c r="K292" s="31">
        <v>4910</v>
      </c>
      <c r="L292" s="31">
        <f t="shared" si="24"/>
        <v>2299.1011235955057</v>
      </c>
      <c r="M292" s="31">
        <f t="shared" si="25"/>
        <v>122.40449438202248</v>
      </c>
      <c r="N292" s="31">
        <f t="shared" si="26"/>
        <v>55.168539325842694</v>
      </c>
      <c r="O292" s="39">
        <f t="shared" si="27"/>
        <v>0.32555488174663089</v>
      </c>
      <c r="P292" s="38">
        <f t="shared" si="28"/>
        <v>5.3240152477763661E-2</v>
      </c>
      <c r="Q292" s="38">
        <f t="shared" si="29"/>
        <v>2.3995699345127554E-2</v>
      </c>
    </row>
    <row r="293" spans="1:17" s="31" customFormat="1" x14ac:dyDescent="0.2">
      <c r="A293" t="s">
        <v>77</v>
      </c>
      <c r="B293">
        <v>10489</v>
      </c>
      <c r="C293" t="s">
        <v>80</v>
      </c>
      <c r="D293" t="s">
        <v>51</v>
      </c>
      <c r="E293">
        <v>0.01</v>
      </c>
      <c r="F293" t="s">
        <v>29</v>
      </c>
      <c r="G293">
        <v>82</v>
      </c>
      <c r="H293" s="31">
        <v>75152</v>
      </c>
      <c r="I293" s="31">
        <v>61530</v>
      </c>
      <c r="J293" s="31">
        <v>5670</v>
      </c>
      <c r="K293" s="31">
        <v>5034</v>
      </c>
      <c r="L293" s="31">
        <f t="shared" si="24"/>
        <v>750.36585365853659</v>
      </c>
      <c r="M293" s="31">
        <f t="shared" si="25"/>
        <v>69.146341463414629</v>
      </c>
      <c r="N293" s="31">
        <f t="shared" si="26"/>
        <v>61.390243902439025</v>
      </c>
      <c r="O293" s="39">
        <f t="shared" si="27"/>
        <v>0.36226976168450664</v>
      </c>
      <c r="P293" s="38">
        <f t="shared" si="28"/>
        <v>9.2150170648464161E-2</v>
      </c>
      <c r="Q293" s="38">
        <f t="shared" si="29"/>
        <v>8.1813749390541202E-2</v>
      </c>
    </row>
    <row r="294" spans="1:17" s="31" customFormat="1" x14ac:dyDescent="0.2">
      <c r="A294" t="s">
        <v>77</v>
      </c>
      <c r="B294">
        <v>10490</v>
      </c>
      <c r="C294" t="s">
        <v>79</v>
      </c>
      <c r="D294" t="s">
        <v>51</v>
      </c>
      <c r="E294">
        <v>0.01</v>
      </c>
      <c r="F294" t="s">
        <v>29</v>
      </c>
      <c r="G294">
        <v>89</v>
      </c>
      <c r="H294" s="31">
        <v>174670</v>
      </c>
      <c r="I294" s="31">
        <v>115616</v>
      </c>
      <c r="J294" s="31">
        <v>7556</v>
      </c>
      <c r="K294" s="31">
        <v>9134</v>
      </c>
      <c r="L294" s="31">
        <f t="shared" si="24"/>
        <v>1299.056179775281</v>
      </c>
      <c r="M294" s="31">
        <f t="shared" si="25"/>
        <v>84.898876404494388</v>
      </c>
      <c r="N294" s="31">
        <f t="shared" si="26"/>
        <v>102.62921348314607</v>
      </c>
      <c r="O294" s="39">
        <f t="shared" si="27"/>
        <v>0.60562490628792809</v>
      </c>
      <c r="P294" s="38">
        <f t="shared" si="28"/>
        <v>6.5354276224743976E-2</v>
      </c>
      <c r="Q294" s="38">
        <f t="shared" si="29"/>
        <v>7.9002906172156107E-2</v>
      </c>
    </row>
    <row r="295" spans="1:17" s="31" customFormat="1" x14ac:dyDescent="0.2">
      <c r="A295" t="s">
        <v>77</v>
      </c>
      <c r="B295">
        <v>10491</v>
      </c>
      <c r="C295" t="s">
        <v>78</v>
      </c>
      <c r="D295" t="s">
        <v>51</v>
      </c>
      <c r="E295">
        <v>0.01</v>
      </c>
      <c r="F295" t="s">
        <v>29</v>
      </c>
      <c r="G295">
        <v>89</v>
      </c>
      <c r="H295" s="31">
        <v>172020</v>
      </c>
      <c r="I295" s="31">
        <v>80884</v>
      </c>
      <c r="J295" s="31">
        <v>12006</v>
      </c>
      <c r="K295" s="31">
        <v>6292</v>
      </c>
      <c r="L295" s="31">
        <f t="shared" si="24"/>
        <v>908.8089887640449</v>
      </c>
      <c r="M295" s="31">
        <f t="shared" si="25"/>
        <v>134.89887640449439</v>
      </c>
      <c r="N295" s="31">
        <f t="shared" si="26"/>
        <v>70.696629213483149</v>
      </c>
      <c r="O295" s="39">
        <f t="shared" si="27"/>
        <v>0.41718764072297387</v>
      </c>
      <c r="P295" s="38">
        <f t="shared" si="28"/>
        <v>0.14843479550961872</v>
      </c>
      <c r="Q295" s="38">
        <f t="shared" si="29"/>
        <v>7.7790415904257948E-2</v>
      </c>
    </row>
    <row r="296" spans="1:17" s="31" customFormat="1" x14ac:dyDescent="0.2">
      <c r="A296" t="s">
        <v>77</v>
      </c>
      <c r="B296">
        <v>11199</v>
      </c>
      <c r="C296" t="s">
        <v>76</v>
      </c>
      <c r="D296" t="s">
        <v>51</v>
      </c>
      <c r="E296">
        <v>0.01</v>
      </c>
      <c r="F296" t="s">
        <v>30</v>
      </c>
      <c r="G296">
        <v>7</v>
      </c>
      <c r="H296" s="31">
        <v>31088</v>
      </c>
      <c r="I296" s="31">
        <v>45348</v>
      </c>
      <c r="J296" s="31">
        <v>-4218</v>
      </c>
      <c r="K296" s="31">
        <v>4486</v>
      </c>
      <c r="L296" s="31">
        <f t="shared" si="24"/>
        <v>6478.2857142857147</v>
      </c>
      <c r="M296" s="31">
        <f t="shared" si="25"/>
        <v>-602.57142857142856</v>
      </c>
      <c r="N296" s="31">
        <f t="shared" si="26"/>
        <v>640.85714285714289</v>
      </c>
      <c r="O296" s="39">
        <f t="shared" si="27"/>
        <v>3.7817599289167698</v>
      </c>
      <c r="P296" s="38">
        <f t="shared" si="28"/>
        <v>-9.3014024874305365E-2</v>
      </c>
      <c r="Q296" s="38">
        <f t="shared" si="29"/>
        <v>9.8923877569021781E-2</v>
      </c>
    </row>
    <row r="297" spans="1:17" s="31" customFormat="1" x14ac:dyDescent="0.2">
      <c r="A297" t="s">
        <v>72</v>
      </c>
      <c r="B297">
        <v>11037</v>
      </c>
      <c r="C297" t="s">
        <v>75</v>
      </c>
      <c r="D297" t="s">
        <v>54</v>
      </c>
      <c r="E297">
        <v>0.01</v>
      </c>
      <c r="F297" t="s">
        <v>32</v>
      </c>
      <c r="G297">
        <v>89</v>
      </c>
      <c r="H297" s="31">
        <v>267268</v>
      </c>
      <c r="I297" s="31">
        <v>247710</v>
      </c>
      <c r="J297" s="31">
        <v>10790</v>
      </c>
      <c r="K297" s="31">
        <v>19148</v>
      </c>
      <c r="L297" s="31">
        <f t="shared" si="24"/>
        <v>2783.2584269662921</v>
      </c>
      <c r="M297" s="31">
        <f t="shared" si="25"/>
        <v>121.23595505617978</v>
      </c>
      <c r="N297" s="31">
        <f t="shared" si="26"/>
        <v>215.14606741573033</v>
      </c>
      <c r="O297" s="39">
        <f t="shared" si="27"/>
        <v>1.2695977343552929</v>
      </c>
      <c r="P297" s="38">
        <f t="shared" si="28"/>
        <v>4.3559000444067658E-2</v>
      </c>
      <c r="Q297" s="38">
        <f t="shared" si="29"/>
        <v>7.7300068628638322E-2</v>
      </c>
    </row>
    <row r="298" spans="1:17" s="31" customFormat="1" x14ac:dyDescent="0.2">
      <c r="A298" t="s">
        <v>72</v>
      </c>
      <c r="B298">
        <v>11038</v>
      </c>
      <c r="C298" t="s">
        <v>75</v>
      </c>
      <c r="D298" t="s">
        <v>54</v>
      </c>
      <c r="E298">
        <v>0.01</v>
      </c>
      <c r="F298" t="s">
        <v>32</v>
      </c>
      <c r="G298">
        <v>89</v>
      </c>
      <c r="H298" s="31">
        <v>189024</v>
      </c>
      <c r="I298" s="31">
        <v>176670</v>
      </c>
      <c r="J298" s="31">
        <v>16986</v>
      </c>
      <c r="K298" s="31">
        <v>13656</v>
      </c>
      <c r="L298" s="31">
        <f t="shared" si="24"/>
        <v>1985.056179775281</v>
      </c>
      <c r="M298" s="31">
        <f t="shared" si="25"/>
        <v>190.85393258426967</v>
      </c>
      <c r="N298" s="31">
        <f t="shared" si="26"/>
        <v>153.43820224719101</v>
      </c>
      <c r="O298" s="39">
        <f t="shared" si="27"/>
        <v>0.90545365888635265</v>
      </c>
      <c r="P298" s="38">
        <f t="shared" si="28"/>
        <v>9.6145355748004757E-2</v>
      </c>
      <c r="Q298" s="38">
        <f t="shared" si="29"/>
        <v>7.7296654780098492E-2</v>
      </c>
    </row>
    <row r="299" spans="1:17" s="31" customFormat="1" x14ac:dyDescent="0.2">
      <c r="A299" t="s">
        <v>72</v>
      </c>
      <c r="B299">
        <v>11039</v>
      </c>
      <c r="C299" t="s">
        <v>75</v>
      </c>
      <c r="D299" t="s">
        <v>54</v>
      </c>
      <c r="E299">
        <v>0.01</v>
      </c>
      <c r="F299" t="s">
        <v>32</v>
      </c>
      <c r="G299">
        <v>89</v>
      </c>
      <c r="H299" s="31">
        <v>262730</v>
      </c>
      <c r="I299" s="31">
        <v>237918</v>
      </c>
      <c r="J299" s="31">
        <v>16058</v>
      </c>
      <c r="K299" s="31">
        <v>18392</v>
      </c>
      <c r="L299" s="31">
        <f t="shared" si="24"/>
        <v>2673.2359550561796</v>
      </c>
      <c r="M299" s="31">
        <f t="shared" si="25"/>
        <v>180.42696629213484</v>
      </c>
      <c r="N299" s="31">
        <f t="shared" si="26"/>
        <v>206.65168539325842</v>
      </c>
      <c r="O299" s="39">
        <f t="shared" si="27"/>
        <v>1.2194715651902313</v>
      </c>
      <c r="P299" s="38">
        <f t="shared" si="28"/>
        <v>6.7493842416294691E-2</v>
      </c>
      <c r="Q299" s="38">
        <f t="shared" si="29"/>
        <v>7.7303945056700213E-2</v>
      </c>
    </row>
    <row r="300" spans="1:17" s="31" customFormat="1" x14ac:dyDescent="0.2">
      <c r="A300" t="s">
        <v>72</v>
      </c>
      <c r="B300">
        <v>11040</v>
      </c>
      <c r="C300" t="s">
        <v>75</v>
      </c>
      <c r="D300" t="s">
        <v>54</v>
      </c>
      <c r="E300">
        <v>0.01</v>
      </c>
      <c r="F300" t="s">
        <v>32</v>
      </c>
      <c r="G300">
        <v>89</v>
      </c>
      <c r="H300" s="31">
        <v>225978</v>
      </c>
      <c r="I300" s="31">
        <v>220000</v>
      </c>
      <c r="J300" s="31">
        <v>9650</v>
      </c>
      <c r="K300" s="31">
        <v>17006</v>
      </c>
      <c r="L300" s="31">
        <f t="shared" si="24"/>
        <v>2471.9101123595506</v>
      </c>
      <c r="M300" s="31">
        <f t="shared" si="25"/>
        <v>108.42696629213484</v>
      </c>
      <c r="N300" s="31">
        <f t="shared" si="26"/>
        <v>191.07865168539325</v>
      </c>
      <c r="O300" s="39">
        <f t="shared" si="27"/>
        <v>1.1275735883876181</v>
      </c>
      <c r="P300" s="38">
        <f t="shared" si="28"/>
        <v>4.3863636363636362E-2</v>
      </c>
      <c r="Q300" s="38">
        <f t="shared" si="29"/>
        <v>7.7299999999999994E-2</v>
      </c>
    </row>
    <row r="301" spans="1:17" s="31" customFormat="1" x14ac:dyDescent="0.2">
      <c r="A301" t="s">
        <v>72</v>
      </c>
      <c r="B301">
        <v>11041</v>
      </c>
      <c r="C301" t="s">
        <v>75</v>
      </c>
      <c r="D301" t="s">
        <v>54</v>
      </c>
      <c r="E301">
        <v>0.01</v>
      </c>
      <c r="F301" t="s">
        <v>32</v>
      </c>
      <c r="G301">
        <v>89</v>
      </c>
      <c r="H301" s="31">
        <v>170724</v>
      </c>
      <c r="I301" s="31">
        <v>150296</v>
      </c>
      <c r="J301" s="31">
        <v>11298</v>
      </c>
      <c r="K301" s="31">
        <v>11618</v>
      </c>
      <c r="L301" s="31">
        <f t="shared" si="24"/>
        <v>1688.7191011235955</v>
      </c>
      <c r="M301" s="31">
        <f t="shared" si="25"/>
        <v>126.9438202247191</v>
      </c>
      <c r="N301" s="31">
        <f t="shared" si="26"/>
        <v>130.53932584269663</v>
      </c>
      <c r="O301" s="39">
        <f t="shared" si="27"/>
        <v>0.77032517640170217</v>
      </c>
      <c r="P301" s="38">
        <f t="shared" si="28"/>
        <v>7.5171661255123229E-2</v>
      </c>
      <c r="Q301" s="38">
        <f t="shared" si="29"/>
        <v>7.7300793101612822E-2</v>
      </c>
    </row>
    <row r="302" spans="1:17" s="31" customFormat="1" x14ac:dyDescent="0.2">
      <c r="A302" t="s">
        <v>72</v>
      </c>
      <c r="B302">
        <v>11042</v>
      </c>
      <c r="C302" t="s">
        <v>74</v>
      </c>
      <c r="D302" t="s">
        <v>54</v>
      </c>
      <c r="E302">
        <v>0.01</v>
      </c>
      <c r="F302" t="s">
        <v>32</v>
      </c>
      <c r="G302">
        <v>89</v>
      </c>
      <c r="H302" s="31">
        <v>151628</v>
      </c>
      <c r="I302" s="31">
        <v>124098</v>
      </c>
      <c r="J302" s="31">
        <v>6700</v>
      </c>
      <c r="K302" s="31">
        <v>9134</v>
      </c>
      <c r="L302" s="31">
        <f t="shared" si="24"/>
        <v>1394.3595505617977</v>
      </c>
      <c r="M302" s="31">
        <f t="shared" si="25"/>
        <v>75.280898876404493</v>
      </c>
      <c r="N302" s="31">
        <f t="shared" si="26"/>
        <v>102.62921348314607</v>
      </c>
      <c r="O302" s="39">
        <f t="shared" si="27"/>
        <v>0.60562490628792809</v>
      </c>
      <c r="P302" s="38">
        <f t="shared" si="28"/>
        <v>5.3989588873309804E-2</v>
      </c>
      <c r="Q302" s="38">
        <f t="shared" si="29"/>
        <v>7.3603120114748025E-2</v>
      </c>
    </row>
    <row r="303" spans="1:17" s="31" customFormat="1" x14ac:dyDescent="0.2">
      <c r="A303" t="s">
        <v>72</v>
      </c>
      <c r="B303">
        <v>11043</v>
      </c>
      <c r="C303" t="s">
        <v>74</v>
      </c>
      <c r="D303" t="s">
        <v>54</v>
      </c>
      <c r="E303">
        <v>0.01</v>
      </c>
      <c r="F303" t="s">
        <v>32</v>
      </c>
      <c r="G303">
        <v>89</v>
      </c>
      <c r="H303" s="31">
        <v>98158</v>
      </c>
      <c r="I303" s="31">
        <v>96362</v>
      </c>
      <c r="J303" s="31">
        <v>-5074</v>
      </c>
      <c r="K303" s="31">
        <v>7092</v>
      </c>
      <c r="L303" s="31">
        <f t="shared" si="24"/>
        <v>1082.7191011235955</v>
      </c>
      <c r="M303" s="31">
        <f t="shared" si="25"/>
        <v>-57.011235955056179</v>
      </c>
      <c r="N303" s="31">
        <f t="shared" si="26"/>
        <v>79.68539325842697</v>
      </c>
      <c r="O303" s="39">
        <f t="shared" si="27"/>
        <v>0.4702312059770074</v>
      </c>
      <c r="P303" s="38">
        <f t="shared" si="28"/>
        <v>-5.2655611133019239E-2</v>
      </c>
      <c r="Q303" s="38">
        <f t="shared" si="29"/>
        <v>7.3597476183557831E-2</v>
      </c>
    </row>
    <row r="304" spans="1:17" s="31" customFormat="1" x14ac:dyDescent="0.2">
      <c r="A304" t="s">
        <v>72</v>
      </c>
      <c r="B304">
        <v>11044</v>
      </c>
      <c r="C304" t="s">
        <v>74</v>
      </c>
      <c r="D304" t="s">
        <v>54</v>
      </c>
      <c r="E304">
        <v>0.01</v>
      </c>
      <c r="F304" t="s">
        <v>32</v>
      </c>
      <c r="G304">
        <v>89</v>
      </c>
      <c r="H304" s="31">
        <v>114298</v>
      </c>
      <c r="I304" s="31">
        <v>106338</v>
      </c>
      <c r="J304" s="31">
        <v>5628</v>
      </c>
      <c r="K304" s="31">
        <v>7826</v>
      </c>
      <c r="L304" s="31">
        <f t="shared" si="24"/>
        <v>1194.8089887640449</v>
      </c>
      <c r="M304" s="31">
        <f t="shared" si="25"/>
        <v>63.235955056179776</v>
      </c>
      <c r="N304" s="31">
        <f t="shared" si="26"/>
        <v>87.932584269662925</v>
      </c>
      <c r="O304" s="39">
        <f t="shared" si="27"/>
        <v>0.51889867709758319</v>
      </c>
      <c r="P304" s="38">
        <f t="shared" si="28"/>
        <v>5.2925576933927666E-2</v>
      </c>
      <c r="Q304" s="38">
        <f t="shared" si="29"/>
        <v>7.3595516184242704E-2</v>
      </c>
    </row>
    <row r="305" spans="1:17" s="31" customFormat="1" x14ac:dyDescent="0.2">
      <c r="A305" t="s">
        <v>72</v>
      </c>
      <c r="B305">
        <v>11045</v>
      </c>
      <c r="C305" t="s">
        <v>74</v>
      </c>
      <c r="D305" t="s">
        <v>54</v>
      </c>
      <c r="E305">
        <v>0.01</v>
      </c>
      <c r="F305" t="s">
        <v>32</v>
      </c>
      <c r="G305">
        <v>89</v>
      </c>
      <c r="H305" s="31">
        <v>202074</v>
      </c>
      <c r="I305" s="31">
        <v>180160</v>
      </c>
      <c r="J305" s="31">
        <v>12400</v>
      </c>
      <c r="K305" s="31">
        <v>13260</v>
      </c>
      <c r="L305" s="31">
        <f t="shared" si="24"/>
        <v>2024.2696629213483</v>
      </c>
      <c r="M305" s="31">
        <f t="shared" si="25"/>
        <v>139.32584269662922</v>
      </c>
      <c r="N305" s="31">
        <f t="shared" si="26"/>
        <v>148.98876404494382</v>
      </c>
      <c r="O305" s="39">
        <f t="shared" si="27"/>
        <v>0.87919709408560609</v>
      </c>
      <c r="P305" s="38">
        <f t="shared" si="28"/>
        <v>6.8827708703374776E-2</v>
      </c>
      <c r="Q305" s="38">
        <f t="shared" si="29"/>
        <v>7.3601243339253997E-2</v>
      </c>
    </row>
    <row r="306" spans="1:17" s="31" customFormat="1" x14ac:dyDescent="0.2">
      <c r="A306" t="s">
        <v>72</v>
      </c>
      <c r="B306">
        <v>11046</v>
      </c>
      <c r="C306" t="s">
        <v>74</v>
      </c>
      <c r="D306" t="s">
        <v>54</v>
      </c>
      <c r="E306">
        <v>0.01</v>
      </c>
      <c r="F306" t="s">
        <v>32</v>
      </c>
      <c r="G306">
        <v>89</v>
      </c>
      <c r="H306" s="31">
        <v>148986</v>
      </c>
      <c r="I306" s="31">
        <v>121398</v>
      </c>
      <c r="J306" s="31">
        <v>1776</v>
      </c>
      <c r="K306" s="31">
        <v>8934</v>
      </c>
      <c r="L306" s="31">
        <f t="shared" si="24"/>
        <v>1364.0224719101125</v>
      </c>
      <c r="M306" s="31">
        <f t="shared" si="25"/>
        <v>19.95505617977528</v>
      </c>
      <c r="N306" s="31">
        <f t="shared" si="26"/>
        <v>100.38202247191012</v>
      </c>
      <c r="O306" s="39">
        <f t="shared" si="27"/>
        <v>0.59236401497441971</v>
      </c>
      <c r="P306" s="38">
        <f t="shared" si="28"/>
        <v>1.4629565561211881E-2</v>
      </c>
      <c r="Q306" s="38">
        <f t="shared" si="29"/>
        <v>7.3592645677853008E-2</v>
      </c>
    </row>
    <row r="307" spans="1:17" s="31" customFormat="1" x14ac:dyDescent="0.2">
      <c r="A307" t="s">
        <v>72</v>
      </c>
      <c r="B307">
        <v>11047</v>
      </c>
      <c r="C307" t="s">
        <v>74</v>
      </c>
      <c r="D307" t="s">
        <v>54</v>
      </c>
      <c r="E307">
        <v>0.01</v>
      </c>
      <c r="F307" t="s">
        <v>32</v>
      </c>
      <c r="G307">
        <v>89</v>
      </c>
      <c r="H307" s="31">
        <v>108298</v>
      </c>
      <c r="I307" s="31">
        <v>109280</v>
      </c>
      <c r="J307" s="31">
        <v>8608</v>
      </c>
      <c r="K307" s="31">
        <v>8042</v>
      </c>
      <c r="L307" s="31">
        <f t="shared" si="24"/>
        <v>1227.8651685393259</v>
      </c>
      <c r="M307" s="31">
        <f t="shared" si="25"/>
        <v>96.719101123595507</v>
      </c>
      <c r="N307" s="31">
        <f t="shared" si="26"/>
        <v>90.359550561797747</v>
      </c>
      <c r="O307" s="39">
        <f t="shared" si="27"/>
        <v>0.53322043971617217</v>
      </c>
      <c r="P307" s="38">
        <f t="shared" si="28"/>
        <v>7.8770131771595905E-2</v>
      </c>
      <c r="Q307" s="38">
        <f t="shared" si="29"/>
        <v>7.3590775988286963E-2</v>
      </c>
    </row>
    <row r="308" spans="1:17" s="31" customFormat="1" x14ac:dyDescent="0.2">
      <c r="A308" t="s">
        <v>72</v>
      </c>
      <c r="B308">
        <v>11048</v>
      </c>
      <c r="C308" t="s">
        <v>74</v>
      </c>
      <c r="D308" t="s">
        <v>54</v>
      </c>
      <c r="E308">
        <v>0.01</v>
      </c>
      <c r="F308" t="s">
        <v>32</v>
      </c>
      <c r="G308">
        <v>89</v>
      </c>
      <c r="H308" s="31">
        <v>160310</v>
      </c>
      <c r="I308" s="31">
        <v>180176</v>
      </c>
      <c r="J308" s="31">
        <v>22804</v>
      </c>
      <c r="K308" s="31">
        <v>13260</v>
      </c>
      <c r="L308" s="31">
        <f t="shared" si="24"/>
        <v>2024.4494382022472</v>
      </c>
      <c r="M308" s="31">
        <f t="shared" si="25"/>
        <v>256.22471910112358</v>
      </c>
      <c r="N308" s="31">
        <f t="shared" si="26"/>
        <v>148.98876404494382</v>
      </c>
      <c r="O308" s="39">
        <f t="shared" si="27"/>
        <v>0.87919709408560609</v>
      </c>
      <c r="P308" s="38">
        <f t="shared" si="28"/>
        <v>0.12656513631116242</v>
      </c>
      <c r="Q308" s="38">
        <f t="shared" si="29"/>
        <v>7.359470739721162E-2</v>
      </c>
    </row>
    <row r="309" spans="1:17" s="31" customFormat="1" x14ac:dyDescent="0.2">
      <c r="A309" t="s">
        <v>72</v>
      </c>
      <c r="B309">
        <v>11049</v>
      </c>
      <c r="C309" t="s">
        <v>74</v>
      </c>
      <c r="D309" t="s">
        <v>54</v>
      </c>
      <c r="E309">
        <v>0.01</v>
      </c>
      <c r="F309" t="s">
        <v>32</v>
      </c>
      <c r="G309">
        <v>89</v>
      </c>
      <c r="H309" s="31">
        <v>309884</v>
      </c>
      <c r="I309" s="31">
        <v>343078</v>
      </c>
      <c r="J309" s="31">
        <v>19052</v>
      </c>
      <c r="K309" s="31">
        <v>25250</v>
      </c>
      <c r="L309" s="31">
        <f t="shared" si="24"/>
        <v>3854.8089887640449</v>
      </c>
      <c r="M309" s="31">
        <f t="shared" si="25"/>
        <v>214.06741573033707</v>
      </c>
      <c r="N309" s="31">
        <f t="shared" si="26"/>
        <v>283.70786516853934</v>
      </c>
      <c r="O309" s="39">
        <f t="shared" si="27"/>
        <v>1.6741875283304339</v>
      </c>
      <c r="P309" s="38">
        <f t="shared" si="28"/>
        <v>5.5532561108552571E-2</v>
      </c>
      <c r="Q309" s="38">
        <f t="shared" si="29"/>
        <v>7.3598423682078126E-2</v>
      </c>
    </row>
    <row r="310" spans="1:17" s="31" customFormat="1" x14ac:dyDescent="0.2">
      <c r="A310" t="s">
        <v>72</v>
      </c>
      <c r="B310">
        <v>11050</v>
      </c>
      <c r="C310" t="s">
        <v>73</v>
      </c>
      <c r="D310" t="s">
        <v>54</v>
      </c>
      <c r="E310">
        <v>0.01</v>
      </c>
      <c r="F310" t="s">
        <v>32</v>
      </c>
      <c r="G310">
        <v>89</v>
      </c>
      <c r="H310" s="31">
        <v>176762</v>
      </c>
      <c r="I310" s="31">
        <v>144346</v>
      </c>
      <c r="J310" s="31">
        <v>7906</v>
      </c>
      <c r="K310" s="31">
        <v>10984</v>
      </c>
      <c r="L310" s="31">
        <f t="shared" si="24"/>
        <v>1621.8651685393259</v>
      </c>
      <c r="M310" s="31">
        <f t="shared" si="25"/>
        <v>88.831460674157299</v>
      </c>
      <c r="N310" s="31">
        <f t="shared" si="26"/>
        <v>123.41573033707866</v>
      </c>
      <c r="O310" s="39">
        <f t="shared" si="27"/>
        <v>0.72828815093788069</v>
      </c>
      <c r="P310" s="38">
        <f t="shared" si="28"/>
        <v>5.4771174816066949E-2</v>
      </c>
      <c r="Q310" s="38">
        <f t="shared" si="29"/>
        <v>7.6094938550427441E-2</v>
      </c>
    </row>
    <row r="311" spans="1:17" s="31" customFormat="1" x14ac:dyDescent="0.2">
      <c r="A311" t="s">
        <v>72</v>
      </c>
      <c r="B311">
        <v>11051</v>
      </c>
      <c r="C311" t="s">
        <v>73</v>
      </c>
      <c r="D311" t="s">
        <v>54</v>
      </c>
      <c r="E311">
        <v>0.01</v>
      </c>
      <c r="F311" t="s">
        <v>32</v>
      </c>
      <c r="G311">
        <v>89</v>
      </c>
      <c r="H311" s="31">
        <v>373456</v>
      </c>
      <c r="I311" s="31">
        <v>255448</v>
      </c>
      <c r="J311" s="31">
        <v>20926</v>
      </c>
      <c r="K311" s="31">
        <v>19440</v>
      </c>
      <c r="L311" s="31">
        <f t="shared" si="24"/>
        <v>2870.2022471910113</v>
      </c>
      <c r="M311" s="31">
        <f t="shared" si="25"/>
        <v>235.12359550561797</v>
      </c>
      <c r="N311" s="31">
        <f t="shared" si="26"/>
        <v>218.42696629213484</v>
      </c>
      <c r="O311" s="39">
        <f t="shared" si="27"/>
        <v>1.2889586356730152</v>
      </c>
      <c r="P311" s="38">
        <f t="shared" si="28"/>
        <v>8.1918824966333653E-2</v>
      </c>
      <c r="Q311" s="38">
        <f t="shared" si="29"/>
        <v>7.6101594062196617E-2</v>
      </c>
    </row>
    <row r="312" spans="1:17" s="31" customFormat="1" x14ac:dyDescent="0.2">
      <c r="A312" t="s">
        <v>72</v>
      </c>
      <c r="B312">
        <v>11052</v>
      </c>
      <c r="C312" t="s">
        <v>73</v>
      </c>
      <c r="D312" t="s">
        <v>54</v>
      </c>
      <c r="E312">
        <v>0.01</v>
      </c>
      <c r="F312" t="s">
        <v>32</v>
      </c>
      <c r="G312">
        <v>89</v>
      </c>
      <c r="H312" s="31">
        <v>321100</v>
      </c>
      <c r="I312" s="31">
        <v>234320</v>
      </c>
      <c r="J312" s="31">
        <v>11176</v>
      </c>
      <c r="K312" s="31">
        <v>17832</v>
      </c>
      <c r="L312" s="31">
        <f t="shared" si="24"/>
        <v>2632.8089887640449</v>
      </c>
      <c r="M312" s="31">
        <f t="shared" si="25"/>
        <v>125.57303370786516</v>
      </c>
      <c r="N312" s="31">
        <f t="shared" si="26"/>
        <v>200.35955056179776</v>
      </c>
      <c r="O312" s="39">
        <f t="shared" si="27"/>
        <v>1.1823410695124079</v>
      </c>
      <c r="P312" s="38">
        <f t="shared" si="28"/>
        <v>4.769545920109252E-2</v>
      </c>
      <c r="Q312" s="38">
        <f t="shared" si="29"/>
        <v>7.610105838170024E-2</v>
      </c>
    </row>
    <row r="313" spans="1:17" s="31" customFormat="1" x14ac:dyDescent="0.2">
      <c r="A313" t="s">
        <v>72</v>
      </c>
      <c r="B313">
        <v>11053</v>
      </c>
      <c r="C313" t="s">
        <v>73</v>
      </c>
      <c r="D313" t="s">
        <v>54</v>
      </c>
      <c r="E313">
        <v>0.01</v>
      </c>
      <c r="F313" t="s">
        <v>32</v>
      </c>
      <c r="G313">
        <v>89</v>
      </c>
      <c r="H313" s="31">
        <v>235202</v>
      </c>
      <c r="I313" s="31">
        <v>180096</v>
      </c>
      <c r="J313" s="31">
        <v>19108</v>
      </c>
      <c r="K313" s="31">
        <v>13706</v>
      </c>
      <c r="L313" s="31">
        <f t="shared" si="24"/>
        <v>2023.5505617977528</v>
      </c>
      <c r="M313" s="31">
        <f t="shared" si="25"/>
        <v>214.69662921348313</v>
      </c>
      <c r="N313" s="31">
        <f t="shared" si="26"/>
        <v>154</v>
      </c>
      <c r="O313" s="39">
        <f t="shared" si="27"/>
        <v>0.9087688817147298</v>
      </c>
      <c r="P313" s="38">
        <f t="shared" si="28"/>
        <v>0.10609896943852168</v>
      </c>
      <c r="Q313" s="38">
        <f t="shared" si="29"/>
        <v>7.6103855721393041E-2</v>
      </c>
    </row>
    <row r="314" spans="1:17" s="31" customFormat="1" x14ac:dyDescent="0.2">
      <c r="A314" t="s">
        <v>72</v>
      </c>
      <c r="B314">
        <v>11061</v>
      </c>
      <c r="C314" t="s">
        <v>73</v>
      </c>
      <c r="D314" t="s">
        <v>54</v>
      </c>
      <c r="E314">
        <v>0.01</v>
      </c>
      <c r="F314" t="s">
        <v>32</v>
      </c>
      <c r="G314">
        <v>89</v>
      </c>
      <c r="H314" s="31">
        <v>176050</v>
      </c>
      <c r="I314" s="31">
        <v>178308</v>
      </c>
      <c r="J314" s="31">
        <v>7650</v>
      </c>
      <c r="K314" s="31">
        <v>13570</v>
      </c>
      <c r="L314" s="31">
        <f t="shared" si="24"/>
        <v>2003.4606741573034</v>
      </c>
      <c r="M314" s="31">
        <f t="shared" si="25"/>
        <v>85.955056179775283</v>
      </c>
      <c r="N314" s="31">
        <f t="shared" si="26"/>
        <v>152.47191011235955</v>
      </c>
      <c r="O314" s="39">
        <f t="shared" si="27"/>
        <v>0.89975147562154412</v>
      </c>
      <c r="P314" s="38">
        <f t="shared" si="28"/>
        <v>4.2903290934786995E-2</v>
      </c>
      <c r="Q314" s="38">
        <f t="shared" si="29"/>
        <v>7.6104269017654838E-2</v>
      </c>
    </row>
    <row r="315" spans="1:17" s="31" customFormat="1" x14ac:dyDescent="0.2">
      <c r="A315" t="s">
        <v>72</v>
      </c>
      <c r="B315">
        <v>11062</v>
      </c>
      <c r="C315" t="s">
        <v>73</v>
      </c>
      <c r="D315" t="s">
        <v>54</v>
      </c>
      <c r="E315">
        <v>0.01</v>
      </c>
      <c r="F315" t="s">
        <v>32</v>
      </c>
      <c r="G315">
        <v>89</v>
      </c>
      <c r="H315" s="31">
        <v>109454</v>
      </c>
      <c r="I315" s="31">
        <v>87228</v>
      </c>
      <c r="J315" s="31">
        <v>10144</v>
      </c>
      <c r="K315" s="31">
        <v>6638</v>
      </c>
      <c r="L315" s="31">
        <f t="shared" si="24"/>
        <v>980.08988764044943</v>
      </c>
      <c r="M315" s="31">
        <f t="shared" si="25"/>
        <v>113.97752808988764</v>
      </c>
      <c r="N315" s="31">
        <f t="shared" si="26"/>
        <v>74.584269662921344</v>
      </c>
      <c r="O315" s="39">
        <f t="shared" si="27"/>
        <v>0.44012898269534334</v>
      </c>
      <c r="P315" s="38">
        <f t="shared" si="28"/>
        <v>0.11629293346173247</v>
      </c>
      <c r="Q315" s="38">
        <f t="shared" si="29"/>
        <v>7.6099417618195997E-2</v>
      </c>
    </row>
    <row r="316" spans="1:17" s="31" customFormat="1" x14ac:dyDescent="0.2">
      <c r="A316" t="s">
        <v>72</v>
      </c>
      <c r="B316">
        <v>11063</v>
      </c>
      <c r="C316" t="s">
        <v>73</v>
      </c>
      <c r="D316" t="s">
        <v>54</v>
      </c>
      <c r="E316">
        <v>0.01</v>
      </c>
      <c r="F316" t="s">
        <v>32</v>
      </c>
      <c r="G316">
        <v>89</v>
      </c>
      <c r="H316" s="31">
        <v>80328</v>
      </c>
      <c r="I316" s="31">
        <v>72712</v>
      </c>
      <c r="J316" s="31">
        <v>2058</v>
      </c>
      <c r="K316" s="31">
        <v>5534</v>
      </c>
      <c r="L316" s="31">
        <f t="shared" si="24"/>
        <v>816.98876404494376</v>
      </c>
      <c r="M316" s="31">
        <f t="shared" si="25"/>
        <v>23.123595505617978</v>
      </c>
      <c r="N316" s="31">
        <f t="shared" si="26"/>
        <v>62.179775280898873</v>
      </c>
      <c r="O316" s="39">
        <f t="shared" si="27"/>
        <v>0.36692886264477703</v>
      </c>
      <c r="P316" s="38">
        <f t="shared" si="28"/>
        <v>2.830344372318187E-2</v>
      </c>
      <c r="Q316" s="38">
        <f t="shared" si="29"/>
        <v>7.6108482781384088E-2</v>
      </c>
    </row>
    <row r="317" spans="1:17" s="31" customFormat="1" x14ac:dyDescent="0.2">
      <c r="A317" t="s">
        <v>72</v>
      </c>
      <c r="B317">
        <v>11064</v>
      </c>
      <c r="C317" t="s">
        <v>73</v>
      </c>
      <c r="D317" t="s">
        <v>54</v>
      </c>
      <c r="E317">
        <v>0.01</v>
      </c>
      <c r="F317" t="s">
        <v>32</v>
      </c>
      <c r="G317">
        <v>89</v>
      </c>
      <c r="H317" s="31">
        <v>151798</v>
      </c>
      <c r="I317" s="31">
        <v>125042</v>
      </c>
      <c r="J317" s="31">
        <v>3906</v>
      </c>
      <c r="K317" s="31">
        <v>9516</v>
      </c>
      <c r="L317" s="31">
        <f t="shared" si="24"/>
        <v>1404.9662921348315</v>
      </c>
      <c r="M317" s="31">
        <f t="shared" si="25"/>
        <v>43.887640449438202</v>
      </c>
      <c r="N317" s="31">
        <f t="shared" si="26"/>
        <v>106.92134831460675</v>
      </c>
      <c r="O317" s="39">
        <f t="shared" si="27"/>
        <v>0.63095320869672911</v>
      </c>
      <c r="P317" s="38">
        <f t="shared" si="28"/>
        <v>3.1237504198589273E-2</v>
      </c>
      <c r="Q317" s="38">
        <f t="shared" si="29"/>
        <v>7.6102429583659884E-2</v>
      </c>
    </row>
    <row r="318" spans="1:17" s="31" customFormat="1" x14ac:dyDescent="0.2">
      <c r="A318" t="s">
        <v>72</v>
      </c>
      <c r="B318">
        <v>60100</v>
      </c>
      <c r="C318" t="s">
        <v>71</v>
      </c>
      <c r="D318" t="s">
        <v>54</v>
      </c>
      <c r="E318">
        <v>1</v>
      </c>
      <c r="F318" t="s">
        <v>32</v>
      </c>
      <c r="G318">
        <v>89</v>
      </c>
      <c r="H318" s="31">
        <v>16476</v>
      </c>
      <c r="I318" s="31">
        <v>71326</v>
      </c>
      <c r="J318" s="31">
        <v>4198</v>
      </c>
      <c r="K318" s="31">
        <v>2304</v>
      </c>
      <c r="L318" s="31">
        <f t="shared" si="24"/>
        <v>801.41573033707868</v>
      </c>
      <c r="M318" s="31">
        <f t="shared" si="25"/>
        <v>47.168539325842694</v>
      </c>
      <c r="N318" s="31">
        <f t="shared" si="26"/>
        <v>25.887640449438202</v>
      </c>
      <c r="O318" s="39">
        <f t="shared" si="27"/>
        <v>0.15276546793161661</v>
      </c>
      <c r="P318" s="38">
        <f t="shared" si="28"/>
        <v>5.8856517959790258E-2</v>
      </c>
      <c r="Q318" s="38">
        <f t="shared" si="29"/>
        <v>3.2302386226621425E-2</v>
      </c>
    </row>
    <row r="319" spans="1:17" s="31" customFormat="1" x14ac:dyDescent="0.2">
      <c r="A319" t="s">
        <v>72</v>
      </c>
      <c r="B319">
        <v>60101</v>
      </c>
      <c r="C319" t="s">
        <v>71</v>
      </c>
      <c r="D319" t="s">
        <v>54</v>
      </c>
      <c r="E319">
        <v>1</v>
      </c>
      <c r="F319" t="s">
        <v>32</v>
      </c>
      <c r="G319">
        <v>89</v>
      </c>
      <c r="H319" s="31">
        <v>15480</v>
      </c>
      <c r="I319" s="31">
        <v>73082</v>
      </c>
      <c r="J319" s="31">
        <v>17568</v>
      </c>
      <c r="K319" s="31">
        <v>2360</v>
      </c>
      <c r="L319" s="31">
        <f t="shared" si="24"/>
        <v>821.14606741573039</v>
      </c>
      <c r="M319" s="31">
        <f t="shared" si="25"/>
        <v>197.3932584269663</v>
      </c>
      <c r="N319" s="31">
        <f t="shared" si="26"/>
        <v>26.516853932584269</v>
      </c>
      <c r="O319" s="39">
        <f t="shared" si="27"/>
        <v>0.15647851749939895</v>
      </c>
      <c r="P319" s="38">
        <f t="shared" si="28"/>
        <v>0.24038750992036342</v>
      </c>
      <c r="Q319" s="38">
        <f t="shared" si="29"/>
        <v>3.2292493363618946E-2</v>
      </c>
    </row>
    <row r="320" spans="1:17" s="31" customFormat="1" x14ac:dyDescent="0.2">
      <c r="A320" t="s">
        <v>72</v>
      </c>
      <c r="B320">
        <v>60102</v>
      </c>
      <c r="C320" t="s">
        <v>71</v>
      </c>
      <c r="D320" t="s">
        <v>54</v>
      </c>
      <c r="E320">
        <v>1</v>
      </c>
      <c r="F320" t="s">
        <v>32</v>
      </c>
      <c r="G320">
        <v>89</v>
      </c>
      <c r="H320" s="31">
        <v>14906</v>
      </c>
      <c r="I320" s="31">
        <v>70086</v>
      </c>
      <c r="J320" s="31">
        <v>-4442</v>
      </c>
      <c r="K320" s="31">
        <v>2264</v>
      </c>
      <c r="L320" s="31">
        <f t="shared" si="24"/>
        <v>787.48314606741576</v>
      </c>
      <c r="M320" s="31">
        <f t="shared" si="25"/>
        <v>-49.91011235955056</v>
      </c>
      <c r="N320" s="31">
        <f t="shared" si="26"/>
        <v>25.438202247191011</v>
      </c>
      <c r="O320" s="39">
        <f t="shared" si="27"/>
        <v>0.15011328966891493</v>
      </c>
      <c r="P320" s="38">
        <f t="shared" si="28"/>
        <v>-6.3379276888394259E-2</v>
      </c>
      <c r="Q320" s="38">
        <f t="shared" si="29"/>
        <v>3.2303170390662897E-2</v>
      </c>
    </row>
    <row r="321" spans="1:17" s="31" customFormat="1" x14ac:dyDescent="0.2">
      <c r="A321" t="s">
        <v>72</v>
      </c>
      <c r="B321">
        <v>60103</v>
      </c>
      <c r="C321" t="s">
        <v>71</v>
      </c>
      <c r="D321" t="s">
        <v>54</v>
      </c>
      <c r="E321">
        <v>1</v>
      </c>
      <c r="F321" t="s">
        <v>32</v>
      </c>
      <c r="G321">
        <v>89</v>
      </c>
      <c r="H321" s="31">
        <v>25346</v>
      </c>
      <c r="I321" s="31">
        <v>116020</v>
      </c>
      <c r="J321" s="31">
        <v>22174</v>
      </c>
      <c r="K321" s="31">
        <v>3748</v>
      </c>
      <c r="L321" s="31">
        <f t="shared" si="24"/>
        <v>1303.5955056179776</v>
      </c>
      <c r="M321" s="31">
        <f t="shared" si="25"/>
        <v>249.14606741573033</v>
      </c>
      <c r="N321" s="31">
        <f t="shared" si="26"/>
        <v>42.112359550561798</v>
      </c>
      <c r="O321" s="39">
        <f t="shared" si="27"/>
        <v>0.24850910321514719</v>
      </c>
      <c r="P321" s="38">
        <f t="shared" si="28"/>
        <v>0.19112222030684364</v>
      </c>
      <c r="Q321" s="38">
        <f t="shared" si="29"/>
        <v>3.2304775038786419E-2</v>
      </c>
    </row>
    <row r="322" spans="1:17" s="31" customFormat="1" x14ac:dyDescent="0.2">
      <c r="A322" t="s">
        <v>70</v>
      </c>
      <c r="B322">
        <v>60104</v>
      </c>
      <c r="C322" t="s">
        <v>69</v>
      </c>
      <c r="D322" t="s">
        <v>54</v>
      </c>
      <c r="E322">
        <v>1</v>
      </c>
      <c r="F322" t="s">
        <v>32</v>
      </c>
      <c r="G322">
        <v>89</v>
      </c>
      <c r="H322" s="31">
        <v>18974</v>
      </c>
      <c r="I322" s="31">
        <v>83598</v>
      </c>
      <c r="J322" s="31">
        <v>8200</v>
      </c>
      <c r="K322" s="31">
        <v>2174</v>
      </c>
      <c r="L322" s="31">
        <f t="shared" si="24"/>
        <v>939.30337078651689</v>
      </c>
      <c r="M322" s="31">
        <f t="shared" si="25"/>
        <v>92.134831460674164</v>
      </c>
      <c r="N322" s="31">
        <f t="shared" si="26"/>
        <v>24.426966292134832</v>
      </c>
      <c r="O322" s="39">
        <f t="shared" si="27"/>
        <v>0.14414588857783617</v>
      </c>
      <c r="P322" s="38">
        <f t="shared" si="28"/>
        <v>9.8088471016053017E-2</v>
      </c>
      <c r="Q322" s="38">
        <f t="shared" si="29"/>
        <v>2.6005406827914544E-2</v>
      </c>
    </row>
    <row r="323" spans="1:17" s="31" customFormat="1" x14ac:dyDescent="0.2">
      <c r="A323" t="s">
        <v>70</v>
      </c>
      <c r="B323">
        <v>60105</v>
      </c>
      <c r="C323" t="s">
        <v>69</v>
      </c>
      <c r="D323" t="s">
        <v>54</v>
      </c>
      <c r="E323">
        <v>1</v>
      </c>
      <c r="F323" t="s">
        <v>32</v>
      </c>
      <c r="G323">
        <v>89</v>
      </c>
      <c r="H323" s="31">
        <v>113540</v>
      </c>
      <c r="I323" s="31">
        <v>557480</v>
      </c>
      <c r="J323" s="31">
        <v>48998</v>
      </c>
      <c r="K323" s="31">
        <v>14494</v>
      </c>
      <c r="L323" s="31">
        <f t="shared" si="24"/>
        <v>6263.8202247191011</v>
      </c>
      <c r="M323" s="31">
        <f t="shared" si="25"/>
        <v>550.5393258426966</v>
      </c>
      <c r="N323" s="31">
        <f t="shared" si="26"/>
        <v>162.85393258426967</v>
      </c>
      <c r="O323" s="39">
        <f t="shared" si="27"/>
        <v>0.96101679348995284</v>
      </c>
      <c r="P323" s="38">
        <f t="shared" si="28"/>
        <v>8.7891942311831811E-2</v>
      </c>
      <c r="Q323" s="38">
        <f t="shared" si="29"/>
        <v>2.5999138982564396E-2</v>
      </c>
    </row>
    <row r="324" spans="1:17" s="31" customFormat="1" x14ac:dyDescent="0.2">
      <c r="A324" t="s">
        <v>70</v>
      </c>
      <c r="B324">
        <v>60106</v>
      </c>
      <c r="C324" t="s">
        <v>69</v>
      </c>
      <c r="D324" t="s">
        <v>54</v>
      </c>
      <c r="E324">
        <v>1</v>
      </c>
      <c r="F324" t="s">
        <v>32</v>
      </c>
      <c r="G324">
        <v>89</v>
      </c>
      <c r="H324" s="31">
        <v>63924</v>
      </c>
      <c r="I324" s="31">
        <v>309810</v>
      </c>
      <c r="J324" s="31">
        <v>21630</v>
      </c>
      <c r="K324" s="31">
        <v>8056</v>
      </c>
      <c r="L324" s="31">
        <f t="shared" si="24"/>
        <v>3481.0112359550562</v>
      </c>
      <c r="M324" s="31">
        <f t="shared" si="25"/>
        <v>243.03370786516854</v>
      </c>
      <c r="N324" s="31">
        <f t="shared" si="26"/>
        <v>90.516853932584269</v>
      </c>
      <c r="O324" s="39">
        <f t="shared" si="27"/>
        <v>0.53414870210811782</v>
      </c>
      <c r="P324" s="38">
        <f t="shared" si="28"/>
        <v>6.9816984603466636E-2</v>
      </c>
      <c r="Q324" s="38">
        <f t="shared" si="29"/>
        <v>2.6003034117685033E-2</v>
      </c>
    </row>
    <row r="325" spans="1:17" s="31" customFormat="1" x14ac:dyDescent="0.2">
      <c r="A325" t="s">
        <v>70</v>
      </c>
      <c r="B325">
        <v>60107</v>
      </c>
      <c r="C325" t="s">
        <v>69</v>
      </c>
      <c r="D325" t="s">
        <v>54</v>
      </c>
      <c r="E325">
        <v>1</v>
      </c>
      <c r="F325" t="s">
        <v>32</v>
      </c>
      <c r="G325">
        <v>89</v>
      </c>
      <c r="H325" s="31">
        <v>11130</v>
      </c>
      <c r="I325" s="31">
        <v>49178</v>
      </c>
      <c r="J325" s="31">
        <v>4210</v>
      </c>
      <c r="K325" s="31">
        <v>1278</v>
      </c>
      <c r="L325" s="31">
        <f t="shared" si="24"/>
        <v>552.56179775280896</v>
      </c>
      <c r="M325" s="31">
        <f t="shared" si="25"/>
        <v>47.303370786516851</v>
      </c>
      <c r="N325" s="31">
        <f t="shared" si="26"/>
        <v>14.359550561797754</v>
      </c>
      <c r="O325" s="39">
        <f t="shared" si="27"/>
        <v>8.4737095493318593E-2</v>
      </c>
      <c r="P325" s="38">
        <f t="shared" si="28"/>
        <v>8.5607385416243034E-2</v>
      </c>
      <c r="Q325" s="38">
        <f t="shared" si="29"/>
        <v>2.5987230062222946E-2</v>
      </c>
    </row>
    <row r="326" spans="1:17" s="31" customFormat="1" x14ac:dyDescent="0.2">
      <c r="A326" t="s">
        <v>67</v>
      </c>
      <c r="B326">
        <v>10251</v>
      </c>
      <c r="C326" t="s">
        <v>68</v>
      </c>
      <c r="D326" t="s">
        <v>54</v>
      </c>
      <c r="E326">
        <v>0.01</v>
      </c>
      <c r="F326" t="s">
        <v>32</v>
      </c>
      <c r="G326">
        <v>89</v>
      </c>
      <c r="H326" s="31">
        <v>279066</v>
      </c>
      <c r="I326" s="31">
        <v>431360</v>
      </c>
      <c r="J326" s="31">
        <v>30724</v>
      </c>
      <c r="K326" s="31">
        <v>16434</v>
      </c>
      <c r="L326" s="31">
        <f t="shared" si="24"/>
        <v>4846.7415730337079</v>
      </c>
      <c r="M326" s="31">
        <f t="shared" si="25"/>
        <v>345.2134831460674</v>
      </c>
      <c r="N326" s="31">
        <f t="shared" si="26"/>
        <v>184.65168539325842</v>
      </c>
      <c r="O326" s="39">
        <f t="shared" si="27"/>
        <v>1.0896474392309841</v>
      </c>
      <c r="P326" s="38">
        <f t="shared" si="28"/>
        <v>7.1225890207715137E-2</v>
      </c>
      <c r="Q326" s="38">
        <f t="shared" si="29"/>
        <v>3.8098108308605341E-2</v>
      </c>
    </row>
    <row r="327" spans="1:17" s="31" customFormat="1" x14ac:dyDescent="0.2">
      <c r="A327" t="s">
        <v>67</v>
      </c>
      <c r="B327">
        <v>20466</v>
      </c>
      <c r="C327" t="s">
        <v>63</v>
      </c>
      <c r="D327" t="s">
        <v>54</v>
      </c>
      <c r="E327">
        <v>0.05</v>
      </c>
      <c r="F327" t="s">
        <v>32</v>
      </c>
      <c r="G327">
        <v>89</v>
      </c>
      <c r="H327" s="31">
        <v>374342</v>
      </c>
      <c r="I327" s="31">
        <v>871822</v>
      </c>
      <c r="J327" s="31">
        <v>57392</v>
      </c>
      <c r="K327" s="31">
        <v>20924</v>
      </c>
      <c r="L327" s="31">
        <f t="shared" si="24"/>
        <v>9795.7528089887637</v>
      </c>
      <c r="M327" s="31">
        <f t="shared" si="25"/>
        <v>644.85393258426961</v>
      </c>
      <c r="N327" s="31">
        <f t="shared" si="26"/>
        <v>235.10112359550561</v>
      </c>
      <c r="O327" s="39">
        <f t="shared" si="27"/>
        <v>1.3873544492192473</v>
      </c>
      <c r="P327" s="38">
        <f t="shared" si="28"/>
        <v>6.5829951526802488E-2</v>
      </c>
      <c r="Q327" s="38">
        <f t="shared" si="29"/>
        <v>2.4000311990291595E-2</v>
      </c>
    </row>
    <row r="328" spans="1:17" s="31" customFormat="1" x14ac:dyDescent="0.2">
      <c r="A328" t="s">
        <v>67</v>
      </c>
      <c r="B328">
        <v>20467</v>
      </c>
      <c r="C328" t="s">
        <v>63</v>
      </c>
      <c r="D328" t="s">
        <v>54</v>
      </c>
      <c r="E328">
        <v>0.05</v>
      </c>
      <c r="F328" t="s">
        <v>32</v>
      </c>
      <c r="G328">
        <v>89</v>
      </c>
      <c r="H328" s="31">
        <v>292458</v>
      </c>
      <c r="I328" s="31">
        <v>724914</v>
      </c>
      <c r="J328" s="31">
        <v>58650</v>
      </c>
      <c r="K328" s="31">
        <v>17398</v>
      </c>
      <c r="L328" s="31">
        <f t="shared" si="24"/>
        <v>8145.1011235955057</v>
      </c>
      <c r="M328" s="31">
        <f t="shared" si="25"/>
        <v>658.98876404494376</v>
      </c>
      <c r="N328" s="31">
        <f t="shared" si="26"/>
        <v>195.48314606741573</v>
      </c>
      <c r="O328" s="39">
        <f t="shared" si="27"/>
        <v>1.1535649353620945</v>
      </c>
      <c r="P328" s="38">
        <f t="shared" si="28"/>
        <v>8.0906148867313912E-2</v>
      </c>
      <c r="Q328" s="38">
        <f t="shared" si="29"/>
        <v>2.4000088286334653E-2</v>
      </c>
    </row>
    <row r="329" spans="1:17" s="31" customFormat="1" x14ac:dyDescent="0.2">
      <c r="A329" t="s">
        <v>67</v>
      </c>
      <c r="B329">
        <v>20468</v>
      </c>
      <c r="C329" t="s">
        <v>63</v>
      </c>
      <c r="D329" t="s">
        <v>54</v>
      </c>
      <c r="E329">
        <v>0.05</v>
      </c>
      <c r="F329" t="s">
        <v>32</v>
      </c>
      <c r="G329">
        <v>89</v>
      </c>
      <c r="H329" s="31">
        <v>261210</v>
      </c>
      <c r="I329" s="31">
        <v>601278</v>
      </c>
      <c r="J329" s="31">
        <v>37486</v>
      </c>
      <c r="K329" s="31">
        <v>14430</v>
      </c>
      <c r="L329" s="31">
        <f t="shared" si="24"/>
        <v>6755.9325842696626</v>
      </c>
      <c r="M329" s="31">
        <f t="shared" si="25"/>
        <v>421.19101123595505</v>
      </c>
      <c r="N329" s="31">
        <f t="shared" si="26"/>
        <v>162.13483146067415</v>
      </c>
      <c r="O329" s="39">
        <f t="shared" si="27"/>
        <v>0.95677330826963003</v>
      </c>
      <c r="P329" s="38">
        <f t="shared" si="28"/>
        <v>6.234387421458959E-2</v>
      </c>
      <c r="Q329" s="38">
        <f t="shared" si="29"/>
        <v>2.3998882380529472E-2</v>
      </c>
    </row>
    <row r="330" spans="1:17" s="31" customFormat="1" x14ac:dyDescent="0.2">
      <c r="A330" t="s">
        <v>67</v>
      </c>
      <c r="B330">
        <v>20469</v>
      </c>
      <c r="C330" t="s">
        <v>63</v>
      </c>
      <c r="D330" t="s">
        <v>54</v>
      </c>
      <c r="E330">
        <v>0.05</v>
      </c>
      <c r="F330" t="s">
        <v>32</v>
      </c>
      <c r="G330">
        <v>89</v>
      </c>
      <c r="H330" s="31">
        <v>335734</v>
      </c>
      <c r="I330" s="31">
        <v>774678</v>
      </c>
      <c r="J330" s="31">
        <v>64408</v>
      </c>
      <c r="K330" s="31">
        <v>18592</v>
      </c>
      <c r="L330" s="31">
        <f t="shared" ref="L330:L375" si="30">I330/G330</f>
        <v>8704.2471910112363</v>
      </c>
      <c r="M330" s="31">
        <f t="shared" ref="M330:M375" si="31">J330/G330</f>
        <v>723.68539325842698</v>
      </c>
      <c r="N330" s="31">
        <f t="shared" ref="N330:N375" si="32">K330/G330</f>
        <v>208.89887640449439</v>
      </c>
      <c r="O330" s="39">
        <f t="shared" ref="O330:O375" si="33">N330/N$7</f>
        <v>1.2327324565037396</v>
      </c>
      <c r="P330" s="38">
        <f t="shared" ref="P330:P375" si="34">J330/I330</f>
        <v>8.3141640784945486E-2</v>
      </c>
      <c r="Q330" s="38">
        <f t="shared" ref="Q330:Q375" si="35">K330/I330</f>
        <v>2.3999648886376016E-2</v>
      </c>
    </row>
    <row r="331" spans="1:17" s="31" customFormat="1" x14ac:dyDescent="0.2">
      <c r="A331" t="s">
        <v>66</v>
      </c>
      <c r="B331">
        <v>20401</v>
      </c>
      <c r="C331" t="s">
        <v>65</v>
      </c>
      <c r="D331" t="s">
        <v>54</v>
      </c>
      <c r="E331">
        <v>0.05</v>
      </c>
      <c r="F331" t="s">
        <v>32</v>
      </c>
      <c r="G331">
        <v>89</v>
      </c>
      <c r="H331" s="31">
        <v>553966</v>
      </c>
      <c r="I331" s="31">
        <v>421528</v>
      </c>
      <c r="J331" s="31">
        <v>27228</v>
      </c>
      <c r="K331" s="31">
        <v>25250</v>
      </c>
      <c r="L331" s="31">
        <f t="shared" si="30"/>
        <v>4736.2696629213488</v>
      </c>
      <c r="M331" s="31">
        <f t="shared" si="31"/>
        <v>305.93258426966293</v>
      </c>
      <c r="N331" s="31">
        <f t="shared" si="32"/>
        <v>283.70786516853934</v>
      </c>
      <c r="O331" s="39">
        <f t="shared" si="33"/>
        <v>1.6741875283304339</v>
      </c>
      <c r="P331" s="38">
        <f t="shared" si="34"/>
        <v>6.4593573855117575E-2</v>
      </c>
      <c r="Q331" s="38">
        <f t="shared" si="35"/>
        <v>5.9901121633675579E-2</v>
      </c>
    </row>
    <row r="332" spans="1:17" s="31" customFormat="1" x14ac:dyDescent="0.2">
      <c r="A332" t="s">
        <v>66</v>
      </c>
      <c r="B332">
        <v>20402</v>
      </c>
      <c r="C332" t="s">
        <v>65</v>
      </c>
      <c r="D332" t="s">
        <v>54</v>
      </c>
      <c r="E332">
        <v>0.05</v>
      </c>
      <c r="F332" t="s">
        <v>32</v>
      </c>
      <c r="G332">
        <v>89</v>
      </c>
      <c r="H332" s="31">
        <v>551360</v>
      </c>
      <c r="I332" s="31">
        <v>466346</v>
      </c>
      <c r="J332" s="31">
        <v>35316</v>
      </c>
      <c r="K332" s="31">
        <v>27934</v>
      </c>
      <c r="L332" s="31">
        <f t="shared" si="30"/>
        <v>5239.8426966292136</v>
      </c>
      <c r="M332" s="31">
        <f t="shared" si="31"/>
        <v>396.80898876404495</v>
      </c>
      <c r="N332" s="31">
        <f t="shared" si="32"/>
        <v>313.86516853932585</v>
      </c>
      <c r="O332" s="39">
        <f t="shared" si="33"/>
        <v>1.8521486897577164</v>
      </c>
      <c r="P332" s="38">
        <f t="shared" si="34"/>
        <v>7.5729179621997406E-2</v>
      </c>
      <c r="Q332" s="38">
        <f t="shared" si="35"/>
        <v>5.9899731100942218E-2</v>
      </c>
    </row>
    <row r="333" spans="1:17" s="31" customFormat="1" x14ac:dyDescent="0.2">
      <c r="A333" t="s">
        <v>66</v>
      </c>
      <c r="B333">
        <v>20403</v>
      </c>
      <c r="C333" t="s">
        <v>65</v>
      </c>
      <c r="D333" t="s">
        <v>54</v>
      </c>
      <c r="E333">
        <v>0.05</v>
      </c>
      <c r="F333" t="s">
        <v>32</v>
      </c>
      <c r="G333">
        <v>89</v>
      </c>
      <c r="H333" s="31">
        <v>310756</v>
      </c>
      <c r="I333" s="31">
        <v>352232</v>
      </c>
      <c r="J333" s="31">
        <v>10810</v>
      </c>
      <c r="K333" s="31">
        <v>21098</v>
      </c>
      <c r="L333" s="31">
        <f t="shared" si="30"/>
        <v>3957.6629213483147</v>
      </c>
      <c r="M333" s="31">
        <f t="shared" si="31"/>
        <v>121.46067415730337</v>
      </c>
      <c r="N333" s="31">
        <f t="shared" si="32"/>
        <v>237.0561797752809</v>
      </c>
      <c r="O333" s="39">
        <f t="shared" si="33"/>
        <v>1.3988914246619997</v>
      </c>
      <c r="P333" s="38">
        <f t="shared" si="34"/>
        <v>3.0689999772876966E-2</v>
      </c>
      <c r="Q333" s="38">
        <f t="shared" si="35"/>
        <v>5.9898021758386516E-2</v>
      </c>
    </row>
    <row r="334" spans="1:17" s="31" customFormat="1" x14ac:dyDescent="0.2">
      <c r="A334" t="s">
        <v>66</v>
      </c>
      <c r="B334">
        <v>20404</v>
      </c>
      <c r="C334" t="s">
        <v>65</v>
      </c>
      <c r="D334" t="s">
        <v>54</v>
      </c>
      <c r="E334">
        <v>0.05</v>
      </c>
      <c r="F334" t="s">
        <v>32</v>
      </c>
      <c r="G334">
        <v>89</v>
      </c>
      <c r="H334" s="31">
        <v>265336</v>
      </c>
      <c r="I334" s="31">
        <v>259392</v>
      </c>
      <c r="J334" s="31">
        <v>18118</v>
      </c>
      <c r="K334" s="31">
        <v>15538</v>
      </c>
      <c r="L334" s="31">
        <f t="shared" si="30"/>
        <v>2914.5168539325841</v>
      </c>
      <c r="M334" s="31">
        <f t="shared" si="31"/>
        <v>203.57303370786516</v>
      </c>
      <c r="N334" s="31">
        <f t="shared" si="32"/>
        <v>174.58426966292134</v>
      </c>
      <c r="O334" s="39">
        <f t="shared" si="33"/>
        <v>1.0302386461464665</v>
      </c>
      <c r="P334" s="38">
        <f t="shared" si="34"/>
        <v>6.9847952134221569E-2</v>
      </c>
      <c r="Q334" s="38">
        <f t="shared" si="35"/>
        <v>5.9901616086849248E-2</v>
      </c>
    </row>
    <row r="335" spans="1:17" s="31" customFormat="1" x14ac:dyDescent="0.2">
      <c r="A335" t="s">
        <v>64</v>
      </c>
      <c r="B335">
        <v>10133</v>
      </c>
      <c r="C335" t="s">
        <v>55</v>
      </c>
      <c r="D335" t="s">
        <v>54</v>
      </c>
      <c r="E335">
        <v>0.01</v>
      </c>
      <c r="F335" t="s">
        <v>32</v>
      </c>
      <c r="G335">
        <v>89</v>
      </c>
      <c r="H335" s="31">
        <v>416882</v>
      </c>
      <c r="I335" s="31">
        <v>320936</v>
      </c>
      <c r="J335" s="31">
        <v>25408</v>
      </c>
      <c r="K335" s="31">
        <v>15502</v>
      </c>
      <c r="L335" s="31">
        <f t="shared" si="30"/>
        <v>3606.0224719101125</v>
      </c>
      <c r="M335" s="31">
        <f t="shared" si="31"/>
        <v>285.4831460674157</v>
      </c>
      <c r="N335" s="31">
        <f t="shared" si="32"/>
        <v>174.17977528089887</v>
      </c>
      <c r="O335" s="39">
        <f t="shared" si="33"/>
        <v>1.027851685710035</v>
      </c>
      <c r="P335" s="38">
        <f t="shared" si="34"/>
        <v>7.9168432335418898E-2</v>
      </c>
      <c r="Q335" s="38">
        <f t="shared" si="35"/>
        <v>4.8302465289029588E-2</v>
      </c>
    </row>
    <row r="336" spans="1:17" s="31" customFormat="1" x14ac:dyDescent="0.2">
      <c r="A336" t="s">
        <v>64</v>
      </c>
      <c r="B336">
        <v>10134</v>
      </c>
      <c r="C336" t="s">
        <v>55</v>
      </c>
      <c r="D336" t="s">
        <v>54</v>
      </c>
      <c r="E336">
        <v>0.01</v>
      </c>
      <c r="F336" t="s">
        <v>32</v>
      </c>
      <c r="G336">
        <v>89</v>
      </c>
      <c r="H336" s="31">
        <v>141492</v>
      </c>
      <c r="I336" s="31">
        <v>112204</v>
      </c>
      <c r="J336" s="31">
        <v>3212</v>
      </c>
      <c r="K336" s="31">
        <v>5420</v>
      </c>
      <c r="L336" s="31">
        <f t="shared" si="30"/>
        <v>1260.7191011235955</v>
      </c>
      <c r="M336" s="31">
        <f t="shared" si="31"/>
        <v>36.08988764044944</v>
      </c>
      <c r="N336" s="31">
        <f t="shared" si="32"/>
        <v>60.898876404494381</v>
      </c>
      <c r="O336" s="39">
        <f t="shared" si="33"/>
        <v>0.3593701545960773</v>
      </c>
      <c r="P336" s="38">
        <f t="shared" si="34"/>
        <v>2.8626430430287689E-2</v>
      </c>
      <c r="Q336" s="38">
        <f t="shared" si="35"/>
        <v>4.8304873266550211E-2</v>
      </c>
    </row>
    <row r="337" spans="1:17" s="31" customFormat="1" x14ac:dyDescent="0.2">
      <c r="A337" t="s">
        <v>64</v>
      </c>
      <c r="B337">
        <v>10135</v>
      </c>
      <c r="C337" t="s">
        <v>55</v>
      </c>
      <c r="D337" t="s">
        <v>54</v>
      </c>
      <c r="E337">
        <v>0.01</v>
      </c>
      <c r="F337" t="s">
        <v>32</v>
      </c>
      <c r="G337">
        <v>89</v>
      </c>
      <c r="H337" s="31">
        <v>162780</v>
      </c>
      <c r="I337" s="31">
        <v>108146</v>
      </c>
      <c r="J337" s="31">
        <v>8974</v>
      </c>
      <c r="K337" s="31">
        <v>5224</v>
      </c>
      <c r="L337" s="31">
        <f t="shared" si="30"/>
        <v>1215.1235955056179</v>
      </c>
      <c r="M337" s="31">
        <f t="shared" si="31"/>
        <v>100.8314606741573</v>
      </c>
      <c r="N337" s="31">
        <f t="shared" si="32"/>
        <v>58.696629213483149</v>
      </c>
      <c r="O337" s="39">
        <f t="shared" si="33"/>
        <v>0.34637448110883906</v>
      </c>
      <c r="P337" s="38">
        <f t="shared" si="34"/>
        <v>8.2980415364414778E-2</v>
      </c>
      <c r="Q337" s="38">
        <f t="shared" si="35"/>
        <v>4.8305069073289811E-2</v>
      </c>
    </row>
    <row r="338" spans="1:17" s="31" customFormat="1" x14ac:dyDescent="0.2">
      <c r="A338" t="s">
        <v>64</v>
      </c>
      <c r="B338">
        <v>10136</v>
      </c>
      <c r="C338" t="s">
        <v>55</v>
      </c>
      <c r="D338" t="s">
        <v>54</v>
      </c>
      <c r="E338">
        <v>0.01</v>
      </c>
      <c r="F338" t="s">
        <v>32</v>
      </c>
      <c r="G338">
        <v>89</v>
      </c>
      <c r="H338" s="31">
        <v>265100</v>
      </c>
      <c r="I338" s="31">
        <v>254748</v>
      </c>
      <c r="J338" s="31">
        <v>23726</v>
      </c>
      <c r="K338" s="31">
        <v>12304</v>
      </c>
      <c r="L338" s="31">
        <f t="shared" si="30"/>
        <v>2862.3370786516853</v>
      </c>
      <c r="M338" s="31">
        <f t="shared" si="31"/>
        <v>266.58426966292137</v>
      </c>
      <c r="N338" s="31">
        <f t="shared" si="32"/>
        <v>138.24719101123594</v>
      </c>
      <c r="O338" s="39">
        <f t="shared" si="33"/>
        <v>0.81581003360703586</v>
      </c>
      <c r="P338" s="38">
        <f t="shared" si="34"/>
        <v>9.313517672366417E-2</v>
      </c>
      <c r="Q338" s="38">
        <f t="shared" si="35"/>
        <v>4.8298710882911738E-2</v>
      </c>
    </row>
    <row r="339" spans="1:17" s="31" customFormat="1" x14ac:dyDescent="0.2">
      <c r="A339" t="s">
        <v>64</v>
      </c>
      <c r="B339">
        <v>20470</v>
      </c>
      <c r="C339" t="s">
        <v>63</v>
      </c>
      <c r="D339" t="s">
        <v>54</v>
      </c>
      <c r="E339">
        <v>0.05</v>
      </c>
      <c r="F339" t="s">
        <v>32</v>
      </c>
      <c r="G339">
        <v>89</v>
      </c>
      <c r="H339" s="31">
        <v>219726</v>
      </c>
      <c r="I339" s="31">
        <v>481866</v>
      </c>
      <c r="J339" s="31">
        <v>6984</v>
      </c>
      <c r="K339" s="31">
        <v>11564</v>
      </c>
      <c r="L339" s="31">
        <f t="shared" si="30"/>
        <v>5414.2247191011238</v>
      </c>
      <c r="M339" s="31">
        <f t="shared" si="31"/>
        <v>78.471910112359552</v>
      </c>
      <c r="N339" s="31">
        <f t="shared" si="32"/>
        <v>129.93258426966293</v>
      </c>
      <c r="O339" s="39">
        <f t="shared" si="33"/>
        <v>0.76674473574705493</v>
      </c>
      <c r="P339" s="38">
        <f t="shared" si="34"/>
        <v>1.4493655912639614E-2</v>
      </c>
      <c r="Q339" s="38">
        <f t="shared" si="35"/>
        <v>2.3998372991661583E-2</v>
      </c>
    </row>
    <row r="340" spans="1:17" s="31" customFormat="1" x14ac:dyDescent="0.2">
      <c r="A340" t="s">
        <v>64</v>
      </c>
      <c r="B340">
        <v>20471</v>
      </c>
      <c r="C340" t="s">
        <v>63</v>
      </c>
      <c r="D340" t="s">
        <v>54</v>
      </c>
      <c r="E340">
        <v>0.05</v>
      </c>
      <c r="F340" t="s">
        <v>32</v>
      </c>
      <c r="G340">
        <v>89</v>
      </c>
      <c r="H340" s="31">
        <v>192866</v>
      </c>
      <c r="I340" s="31">
        <v>471102</v>
      </c>
      <c r="J340" s="31">
        <v>15666</v>
      </c>
      <c r="K340" s="31">
        <v>11306</v>
      </c>
      <c r="L340" s="31">
        <f t="shared" si="30"/>
        <v>5293.2808988764045</v>
      </c>
      <c r="M340" s="31">
        <f t="shared" si="31"/>
        <v>176.02247191011236</v>
      </c>
      <c r="N340" s="31">
        <f t="shared" si="32"/>
        <v>127.03370786516854</v>
      </c>
      <c r="O340" s="39">
        <f t="shared" si="33"/>
        <v>0.7496381859526291</v>
      </c>
      <c r="P340" s="38">
        <f t="shared" si="34"/>
        <v>3.32539450055402E-2</v>
      </c>
      <c r="Q340" s="38">
        <f t="shared" si="35"/>
        <v>2.3999049038212532E-2</v>
      </c>
    </row>
    <row r="341" spans="1:17" s="31" customFormat="1" x14ac:dyDescent="0.2">
      <c r="A341" t="s">
        <v>62</v>
      </c>
      <c r="B341">
        <v>10128</v>
      </c>
      <c r="C341" t="s">
        <v>59</v>
      </c>
      <c r="D341" t="s">
        <v>54</v>
      </c>
      <c r="E341">
        <v>0.01</v>
      </c>
      <c r="F341" t="s">
        <v>32</v>
      </c>
      <c r="G341">
        <v>89</v>
      </c>
      <c r="H341" s="31">
        <v>433896</v>
      </c>
      <c r="I341" s="31">
        <v>251902</v>
      </c>
      <c r="J341" s="31">
        <v>11988</v>
      </c>
      <c r="K341" s="31">
        <v>17104</v>
      </c>
      <c r="L341" s="31">
        <f t="shared" si="30"/>
        <v>2830.3595505617977</v>
      </c>
      <c r="M341" s="31">
        <f t="shared" si="31"/>
        <v>134.69662921348313</v>
      </c>
      <c r="N341" s="31">
        <f t="shared" si="32"/>
        <v>192.17977528089887</v>
      </c>
      <c r="O341" s="39">
        <f t="shared" si="33"/>
        <v>1.1340714251312372</v>
      </c>
      <c r="P341" s="38">
        <f t="shared" si="34"/>
        <v>4.7589935768671945E-2</v>
      </c>
      <c r="Q341" s="38">
        <f t="shared" si="35"/>
        <v>6.7899421203483898E-2</v>
      </c>
    </row>
    <row r="342" spans="1:17" s="31" customFormat="1" x14ac:dyDescent="0.2">
      <c r="A342" t="s">
        <v>62</v>
      </c>
      <c r="B342">
        <v>10129</v>
      </c>
      <c r="C342" t="s">
        <v>59</v>
      </c>
      <c r="D342" t="s">
        <v>54</v>
      </c>
      <c r="E342">
        <v>0.01</v>
      </c>
      <c r="F342" t="s">
        <v>32</v>
      </c>
      <c r="G342">
        <v>89</v>
      </c>
      <c r="H342" s="31">
        <v>153020</v>
      </c>
      <c r="I342" s="31">
        <v>72538</v>
      </c>
      <c r="J342" s="31">
        <v>6222</v>
      </c>
      <c r="K342" s="31">
        <v>4926</v>
      </c>
      <c r="L342" s="31">
        <f t="shared" si="30"/>
        <v>815.03370786516859</v>
      </c>
      <c r="M342" s="31">
        <f t="shared" si="31"/>
        <v>69.910112359550567</v>
      </c>
      <c r="N342" s="31">
        <f t="shared" si="32"/>
        <v>55.348314606741575</v>
      </c>
      <c r="O342" s="39">
        <f t="shared" si="33"/>
        <v>0.32661575305171159</v>
      </c>
      <c r="P342" s="38">
        <f t="shared" si="34"/>
        <v>8.5775731340814468E-2</v>
      </c>
      <c r="Q342" s="38">
        <f t="shared" si="35"/>
        <v>6.7909233780914832E-2</v>
      </c>
    </row>
    <row r="343" spans="1:17" s="31" customFormat="1" x14ac:dyDescent="0.2">
      <c r="A343" t="s">
        <v>62</v>
      </c>
      <c r="B343">
        <v>10131</v>
      </c>
      <c r="C343" t="s">
        <v>55</v>
      </c>
      <c r="D343" t="s">
        <v>54</v>
      </c>
      <c r="E343">
        <v>0.01</v>
      </c>
      <c r="F343" t="s">
        <v>32</v>
      </c>
      <c r="G343">
        <v>89</v>
      </c>
      <c r="H343" s="31">
        <v>177882</v>
      </c>
      <c r="I343" s="31">
        <v>130012</v>
      </c>
      <c r="J343" s="31">
        <v>14760</v>
      </c>
      <c r="K343" s="31">
        <v>6280</v>
      </c>
      <c r="L343" s="31">
        <f t="shared" si="30"/>
        <v>1460.8089887640449</v>
      </c>
      <c r="M343" s="31">
        <f t="shared" si="31"/>
        <v>165.84269662921349</v>
      </c>
      <c r="N343" s="31">
        <f t="shared" si="32"/>
        <v>70.561797752808985</v>
      </c>
      <c r="O343" s="39">
        <f t="shared" si="33"/>
        <v>0.41639198724416332</v>
      </c>
      <c r="P343" s="38">
        <f t="shared" si="34"/>
        <v>0.11352798203242778</v>
      </c>
      <c r="Q343" s="38">
        <f t="shared" si="35"/>
        <v>4.8303233547672519E-2</v>
      </c>
    </row>
    <row r="344" spans="1:17" s="31" customFormat="1" x14ac:dyDescent="0.2">
      <c r="A344" t="s">
        <v>62</v>
      </c>
      <c r="B344">
        <v>10132</v>
      </c>
      <c r="C344" t="s">
        <v>55</v>
      </c>
      <c r="D344" t="s">
        <v>54</v>
      </c>
      <c r="E344">
        <v>0.01</v>
      </c>
      <c r="F344" t="s">
        <v>32</v>
      </c>
      <c r="G344">
        <v>89</v>
      </c>
      <c r="H344" s="31">
        <v>217232</v>
      </c>
      <c r="I344" s="31">
        <v>172612</v>
      </c>
      <c r="J344" s="31">
        <v>11018</v>
      </c>
      <c r="K344" s="31">
        <v>8338</v>
      </c>
      <c r="L344" s="31">
        <f t="shared" si="30"/>
        <v>1939.4606741573034</v>
      </c>
      <c r="M344" s="31">
        <f t="shared" si="31"/>
        <v>123.79775280898876</v>
      </c>
      <c r="N344" s="31">
        <f t="shared" si="32"/>
        <v>93.68539325842697</v>
      </c>
      <c r="O344" s="39">
        <f t="shared" si="33"/>
        <v>0.55284655886016465</v>
      </c>
      <c r="P344" s="38">
        <f t="shared" si="34"/>
        <v>6.3831019859569432E-2</v>
      </c>
      <c r="Q344" s="38">
        <f t="shared" si="35"/>
        <v>4.8304868722916137E-2</v>
      </c>
    </row>
    <row r="345" spans="1:17" s="31" customFormat="1" x14ac:dyDescent="0.2">
      <c r="A345" t="s">
        <v>61</v>
      </c>
      <c r="B345">
        <v>40314</v>
      </c>
      <c r="C345" t="s">
        <v>60</v>
      </c>
      <c r="D345" t="s">
        <v>54</v>
      </c>
      <c r="E345">
        <v>0.25</v>
      </c>
      <c r="F345" t="s">
        <v>32</v>
      </c>
      <c r="G345">
        <v>89</v>
      </c>
      <c r="H345" s="31">
        <v>262230</v>
      </c>
      <c r="I345" s="31">
        <v>522998</v>
      </c>
      <c r="J345" s="31">
        <v>27890</v>
      </c>
      <c r="K345" s="31">
        <v>14854</v>
      </c>
      <c r="L345" s="31">
        <f t="shared" si="30"/>
        <v>5876.3820224719102</v>
      </c>
      <c r="M345" s="31">
        <f t="shared" si="31"/>
        <v>313.37078651685391</v>
      </c>
      <c r="N345" s="31">
        <f t="shared" si="32"/>
        <v>166.89887640449439</v>
      </c>
      <c r="O345" s="39">
        <f t="shared" si="33"/>
        <v>0.9848863978542679</v>
      </c>
      <c r="P345" s="38">
        <f t="shared" si="34"/>
        <v>5.3327163775004877E-2</v>
      </c>
      <c r="Q345" s="38">
        <f t="shared" si="35"/>
        <v>2.840163824718259E-2</v>
      </c>
    </row>
    <row r="346" spans="1:17" s="31" customFormat="1" x14ac:dyDescent="0.2">
      <c r="A346" t="s">
        <v>61</v>
      </c>
      <c r="B346">
        <v>40315</v>
      </c>
      <c r="C346" t="s">
        <v>60</v>
      </c>
      <c r="D346" t="s">
        <v>54</v>
      </c>
      <c r="E346">
        <v>0.25</v>
      </c>
      <c r="F346" t="s">
        <v>32</v>
      </c>
      <c r="G346">
        <v>89</v>
      </c>
      <c r="H346" s="31">
        <v>299776</v>
      </c>
      <c r="I346" s="31">
        <v>544222</v>
      </c>
      <c r="J346" s="31">
        <v>31262</v>
      </c>
      <c r="K346" s="31">
        <v>15456</v>
      </c>
      <c r="L346" s="31">
        <f t="shared" si="30"/>
        <v>6114.8539325842694</v>
      </c>
      <c r="M346" s="31">
        <f t="shared" si="31"/>
        <v>351.25842696629212</v>
      </c>
      <c r="N346" s="31">
        <f t="shared" si="32"/>
        <v>173.6629213483146</v>
      </c>
      <c r="O346" s="39">
        <f t="shared" si="33"/>
        <v>1.0248016807079281</v>
      </c>
      <c r="P346" s="38">
        <f t="shared" si="34"/>
        <v>5.7443469760502151E-2</v>
      </c>
      <c r="Q346" s="38">
        <f t="shared" si="35"/>
        <v>2.840017492861369E-2</v>
      </c>
    </row>
    <row r="347" spans="1:17" s="31" customFormat="1" x14ac:dyDescent="0.2">
      <c r="A347" t="s">
        <v>61</v>
      </c>
      <c r="B347">
        <v>40316</v>
      </c>
      <c r="C347" t="s">
        <v>60</v>
      </c>
      <c r="D347" t="s">
        <v>54</v>
      </c>
      <c r="E347">
        <v>0.25</v>
      </c>
      <c r="F347" t="s">
        <v>32</v>
      </c>
      <c r="G347">
        <v>89</v>
      </c>
      <c r="H347" s="31">
        <v>282726</v>
      </c>
      <c r="I347" s="31">
        <v>526082</v>
      </c>
      <c r="J347" s="31">
        <v>11144</v>
      </c>
      <c r="K347" s="31">
        <v>14940</v>
      </c>
      <c r="L347" s="31">
        <f t="shared" si="30"/>
        <v>5911.0337078651683</v>
      </c>
      <c r="M347" s="31">
        <f t="shared" si="31"/>
        <v>125.21348314606742</v>
      </c>
      <c r="N347" s="31">
        <f t="shared" si="32"/>
        <v>167.86516853932585</v>
      </c>
      <c r="O347" s="39">
        <f t="shared" si="33"/>
        <v>0.99058858111907655</v>
      </c>
      <c r="P347" s="38">
        <f t="shared" si="34"/>
        <v>2.118300949281671E-2</v>
      </c>
      <c r="Q347" s="38">
        <f t="shared" si="35"/>
        <v>2.8398614664634031E-2</v>
      </c>
    </row>
    <row r="348" spans="1:17" s="31" customFormat="1" x14ac:dyDescent="0.2">
      <c r="A348" t="s">
        <v>61</v>
      </c>
      <c r="B348">
        <v>40317</v>
      </c>
      <c r="C348" t="s">
        <v>60</v>
      </c>
      <c r="D348" t="s">
        <v>54</v>
      </c>
      <c r="E348">
        <v>0.25</v>
      </c>
      <c r="F348" t="s">
        <v>32</v>
      </c>
      <c r="G348">
        <v>89</v>
      </c>
      <c r="H348" s="31">
        <v>248308</v>
      </c>
      <c r="I348" s="31">
        <v>540638</v>
      </c>
      <c r="J348" s="31">
        <v>18500</v>
      </c>
      <c r="K348" s="31">
        <v>15354</v>
      </c>
      <c r="L348" s="31">
        <f t="shared" si="30"/>
        <v>6074.5842696629215</v>
      </c>
      <c r="M348" s="31">
        <f t="shared" si="31"/>
        <v>207.86516853932585</v>
      </c>
      <c r="N348" s="31">
        <f t="shared" si="32"/>
        <v>172.51685393258427</v>
      </c>
      <c r="O348" s="39">
        <f t="shared" si="33"/>
        <v>1.018038626138039</v>
      </c>
      <c r="P348" s="38">
        <f t="shared" si="34"/>
        <v>3.4218830344888818E-2</v>
      </c>
      <c r="Q348" s="38">
        <f t="shared" si="35"/>
        <v>2.8399779519752588E-2</v>
      </c>
    </row>
    <row r="349" spans="1:17" s="31" customFormat="1" x14ac:dyDescent="0.2">
      <c r="A349" t="s">
        <v>61</v>
      </c>
      <c r="B349">
        <v>40318</v>
      </c>
      <c r="C349" t="s">
        <v>60</v>
      </c>
      <c r="D349" t="s">
        <v>54</v>
      </c>
      <c r="E349">
        <v>0.25</v>
      </c>
      <c r="F349" t="s">
        <v>32</v>
      </c>
      <c r="G349">
        <v>89</v>
      </c>
      <c r="H349" s="31">
        <v>255186</v>
      </c>
      <c r="I349" s="31">
        <v>387312</v>
      </c>
      <c r="J349" s="31">
        <v>14996</v>
      </c>
      <c r="K349" s="31">
        <v>11000</v>
      </c>
      <c r="L349" s="31">
        <f t="shared" si="30"/>
        <v>4351.8202247191011</v>
      </c>
      <c r="M349" s="31">
        <f t="shared" si="31"/>
        <v>168.49438202247191</v>
      </c>
      <c r="N349" s="31">
        <f t="shared" si="32"/>
        <v>123.59550561797752</v>
      </c>
      <c r="O349" s="39">
        <f t="shared" si="33"/>
        <v>0.72934902224296128</v>
      </c>
      <c r="P349" s="38">
        <f t="shared" si="34"/>
        <v>3.8718139381170733E-2</v>
      </c>
      <c r="Q349" s="38">
        <f t="shared" si="35"/>
        <v>2.8400875779733135E-2</v>
      </c>
    </row>
    <row r="350" spans="1:17" s="31" customFormat="1" x14ac:dyDescent="0.2">
      <c r="A350" t="s">
        <v>61</v>
      </c>
      <c r="B350">
        <v>40319</v>
      </c>
      <c r="C350" t="s">
        <v>60</v>
      </c>
      <c r="D350" t="s">
        <v>54</v>
      </c>
      <c r="E350">
        <v>0.25</v>
      </c>
      <c r="F350" t="s">
        <v>32</v>
      </c>
      <c r="G350">
        <v>89</v>
      </c>
      <c r="H350" s="31">
        <v>218394</v>
      </c>
      <c r="I350" s="31">
        <v>363252</v>
      </c>
      <c r="J350" s="31">
        <v>17966</v>
      </c>
      <c r="K350" s="31">
        <v>10316</v>
      </c>
      <c r="L350" s="31">
        <f t="shared" si="30"/>
        <v>4081.4831460674159</v>
      </c>
      <c r="M350" s="31">
        <f t="shared" si="31"/>
        <v>201.86516853932585</v>
      </c>
      <c r="N350" s="31">
        <f t="shared" si="32"/>
        <v>115.91011235955057</v>
      </c>
      <c r="O350" s="39">
        <f t="shared" si="33"/>
        <v>0.68399677395076264</v>
      </c>
      <c r="P350" s="38">
        <f t="shared" si="34"/>
        <v>4.9458777928270178E-2</v>
      </c>
      <c r="Q350" s="38">
        <f t="shared" si="35"/>
        <v>2.8399017761774194E-2</v>
      </c>
    </row>
    <row r="351" spans="1:17" s="31" customFormat="1" x14ac:dyDescent="0.2">
      <c r="A351" t="s">
        <v>61</v>
      </c>
      <c r="B351">
        <v>40320</v>
      </c>
      <c r="C351" t="s">
        <v>60</v>
      </c>
      <c r="D351" t="s">
        <v>54</v>
      </c>
      <c r="E351">
        <v>0.25</v>
      </c>
      <c r="F351" t="s">
        <v>32</v>
      </c>
      <c r="G351">
        <v>89</v>
      </c>
      <c r="H351" s="31">
        <v>258368</v>
      </c>
      <c r="I351" s="31">
        <v>374856</v>
      </c>
      <c r="J351" s="31">
        <v>18854</v>
      </c>
      <c r="K351" s="31">
        <v>10646</v>
      </c>
      <c r="L351" s="31">
        <f t="shared" si="30"/>
        <v>4211.8651685393261</v>
      </c>
      <c r="M351" s="31">
        <f t="shared" si="31"/>
        <v>211.84269662921349</v>
      </c>
      <c r="N351" s="31">
        <f t="shared" si="32"/>
        <v>119.61797752808988</v>
      </c>
      <c r="O351" s="39">
        <f t="shared" si="33"/>
        <v>0.70587724461805135</v>
      </c>
      <c r="P351" s="38">
        <f t="shared" si="34"/>
        <v>5.029664724587575E-2</v>
      </c>
      <c r="Q351" s="38">
        <f t="shared" si="35"/>
        <v>2.8400239025118981E-2</v>
      </c>
    </row>
    <row r="352" spans="1:17" s="31" customFormat="1" x14ac:dyDescent="0.2">
      <c r="A352" t="s">
        <v>61</v>
      </c>
      <c r="B352">
        <v>40321</v>
      </c>
      <c r="C352" t="s">
        <v>60</v>
      </c>
      <c r="D352" t="s">
        <v>54</v>
      </c>
      <c r="E352">
        <v>0.25</v>
      </c>
      <c r="F352" t="s">
        <v>32</v>
      </c>
      <c r="G352">
        <v>89</v>
      </c>
      <c r="H352" s="31">
        <v>264616</v>
      </c>
      <c r="I352" s="31">
        <v>419824</v>
      </c>
      <c r="J352" s="31">
        <v>16418</v>
      </c>
      <c r="K352" s="31">
        <v>11922</v>
      </c>
      <c r="L352" s="31">
        <f t="shared" si="30"/>
        <v>4717.1235955056181</v>
      </c>
      <c r="M352" s="31">
        <f t="shared" si="31"/>
        <v>184.47191011235955</v>
      </c>
      <c r="N352" s="31">
        <f t="shared" si="32"/>
        <v>133.95505617977528</v>
      </c>
      <c r="O352" s="39">
        <f t="shared" si="33"/>
        <v>0.79048173119823495</v>
      </c>
      <c r="P352" s="38">
        <f t="shared" si="34"/>
        <v>3.9106863828652007E-2</v>
      </c>
      <c r="Q352" s="38">
        <f t="shared" si="35"/>
        <v>2.83976142383475E-2</v>
      </c>
    </row>
    <row r="353" spans="1:17" s="31" customFormat="1" x14ac:dyDescent="0.2">
      <c r="A353" t="s">
        <v>61</v>
      </c>
      <c r="B353">
        <v>40322</v>
      </c>
      <c r="C353" t="s">
        <v>60</v>
      </c>
      <c r="D353" t="s">
        <v>54</v>
      </c>
      <c r="E353">
        <v>0.25</v>
      </c>
      <c r="F353" t="s">
        <v>32</v>
      </c>
      <c r="G353">
        <v>89</v>
      </c>
      <c r="H353" s="31">
        <v>284524</v>
      </c>
      <c r="I353" s="31">
        <v>619720</v>
      </c>
      <c r="J353" s="31">
        <v>7030</v>
      </c>
      <c r="K353" s="31">
        <v>17600</v>
      </c>
      <c r="L353" s="31">
        <f t="shared" si="30"/>
        <v>6963.1460674157306</v>
      </c>
      <c r="M353" s="31">
        <f t="shared" si="31"/>
        <v>78.988764044943821</v>
      </c>
      <c r="N353" s="31">
        <f t="shared" si="32"/>
        <v>197.75280898876406</v>
      </c>
      <c r="O353" s="39">
        <f t="shared" si="33"/>
        <v>1.1669584355887381</v>
      </c>
      <c r="P353" s="38">
        <f t="shared" si="34"/>
        <v>1.1343832698638095E-2</v>
      </c>
      <c r="Q353" s="38">
        <f t="shared" si="35"/>
        <v>2.8399922545665784E-2</v>
      </c>
    </row>
    <row r="354" spans="1:17" s="31" customFormat="1" x14ac:dyDescent="0.2">
      <c r="A354" t="s">
        <v>61</v>
      </c>
      <c r="B354">
        <v>40323</v>
      </c>
      <c r="C354" t="s">
        <v>60</v>
      </c>
      <c r="D354" t="s">
        <v>54</v>
      </c>
      <c r="E354">
        <v>0.25</v>
      </c>
      <c r="F354" t="s">
        <v>32</v>
      </c>
      <c r="G354">
        <v>89</v>
      </c>
      <c r="H354" s="31">
        <v>229574</v>
      </c>
      <c r="I354" s="31">
        <v>509338</v>
      </c>
      <c r="J354" s="31">
        <v>5498</v>
      </c>
      <c r="K354" s="31">
        <v>14466</v>
      </c>
      <c r="L354" s="31">
        <f t="shared" si="30"/>
        <v>5722.8988764044943</v>
      </c>
      <c r="M354" s="31">
        <f t="shared" si="31"/>
        <v>61.775280898876403</v>
      </c>
      <c r="N354" s="31">
        <f t="shared" si="32"/>
        <v>162.53932584269663</v>
      </c>
      <c r="O354" s="39">
        <f t="shared" si="33"/>
        <v>0.95916026870606164</v>
      </c>
      <c r="P354" s="38">
        <f t="shared" si="34"/>
        <v>1.0794403716196317E-2</v>
      </c>
      <c r="Q354" s="38">
        <f t="shared" si="35"/>
        <v>2.8401572236903587E-2</v>
      </c>
    </row>
    <row r="355" spans="1:17" s="31" customFormat="1" x14ac:dyDescent="0.2">
      <c r="A355" t="s">
        <v>61</v>
      </c>
      <c r="B355">
        <v>40324</v>
      </c>
      <c r="C355" t="s">
        <v>60</v>
      </c>
      <c r="D355" t="s">
        <v>54</v>
      </c>
      <c r="E355">
        <v>0.25</v>
      </c>
      <c r="F355" t="s">
        <v>32</v>
      </c>
      <c r="G355">
        <v>89</v>
      </c>
      <c r="H355" s="31">
        <v>242614</v>
      </c>
      <c r="I355" s="31">
        <v>438454</v>
      </c>
      <c r="J355" s="31">
        <v>26000</v>
      </c>
      <c r="K355" s="31">
        <v>12452</v>
      </c>
      <c r="L355" s="31">
        <f t="shared" si="30"/>
        <v>4926.4494382022476</v>
      </c>
      <c r="M355" s="31">
        <f t="shared" si="31"/>
        <v>292.13483146067415</v>
      </c>
      <c r="N355" s="31">
        <f t="shared" si="32"/>
        <v>139.91011235955057</v>
      </c>
      <c r="O355" s="39">
        <f t="shared" si="33"/>
        <v>0.82562309317903215</v>
      </c>
      <c r="P355" s="38">
        <f t="shared" si="34"/>
        <v>5.9299265145260391E-2</v>
      </c>
      <c r="Q355" s="38">
        <f t="shared" si="35"/>
        <v>2.8399786522645479E-2</v>
      </c>
    </row>
    <row r="356" spans="1:17" s="31" customFormat="1" x14ac:dyDescent="0.2">
      <c r="A356" t="s">
        <v>61</v>
      </c>
      <c r="B356">
        <v>40325</v>
      </c>
      <c r="C356" t="s">
        <v>60</v>
      </c>
      <c r="D356" t="s">
        <v>54</v>
      </c>
      <c r="E356">
        <v>0.25</v>
      </c>
      <c r="F356" t="s">
        <v>32</v>
      </c>
      <c r="G356">
        <v>89</v>
      </c>
      <c r="H356" s="31">
        <v>257566</v>
      </c>
      <c r="I356" s="31">
        <v>673382</v>
      </c>
      <c r="J356" s="31">
        <v>33368</v>
      </c>
      <c r="K356" s="31">
        <v>19124</v>
      </c>
      <c r="L356" s="31">
        <f t="shared" si="30"/>
        <v>7566.0898876404499</v>
      </c>
      <c r="M356" s="31">
        <f t="shared" si="31"/>
        <v>374.92134831460675</v>
      </c>
      <c r="N356" s="31">
        <f t="shared" si="32"/>
        <v>214.87640449438203</v>
      </c>
      <c r="O356" s="39">
        <f t="shared" si="33"/>
        <v>1.2680064273976721</v>
      </c>
      <c r="P356" s="38">
        <f t="shared" si="34"/>
        <v>4.9552854100644209E-2</v>
      </c>
      <c r="Q356" s="38">
        <f t="shared" si="35"/>
        <v>2.8399927529990408E-2</v>
      </c>
    </row>
    <row r="357" spans="1:17" s="31" customFormat="1" x14ac:dyDescent="0.2">
      <c r="A357" t="s">
        <v>61</v>
      </c>
      <c r="B357">
        <v>40326</v>
      </c>
      <c r="C357" t="s">
        <v>60</v>
      </c>
      <c r="D357" t="s">
        <v>54</v>
      </c>
      <c r="E357">
        <v>0.25</v>
      </c>
      <c r="F357" t="s">
        <v>32</v>
      </c>
      <c r="G357">
        <v>89</v>
      </c>
      <c r="H357" s="31">
        <v>281986</v>
      </c>
      <c r="I357" s="31">
        <v>729152</v>
      </c>
      <c r="J357" s="31">
        <v>36548</v>
      </c>
      <c r="K357" s="31">
        <v>20708</v>
      </c>
      <c r="L357" s="31">
        <f t="shared" si="30"/>
        <v>8192.7191011235955</v>
      </c>
      <c r="M357" s="31">
        <f t="shared" si="31"/>
        <v>410.65168539325845</v>
      </c>
      <c r="N357" s="31">
        <f t="shared" si="32"/>
        <v>232.67415730337078</v>
      </c>
      <c r="O357" s="39">
        <f t="shared" si="33"/>
        <v>1.3730326866006584</v>
      </c>
      <c r="P357" s="38">
        <f t="shared" si="34"/>
        <v>5.0123979636618979E-2</v>
      </c>
      <c r="Q357" s="38">
        <f t="shared" si="35"/>
        <v>2.8400114105152287E-2</v>
      </c>
    </row>
    <row r="358" spans="1:17" s="31" customFormat="1" x14ac:dyDescent="0.2">
      <c r="A358" t="s">
        <v>61</v>
      </c>
      <c r="B358">
        <v>40327</v>
      </c>
      <c r="C358" t="s">
        <v>60</v>
      </c>
      <c r="D358" t="s">
        <v>54</v>
      </c>
      <c r="E358">
        <v>0.25</v>
      </c>
      <c r="F358" t="s">
        <v>32</v>
      </c>
      <c r="G358">
        <v>89</v>
      </c>
      <c r="H358" s="31">
        <v>475314</v>
      </c>
      <c r="I358" s="31">
        <v>868814</v>
      </c>
      <c r="J358" s="31">
        <v>50864</v>
      </c>
      <c r="K358" s="31">
        <v>24674</v>
      </c>
      <c r="L358" s="31">
        <f t="shared" si="30"/>
        <v>9761.9550561797751</v>
      </c>
      <c r="M358" s="31">
        <f t="shared" si="31"/>
        <v>571.50561797752812</v>
      </c>
      <c r="N358" s="31">
        <f t="shared" si="32"/>
        <v>277.23595505617976</v>
      </c>
      <c r="O358" s="39">
        <f t="shared" si="33"/>
        <v>1.6359961613475296</v>
      </c>
      <c r="P358" s="38">
        <f t="shared" si="34"/>
        <v>5.8544176313917597E-2</v>
      </c>
      <c r="Q358" s="38">
        <f t="shared" si="35"/>
        <v>2.8399634444196343E-2</v>
      </c>
    </row>
    <row r="359" spans="1:17" s="31" customFormat="1" x14ac:dyDescent="0.2">
      <c r="A359" t="s">
        <v>61</v>
      </c>
      <c r="B359">
        <v>40328</v>
      </c>
      <c r="C359" t="s">
        <v>60</v>
      </c>
      <c r="D359" t="s">
        <v>54</v>
      </c>
      <c r="E359">
        <v>0.25</v>
      </c>
      <c r="F359" t="s">
        <v>32</v>
      </c>
      <c r="G359">
        <v>89</v>
      </c>
      <c r="H359" s="31">
        <v>255874</v>
      </c>
      <c r="I359" s="31">
        <v>453734</v>
      </c>
      <c r="J359" s="31">
        <v>28142</v>
      </c>
      <c r="K359" s="31">
        <v>12886</v>
      </c>
      <c r="L359" s="31">
        <f t="shared" si="30"/>
        <v>5098.1348314606739</v>
      </c>
      <c r="M359" s="31">
        <f t="shared" si="31"/>
        <v>316.20224719101122</v>
      </c>
      <c r="N359" s="31">
        <f t="shared" si="32"/>
        <v>144.7865168539326</v>
      </c>
      <c r="O359" s="39">
        <f t="shared" si="33"/>
        <v>0.85439922732934548</v>
      </c>
      <c r="P359" s="38">
        <f t="shared" si="34"/>
        <v>6.202312368039424E-2</v>
      </c>
      <c r="Q359" s="38">
        <f t="shared" si="35"/>
        <v>2.8399899500588452E-2</v>
      </c>
    </row>
    <row r="360" spans="1:17" s="31" customFormat="1" x14ac:dyDescent="0.2">
      <c r="A360" t="s">
        <v>61</v>
      </c>
      <c r="B360">
        <v>40329</v>
      </c>
      <c r="C360" t="s">
        <v>60</v>
      </c>
      <c r="D360" t="s">
        <v>54</v>
      </c>
      <c r="E360">
        <v>0.25</v>
      </c>
      <c r="F360" t="s">
        <v>32</v>
      </c>
      <c r="G360">
        <v>89</v>
      </c>
      <c r="H360" s="31">
        <v>272162</v>
      </c>
      <c r="I360" s="31">
        <v>466436</v>
      </c>
      <c r="J360" s="31">
        <v>37486</v>
      </c>
      <c r="K360" s="31">
        <v>13246</v>
      </c>
      <c r="L360" s="31">
        <f t="shared" si="30"/>
        <v>5240.8539325842694</v>
      </c>
      <c r="M360" s="31">
        <f t="shared" si="31"/>
        <v>421.19101123595505</v>
      </c>
      <c r="N360" s="31">
        <f t="shared" si="32"/>
        <v>148.83146067415731</v>
      </c>
      <c r="O360" s="39">
        <f t="shared" si="33"/>
        <v>0.87826883169366055</v>
      </c>
      <c r="P360" s="38">
        <f t="shared" si="34"/>
        <v>8.0366867051428273E-2</v>
      </c>
      <c r="Q360" s="38">
        <f t="shared" si="35"/>
        <v>2.8398322599456304E-2</v>
      </c>
    </row>
    <row r="361" spans="1:17" s="31" customFormat="1" x14ac:dyDescent="0.2">
      <c r="A361" t="s">
        <v>61</v>
      </c>
      <c r="B361">
        <v>40330</v>
      </c>
      <c r="C361" t="s">
        <v>60</v>
      </c>
      <c r="D361" t="s">
        <v>54</v>
      </c>
      <c r="E361">
        <v>0.25</v>
      </c>
      <c r="F361" t="s">
        <v>32</v>
      </c>
      <c r="G361">
        <v>89</v>
      </c>
      <c r="H361" s="31">
        <v>474086</v>
      </c>
      <c r="I361" s="31">
        <v>1422238</v>
      </c>
      <c r="J361" s="31">
        <v>39420</v>
      </c>
      <c r="K361" s="31">
        <v>40392</v>
      </c>
      <c r="L361" s="31">
        <f t="shared" si="30"/>
        <v>15980.202247191011</v>
      </c>
      <c r="M361" s="31">
        <f t="shared" si="31"/>
        <v>442.92134831460675</v>
      </c>
      <c r="N361" s="31">
        <f t="shared" si="32"/>
        <v>453.84269662921349</v>
      </c>
      <c r="O361" s="39">
        <f t="shared" si="33"/>
        <v>2.678169609676154</v>
      </c>
      <c r="P361" s="38">
        <f t="shared" si="34"/>
        <v>2.7716880015862325E-2</v>
      </c>
      <c r="Q361" s="38">
        <f t="shared" si="35"/>
        <v>2.840030993406167E-2</v>
      </c>
    </row>
    <row r="362" spans="1:17" s="31" customFormat="1" x14ac:dyDescent="0.2">
      <c r="A362" t="s">
        <v>61</v>
      </c>
      <c r="B362">
        <v>40331</v>
      </c>
      <c r="C362" t="s">
        <v>60</v>
      </c>
      <c r="D362" t="s">
        <v>54</v>
      </c>
      <c r="E362">
        <v>0.25</v>
      </c>
      <c r="F362" t="s">
        <v>32</v>
      </c>
      <c r="G362">
        <v>89</v>
      </c>
      <c r="H362" s="31">
        <v>261384</v>
      </c>
      <c r="I362" s="31">
        <v>636044</v>
      </c>
      <c r="J362" s="31">
        <v>17896</v>
      </c>
      <c r="K362" s="31">
        <v>18064</v>
      </c>
      <c r="L362" s="31">
        <f t="shared" si="30"/>
        <v>7146.5617977528091</v>
      </c>
      <c r="M362" s="31">
        <f t="shared" si="31"/>
        <v>201.07865168539325</v>
      </c>
      <c r="N362" s="31">
        <f t="shared" si="32"/>
        <v>202.96629213483146</v>
      </c>
      <c r="O362" s="39">
        <f t="shared" si="33"/>
        <v>1.1977237034360775</v>
      </c>
      <c r="P362" s="38">
        <f t="shared" si="34"/>
        <v>2.8136418235216433E-2</v>
      </c>
      <c r="Q362" s="38">
        <f t="shared" si="35"/>
        <v>2.8400550905283282E-2</v>
      </c>
    </row>
    <row r="363" spans="1:17" s="31" customFormat="1" x14ac:dyDescent="0.2">
      <c r="A363" t="s">
        <v>61</v>
      </c>
      <c r="B363">
        <v>40332</v>
      </c>
      <c r="C363" t="s">
        <v>60</v>
      </c>
      <c r="D363" t="s">
        <v>54</v>
      </c>
      <c r="E363">
        <v>0.25</v>
      </c>
      <c r="F363" t="s">
        <v>32</v>
      </c>
      <c r="G363">
        <v>89</v>
      </c>
      <c r="H363" s="31">
        <v>258944</v>
      </c>
      <c r="I363" s="31">
        <v>661350</v>
      </c>
      <c r="J363" s="31">
        <v>41078</v>
      </c>
      <c r="K363" s="31">
        <v>18782</v>
      </c>
      <c r="L363" s="31">
        <f t="shared" si="30"/>
        <v>7430.8988764044943</v>
      </c>
      <c r="M363" s="31">
        <f t="shared" si="31"/>
        <v>461.55056179775283</v>
      </c>
      <c r="N363" s="31">
        <f t="shared" si="32"/>
        <v>211.03370786516854</v>
      </c>
      <c r="O363" s="39">
        <f t="shared" si="33"/>
        <v>1.2453303032515726</v>
      </c>
      <c r="P363" s="38">
        <f t="shared" si="34"/>
        <v>6.2112345959023207E-2</v>
      </c>
      <c r="Q363" s="38">
        <f t="shared" si="35"/>
        <v>2.8399485900052923E-2</v>
      </c>
    </row>
    <row r="364" spans="1:17" s="31" customFormat="1" x14ac:dyDescent="0.2">
      <c r="A364" t="s">
        <v>61</v>
      </c>
      <c r="B364">
        <v>40333</v>
      </c>
      <c r="C364" t="s">
        <v>60</v>
      </c>
      <c r="D364" t="s">
        <v>54</v>
      </c>
      <c r="E364">
        <v>0.25</v>
      </c>
      <c r="F364" t="s">
        <v>32</v>
      </c>
      <c r="G364">
        <v>89</v>
      </c>
      <c r="H364" s="31">
        <v>270860</v>
      </c>
      <c r="I364" s="31">
        <v>780444</v>
      </c>
      <c r="J364" s="31">
        <v>-32350</v>
      </c>
      <c r="K364" s="31">
        <v>22164</v>
      </c>
      <c r="L364" s="31">
        <f t="shared" si="30"/>
        <v>8769.0337078651683</v>
      </c>
      <c r="M364" s="31">
        <f t="shared" si="31"/>
        <v>-363.4831460674157</v>
      </c>
      <c r="N364" s="31">
        <f t="shared" si="32"/>
        <v>249.03370786516854</v>
      </c>
      <c r="O364" s="39">
        <f t="shared" si="33"/>
        <v>1.4695719753629994</v>
      </c>
      <c r="P364" s="38">
        <f t="shared" si="34"/>
        <v>-4.1450763924125243E-2</v>
      </c>
      <c r="Q364" s="38">
        <f t="shared" si="35"/>
        <v>2.8399218906161108E-2</v>
      </c>
    </row>
    <row r="365" spans="1:17" s="31" customFormat="1" x14ac:dyDescent="0.2">
      <c r="A365" t="s">
        <v>57</v>
      </c>
      <c r="B365">
        <v>10130</v>
      </c>
      <c r="C365" t="s">
        <v>59</v>
      </c>
      <c r="D365" t="s">
        <v>54</v>
      </c>
      <c r="E365">
        <v>0.01</v>
      </c>
      <c r="F365" t="s">
        <v>32</v>
      </c>
      <c r="G365">
        <v>89</v>
      </c>
      <c r="H365" s="31">
        <v>319244</v>
      </c>
      <c r="I365" s="31">
        <v>202884</v>
      </c>
      <c r="J365" s="31">
        <v>5712</v>
      </c>
      <c r="K365" s="31">
        <v>13776</v>
      </c>
      <c r="L365" s="31">
        <f t="shared" si="30"/>
        <v>2279.5955056179773</v>
      </c>
      <c r="M365" s="31">
        <f t="shared" si="31"/>
        <v>64.17977528089888</v>
      </c>
      <c r="N365" s="31">
        <f t="shared" si="32"/>
        <v>154.7865168539326</v>
      </c>
      <c r="O365" s="39">
        <f t="shared" si="33"/>
        <v>0.91341019367445775</v>
      </c>
      <c r="P365" s="38">
        <f t="shared" si="34"/>
        <v>2.8154019045365825E-2</v>
      </c>
      <c r="Q365" s="38">
        <f t="shared" si="35"/>
        <v>6.7900869462352867E-2</v>
      </c>
    </row>
    <row r="366" spans="1:17" s="31" customFormat="1" x14ac:dyDescent="0.2">
      <c r="A366" t="s">
        <v>57</v>
      </c>
      <c r="B366">
        <v>10173</v>
      </c>
      <c r="C366" t="s">
        <v>58</v>
      </c>
      <c r="D366" t="s">
        <v>54</v>
      </c>
      <c r="E366">
        <v>0.01</v>
      </c>
      <c r="F366" t="s">
        <v>32</v>
      </c>
      <c r="G366">
        <v>89</v>
      </c>
      <c r="H366" s="31">
        <v>301504</v>
      </c>
      <c r="I366" s="31">
        <v>142678</v>
      </c>
      <c r="J366" s="31">
        <v>10692</v>
      </c>
      <c r="K366" s="31">
        <v>13696</v>
      </c>
      <c r="L366" s="31">
        <f t="shared" si="30"/>
        <v>1603.1235955056179</v>
      </c>
      <c r="M366" s="31">
        <f t="shared" si="31"/>
        <v>120.13483146067416</v>
      </c>
      <c r="N366" s="31">
        <f t="shared" si="32"/>
        <v>153.88764044943821</v>
      </c>
      <c r="O366" s="39">
        <f t="shared" si="33"/>
        <v>0.90810583714905435</v>
      </c>
      <c r="P366" s="38">
        <f t="shared" si="34"/>
        <v>7.4937972217160323E-2</v>
      </c>
      <c r="Q366" s="38">
        <f t="shared" si="35"/>
        <v>9.5992374437544686E-2</v>
      </c>
    </row>
    <row r="367" spans="1:17" s="31" customFormat="1" x14ac:dyDescent="0.2">
      <c r="A367" t="s">
        <v>57</v>
      </c>
      <c r="B367">
        <v>10174</v>
      </c>
      <c r="C367" t="s">
        <v>58</v>
      </c>
      <c r="D367" t="s">
        <v>54</v>
      </c>
      <c r="E367">
        <v>0.01</v>
      </c>
      <c r="F367" t="s">
        <v>32</v>
      </c>
      <c r="G367">
        <v>89</v>
      </c>
      <c r="H367" s="31">
        <v>231034</v>
      </c>
      <c r="I367" s="31">
        <v>90916</v>
      </c>
      <c r="J367" s="31">
        <v>6956</v>
      </c>
      <c r="K367" s="31">
        <v>8728</v>
      </c>
      <c r="L367" s="31">
        <f t="shared" si="30"/>
        <v>1021.5280898876405</v>
      </c>
      <c r="M367" s="31">
        <f t="shared" si="31"/>
        <v>78.157303370786522</v>
      </c>
      <c r="N367" s="31">
        <f t="shared" si="32"/>
        <v>98.067415730337075</v>
      </c>
      <c r="O367" s="39">
        <f t="shared" si="33"/>
        <v>0.57870529692150596</v>
      </c>
      <c r="P367" s="38">
        <f t="shared" si="34"/>
        <v>7.651018522592283E-2</v>
      </c>
      <c r="Q367" s="38">
        <f t="shared" si="35"/>
        <v>9.6000703946500066E-2</v>
      </c>
    </row>
    <row r="368" spans="1:17" s="31" customFormat="1" x14ac:dyDescent="0.2">
      <c r="A368" t="s">
        <v>57</v>
      </c>
      <c r="B368">
        <v>10175</v>
      </c>
      <c r="C368" t="s">
        <v>58</v>
      </c>
      <c r="D368" t="s">
        <v>54</v>
      </c>
      <c r="E368">
        <v>0.01</v>
      </c>
      <c r="F368" t="s">
        <v>32</v>
      </c>
      <c r="G368">
        <v>89</v>
      </c>
      <c r="H368" s="31">
        <v>235250</v>
      </c>
      <c r="I368" s="31">
        <v>112028</v>
      </c>
      <c r="J368" s="31">
        <v>13078</v>
      </c>
      <c r="K368" s="31">
        <v>10754</v>
      </c>
      <c r="L368" s="31">
        <f t="shared" si="30"/>
        <v>1258.7415730337079</v>
      </c>
      <c r="M368" s="31">
        <f t="shared" si="31"/>
        <v>146.9438202247191</v>
      </c>
      <c r="N368" s="31">
        <f t="shared" si="32"/>
        <v>120.8314606741573</v>
      </c>
      <c r="O368" s="39">
        <f t="shared" si="33"/>
        <v>0.71303812592734594</v>
      </c>
      <c r="P368" s="38">
        <f t="shared" si="34"/>
        <v>0.11673867247473846</v>
      </c>
      <c r="Q368" s="38">
        <f t="shared" si="35"/>
        <v>9.5993858678187591E-2</v>
      </c>
    </row>
    <row r="369" spans="1:17" s="31" customFormat="1" x14ac:dyDescent="0.2">
      <c r="A369" t="s">
        <v>57</v>
      </c>
      <c r="B369">
        <v>10176</v>
      </c>
      <c r="C369" t="s">
        <v>58</v>
      </c>
      <c r="D369" t="s">
        <v>54</v>
      </c>
      <c r="E369">
        <v>0.01</v>
      </c>
      <c r="F369" t="s">
        <v>32</v>
      </c>
      <c r="G369">
        <v>89</v>
      </c>
      <c r="H369" s="31">
        <v>455192</v>
      </c>
      <c r="I369" s="31">
        <v>198414</v>
      </c>
      <c r="J369" s="31">
        <v>18928</v>
      </c>
      <c r="K369" s="31">
        <v>19048</v>
      </c>
      <c r="L369" s="31">
        <f t="shared" si="30"/>
        <v>2229.370786516854</v>
      </c>
      <c r="M369" s="31">
        <f t="shared" si="31"/>
        <v>212.67415730337078</v>
      </c>
      <c r="N369" s="31">
        <f t="shared" si="32"/>
        <v>214.02247191011236</v>
      </c>
      <c r="O369" s="39">
        <f t="shared" si="33"/>
        <v>1.2629672886985388</v>
      </c>
      <c r="P369" s="38">
        <f t="shared" si="34"/>
        <v>9.5396494198998052E-2</v>
      </c>
      <c r="Q369" s="38">
        <f t="shared" si="35"/>
        <v>9.6001290231536085E-2</v>
      </c>
    </row>
    <row r="370" spans="1:17" s="31" customFormat="1" x14ac:dyDescent="0.2">
      <c r="A370" t="s">
        <v>57</v>
      </c>
      <c r="B370">
        <v>10470</v>
      </c>
      <c r="C370" t="s">
        <v>56</v>
      </c>
      <c r="D370" t="s">
        <v>51</v>
      </c>
      <c r="E370">
        <v>0.01</v>
      </c>
      <c r="F370" t="s">
        <v>32</v>
      </c>
      <c r="G370">
        <v>26</v>
      </c>
      <c r="H370" s="31">
        <v>89524</v>
      </c>
      <c r="I370" s="31">
        <v>66806</v>
      </c>
      <c r="J370" s="31">
        <v>8352</v>
      </c>
      <c r="K370" s="31">
        <v>8010</v>
      </c>
      <c r="L370" s="31">
        <f t="shared" si="30"/>
        <v>2569.4615384615386</v>
      </c>
      <c r="M370" s="31">
        <f t="shared" si="31"/>
        <v>321.23076923076923</v>
      </c>
      <c r="N370" s="31">
        <f t="shared" si="32"/>
        <v>308.07692307692309</v>
      </c>
      <c r="O370" s="39">
        <f t="shared" si="33"/>
        <v>1.8179916939398066</v>
      </c>
      <c r="P370" s="38">
        <f t="shared" si="34"/>
        <v>0.12501871089423106</v>
      </c>
      <c r="Q370" s="38">
        <f t="shared" si="35"/>
        <v>0.11989941023261384</v>
      </c>
    </row>
    <row r="371" spans="1:17" s="31" customFormat="1" x14ac:dyDescent="0.2">
      <c r="A371" t="s">
        <v>53</v>
      </c>
      <c r="B371">
        <v>10558</v>
      </c>
      <c r="C371" t="s">
        <v>55</v>
      </c>
      <c r="D371" t="s">
        <v>54</v>
      </c>
      <c r="E371">
        <v>0.01</v>
      </c>
      <c r="F371" t="s">
        <v>32</v>
      </c>
      <c r="G371">
        <v>89</v>
      </c>
      <c r="H371" s="31">
        <v>540458</v>
      </c>
      <c r="I371" s="31">
        <v>286868</v>
      </c>
      <c r="J371" s="31">
        <v>7358</v>
      </c>
      <c r="K371" s="31">
        <v>13856</v>
      </c>
      <c r="L371" s="31">
        <f t="shared" si="30"/>
        <v>3223.2359550561796</v>
      </c>
      <c r="M371" s="31">
        <f t="shared" si="31"/>
        <v>82.674157303370791</v>
      </c>
      <c r="N371" s="31">
        <f t="shared" si="32"/>
        <v>155.68539325842696</v>
      </c>
      <c r="O371" s="39">
        <f t="shared" si="33"/>
        <v>0.91871455019986104</v>
      </c>
      <c r="P371" s="38">
        <f t="shared" si="34"/>
        <v>2.5649427611305547E-2</v>
      </c>
      <c r="Q371" s="38">
        <f t="shared" si="35"/>
        <v>4.8300960720610173E-2</v>
      </c>
    </row>
    <row r="372" spans="1:17" s="31" customFormat="1" x14ac:dyDescent="0.2">
      <c r="A372" t="s">
        <v>53</v>
      </c>
      <c r="B372">
        <v>10999</v>
      </c>
      <c r="C372" t="s">
        <v>52</v>
      </c>
      <c r="D372" t="s">
        <v>51</v>
      </c>
      <c r="E372">
        <v>0.01</v>
      </c>
      <c r="F372" t="s">
        <v>35</v>
      </c>
      <c r="G372">
        <v>89</v>
      </c>
      <c r="H372" s="31">
        <v>411830</v>
      </c>
      <c r="I372" s="31">
        <v>342830</v>
      </c>
      <c r="J372" s="31">
        <v>37306</v>
      </c>
      <c r="K372" s="31">
        <v>33768</v>
      </c>
      <c r="L372" s="31">
        <f t="shared" si="30"/>
        <v>3852.0224719101125</v>
      </c>
      <c r="M372" s="31">
        <f t="shared" si="31"/>
        <v>419.16853932584269</v>
      </c>
      <c r="N372" s="31">
        <f t="shared" si="32"/>
        <v>379.41573033707863</v>
      </c>
      <c r="O372" s="39">
        <f t="shared" si="33"/>
        <v>2.2389688893727557</v>
      </c>
      <c r="P372" s="38">
        <f t="shared" si="34"/>
        <v>0.10881778140769477</v>
      </c>
      <c r="Q372" s="38">
        <f t="shared" si="35"/>
        <v>9.8497797742321272E-2</v>
      </c>
    </row>
    <row r="373" spans="1:17" s="31" customFormat="1" x14ac:dyDescent="0.2">
      <c r="A373" t="s">
        <v>53</v>
      </c>
      <c r="B373">
        <v>11000</v>
      </c>
      <c r="C373" t="s">
        <v>52</v>
      </c>
      <c r="D373" t="s">
        <v>51</v>
      </c>
      <c r="E373">
        <v>0.01</v>
      </c>
      <c r="F373" t="s">
        <v>35</v>
      </c>
      <c r="G373">
        <v>89</v>
      </c>
      <c r="H373" s="31">
        <v>529874</v>
      </c>
      <c r="I373" s="31">
        <v>372860</v>
      </c>
      <c r="J373" s="31">
        <v>28418</v>
      </c>
      <c r="K373" s="31">
        <v>36726</v>
      </c>
      <c r="L373" s="31">
        <f t="shared" si="30"/>
        <v>4189.4382022471909</v>
      </c>
      <c r="M373" s="31">
        <f t="shared" si="31"/>
        <v>319.30337078651684</v>
      </c>
      <c r="N373" s="31">
        <f t="shared" si="32"/>
        <v>412.65168539325845</v>
      </c>
      <c r="O373" s="39">
        <f t="shared" si="33"/>
        <v>2.4350974718995451</v>
      </c>
      <c r="P373" s="38">
        <f t="shared" si="34"/>
        <v>7.6216274204795362E-2</v>
      </c>
      <c r="Q373" s="38">
        <f t="shared" si="35"/>
        <v>9.8498095800032187E-2</v>
      </c>
    </row>
    <row r="374" spans="1:17" s="31" customFormat="1" x14ac:dyDescent="0.2">
      <c r="A374" t="s">
        <v>53</v>
      </c>
      <c r="B374">
        <v>11002</v>
      </c>
      <c r="C374" t="s">
        <v>52</v>
      </c>
      <c r="D374" t="s">
        <v>51</v>
      </c>
      <c r="E374">
        <v>0.01</v>
      </c>
      <c r="F374" t="s">
        <v>35</v>
      </c>
      <c r="G374">
        <v>89</v>
      </c>
      <c r="H374" s="31">
        <v>398668</v>
      </c>
      <c r="I374" s="31">
        <v>305672</v>
      </c>
      <c r="J374" s="31">
        <v>25772</v>
      </c>
      <c r="K374" s="31">
        <v>30108</v>
      </c>
      <c r="L374" s="31">
        <f t="shared" si="30"/>
        <v>3434.5168539325841</v>
      </c>
      <c r="M374" s="31">
        <f t="shared" si="31"/>
        <v>289.57303370786519</v>
      </c>
      <c r="N374" s="31">
        <f t="shared" si="32"/>
        <v>338.29213483146066</v>
      </c>
      <c r="O374" s="39">
        <f t="shared" si="33"/>
        <v>1.9962945783355526</v>
      </c>
      <c r="P374" s="38">
        <f t="shared" si="34"/>
        <v>8.4312596508675966E-2</v>
      </c>
      <c r="Q374" s="38">
        <f t="shared" si="35"/>
        <v>9.8497736135465461E-2</v>
      </c>
    </row>
    <row r="375" spans="1:17" s="31" customFormat="1" x14ac:dyDescent="0.2">
      <c r="A375" t="s">
        <v>53</v>
      </c>
      <c r="B375">
        <v>11149</v>
      </c>
      <c r="C375" t="s">
        <v>52</v>
      </c>
      <c r="D375" t="s">
        <v>51</v>
      </c>
      <c r="E375">
        <v>0.01</v>
      </c>
      <c r="F375" t="s">
        <v>35</v>
      </c>
      <c r="G375">
        <v>89</v>
      </c>
      <c r="H375" s="31">
        <v>424670</v>
      </c>
      <c r="I375" s="31">
        <v>342628</v>
      </c>
      <c r="J375" s="31">
        <v>34632</v>
      </c>
      <c r="K375" s="31">
        <v>33748</v>
      </c>
      <c r="L375" s="31">
        <f t="shared" si="30"/>
        <v>3849.7528089887642</v>
      </c>
      <c r="M375" s="31">
        <f t="shared" si="31"/>
        <v>389.12359550561797</v>
      </c>
      <c r="N375" s="31">
        <f t="shared" si="32"/>
        <v>379.19101123595505</v>
      </c>
      <c r="O375" s="39">
        <f t="shared" si="33"/>
        <v>2.2376428002414053</v>
      </c>
      <c r="P375" s="38">
        <f t="shared" si="34"/>
        <v>0.10107755349825466</v>
      </c>
      <c r="Q375" s="38">
        <f t="shared" si="35"/>
        <v>9.849749582637729E-2</v>
      </c>
    </row>
    <row r="377" spans="1:17" x14ac:dyDescent="0.2">
      <c r="A377" t="s">
        <v>260</v>
      </c>
      <c r="G377" s="33">
        <f>SUM(G9:G375)</f>
        <v>27294</v>
      </c>
      <c r="H377" s="33">
        <f t="shared" ref="H377:K377" si="36">SUM(H9:H375)</f>
        <v>67612508</v>
      </c>
      <c r="I377" s="33">
        <f t="shared" si="36"/>
        <v>79455058</v>
      </c>
      <c r="J377" s="33">
        <f t="shared" si="36"/>
        <v>5266318</v>
      </c>
      <c r="K377" s="33">
        <f t="shared" si="36"/>
        <v>4625242</v>
      </c>
      <c r="L377" s="33">
        <f>I377/G377</f>
        <v>2911.081483109841</v>
      </c>
      <c r="M377" s="33">
        <f>J377/G377</f>
        <v>192.94782736132484</v>
      </c>
      <c r="N377" s="33">
        <f>K377/G377</f>
        <v>169.4600278449476</v>
      </c>
    </row>
  </sheetData>
  <autoFilter ref="A8:Q375" xr:uid="{00000000-0009-0000-0000-000005000000}"/>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5"/>
  <sheetViews>
    <sheetView zoomScale="150" zoomScaleNormal="150" workbookViewId="0">
      <pane ySplit="6" topLeftCell="A191" activePane="bottomLeft" state="frozen"/>
      <selection activeCell="H6" sqref="H6"/>
      <selection pane="bottomLeft" activeCell="A4" sqref="A4"/>
    </sheetView>
  </sheetViews>
  <sheetFormatPr defaultRowHeight="12.75" x14ac:dyDescent="0.2"/>
  <cols>
    <col min="1" max="1" width="12.140625" customWidth="1"/>
    <col min="2" max="2" width="14" style="3" customWidth="1"/>
    <col min="3" max="4" width="14" style="1" customWidth="1"/>
    <col min="5" max="6" width="14" style="3" customWidth="1"/>
    <col min="7" max="7" width="14" style="38" customWidth="1"/>
    <col min="9" max="9" width="10.28515625" style="3" bestFit="1" customWidth="1"/>
  </cols>
  <sheetData>
    <row r="1" spans="1:7" x14ac:dyDescent="0.2">
      <c r="A1" s="17" t="s">
        <v>264</v>
      </c>
      <c r="C1" s="16" t="s">
        <v>263</v>
      </c>
    </row>
    <row r="2" spans="1:7" x14ac:dyDescent="0.2">
      <c r="A2" t="s">
        <v>262</v>
      </c>
    </row>
    <row r="3" spans="1:7" x14ac:dyDescent="0.2">
      <c r="A3" t="s">
        <v>261</v>
      </c>
    </row>
    <row r="5" spans="1:7" ht="25.5" x14ac:dyDescent="0.2">
      <c r="A5" s="15" t="s">
        <v>14</v>
      </c>
      <c r="B5" s="14" t="s">
        <v>13</v>
      </c>
      <c r="C5" s="53" t="s">
        <v>12</v>
      </c>
      <c r="D5" s="53" t="s">
        <v>11</v>
      </c>
      <c r="E5" s="52" t="s">
        <v>10</v>
      </c>
      <c r="F5" s="52" t="s">
        <v>9</v>
      </c>
      <c r="G5" s="51" t="s">
        <v>237</v>
      </c>
    </row>
    <row r="6" spans="1:7" x14ac:dyDescent="0.2">
      <c r="A6">
        <v>1000</v>
      </c>
      <c r="B6" s="3">
        <v>31</v>
      </c>
      <c r="C6" s="3">
        <v>149333.35</v>
      </c>
      <c r="D6" s="3">
        <v>6944.0007750000004</v>
      </c>
      <c r="E6" s="3">
        <f t="shared" ref="E6:E37" si="0">C6/B6</f>
        <v>4817.2048387096775</v>
      </c>
      <c r="F6" s="3">
        <f t="shared" ref="F6:F37" si="1">D6/B6</f>
        <v>224.00002500000002</v>
      </c>
      <c r="G6" s="38">
        <f t="shared" ref="G6:G69" si="2">F6/E6</f>
        <v>4.6500000000000007E-2</v>
      </c>
    </row>
    <row r="7" spans="1:7" x14ac:dyDescent="0.2">
      <c r="A7">
        <v>1001</v>
      </c>
      <c r="B7" s="3">
        <v>31</v>
      </c>
      <c r="C7" s="3">
        <v>154666.65</v>
      </c>
      <c r="D7" s="3">
        <v>7191.9992249999996</v>
      </c>
      <c r="E7" s="3">
        <f t="shared" si="0"/>
        <v>4989.2467741935479</v>
      </c>
      <c r="F7" s="3">
        <f t="shared" si="1"/>
        <v>231.99997499999998</v>
      </c>
      <c r="G7" s="38">
        <f t="shared" si="2"/>
        <v>4.65E-2</v>
      </c>
    </row>
    <row r="8" spans="1:7" x14ac:dyDescent="0.2">
      <c r="A8">
        <v>1002</v>
      </c>
      <c r="B8" s="3">
        <v>31</v>
      </c>
      <c r="C8" s="3">
        <v>135549</v>
      </c>
      <c r="D8" s="3">
        <v>6912.9989999999998</v>
      </c>
      <c r="E8" s="3">
        <f t="shared" si="0"/>
        <v>4372.5483870967746</v>
      </c>
      <c r="F8" s="3">
        <f t="shared" si="1"/>
        <v>222.99996774193548</v>
      </c>
      <c r="G8" s="38">
        <f t="shared" si="2"/>
        <v>5.0999999999999997E-2</v>
      </c>
    </row>
    <row r="9" spans="1:7" x14ac:dyDescent="0.2">
      <c r="A9">
        <v>1003</v>
      </c>
      <c r="B9" s="3">
        <v>31</v>
      </c>
      <c r="C9" s="3">
        <v>136156.85</v>
      </c>
      <c r="D9" s="3">
        <v>6943.99935</v>
      </c>
      <c r="E9" s="3">
        <f t="shared" si="0"/>
        <v>4392.1564516129038</v>
      </c>
      <c r="F9" s="3">
        <f t="shared" si="1"/>
        <v>223.99997903225807</v>
      </c>
      <c r="G9" s="38">
        <f t="shared" si="2"/>
        <v>5.0999999999999997E-2</v>
      </c>
    </row>
    <row r="10" spans="1:7" x14ac:dyDescent="0.2">
      <c r="A10">
        <v>1004</v>
      </c>
      <c r="B10" s="3">
        <v>31</v>
      </c>
      <c r="C10" s="3">
        <v>87994.79</v>
      </c>
      <c r="D10" s="3">
        <v>6757.9998719999985</v>
      </c>
      <c r="E10" s="3">
        <f t="shared" si="0"/>
        <v>2838.5416129032255</v>
      </c>
      <c r="F10" s="3">
        <f t="shared" si="1"/>
        <v>217.99999587096769</v>
      </c>
      <c r="G10" s="38">
        <f t="shared" si="2"/>
        <v>7.6799999999999993E-2</v>
      </c>
    </row>
    <row r="11" spans="1:7" x14ac:dyDescent="0.2">
      <c r="A11">
        <v>1005</v>
      </c>
      <c r="B11" s="3">
        <v>31</v>
      </c>
      <c r="C11" s="3">
        <v>62833.15</v>
      </c>
      <c r="D11" s="3">
        <v>5611.0002950000007</v>
      </c>
      <c r="E11" s="3">
        <f t="shared" si="0"/>
        <v>2026.875806451613</v>
      </c>
      <c r="F11" s="3">
        <f t="shared" si="1"/>
        <v>181.00000951612907</v>
      </c>
      <c r="G11" s="38">
        <f t="shared" si="2"/>
        <v>8.9300000000000018E-2</v>
      </c>
    </row>
    <row r="12" spans="1:7" x14ac:dyDescent="0.2">
      <c r="A12">
        <v>1006</v>
      </c>
      <c r="B12" s="3">
        <v>31</v>
      </c>
      <c r="C12" s="3">
        <v>133725.5</v>
      </c>
      <c r="D12" s="3">
        <v>6820.0004999999992</v>
      </c>
      <c r="E12" s="3">
        <f t="shared" si="0"/>
        <v>4313.7258064516127</v>
      </c>
      <c r="F12" s="3">
        <f t="shared" si="1"/>
        <v>220.00001612903222</v>
      </c>
      <c r="G12" s="38">
        <f t="shared" si="2"/>
        <v>5.099999999999999E-2</v>
      </c>
    </row>
    <row r="13" spans="1:7" x14ac:dyDescent="0.2">
      <c r="A13">
        <v>1007</v>
      </c>
      <c r="B13" s="3">
        <v>31</v>
      </c>
      <c r="C13" s="3">
        <v>136156.85</v>
      </c>
      <c r="D13" s="3">
        <v>6943.99935</v>
      </c>
      <c r="E13" s="3">
        <f t="shared" si="0"/>
        <v>4392.1564516129038</v>
      </c>
      <c r="F13" s="3">
        <f t="shared" si="1"/>
        <v>223.99997903225807</v>
      </c>
      <c r="G13" s="38">
        <f t="shared" si="2"/>
        <v>5.0999999999999997E-2</v>
      </c>
    </row>
    <row r="14" spans="1:7" x14ac:dyDescent="0.2">
      <c r="A14">
        <v>1008</v>
      </c>
      <c r="B14" s="3">
        <v>31</v>
      </c>
      <c r="C14" s="3">
        <v>66651.740000000005</v>
      </c>
      <c r="D14" s="3">
        <v>5952.0003820000011</v>
      </c>
      <c r="E14" s="3">
        <f t="shared" si="0"/>
        <v>2150.056129032258</v>
      </c>
      <c r="F14" s="3">
        <f t="shared" si="1"/>
        <v>192.00001232258069</v>
      </c>
      <c r="G14" s="38">
        <f t="shared" si="2"/>
        <v>8.9300000000000018E-2</v>
      </c>
    </row>
    <row r="15" spans="1:7" x14ac:dyDescent="0.2">
      <c r="A15">
        <v>1009</v>
      </c>
      <c r="B15" s="3">
        <v>31</v>
      </c>
      <c r="C15" s="3">
        <v>74270.83</v>
      </c>
      <c r="D15" s="3">
        <v>5703.9997439999997</v>
      </c>
      <c r="E15" s="3">
        <f t="shared" si="0"/>
        <v>2395.8332258064515</v>
      </c>
      <c r="F15" s="3">
        <f t="shared" si="1"/>
        <v>183.99999174193547</v>
      </c>
      <c r="G15" s="38">
        <f t="shared" si="2"/>
        <v>7.6799999999999993E-2</v>
      </c>
    </row>
    <row r="16" spans="1:7" x14ac:dyDescent="0.2">
      <c r="A16">
        <v>1010</v>
      </c>
      <c r="B16" s="3">
        <v>31</v>
      </c>
      <c r="C16" s="3">
        <v>84703.25</v>
      </c>
      <c r="D16" s="3">
        <v>7564.0002250000007</v>
      </c>
      <c r="E16" s="3">
        <f t="shared" si="0"/>
        <v>2732.3629032258063</v>
      </c>
      <c r="F16" s="3">
        <f t="shared" si="1"/>
        <v>244.00000725806453</v>
      </c>
      <c r="G16" s="38">
        <f t="shared" si="2"/>
        <v>8.9300000000000004E-2</v>
      </c>
    </row>
    <row r="17" spans="1:7" x14ac:dyDescent="0.2">
      <c r="A17">
        <v>1011</v>
      </c>
      <c r="B17" s="3">
        <v>31</v>
      </c>
      <c r="C17" s="3">
        <v>96159.01</v>
      </c>
      <c r="D17" s="3">
        <v>8586.9995930000005</v>
      </c>
      <c r="E17" s="3">
        <f t="shared" si="0"/>
        <v>3101.9035483870966</v>
      </c>
      <c r="F17" s="3">
        <f t="shared" si="1"/>
        <v>276.99998687096775</v>
      </c>
      <c r="G17" s="38">
        <f t="shared" si="2"/>
        <v>8.9300000000000004E-2</v>
      </c>
    </row>
    <row r="18" spans="1:7" x14ac:dyDescent="0.2">
      <c r="A18">
        <v>1012</v>
      </c>
      <c r="B18" s="3">
        <v>31</v>
      </c>
      <c r="C18" s="3">
        <v>102720.99</v>
      </c>
      <c r="D18" s="3">
        <v>8320.4001900000003</v>
      </c>
      <c r="E18" s="3">
        <f t="shared" si="0"/>
        <v>3313.5803225806453</v>
      </c>
      <c r="F18" s="3">
        <f t="shared" si="1"/>
        <v>268.40000612903225</v>
      </c>
      <c r="G18" s="38">
        <f t="shared" si="2"/>
        <v>8.0999999999999989E-2</v>
      </c>
    </row>
    <row r="19" spans="1:7" x14ac:dyDescent="0.2">
      <c r="A19">
        <v>1013</v>
      </c>
      <c r="B19" s="3">
        <v>31</v>
      </c>
      <c r="C19" s="3">
        <v>86723.46</v>
      </c>
      <c r="D19" s="3">
        <v>7024.6002600000011</v>
      </c>
      <c r="E19" s="3">
        <f t="shared" si="0"/>
        <v>2797.5309677419359</v>
      </c>
      <c r="F19" s="3">
        <f t="shared" si="1"/>
        <v>226.60000838709681</v>
      </c>
      <c r="G19" s="38">
        <f t="shared" si="2"/>
        <v>8.1000000000000003E-2</v>
      </c>
    </row>
    <row r="20" spans="1:7" x14ac:dyDescent="0.2">
      <c r="A20">
        <v>1014</v>
      </c>
      <c r="B20" s="3">
        <v>31</v>
      </c>
      <c r="C20" s="3">
        <v>98690.31</v>
      </c>
      <c r="D20" s="3">
        <v>8763.699528000001</v>
      </c>
      <c r="E20" s="3">
        <f t="shared" si="0"/>
        <v>3183.5583870967739</v>
      </c>
      <c r="F20" s="3">
        <f t="shared" si="1"/>
        <v>282.69998477419358</v>
      </c>
      <c r="G20" s="38">
        <f t="shared" si="2"/>
        <v>8.8800000000000018E-2</v>
      </c>
    </row>
    <row r="21" spans="1:7" x14ac:dyDescent="0.2">
      <c r="A21">
        <v>1015</v>
      </c>
      <c r="B21" s="3">
        <v>31</v>
      </c>
      <c r="C21" s="3">
        <v>99074.33</v>
      </c>
      <c r="D21" s="3">
        <v>8797.8005040000007</v>
      </c>
      <c r="E21" s="3">
        <f t="shared" si="0"/>
        <v>3195.9461290322583</v>
      </c>
      <c r="F21" s="3">
        <f t="shared" si="1"/>
        <v>283.80001625806455</v>
      </c>
      <c r="G21" s="38">
        <f t="shared" si="2"/>
        <v>8.8800000000000004E-2</v>
      </c>
    </row>
    <row r="22" spans="1:7" x14ac:dyDescent="0.2">
      <c r="A22">
        <v>1016</v>
      </c>
      <c r="B22" s="3">
        <v>31</v>
      </c>
      <c r="C22" s="3">
        <v>68283.95</v>
      </c>
      <c r="D22" s="3">
        <v>5530.9999500000004</v>
      </c>
      <c r="E22" s="3">
        <f t="shared" si="0"/>
        <v>2202.7080645161291</v>
      </c>
      <c r="F22" s="3">
        <f t="shared" si="1"/>
        <v>178.41935322580647</v>
      </c>
      <c r="G22" s="38">
        <f t="shared" si="2"/>
        <v>8.1000000000000003E-2</v>
      </c>
    </row>
    <row r="23" spans="1:7" x14ac:dyDescent="0.2">
      <c r="A23">
        <v>1017</v>
      </c>
      <c r="B23" s="3">
        <v>31</v>
      </c>
      <c r="C23" s="3">
        <v>69748.149999999994</v>
      </c>
      <c r="D23" s="3">
        <v>5649.6001499999993</v>
      </c>
      <c r="E23" s="3">
        <f t="shared" si="0"/>
        <v>2249.940322580645</v>
      </c>
      <c r="F23" s="3">
        <f t="shared" si="1"/>
        <v>182.24516612903224</v>
      </c>
      <c r="G23" s="38">
        <f t="shared" si="2"/>
        <v>8.1000000000000003E-2</v>
      </c>
    </row>
    <row r="24" spans="1:7" x14ac:dyDescent="0.2">
      <c r="A24">
        <v>1018</v>
      </c>
      <c r="B24" s="3">
        <v>31</v>
      </c>
      <c r="C24" s="3">
        <v>100994.37</v>
      </c>
      <c r="D24" s="3">
        <v>8968.300056</v>
      </c>
      <c r="E24" s="3">
        <f t="shared" si="0"/>
        <v>3257.8829032258063</v>
      </c>
      <c r="F24" s="3">
        <f t="shared" si="1"/>
        <v>289.30000180645163</v>
      </c>
      <c r="G24" s="38">
        <f t="shared" si="2"/>
        <v>8.8800000000000004E-2</v>
      </c>
    </row>
    <row r="25" spans="1:7" x14ac:dyDescent="0.2">
      <c r="A25">
        <v>1019</v>
      </c>
      <c r="B25" s="3">
        <v>31</v>
      </c>
      <c r="C25" s="3">
        <v>97154.28</v>
      </c>
      <c r="D25" s="3">
        <v>8627.3000640000009</v>
      </c>
      <c r="E25" s="3">
        <f t="shared" si="0"/>
        <v>3134.0090322580645</v>
      </c>
      <c r="F25" s="3">
        <f t="shared" si="1"/>
        <v>278.30000206451615</v>
      </c>
      <c r="G25" s="38">
        <f t="shared" si="2"/>
        <v>8.8800000000000004E-2</v>
      </c>
    </row>
    <row r="26" spans="1:7" x14ac:dyDescent="0.2">
      <c r="A26">
        <v>1020</v>
      </c>
      <c r="B26" s="3">
        <v>31</v>
      </c>
      <c r="C26" s="3">
        <v>89670.37</v>
      </c>
      <c r="D26" s="3">
        <v>7263.29997</v>
      </c>
      <c r="E26" s="3">
        <f t="shared" si="0"/>
        <v>2892.592580645161</v>
      </c>
      <c r="F26" s="3">
        <f t="shared" si="1"/>
        <v>234.29999903225806</v>
      </c>
      <c r="G26" s="38">
        <f t="shared" si="2"/>
        <v>8.1000000000000003E-2</v>
      </c>
    </row>
    <row r="27" spans="1:7" x14ac:dyDescent="0.2">
      <c r="A27">
        <v>1021</v>
      </c>
      <c r="B27" s="3">
        <v>31</v>
      </c>
      <c r="C27" s="3">
        <v>99774.07</v>
      </c>
      <c r="D27" s="3">
        <v>8081.6996700000009</v>
      </c>
      <c r="E27" s="3">
        <f t="shared" si="0"/>
        <v>3218.5183870967744</v>
      </c>
      <c r="F27" s="3">
        <f t="shared" si="1"/>
        <v>260.69998935483875</v>
      </c>
      <c r="G27" s="38">
        <f t="shared" si="2"/>
        <v>8.1000000000000003E-2</v>
      </c>
    </row>
    <row r="28" spans="1:7" x14ac:dyDescent="0.2">
      <c r="A28">
        <v>1022</v>
      </c>
      <c r="B28" s="3">
        <v>31</v>
      </c>
      <c r="C28" s="3">
        <v>80712.95</v>
      </c>
      <c r="D28" s="3">
        <v>7974.4394600000005</v>
      </c>
      <c r="E28" s="3">
        <f t="shared" si="0"/>
        <v>2603.6435483870969</v>
      </c>
      <c r="F28" s="3">
        <f t="shared" si="1"/>
        <v>257.23998258064518</v>
      </c>
      <c r="G28" s="38">
        <f t="shared" si="2"/>
        <v>9.8799999999999999E-2</v>
      </c>
    </row>
    <row r="29" spans="1:7" x14ac:dyDescent="0.2">
      <c r="A29">
        <v>1023</v>
      </c>
      <c r="B29" s="3">
        <v>31</v>
      </c>
      <c r="C29" s="3">
        <v>85935.07</v>
      </c>
      <c r="D29" s="3">
        <v>6960.740670000001</v>
      </c>
      <c r="E29" s="3">
        <f t="shared" si="0"/>
        <v>2772.0990322580647</v>
      </c>
      <c r="F29" s="3">
        <f t="shared" si="1"/>
        <v>224.54002161290325</v>
      </c>
      <c r="G29" s="38">
        <f t="shared" si="2"/>
        <v>8.1000000000000003E-2</v>
      </c>
    </row>
    <row r="30" spans="1:7" x14ac:dyDescent="0.2">
      <c r="A30">
        <v>1024</v>
      </c>
      <c r="B30" s="3">
        <v>31</v>
      </c>
      <c r="C30" s="3">
        <v>73188.87</v>
      </c>
      <c r="D30" s="3">
        <v>7231.0603560000009</v>
      </c>
      <c r="E30" s="3">
        <f t="shared" si="0"/>
        <v>2360.9312903225805</v>
      </c>
      <c r="F30" s="3">
        <f t="shared" si="1"/>
        <v>233.26001148387098</v>
      </c>
      <c r="G30" s="38">
        <f t="shared" si="2"/>
        <v>9.8800000000000013E-2</v>
      </c>
    </row>
    <row r="31" spans="1:7" x14ac:dyDescent="0.2">
      <c r="A31">
        <v>1025</v>
      </c>
      <c r="B31" s="3">
        <v>31</v>
      </c>
      <c r="C31" s="3">
        <v>99284.2</v>
      </c>
      <c r="D31" s="3">
        <v>8042.0201999999999</v>
      </c>
      <c r="E31" s="3">
        <f t="shared" si="0"/>
        <v>3202.7161290322579</v>
      </c>
      <c r="F31" s="3">
        <f t="shared" si="1"/>
        <v>259.42000645161289</v>
      </c>
      <c r="G31" s="38">
        <f t="shared" si="2"/>
        <v>8.1000000000000003E-2</v>
      </c>
    </row>
    <row r="32" spans="1:7" x14ac:dyDescent="0.2">
      <c r="A32">
        <v>1026</v>
      </c>
      <c r="B32" s="3">
        <v>31</v>
      </c>
      <c r="C32" s="3">
        <v>129470.6</v>
      </c>
      <c r="D32" s="3">
        <v>6603.0006000000003</v>
      </c>
      <c r="E32" s="3">
        <f t="shared" si="0"/>
        <v>4176.470967741936</v>
      </c>
      <c r="F32" s="3">
        <f t="shared" si="1"/>
        <v>213.00001935483871</v>
      </c>
      <c r="G32" s="38">
        <f t="shared" si="2"/>
        <v>5.0999999999999997E-2</v>
      </c>
    </row>
    <row r="33" spans="1:7" x14ac:dyDescent="0.2">
      <c r="A33">
        <v>1027</v>
      </c>
      <c r="B33" s="3">
        <v>31</v>
      </c>
      <c r="C33" s="3">
        <v>129470.6</v>
      </c>
      <c r="D33" s="3">
        <v>6603.0006000000003</v>
      </c>
      <c r="E33" s="3">
        <f t="shared" si="0"/>
        <v>4176.470967741936</v>
      </c>
      <c r="F33" s="3">
        <f t="shared" si="1"/>
        <v>213.00001935483871</v>
      </c>
      <c r="G33" s="38">
        <f t="shared" si="2"/>
        <v>5.0999999999999997E-2</v>
      </c>
    </row>
    <row r="34" spans="1:7" x14ac:dyDescent="0.2">
      <c r="A34">
        <v>1028</v>
      </c>
      <c r="B34" s="3">
        <v>31</v>
      </c>
      <c r="C34" s="3">
        <v>79518.23</v>
      </c>
      <c r="D34" s="3">
        <v>6107.0000639999989</v>
      </c>
      <c r="E34" s="3">
        <f t="shared" si="0"/>
        <v>2565.1041935483868</v>
      </c>
      <c r="F34" s="3">
        <f t="shared" si="1"/>
        <v>197.00000206451608</v>
      </c>
      <c r="G34" s="38">
        <f t="shared" si="2"/>
        <v>7.6799999999999993E-2</v>
      </c>
    </row>
    <row r="35" spans="1:7" x14ac:dyDescent="0.2">
      <c r="A35">
        <v>1029</v>
      </c>
      <c r="B35" s="3">
        <v>31</v>
      </c>
      <c r="C35" s="3">
        <v>58667.41</v>
      </c>
      <c r="D35" s="3">
        <v>5238.9997130000002</v>
      </c>
      <c r="E35" s="3">
        <f t="shared" si="0"/>
        <v>1892.4970967741936</v>
      </c>
      <c r="F35" s="3">
        <f t="shared" si="1"/>
        <v>168.99999074193548</v>
      </c>
      <c r="G35" s="38">
        <f t="shared" si="2"/>
        <v>8.929999999999999E-2</v>
      </c>
    </row>
    <row r="36" spans="1:7" x14ac:dyDescent="0.2">
      <c r="A36">
        <v>1030</v>
      </c>
      <c r="B36" s="3">
        <v>31</v>
      </c>
      <c r="C36" s="3">
        <v>47211.65</v>
      </c>
      <c r="D36" s="3">
        <v>4216.0003450000004</v>
      </c>
      <c r="E36" s="3">
        <f t="shared" si="0"/>
        <v>1522.9564516129033</v>
      </c>
      <c r="F36" s="3">
        <f t="shared" si="1"/>
        <v>136.00001112903226</v>
      </c>
      <c r="G36" s="38">
        <f t="shared" si="2"/>
        <v>8.9300000000000004E-2</v>
      </c>
    </row>
    <row r="37" spans="1:7" x14ac:dyDescent="0.2">
      <c r="A37">
        <v>1031</v>
      </c>
      <c r="B37" s="3">
        <v>31</v>
      </c>
      <c r="C37" s="3">
        <v>66601.56</v>
      </c>
      <c r="D37" s="3">
        <v>5114.9998079999996</v>
      </c>
      <c r="E37" s="3">
        <f t="shared" si="0"/>
        <v>2148.4374193548388</v>
      </c>
      <c r="F37" s="3">
        <f t="shared" si="1"/>
        <v>164.99999380645161</v>
      </c>
      <c r="G37" s="38">
        <f t="shared" si="2"/>
        <v>7.6799999999999993E-2</v>
      </c>
    </row>
    <row r="38" spans="1:7" x14ac:dyDescent="0.2">
      <c r="A38">
        <v>1032</v>
      </c>
      <c r="B38" s="3">
        <v>31</v>
      </c>
      <c r="C38" s="3">
        <v>131901.95000000001</v>
      </c>
      <c r="D38" s="3">
        <v>6726.9994500000003</v>
      </c>
      <c r="E38" s="3">
        <f t="shared" ref="E38:E69" si="3">C38/B38</f>
        <v>4254.9016129032261</v>
      </c>
      <c r="F38" s="3">
        <f t="shared" ref="F38:F69" si="4">D38/B38</f>
        <v>216.99998225806453</v>
      </c>
      <c r="G38" s="38">
        <f t="shared" si="2"/>
        <v>5.1000000000000004E-2</v>
      </c>
    </row>
    <row r="39" spans="1:7" x14ac:dyDescent="0.2">
      <c r="A39">
        <v>1033</v>
      </c>
      <c r="B39" s="3">
        <v>31</v>
      </c>
      <c r="C39" s="3">
        <v>137372.54999999999</v>
      </c>
      <c r="D39" s="3">
        <v>7006.0000499999987</v>
      </c>
      <c r="E39" s="3">
        <f t="shared" si="3"/>
        <v>4431.3725806451612</v>
      </c>
      <c r="F39" s="3">
        <f t="shared" si="4"/>
        <v>226.00000161290319</v>
      </c>
      <c r="G39" s="38">
        <f t="shared" si="2"/>
        <v>5.0999999999999997E-2</v>
      </c>
    </row>
    <row r="40" spans="1:7" x14ac:dyDescent="0.2">
      <c r="A40">
        <v>1034</v>
      </c>
      <c r="B40" s="3">
        <v>31</v>
      </c>
      <c r="C40" s="3">
        <v>73247.48</v>
      </c>
      <c r="D40" s="3">
        <v>6540.9999639999996</v>
      </c>
      <c r="E40" s="3">
        <f t="shared" si="3"/>
        <v>2362.8219354838707</v>
      </c>
      <c r="F40" s="3">
        <f t="shared" si="4"/>
        <v>210.99999883870967</v>
      </c>
      <c r="G40" s="38">
        <f t="shared" si="2"/>
        <v>8.9300000000000004E-2</v>
      </c>
    </row>
    <row r="41" spans="1:7" x14ac:dyDescent="0.2">
      <c r="A41">
        <v>1035</v>
      </c>
      <c r="B41" s="3">
        <v>31</v>
      </c>
      <c r="C41" s="3">
        <v>71445.31</v>
      </c>
      <c r="D41" s="3">
        <v>5486.9998079999996</v>
      </c>
      <c r="E41" s="3">
        <f t="shared" si="3"/>
        <v>2304.6874193548388</v>
      </c>
      <c r="F41" s="3">
        <f t="shared" si="4"/>
        <v>176.99999380645161</v>
      </c>
      <c r="G41" s="38">
        <f t="shared" si="2"/>
        <v>7.6799999999999993E-2</v>
      </c>
    </row>
    <row r="42" spans="1:7" x14ac:dyDescent="0.2">
      <c r="A42">
        <v>1036</v>
      </c>
      <c r="B42" s="3">
        <v>31</v>
      </c>
      <c r="C42" s="3">
        <v>59014.559999999998</v>
      </c>
      <c r="D42" s="3">
        <v>5270.0002080000004</v>
      </c>
      <c r="E42" s="3">
        <f t="shared" si="3"/>
        <v>1903.6954838709676</v>
      </c>
      <c r="F42" s="3">
        <f t="shared" si="4"/>
        <v>170.00000670967742</v>
      </c>
      <c r="G42" s="38">
        <f t="shared" si="2"/>
        <v>8.9300000000000004E-2</v>
      </c>
    </row>
    <row r="43" spans="1:7" x14ac:dyDescent="0.2">
      <c r="A43">
        <v>1037</v>
      </c>
      <c r="B43" s="3">
        <v>31</v>
      </c>
      <c r="C43" s="3">
        <v>81132.81</v>
      </c>
      <c r="D43" s="3">
        <v>6230.9998079999996</v>
      </c>
      <c r="E43" s="3">
        <f t="shared" si="3"/>
        <v>2617.1874193548388</v>
      </c>
      <c r="F43" s="3">
        <f t="shared" si="4"/>
        <v>200.99999380645161</v>
      </c>
      <c r="G43" s="38">
        <f t="shared" si="2"/>
        <v>7.6799999999999993E-2</v>
      </c>
    </row>
    <row r="44" spans="1:7" x14ac:dyDescent="0.2">
      <c r="A44">
        <v>1038</v>
      </c>
      <c r="B44" s="3">
        <v>31</v>
      </c>
      <c r="C44" s="3">
        <v>120352.95</v>
      </c>
      <c r="D44" s="3">
        <v>6138.0004499999995</v>
      </c>
      <c r="E44" s="3">
        <f t="shared" si="3"/>
        <v>3882.3532258064515</v>
      </c>
      <c r="F44" s="3">
        <f t="shared" si="4"/>
        <v>198.00001451612903</v>
      </c>
      <c r="G44" s="38">
        <f t="shared" si="2"/>
        <v>5.0999999999999997E-2</v>
      </c>
    </row>
    <row r="45" spans="1:7" x14ac:dyDescent="0.2">
      <c r="A45">
        <v>1039</v>
      </c>
      <c r="B45" s="3">
        <v>31</v>
      </c>
      <c r="C45" s="3">
        <v>122176.45</v>
      </c>
      <c r="D45" s="3">
        <v>6230.9989499999992</v>
      </c>
      <c r="E45" s="3">
        <f t="shared" si="3"/>
        <v>3941.175806451613</v>
      </c>
      <c r="F45" s="3">
        <f t="shared" si="4"/>
        <v>200.99996612903223</v>
      </c>
      <c r="G45" s="38">
        <f t="shared" si="2"/>
        <v>5.099999999999999E-2</v>
      </c>
    </row>
    <row r="46" spans="1:7" x14ac:dyDescent="0.2">
      <c r="A46">
        <v>1040</v>
      </c>
      <c r="B46" s="3">
        <v>31</v>
      </c>
      <c r="C46" s="3">
        <v>153333.35</v>
      </c>
      <c r="D46" s="3">
        <v>7130.0007750000004</v>
      </c>
      <c r="E46" s="3">
        <f t="shared" si="3"/>
        <v>4946.2370967741936</v>
      </c>
      <c r="F46" s="3">
        <f t="shared" si="4"/>
        <v>230.00002500000002</v>
      </c>
      <c r="G46" s="38">
        <f t="shared" si="2"/>
        <v>4.6500000000000007E-2</v>
      </c>
    </row>
    <row r="47" spans="1:7" x14ac:dyDescent="0.2">
      <c r="A47">
        <v>1041</v>
      </c>
      <c r="B47" s="3">
        <v>31</v>
      </c>
      <c r="C47" s="3">
        <v>154000</v>
      </c>
      <c r="D47" s="3">
        <v>7161</v>
      </c>
      <c r="E47" s="3">
        <f t="shared" si="3"/>
        <v>4967.7419354838712</v>
      </c>
      <c r="F47" s="3">
        <f t="shared" si="4"/>
        <v>231</v>
      </c>
      <c r="G47" s="38">
        <f t="shared" si="2"/>
        <v>4.65E-2</v>
      </c>
    </row>
    <row r="48" spans="1:7" x14ac:dyDescent="0.2">
      <c r="A48">
        <v>1042</v>
      </c>
      <c r="B48" s="3">
        <v>31</v>
      </c>
      <c r="C48" s="3">
        <v>148000</v>
      </c>
      <c r="D48" s="3">
        <v>6882</v>
      </c>
      <c r="E48" s="3">
        <f t="shared" si="3"/>
        <v>4774.1935483870966</v>
      </c>
      <c r="F48" s="3">
        <f t="shared" si="4"/>
        <v>222</v>
      </c>
      <c r="G48" s="38">
        <f t="shared" si="2"/>
        <v>4.65E-2</v>
      </c>
    </row>
    <row r="49" spans="1:7" x14ac:dyDescent="0.2">
      <c r="A49">
        <v>1043</v>
      </c>
      <c r="B49" s="3">
        <v>31</v>
      </c>
      <c r="C49" s="3">
        <v>125823.55</v>
      </c>
      <c r="D49" s="3">
        <v>6417.0010499999999</v>
      </c>
      <c r="E49" s="3">
        <f t="shared" si="3"/>
        <v>4058.824193548387</v>
      </c>
      <c r="F49" s="3">
        <f t="shared" si="4"/>
        <v>207.00003387096774</v>
      </c>
      <c r="G49" s="38">
        <f t="shared" si="2"/>
        <v>5.1000000000000004E-2</v>
      </c>
    </row>
    <row r="50" spans="1:7" x14ac:dyDescent="0.2">
      <c r="A50">
        <v>1044</v>
      </c>
      <c r="B50" s="3">
        <v>31</v>
      </c>
      <c r="C50" s="3">
        <v>130078.45</v>
      </c>
      <c r="D50" s="3">
        <v>6634.0009499999996</v>
      </c>
      <c r="E50" s="3">
        <f t="shared" si="3"/>
        <v>4196.0790322580642</v>
      </c>
      <c r="F50" s="3">
        <f t="shared" si="4"/>
        <v>214.00003064516127</v>
      </c>
      <c r="G50" s="38">
        <f t="shared" si="2"/>
        <v>5.0999999999999997E-2</v>
      </c>
    </row>
    <row r="51" spans="1:7" x14ac:dyDescent="0.2">
      <c r="A51">
        <v>1045</v>
      </c>
      <c r="B51" s="3">
        <v>31</v>
      </c>
      <c r="C51" s="3">
        <v>122784.3</v>
      </c>
      <c r="D51" s="3">
        <v>6261.9992999999995</v>
      </c>
      <c r="E51" s="3">
        <f t="shared" si="3"/>
        <v>3960.7838709677421</v>
      </c>
      <c r="F51" s="3">
        <f t="shared" si="4"/>
        <v>201.99997741935482</v>
      </c>
      <c r="G51" s="38">
        <f t="shared" si="2"/>
        <v>5.099999999999999E-2</v>
      </c>
    </row>
    <row r="52" spans="1:7" x14ac:dyDescent="0.2">
      <c r="A52">
        <v>1046</v>
      </c>
      <c r="B52" s="3">
        <v>31</v>
      </c>
      <c r="C52" s="3">
        <v>134333.35</v>
      </c>
      <c r="D52" s="3">
        <v>6851.0008499999994</v>
      </c>
      <c r="E52" s="3">
        <f t="shared" si="3"/>
        <v>4333.3338709677419</v>
      </c>
      <c r="F52" s="3">
        <f t="shared" si="4"/>
        <v>221.00002741935481</v>
      </c>
      <c r="G52" s="38">
        <f t="shared" si="2"/>
        <v>5.0999999999999997E-2</v>
      </c>
    </row>
    <row r="53" spans="1:7" x14ac:dyDescent="0.2">
      <c r="A53">
        <v>1047</v>
      </c>
      <c r="B53" s="3">
        <v>31</v>
      </c>
      <c r="C53" s="3">
        <v>65247.040000000001</v>
      </c>
      <c r="D53" s="3">
        <v>6603.0004479999998</v>
      </c>
      <c r="E53" s="3">
        <f t="shared" si="3"/>
        <v>2104.7432258064518</v>
      </c>
      <c r="F53" s="3">
        <f t="shared" si="4"/>
        <v>213.00001445161288</v>
      </c>
      <c r="G53" s="38">
        <f t="shared" si="2"/>
        <v>0.10119999999999998</v>
      </c>
    </row>
    <row r="54" spans="1:7" x14ac:dyDescent="0.2">
      <c r="A54">
        <v>1048</v>
      </c>
      <c r="B54" s="3">
        <v>31</v>
      </c>
      <c r="C54" s="3">
        <v>66179.78</v>
      </c>
      <c r="D54" s="3">
        <v>5890.0004199999994</v>
      </c>
      <c r="E54" s="3">
        <f t="shared" si="3"/>
        <v>2134.831612903226</v>
      </c>
      <c r="F54" s="3">
        <f t="shared" si="4"/>
        <v>190.00001354838707</v>
      </c>
      <c r="G54" s="38">
        <f t="shared" si="2"/>
        <v>8.8999999999999982E-2</v>
      </c>
    </row>
    <row r="55" spans="1:7" x14ac:dyDescent="0.2">
      <c r="A55">
        <v>1049</v>
      </c>
      <c r="B55" s="3">
        <v>31</v>
      </c>
      <c r="C55" s="3">
        <v>60345.85</v>
      </c>
      <c r="D55" s="3">
        <v>6107.0000199999995</v>
      </c>
      <c r="E55" s="3">
        <f t="shared" si="3"/>
        <v>1946.640322580645</v>
      </c>
      <c r="F55" s="3">
        <f t="shared" si="4"/>
        <v>197.00000064516126</v>
      </c>
      <c r="G55" s="38">
        <f t="shared" si="2"/>
        <v>0.1012</v>
      </c>
    </row>
    <row r="56" spans="1:7" x14ac:dyDescent="0.2">
      <c r="A56">
        <v>1050</v>
      </c>
      <c r="B56" s="3">
        <v>31</v>
      </c>
      <c r="C56" s="3">
        <v>77325.84</v>
      </c>
      <c r="D56" s="3">
        <v>6881.9997599999997</v>
      </c>
      <c r="E56" s="3">
        <f t="shared" si="3"/>
        <v>2494.3819354838711</v>
      </c>
      <c r="F56" s="3">
        <f t="shared" si="4"/>
        <v>221.99999225806451</v>
      </c>
      <c r="G56" s="38">
        <f t="shared" si="2"/>
        <v>8.8999999999999996E-2</v>
      </c>
    </row>
    <row r="57" spans="1:7" x14ac:dyDescent="0.2">
      <c r="A57">
        <v>1051</v>
      </c>
      <c r="B57" s="3">
        <v>31</v>
      </c>
      <c r="C57" s="3">
        <v>58865.17</v>
      </c>
      <c r="D57" s="3">
        <v>5239.0001300000004</v>
      </c>
      <c r="E57" s="3">
        <f t="shared" si="3"/>
        <v>1898.8764516129031</v>
      </c>
      <c r="F57" s="3">
        <f t="shared" si="4"/>
        <v>169.00000419354839</v>
      </c>
      <c r="G57" s="38">
        <f t="shared" si="2"/>
        <v>8.900000000000001E-2</v>
      </c>
    </row>
    <row r="58" spans="1:7" x14ac:dyDescent="0.2">
      <c r="A58">
        <v>1052</v>
      </c>
      <c r="B58" s="3">
        <v>31</v>
      </c>
      <c r="C58" s="3">
        <v>51550.559999999998</v>
      </c>
      <c r="D58" s="3">
        <v>4587.9998400000004</v>
      </c>
      <c r="E58" s="3">
        <f t="shared" si="3"/>
        <v>1662.9212903225805</v>
      </c>
      <c r="F58" s="3">
        <f t="shared" si="4"/>
        <v>147.99999483870968</v>
      </c>
      <c r="G58" s="38">
        <f t="shared" si="2"/>
        <v>8.900000000000001E-2</v>
      </c>
    </row>
    <row r="59" spans="1:7" x14ac:dyDescent="0.2">
      <c r="A59">
        <v>1053</v>
      </c>
      <c r="B59" s="3">
        <v>31</v>
      </c>
      <c r="C59" s="3">
        <v>46254.94</v>
      </c>
      <c r="D59" s="3">
        <v>4680.9999280000002</v>
      </c>
      <c r="E59" s="3">
        <f t="shared" si="3"/>
        <v>1492.0948387096776</v>
      </c>
      <c r="F59" s="3">
        <f t="shared" si="4"/>
        <v>150.99999767741937</v>
      </c>
      <c r="G59" s="38">
        <f t="shared" si="2"/>
        <v>0.1012</v>
      </c>
    </row>
    <row r="60" spans="1:7" x14ac:dyDescent="0.2">
      <c r="A60">
        <v>1054</v>
      </c>
      <c r="B60" s="3">
        <v>31</v>
      </c>
      <c r="C60" s="3">
        <v>44417</v>
      </c>
      <c r="D60" s="3">
        <v>4495.0003999999999</v>
      </c>
      <c r="E60" s="3">
        <f t="shared" si="3"/>
        <v>1432.8064516129032</v>
      </c>
      <c r="F60" s="3">
        <f t="shared" si="4"/>
        <v>145.00001290322581</v>
      </c>
      <c r="G60" s="38">
        <f t="shared" si="2"/>
        <v>0.1012</v>
      </c>
    </row>
    <row r="61" spans="1:7" x14ac:dyDescent="0.2">
      <c r="A61">
        <v>1055</v>
      </c>
      <c r="B61" s="3">
        <v>31</v>
      </c>
      <c r="C61" s="3">
        <v>49112.36</v>
      </c>
      <c r="D61" s="3">
        <v>4371.0000400000008</v>
      </c>
      <c r="E61" s="3">
        <f t="shared" si="3"/>
        <v>1584.2696774193548</v>
      </c>
      <c r="F61" s="3">
        <f t="shared" si="4"/>
        <v>141.00000129032261</v>
      </c>
      <c r="G61" s="38">
        <f t="shared" si="2"/>
        <v>8.9000000000000024E-2</v>
      </c>
    </row>
    <row r="62" spans="1:7" x14ac:dyDescent="0.2">
      <c r="A62">
        <v>1056</v>
      </c>
      <c r="B62" s="3">
        <v>31</v>
      </c>
      <c r="C62" s="3">
        <v>49460.67</v>
      </c>
      <c r="D62" s="3">
        <v>4401.9996300000003</v>
      </c>
      <c r="E62" s="3">
        <f t="shared" si="3"/>
        <v>1595.5054838709677</v>
      </c>
      <c r="F62" s="3">
        <f t="shared" si="4"/>
        <v>141.99998806451615</v>
      </c>
      <c r="G62" s="38">
        <f t="shared" si="2"/>
        <v>8.900000000000001E-2</v>
      </c>
    </row>
    <row r="63" spans="1:7" x14ac:dyDescent="0.2">
      <c r="A63">
        <v>1057</v>
      </c>
      <c r="B63" s="3">
        <v>31</v>
      </c>
      <c r="C63" s="3">
        <v>42885.38</v>
      </c>
      <c r="D63" s="3">
        <v>4340.0004559999998</v>
      </c>
      <c r="E63" s="3">
        <f t="shared" si="3"/>
        <v>1383.3993548387095</v>
      </c>
      <c r="F63" s="3">
        <f t="shared" si="4"/>
        <v>140.0000147096774</v>
      </c>
      <c r="G63" s="38">
        <f t="shared" si="2"/>
        <v>0.1012</v>
      </c>
    </row>
    <row r="64" spans="1:7" x14ac:dyDescent="0.2">
      <c r="A64">
        <v>1058</v>
      </c>
      <c r="B64" s="3">
        <v>31</v>
      </c>
      <c r="C64" s="3">
        <v>43498.02</v>
      </c>
      <c r="D64" s="3">
        <v>4401.999624</v>
      </c>
      <c r="E64" s="3">
        <f t="shared" si="3"/>
        <v>1403.1619354838708</v>
      </c>
      <c r="F64" s="3">
        <f t="shared" si="4"/>
        <v>141.99998787096774</v>
      </c>
      <c r="G64" s="38">
        <f t="shared" si="2"/>
        <v>0.10120000000000001</v>
      </c>
    </row>
    <row r="65" spans="1:7" x14ac:dyDescent="0.2">
      <c r="A65">
        <v>1059</v>
      </c>
      <c r="B65" s="3">
        <v>31</v>
      </c>
      <c r="C65" s="3">
        <v>50157.3</v>
      </c>
      <c r="D65" s="3">
        <v>4463.9997000000003</v>
      </c>
      <c r="E65" s="3">
        <f t="shared" si="3"/>
        <v>1617.9774193548387</v>
      </c>
      <c r="F65" s="3">
        <f t="shared" si="4"/>
        <v>143.99999032258066</v>
      </c>
      <c r="G65" s="38">
        <f t="shared" si="2"/>
        <v>8.900000000000001E-2</v>
      </c>
    </row>
    <row r="66" spans="1:7" x14ac:dyDescent="0.2">
      <c r="A66">
        <v>1060</v>
      </c>
      <c r="B66" s="3">
        <v>31</v>
      </c>
      <c r="C66" s="3">
        <v>60258.43</v>
      </c>
      <c r="D66" s="3">
        <v>5363.0002700000005</v>
      </c>
      <c r="E66" s="3">
        <f t="shared" si="3"/>
        <v>1943.8203225806451</v>
      </c>
      <c r="F66" s="3">
        <f t="shared" si="4"/>
        <v>173.00000870967745</v>
      </c>
      <c r="G66" s="38">
        <f t="shared" si="2"/>
        <v>8.900000000000001E-2</v>
      </c>
    </row>
    <row r="67" spans="1:7" x14ac:dyDescent="0.2">
      <c r="A67">
        <v>1061</v>
      </c>
      <c r="B67" s="3">
        <v>31</v>
      </c>
      <c r="C67" s="3">
        <v>297600</v>
      </c>
      <c r="D67" s="3">
        <v>6696</v>
      </c>
      <c r="E67" s="3">
        <f t="shared" si="3"/>
        <v>9600</v>
      </c>
      <c r="F67" s="3">
        <f t="shared" si="4"/>
        <v>216</v>
      </c>
      <c r="G67" s="38">
        <f t="shared" si="2"/>
        <v>2.2499999999999999E-2</v>
      </c>
    </row>
    <row r="68" spans="1:7" x14ac:dyDescent="0.2">
      <c r="A68">
        <v>1062</v>
      </c>
      <c r="B68" s="3">
        <v>31</v>
      </c>
      <c r="C68" s="3">
        <v>264533.34999999998</v>
      </c>
      <c r="D68" s="3">
        <v>5952.0003749999996</v>
      </c>
      <c r="E68" s="3">
        <f t="shared" si="3"/>
        <v>8533.3338709677409</v>
      </c>
      <c r="F68" s="3">
        <f t="shared" si="4"/>
        <v>192.00001209677419</v>
      </c>
      <c r="G68" s="38">
        <f t="shared" si="2"/>
        <v>2.2500000000000003E-2</v>
      </c>
    </row>
    <row r="69" spans="1:7" x14ac:dyDescent="0.2">
      <c r="A69">
        <v>1063</v>
      </c>
      <c r="B69" s="3">
        <v>31</v>
      </c>
      <c r="C69" s="3">
        <v>272800</v>
      </c>
      <c r="D69" s="3">
        <v>6138</v>
      </c>
      <c r="E69" s="3">
        <f t="shared" si="3"/>
        <v>8800</v>
      </c>
      <c r="F69" s="3">
        <f t="shared" si="4"/>
        <v>198</v>
      </c>
      <c r="G69" s="38">
        <f t="shared" si="2"/>
        <v>2.2499999999999999E-2</v>
      </c>
    </row>
    <row r="70" spans="1:7" x14ac:dyDescent="0.2">
      <c r="A70">
        <v>1064</v>
      </c>
      <c r="B70" s="3">
        <v>31</v>
      </c>
      <c r="C70" s="3">
        <v>300355.55</v>
      </c>
      <c r="D70" s="3">
        <v>6757.9998749999995</v>
      </c>
      <c r="E70" s="3">
        <f t="shared" ref="E70:E93" si="5">C70/B70</f>
        <v>9688.8887096774197</v>
      </c>
      <c r="F70" s="3">
        <f t="shared" ref="F70:F93" si="6">D70/B70</f>
        <v>217.99999596774191</v>
      </c>
      <c r="G70" s="38">
        <f t="shared" ref="G70:G133" si="7">F70/E70</f>
        <v>2.2499999999999996E-2</v>
      </c>
    </row>
    <row r="71" spans="1:7" x14ac:dyDescent="0.2">
      <c r="A71">
        <v>1065</v>
      </c>
      <c r="B71" s="3">
        <v>31</v>
      </c>
      <c r="C71" s="3">
        <v>296222.2</v>
      </c>
      <c r="D71" s="3">
        <v>6664.9994999999999</v>
      </c>
      <c r="E71" s="3">
        <f t="shared" si="5"/>
        <v>9555.5548387096769</v>
      </c>
      <c r="F71" s="3">
        <f t="shared" si="6"/>
        <v>214.99998387096772</v>
      </c>
      <c r="G71" s="38">
        <f t="shared" si="7"/>
        <v>2.2499999999999999E-2</v>
      </c>
    </row>
    <row r="72" spans="1:7" x14ac:dyDescent="0.2">
      <c r="A72">
        <v>1066</v>
      </c>
      <c r="B72" s="3">
        <v>31</v>
      </c>
      <c r="C72" s="3">
        <v>271422.2</v>
      </c>
      <c r="D72" s="3">
        <v>6106.9994999999999</v>
      </c>
      <c r="E72" s="3">
        <f t="shared" si="5"/>
        <v>8755.5548387096769</v>
      </c>
      <c r="F72" s="3">
        <f t="shared" si="6"/>
        <v>196.99998387096772</v>
      </c>
      <c r="G72" s="38">
        <f t="shared" si="7"/>
        <v>2.2499999999999999E-2</v>
      </c>
    </row>
    <row r="73" spans="1:7" x14ac:dyDescent="0.2">
      <c r="A73">
        <v>1067</v>
      </c>
      <c r="B73" s="3">
        <v>31</v>
      </c>
      <c r="C73" s="3">
        <v>263155.55</v>
      </c>
      <c r="D73" s="3">
        <v>5920.9998749999995</v>
      </c>
      <c r="E73" s="3">
        <f t="shared" si="5"/>
        <v>8488.8887096774197</v>
      </c>
      <c r="F73" s="3">
        <f t="shared" si="6"/>
        <v>190.99999596774191</v>
      </c>
      <c r="G73" s="38">
        <f t="shared" si="7"/>
        <v>2.2499999999999996E-2</v>
      </c>
    </row>
    <row r="74" spans="1:7" x14ac:dyDescent="0.2">
      <c r="A74">
        <v>1068</v>
      </c>
      <c r="B74" s="3">
        <v>31</v>
      </c>
      <c r="C74" s="3">
        <v>311377.8</v>
      </c>
      <c r="D74" s="3">
        <v>7006.0004999999992</v>
      </c>
      <c r="E74" s="3">
        <f t="shared" si="5"/>
        <v>10044.445161290323</v>
      </c>
      <c r="F74" s="3">
        <f t="shared" si="6"/>
        <v>226.00001612903222</v>
      </c>
      <c r="G74" s="38">
        <f t="shared" si="7"/>
        <v>2.2499999999999996E-2</v>
      </c>
    </row>
    <row r="75" spans="1:7" x14ac:dyDescent="0.2">
      <c r="A75">
        <v>2069</v>
      </c>
      <c r="B75" s="299">
        <v>5</v>
      </c>
      <c r="C75" s="3">
        <v>28250</v>
      </c>
      <c r="D75" s="3">
        <v>565</v>
      </c>
      <c r="E75" s="3">
        <f t="shared" si="5"/>
        <v>5650</v>
      </c>
      <c r="F75" s="3">
        <f t="shared" si="6"/>
        <v>113</v>
      </c>
      <c r="G75" s="38">
        <f t="shared" si="7"/>
        <v>0.02</v>
      </c>
    </row>
    <row r="76" spans="1:7" x14ac:dyDescent="0.2">
      <c r="A76">
        <v>2070</v>
      </c>
      <c r="B76" s="299">
        <v>5</v>
      </c>
      <c r="C76" s="3">
        <v>27250</v>
      </c>
      <c r="D76" s="3">
        <v>545</v>
      </c>
      <c r="E76" s="3">
        <f t="shared" si="5"/>
        <v>5450</v>
      </c>
      <c r="F76" s="3">
        <f t="shared" si="6"/>
        <v>109</v>
      </c>
      <c r="G76" s="38">
        <f t="shared" si="7"/>
        <v>0.02</v>
      </c>
    </row>
    <row r="77" spans="1:7" x14ac:dyDescent="0.2">
      <c r="A77">
        <v>2071</v>
      </c>
      <c r="B77" s="299">
        <v>5</v>
      </c>
      <c r="C77" s="3">
        <v>27500</v>
      </c>
      <c r="D77" s="3">
        <v>550</v>
      </c>
      <c r="E77" s="3">
        <f t="shared" si="5"/>
        <v>5500</v>
      </c>
      <c r="F77" s="3">
        <f t="shared" si="6"/>
        <v>110</v>
      </c>
      <c r="G77" s="38">
        <f t="shared" si="7"/>
        <v>0.02</v>
      </c>
    </row>
    <row r="78" spans="1:7" x14ac:dyDescent="0.2">
      <c r="A78">
        <v>2072</v>
      </c>
      <c r="B78" s="299">
        <v>5</v>
      </c>
      <c r="C78" s="3">
        <v>35500</v>
      </c>
      <c r="D78" s="3">
        <v>710</v>
      </c>
      <c r="E78" s="3">
        <f t="shared" si="5"/>
        <v>7100</v>
      </c>
      <c r="F78" s="3">
        <f t="shared" si="6"/>
        <v>142</v>
      </c>
      <c r="G78" s="38">
        <f t="shared" si="7"/>
        <v>0.02</v>
      </c>
    </row>
    <row r="79" spans="1:7" x14ac:dyDescent="0.2">
      <c r="A79">
        <v>1073</v>
      </c>
      <c r="B79" s="3">
        <v>31</v>
      </c>
      <c r="C79" s="3">
        <v>256857.25</v>
      </c>
      <c r="D79" s="3">
        <v>4495.0018750000008</v>
      </c>
      <c r="E79" s="3">
        <f t="shared" si="5"/>
        <v>8285.717741935483</v>
      </c>
      <c r="F79" s="3">
        <f t="shared" si="6"/>
        <v>145.00006048387098</v>
      </c>
      <c r="G79" s="38">
        <f t="shared" si="7"/>
        <v>1.7500000000000005E-2</v>
      </c>
    </row>
    <row r="80" spans="1:7" x14ac:dyDescent="0.2">
      <c r="A80">
        <v>1074</v>
      </c>
      <c r="B80" s="3">
        <v>31</v>
      </c>
      <c r="C80" s="3">
        <v>210800</v>
      </c>
      <c r="D80" s="3">
        <v>3689.0000000000005</v>
      </c>
      <c r="E80" s="3">
        <f t="shared" si="5"/>
        <v>6800</v>
      </c>
      <c r="F80" s="3">
        <f t="shared" si="6"/>
        <v>119.00000000000001</v>
      </c>
      <c r="G80" s="38">
        <f t="shared" si="7"/>
        <v>1.7500000000000002E-2</v>
      </c>
    </row>
    <row r="81" spans="1:7" x14ac:dyDescent="0.2">
      <c r="A81">
        <v>1075</v>
      </c>
      <c r="B81" s="3">
        <v>31</v>
      </c>
      <c r="C81" s="3">
        <v>262171.5</v>
      </c>
      <c r="D81" s="3">
        <v>4588.0012500000003</v>
      </c>
      <c r="E81" s="3">
        <f t="shared" si="5"/>
        <v>8457.145161290322</v>
      </c>
      <c r="F81" s="3">
        <f t="shared" si="6"/>
        <v>148.00004032258065</v>
      </c>
      <c r="G81" s="38">
        <f t="shared" si="7"/>
        <v>1.7500000000000002E-2</v>
      </c>
    </row>
    <row r="82" spans="1:7" x14ac:dyDescent="0.2">
      <c r="A82">
        <v>1076</v>
      </c>
      <c r="B82" s="3">
        <v>31</v>
      </c>
      <c r="C82" s="3">
        <v>248000</v>
      </c>
      <c r="D82" s="3">
        <v>4340</v>
      </c>
      <c r="E82" s="3">
        <f t="shared" si="5"/>
        <v>8000</v>
      </c>
      <c r="F82" s="3">
        <f t="shared" si="6"/>
        <v>140</v>
      </c>
      <c r="G82" s="38">
        <f t="shared" si="7"/>
        <v>1.7500000000000002E-2</v>
      </c>
    </row>
    <row r="83" spans="1:7" x14ac:dyDescent="0.2">
      <c r="A83">
        <v>1077</v>
      </c>
      <c r="B83" s="3">
        <v>31</v>
      </c>
      <c r="C83" s="3">
        <v>203714.25</v>
      </c>
      <c r="D83" s="3">
        <v>3564.9993750000003</v>
      </c>
      <c r="E83" s="3">
        <f t="shared" si="5"/>
        <v>6571.427419354839</v>
      </c>
      <c r="F83" s="3">
        <f t="shared" si="6"/>
        <v>114.99997983870969</v>
      </c>
      <c r="G83" s="38">
        <f t="shared" si="7"/>
        <v>1.7500000000000002E-2</v>
      </c>
    </row>
    <row r="84" spans="1:7" x14ac:dyDescent="0.2">
      <c r="A84">
        <v>1078</v>
      </c>
      <c r="B84" s="3">
        <v>31</v>
      </c>
      <c r="C84" s="3">
        <v>196628.5</v>
      </c>
      <c r="D84" s="3">
        <v>3440.9987500000002</v>
      </c>
      <c r="E84" s="3">
        <f t="shared" si="5"/>
        <v>6342.8548387096771</v>
      </c>
      <c r="F84" s="3">
        <f t="shared" si="6"/>
        <v>110.99995967741935</v>
      </c>
      <c r="G84" s="38">
        <f t="shared" si="7"/>
        <v>1.7500000000000002E-2</v>
      </c>
    </row>
    <row r="85" spans="1:7" x14ac:dyDescent="0.2">
      <c r="A85">
        <v>2079</v>
      </c>
      <c r="B85" s="3">
        <v>20</v>
      </c>
      <c r="C85" s="3">
        <v>83666.75</v>
      </c>
      <c r="D85" s="3">
        <v>5020.0050000000001</v>
      </c>
      <c r="E85" s="3">
        <f t="shared" si="5"/>
        <v>4183.3374999999996</v>
      </c>
      <c r="F85" s="3">
        <f t="shared" si="6"/>
        <v>251.00024999999999</v>
      </c>
      <c r="G85" s="38">
        <f t="shared" si="7"/>
        <v>6.0000000000000005E-2</v>
      </c>
    </row>
    <row r="86" spans="1:7" x14ac:dyDescent="0.2">
      <c r="A86">
        <v>2080</v>
      </c>
      <c r="B86" s="3">
        <v>20</v>
      </c>
      <c r="C86" s="3">
        <v>77538.5</v>
      </c>
      <c r="D86" s="3">
        <v>5040.0025000000005</v>
      </c>
      <c r="E86" s="3">
        <f t="shared" si="5"/>
        <v>3876.9250000000002</v>
      </c>
      <c r="F86" s="3">
        <f t="shared" si="6"/>
        <v>252.00012500000003</v>
      </c>
      <c r="G86" s="38">
        <f t="shared" si="7"/>
        <v>6.5000000000000002E-2</v>
      </c>
    </row>
    <row r="87" spans="1:7" x14ac:dyDescent="0.2">
      <c r="A87">
        <v>2081</v>
      </c>
      <c r="B87" s="3">
        <v>20</v>
      </c>
      <c r="C87" s="3">
        <v>84666.75</v>
      </c>
      <c r="D87" s="3">
        <v>5080.0050000000001</v>
      </c>
      <c r="E87" s="3">
        <f t="shared" si="5"/>
        <v>4233.3374999999996</v>
      </c>
      <c r="F87" s="3">
        <f t="shared" si="6"/>
        <v>254.00024999999999</v>
      </c>
      <c r="G87" s="38">
        <f t="shared" si="7"/>
        <v>6.0000000000000005E-2</v>
      </c>
    </row>
    <row r="88" spans="1:7" x14ac:dyDescent="0.2">
      <c r="A88">
        <v>2082</v>
      </c>
      <c r="B88" s="3">
        <v>20</v>
      </c>
      <c r="C88" s="3">
        <v>78461.5</v>
      </c>
      <c r="D88" s="3">
        <v>5099.9975000000004</v>
      </c>
      <c r="E88" s="3">
        <f t="shared" si="5"/>
        <v>3923.0749999999998</v>
      </c>
      <c r="F88" s="3">
        <f t="shared" si="6"/>
        <v>254.99987500000003</v>
      </c>
      <c r="G88" s="38">
        <f t="shared" si="7"/>
        <v>6.5000000000000016E-2</v>
      </c>
    </row>
    <row r="89" spans="1:7" x14ac:dyDescent="0.2">
      <c r="A89">
        <v>1083</v>
      </c>
      <c r="B89" s="3">
        <v>31</v>
      </c>
      <c r="C89" s="3">
        <v>114461.5</v>
      </c>
      <c r="D89" s="3">
        <v>7439.9975000000004</v>
      </c>
      <c r="E89" s="3">
        <f t="shared" si="5"/>
        <v>3692.3064516129034</v>
      </c>
      <c r="F89" s="3">
        <f t="shared" si="6"/>
        <v>239.99991935483871</v>
      </c>
      <c r="G89" s="38">
        <f t="shared" si="7"/>
        <v>6.5000000000000002E-2</v>
      </c>
    </row>
    <row r="90" spans="1:7" x14ac:dyDescent="0.2">
      <c r="A90">
        <v>1084</v>
      </c>
      <c r="B90" s="3">
        <v>31</v>
      </c>
      <c r="C90" s="3">
        <v>127616.75</v>
      </c>
      <c r="D90" s="3">
        <v>7657.0050000000001</v>
      </c>
      <c r="E90" s="3">
        <f t="shared" si="5"/>
        <v>4116.6693548387093</v>
      </c>
      <c r="F90" s="3">
        <f t="shared" si="6"/>
        <v>247.00016129032258</v>
      </c>
      <c r="G90" s="38">
        <f t="shared" si="7"/>
        <v>6.0000000000000005E-2</v>
      </c>
    </row>
    <row r="91" spans="1:7" x14ac:dyDescent="0.2">
      <c r="A91">
        <v>1085</v>
      </c>
      <c r="B91" s="3">
        <v>31</v>
      </c>
      <c r="C91" s="3">
        <v>116846.25</v>
      </c>
      <c r="D91" s="3">
        <v>7595.0062500000004</v>
      </c>
      <c r="E91" s="3">
        <f t="shared" si="5"/>
        <v>3769.233870967742</v>
      </c>
      <c r="F91" s="3">
        <f t="shared" si="6"/>
        <v>245.00020161290323</v>
      </c>
      <c r="G91" s="38">
        <f t="shared" si="7"/>
        <v>6.5000000000000002E-2</v>
      </c>
    </row>
    <row r="92" spans="1:7" x14ac:dyDescent="0.2">
      <c r="A92">
        <v>1086</v>
      </c>
      <c r="B92" s="3">
        <v>31</v>
      </c>
      <c r="C92" s="3">
        <v>122966.75</v>
      </c>
      <c r="D92" s="3">
        <v>7378.0050000000001</v>
      </c>
      <c r="E92" s="3">
        <f t="shared" si="5"/>
        <v>3966.6693548387098</v>
      </c>
      <c r="F92" s="3">
        <f t="shared" si="6"/>
        <v>238.00016129032258</v>
      </c>
      <c r="G92" s="38">
        <f t="shared" si="7"/>
        <v>0.06</v>
      </c>
    </row>
    <row r="93" spans="1:7" x14ac:dyDescent="0.2">
      <c r="A93">
        <v>1087</v>
      </c>
      <c r="B93" s="3">
        <v>31</v>
      </c>
      <c r="C93" s="3">
        <v>113507.75</v>
      </c>
      <c r="D93" s="3">
        <v>7378.0037499999999</v>
      </c>
      <c r="E93" s="3">
        <f t="shared" si="5"/>
        <v>3661.5403225806454</v>
      </c>
      <c r="F93" s="3">
        <f t="shared" si="6"/>
        <v>238.00012096774194</v>
      </c>
      <c r="G93" s="38">
        <f t="shared" si="7"/>
        <v>6.5000000000000002E-2</v>
      </c>
    </row>
    <row r="94" spans="1:7" x14ac:dyDescent="0.2">
      <c r="A94" s="47">
        <v>1088</v>
      </c>
      <c r="B94" s="299">
        <v>31</v>
      </c>
      <c r="C94" s="299">
        <v>249107</v>
      </c>
      <c r="D94" s="299">
        <v>6974.9960000000001</v>
      </c>
      <c r="E94" s="299">
        <v>8035.7096774193551</v>
      </c>
      <c r="F94" s="299">
        <v>224.99987096774194</v>
      </c>
      <c r="G94" s="256">
        <v>2.8000000000000001E-2</v>
      </c>
    </row>
    <row r="95" spans="1:7" x14ac:dyDescent="0.2">
      <c r="A95">
        <v>1089</v>
      </c>
      <c r="B95" s="3">
        <v>31</v>
      </c>
      <c r="C95" s="3">
        <v>243571</v>
      </c>
      <c r="D95" s="3">
        <v>6819.9880000000003</v>
      </c>
      <c r="E95" s="3">
        <f t="shared" ref="E95:E126" si="8">C95/B95</f>
        <v>7857.1290322580644</v>
      </c>
      <c r="F95" s="3">
        <f t="shared" ref="F95:F126" si="9">D95/B95</f>
        <v>219.99961290322582</v>
      </c>
      <c r="G95" s="38">
        <f t="shared" si="7"/>
        <v>2.8000000000000004E-2</v>
      </c>
    </row>
    <row r="96" spans="1:7" x14ac:dyDescent="0.2">
      <c r="A96">
        <v>1090</v>
      </c>
      <c r="B96" s="3">
        <v>31</v>
      </c>
      <c r="C96" s="3">
        <v>280107</v>
      </c>
      <c r="D96" s="3">
        <v>7842.9960000000001</v>
      </c>
      <c r="E96" s="3">
        <f t="shared" si="8"/>
        <v>9035.7096774193542</v>
      </c>
      <c r="F96" s="3">
        <f t="shared" si="9"/>
        <v>252.99987096774194</v>
      </c>
      <c r="G96" s="38">
        <f t="shared" si="7"/>
        <v>2.8000000000000004E-2</v>
      </c>
    </row>
    <row r="97" spans="1:7" x14ac:dyDescent="0.2">
      <c r="A97">
        <v>1091</v>
      </c>
      <c r="B97" s="3">
        <v>31</v>
      </c>
      <c r="C97" s="3">
        <v>255750</v>
      </c>
      <c r="D97" s="3">
        <v>7161</v>
      </c>
      <c r="E97" s="3">
        <f t="shared" si="8"/>
        <v>8250</v>
      </c>
      <c r="F97" s="3">
        <f t="shared" si="9"/>
        <v>231</v>
      </c>
      <c r="G97" s="38">
        <f t="shared" si="7"/>
        <v>2.8000000000000001E-2</v>
      </c>
    </row>
    <row r="98" spans="1:7" x14ac:dyDescent="0.2">
      <c r="A98">
        <v>1092</v>
      </c>
      <c r="B98" s="3">
        <v>31</v>
      </c>
      <c r="C98" s="3">
        <v>272357</v>
      </c>
      <c r="D98" s="3">
        <v>7625.9960000000001</v>
      </c>
      <c r="E98" s="3">
        <f t="shared" si="8"/>
        <v>8785.7096774193542</v>
      </c>
      <c r="F98" s="3">
        <f t="shared" si="9"/>
        <v>245.99987096774194</v>
      </c>
      <c r="G98" s="38">
        <f t="shared" si="7"/>
        <v>2.8000000000000004E-2</v>
      </c>
    </row>
    <row r="99" spans="1:7" x14ac:dyDescent="0.2">
      <c r="A99">
        <v>1093</v>
      </c>
      <c r="B99" s="3">
        <v>31</v>
      </c>
      <c r="C99" s="3">
        <v>252429</v>
      </c>
      <c r="D99" s="3">
        <v>7068.0119999999997</v>
      </c>
      <c r="E99" s="3">
        <f t="shared" si="8"/>
        <v>8142.8709677419356</v>
      </c>
      <c r="F99" s="3">
        <f t="shared" si="9"/>
        <v>228.00038709677418</v>
      </c>
      <c r="G99" s="38">
        <f t="shared" si="7"/>
        <v>2.7999999999999997E-2</v>
      </c>
    </row>
    <row r="100" spans="1:7" x14ac:dyDescent="0.2">
      <c r="A100">
        <v>1094</v>
      </c>
      <c r="B100" s="3">
        <v>31</v>
      </c>
      <c r="C100" s="3">
        <v>240386</v>
      </c>
      <c r="D100" s="3">
        <v>6851.0010000000002</v>
      </c>
      <c r="E100" s="3">
        <f t="shared" si="8"/>
        <v>7754.3870967741932</v>
      </c>
      <c r="F100" s="3">
        <f t="shared" si="9"/>
        <v>221.00003225806452</v>
      </c>
      <c r="G100" s="38">
        <f t="shared" si="7"/>
        <v>2.8500000000000001E-2</v>
      </c>
    </row>
    <row r="101" spans="1:7" x14ac:dyDescent="0.2">
      <c r="A101">
        <v>1095</v>
      </c>
      <c r="B101" s="3">
        <v>31</v>
      </c>
      <c r="C101" s="3">
        <v>238211</v>
      </c>
      <c r="D101" s="3">
        <v>6789.0135</v>
      </c>
      <c r="E101" s="3">
        <f t="shared" si="8"/>
        <v>7684.2258064516127</v>
      </c>
      <c r="F101" s="3">
        <f t="shared" si="9"/>
        <v>219.00043548387097</v>
      </c>
      <c r="G101" s="38">
        <f t="shared" si="7"/>
        <v>2.8500000000000001E-2</v>
      </c>
    </row>
    <row r="102" spans="1:7" x14ac:dyDescent="0.2">
      <c r="A102">
        <v>1096</v>
      </c>
      <c r="B102" s="3">
        <v>31</v>
      </c>
      <c r="C102" s="3">
        <v>243649</v>
      </c>
      <c r="D102" s="3">
        <v>6943.9965000000002</v>
      </c>
      <c r="E102" s="3">
        <f t="shared" si="8"/>
        <v>7859.6451612903229</v>
      </c>
      <c r="F102" s="3">
        <f t="shared" si="9"/>
        <v>223.99988709677419</v>
      </c>
      <c r="G102" s="38">
        <f t="shared" si="7"/>
        <v>2.8499999999999998E-2</v>
      </c>
    </row>
    <row r="103" spans="1:7" x14ac:dyDescent="0.2">
      <c r="A103">
        <v>1097</v>
      </c>
      <c r="B103" s="3">
        <v>31</v>
      </c>
      <c r="C103" s="3">
        <v>269754</v>
      </c>
      <c r="D103" s="3">
        <v>7687.9890000000005</v>
      </c>
      <c r="E103" s="3">
        <f t="shared" si="8"/>
        <v>8701.7419354838712</v>
      </c>
      <c r="F103" s="3">
        <f t="shared" si="9"/>
        <v>247.99964516129035</v>
      </c>
      <c r="G103" s="38">
        <f t="shared" si="7"/>
        <v>2.8500000000000001E-2</v>
      </c>
    </row>
    <row r="104" spans="1:7" x14ac:dyDescent="0.2">
      <c r="A104">
        <v>1098</v>
      </c>
      <c r="B104" s="3">
        <v>31</v>
      </c>
      <c r="C104" s="3">
        <v>244737</v>
      </c>
      <c r="D104" s="3">
        <v>6975.0045</v>
      </c>
      <c r="E104" s="3">
        <f t="shared" si="8"/>
        <v>7894.7419354838712</v>
      </c>
      <c r="F104" s="3">
        <f t="shared" si="9"/>
        <v>225.00014516129033</v>
      </c>
      <c r="G104" s="38">
        <f t="shared" si="7"/>
        <v>2.8500000000000001E-2</v>
      </c>
    </row>
    <row r="105" spans="1:7" x14ac:dyDescent="0.2">
      <c r="A105">
        <v>1099</v>
      </c>
      <c r="B105" s="3">
        <v>31</v>
      </c>
      <c r="C105" s="3">
        <v>278456</v>
      </c>
      <c r="D105" s="3">
        <v>7935.9960000000001</v>
      </c>
      <c r="E105" s="3">
        <f t="shared" si="8"/>
        <v>8982.4516129032254</v>
      </c>
      <c r="F105" s="3">
        <f t="shared" si="9"/>
        <v>255.99987096774194</v>
      </c>
      <c r="G105" s="38">
        <f t="shared" si="7"/>
        <v>2.8500000000000001E-2</v>
      </c>
    </row>
    <row r="106" spans="1:7" x14ac:dyDescent="0.2">
      <c r="A106">
        <v>1100</v>
      </c>
      <c r="B106" s="3">
        <v>31</v>
      </c>
      <c r="C106" s="3">
        <v>716207</v>
      </c>
      <c r="D106" s="3">
        <v>20770.003000000001</v>
      </c>
      <c r="E106" s="3">
        <f t="shared" si="8"/>
        <v>23103.451612903227</v>
      </c>
      <c r="F106" s="3">
        <f t="shared" si="9"/>
        <v>670.00009677419359</v>
      </c>
      <c r="G106" s="38">
        <f t="shared" si="7"/>
        <v>2.9000000000000001E-2</v>
      </c>
    </row>
    <row r="107" spans="1:7" x14ac:dyDescent="0.2">
      <c r="A107">
        <v>1101</v>
      </c>
      <c r="B107" s="3">
        <v>31</v>
      </c>
      <c r="C107" s="3">
        <v>189207</v>
      </c>
      <c r="D107" s="3">
        <v>5487.0030000000006</v>
      </c>
      <c r="E107" s="3">
        <f t="shared" si="8"/>
        <v>6103.4516129032254</v>
      </c>
      <c r="F107" s="3">
        <f t="shared" si="9"/>
        <v>177.00009677419357</v>
      </c>
      <c r="G107" s="38">
        <f t="shared" si="7"/>
        <v>2.9000000000000005E-2</v>
      </c>
    </row>
    <row r="108" spans="1:7" x14ac:dyDescent="0.2">
      <c r="A108">
        <v>1102</v>
      </c>
      <c r="B108" s="3">
        <v>31</v>
      </c>
      <c r="C108" s="3">
        <v>210586</v>
      </c>
      <c r="D108" s="3">
        <v>6106.9940000000006</v>
      </c>
      <c r="E108" s="3">
        <f t="shared" si="8"/>
        <v>6793.0967741935483</v>
      </c>
      <c r="F108" s="3">
        <f t="shared" si="9"/>
        <v>196.99980645161293</v>
      </c>
      <c r="G108" s="38">
        <f t="shared" si="7"/>
        <v>2.9000000000000005E-2</v>
      </c>
    </row>
    <row r="109" spans="1:7" x14ac:dyDescent="0.2">
      <c r="A109">
        <v>1103</v>
      </c>
      <c r="B109" s="3">
        <v>31</v>
      </c>
      <c r="C109" s="3">
        <v>217000</v>
      </c>
      <c r="D109" s="3">
        <v>6293</v>
      </c>
      <c r="E109" s="3">
        <f t="shared" si="8"/>
        <v>7000</v>
      </c>
      <c r="F109" s="3">
        <f t="shared" si="9"/>
        <v>203</v>
      </c>
      <c r="G109" s="38">
        <f t="shared" si="7"/>
        <v>2.9000000000000001E-2</v>
      </c>
    </row>
    <row r="110" spans="1:7" x14ac:dyDescent="0.2">
      <c r="A110">
        <v>1104</v>
      </c>
      <c r="B110" s="3">
        <v>31</v>
      </c>
      <c r="C110" s="3">
        <v>210586</v>
      </c>
      <c r="D110" s="3">
        <v>6106.9940000000006</v>
      </c>
      <c r="E110" s="3">
        <f t="shared" si="8"/>
        <v>6793.0967741935483</v>
      </c>
      <c r="F110" s="3">
        <f t="shared" si="9"/>
        <v>196.99980645161293</v>
      </c>
      <c r="G110" s="38">
        <f t="shared" si="7"/>
        <v>2.9000000000000005E-2</v>
      </c>
    </row>
    <row r="111" spans="1:7" x14ac:dyDescent="0.2">
      <c r="A111">
        <v>1105</v>
      </c>
      <c r="B111" s="3">
        <v>31</v>
      </c>
      <c r="C111" s="3">
        <v>214862</v>
      </c>
      <c r="D111" s="3">
        <v>6230.9980000000005</v>
      </c>
      <c r="E111" s="3">
        <f t="shared" si="8"/>
        <v>6931.0322580645161</v>
      </c>
      <c r="F111" s="3">
        <f t="shared" si="9"/>
        <v>200.99993548387098</v>
      </c>
      <c r="G111" s="38">
        <f t="shared" si="7"/>
        <v>2.9000000000000001E-2</v>
      </c>
    </row>
    <row r="112" spans="1:7" x14ac:dyDescent="0.2">
      <c r="A112">
        <v>2106</v>
      </c>
      <c r="B112" s="3">
        <v>20</v>
      </c>
      <c r="C112" s="3">
        <v>68000</v>
      </c>
      <c r="D112" s="3">
        <v>4420</v>
      </c>
      <c r="E112" s="3">
        <f t="shared" si="8"/>
        <v>3400</v>
      </c>
      <c r="F112" s="3">
        <f t="shared" si="9"/>
        <v>221</v>
      </c>
      <c r="G112" s="38">
        <f t="shared" si="7"/>
        <v>6.5000000000000002E-2</v>
      </c>
    </row>
    <row r="113" spans="1:7" x14ac:dyDescent="0.2">
      <c r="A113">
        <v>2107</v>
      </c>
      <c r="B113" s="3">
        <v>20</v>
      </c>
      <c r="C113" s="3">
        <v>73666.75</v>
      </c>
      <c r="D113" s="3">
        <v>4420.0050000000001</v>
      </c>
      <c r="E113" s="3">
        <f t="shared" si="8"/>
        <v>3683.3375000000001</v>
      </c>
      <c r="F113" s="3">
        <f t="shared" si="9"/>
        <v>221.00024999999999</v>
      </c>
      <c r="G113" s="38">
        <f t="shared" si="7"/>
        <v>0.06</v>
      </c>
    </row>
    <row r="114" spans="1:7" x14ac:dyDescent="0.2">
      <c r="A114">
        <v>1108</v>
      </c>
      <c r="B114" s="3">
        <v>31</v>
      </c>
      <c r="C114" s="3">
        <v>106285.71</v>
      </c>
      <c r="D114" s="3">
        <v>7439.9997000000012</v>
      </c>
      <c r="E114" s="3">
        <f t="shared" si="8"/>
        <v>3428.5712903225808</v>
      </c>
      <c r="F114" s="3">
        <f t="shared" si="9"/>
        <v>239.99999032258069</v>
      </c>
      <c r="G114" s="38">
        <f t="shared" si="7"/>
        <v>7.0000000000000007E-2</v>
      </c>
    </row>
    <row r="115" spans="1:7" x14ac:dyDescent="0.2">
      <c r="A115">
        <v>1109</v>
      </c>
      <c r="B115" s="3">
        <v>31</v>
      </c>
      <c r="C115" s="3">
        <v>94328.57</v>
      </c>
      <c r="D115" s="3">
        <v>6602.9999000000007</v>
      </c>
      <c r="E115" s="3">
        <f t="shared" si="8"/>
        <v>3042.8570967741939</v>
      </c>
      <c r="F115" s="3">
        <f t="shared" si="9"/>
        <v>212.99999677419356</v>
      </c>
      <c r="G115" s="38">
        <f t="shared" si="7"/>
        <v>6.9999999999999993E-2</v>
      </c>
    </row>
    <row r="116" spans="1:7" x14ac:dyDescent="0.2">
      <c r="A116">
        <v>1110</v>
      </c>
      <c r="B116" s="3">
        <v>31</v>
      </c>
      <c r="C116" s="3">
        <v>93885.71</v>
      </c>
      <c r="D116" s="3">
        <v>6571.9997000000012</v>
      </c>
      <c r="E116" s="3">
        <f t="shared" si="8"/>
        <v>3028.5712903225808</v>
      </c>
      <c r="F116" s="3">
        <f t="shared" si="9"/>
        <v>211.99999032258069</v>
      </c>
      <c r="G116" s="38">
        <f t="shared" si="7"/>
        <v>7.0000000000000007E-2</v>
      </c>
    </row>
    <row r="117" spans="1:7" x14ac:dyDescent="0.2">
      <c r="A117">
        <v>2111</v>
      </c>
      <c r="B117" s="3">
        <v>10</v>
      </c>
      <c r="C117" s="3">
        <v>54226.75</v>
      </c>
      <c r="D117" s="3">
        <v>2629.9973749999999</v>
      </c>
      <c r="E117" s="3">
        <f t="shared" si="8"/>
        <v>5422.6750000000002</v>
      </c>
      <c r="F117" s="3">
        <f t="shared" si="9"/>
        <v>262.99973749999998</v>
      </c>
      <c r="G117" s="38">
        <f t="shared" si="7"/>
        <v>4.8499999999999995E-2</v>
      </c>
    </row>
    <row r="118" spans="1:7" x14ac:dyDescent="0.2">
      <c r="A118">
        <v>2112</v>
      </c>
      <c r="B118" s="3">
        <v>10</v>
      </c>
      <c r="C118" s="3">
        <v>40206.25</v>
      </c>
      <c r="D118" s="3">
        <v>1950.003125</v>
      </c>
      <c r="E118" s="3">
        <f t="shared" si="8"/>
        <v>4020.625</v>
      </c>
      <c r="F118" s="3">
        <f t="shared" si="9"/>
        <v>195.00031250000001</v>
      </c>
      <c r="G118" s="38">
        <f t="shared" si="7"/>
        <v>4.8500000000000001E-2</v>
      </c>
    </row>
    <row r="119" spans="1:7" x14ac:dyDescent="0.2">
      <c r="A119">
        <v>2113</v>
      </c>
      <c r="B119" s="3">
        <v>10</v>
      </c>
      <c r="C119" s="3">
        <v>36082.5</v>
      </c>
      <c r="D119" s="3">
        <v>1750.00125</v>
      </c>
      <c r="E119" s="3">
        <f t="shared" si="8"/>
        <v>3608.25</v>
      </c>
      <c r="F119" s="3">
        <f t="shared" si="9"/>
        <v>175.000125</v>
      </c>
      <c r="G119" s="38">
        <f t="shared" si="7"/>
        <v>4.8500000000000001E-2</v>
      </c>
    </row>
    <row r="120" spans="1:7" x14ac:dyDescent="0.2">
      <c r="A120">
        <v>2114</v>
      </c>
      <c r="B120" s="3">
        <v>10</v>
      </c>
      <c r="C120" s="3">
        <v>43711.25</v>
      </c>
      <c r="D120" s="3">
        <v>2119.995625</v>
      </c>
      <c r="E120" s="3">
        <f t="shared" si="8"/>
        <v>4371.125</v>
      </c>
      <c r="F120" s="3">
        <f t="shared" si="9"/>
        <v>211.9995625</v>
      </c>
      <c r="G120" s="38">
        <f t="shared" si="7"/>
        <v>4.8500000000000001E-2</v>
      </c>
    </row>
    <row r="121" spans="1:7" x14ac:dyDescent="0.2">
      <c r="A121">
        <v>2115</v>
      </c>
      <c r="B121" s="3">
        <v>10</v>
      </c>
      <c r="C121" s="3">
        <v>50103</v>
      </c>
      <c r="D121" s="3">
        <v>2429.9955</v>
      </c>
      <c r="E121" s="3">
        <f t="shared" si="8"/>
        <v>5010.3</v>
      </c>
      <c r="F121" s="3">
        <f t="shared" si="9"/>
        <v>242.99955</v>
      </c>
      <c r="G121" s="38">
        <f t="shared" si="7"/>
        <v>4.8500000000000001E-2</v>
      </c>
    </row>
    <row r="122" spans="1:7" x14ac:dyDescent="0.2">
      <c r="A122">
        <v>2116</v>
      </c>
      <c r="B122" s="3">
        <v>10</v>
      </c>
      <c r="C122" s="3">
        <v>41649.5</v>
      </c>
      <c r="D122" s="3">
        <v>2020.0007500000002</v>
      </c>
      <c r="E122" s="3">
        <f t="shared" si="8"/>
        <v>4164.95</v>
      </c>
      <c r="F122" s="3">
        <f t="shared" si="9"/>
        <v>202.00007500000001</v>
      </c>
      <c r="G122" s="38">
        <f t="shared" si="7"/>
        <v>4.8500000000000001E-2</v>
      </c>
    </row>
    <row r="123" spans="1:7" x14ac:dyDescent="0.2">
      <c r="A123">
        <v>2117</v>
      </c>
      <c r="B123" s="3">
        <v>10</v>
      </c>
      <c r="C123" s="3">
        <v>36082.5</v>
      </c>
      <c r="D123" s="3">
        <v>1750.00125</v>
      </c>
      <c r="E123" s="3">
        <f t="shared" si="8"/>
        <v>3608.25</v>
      </c>
      <c r="F123" s="3">
        <f t="shared" si="9"/>
        <v>175.000125</v>
      </c>
      <c r="G123" s="38">
        <f t="shared" si="7"/>
        <v>4.8500000000000001E-2</v>
      </c>
    </row>
    <row r="124" spans="1:7" x14ac:dyDescent="0.2">
      <c r="A124">
        <v>2118</v>
      </c>
      <c r="B124" s="3">
        <v>10</v>
      </c>
      <c r="C124" s="3">
        <v>51134</v>
      </c>
      <c r="D124" s="3">
        <v>2479.9990000000003</v>
      </c>
      <c r="E124" s="3">
        <f t="shared" si="8"/>
        <v>5113.3999999999996</v>
      </c>
      <c r="F124" s="3">
        <f t="shared" si="9"/>
        <v>247.99990000000003</v>
      </c>
      <c r="G124" s="38">
        <f t="shared" si="7"/>
        <v>4.8500000000000008E-2</v>
      </c>
    </row>
    <row r="125" spans="1:7" x14ac:dyDescent="0.2">
      <c r="A125">
        <v>1119</v>
      </c>
      <c r="B125" s="3">
        <v>31</v>
      </c>
      <c r="C125" s="3">
        <v>157844</v>
      </c>
      <c r="D125" s="3">
        <v>6881.9984000000004</v>
      </c>
      <c r="E125" s="3">
        <f t="shared" si="8"/>
        <v>5091.7419354838712</v>
      </c>
      <c r="F125" s="3">
        <f t="shared" si="9"/>
        <v>221.99994838709679</v>
      </c>
      <c r="G125" s="38">
        <f t="shared" si="7"/>
        <v>4.36E-2</v>
      </c>
    </row>
    <row r="126" spans="1:7" x14ac:dyDescent="0.2">
      <c r="A126">
        <v>1120</v>
      </c>
      <c r="B126" s="3">
        <v>31</v>
      </c>
      <c r="C126" s="3">
        <v>112339.5</v>
      </c>
      <c r="D126" s="3">
        <v>4898.0021999999999</v>
      </c>
      <c r="E126" s="3">
        <f t="shared" si="8"/>
        <v>3623.8548387096776</v>
      </c>
      <c r="F126" s="3">
        <f t="shared" si="9"/>
        <v>158.00007096774192</v>
      </c>
      <c r="G126" s="38">
        <f t="shared" si="7"/>
        <v>4.3599999999999993E-2</v>
      </c>
    </row>
    <row r="127" spans="1:7" x14ac:dyDescent="0.2">
      <c r="A127">
        <v>1121</v>
      </c>
      <c r="B127" s="3">
        <v>31</v>
      </c>
      <c r="C127" s="3">
        <v>126559.75</v>
      </c>
      <c r="D127" s="3">
        <v>5518.0051000000003</v>
      </c>
      <c r="E127" s="3">
        <f t="shared" ref="E127:E158" si="10">C127/B127</f>
        <v>4082.5725806451615</v>
      </c>
      <c r="F127" s="3">
        <f t="shared" ref="F127:F158" si="11">D127/B127</f>
        <v>178.00016451612905</v>
      </c>
      <c r="G127" s="38">
        <f t="shared" si="7"/>
        <v>4.36E-2</v>
      </c>
    </row>
    <row r="128" spans="1:7" x14ac:dyDescent="0.2">
      <c r="A128">
        <v>1122</v>
      </c>
      <c r="B128" s="3">
        <v>31</v>
      </c>
      <c r="C128" s="3">
        <v>122293.5</v>
      </c>
      <c r="D128" s="3">
        <v>5331.9966000000004</v>
      </c>
      <c r="E128" s="3">
        <f t="shared" si="10"/>
        <v>3944.9516129032259</v>
      </c>
      <c r="F128" s="3">
        <f t="shared" si="11"/>
        <v>171.99989032258065</v>
      </c>
      <c r="G128" s="38">
        <f t="shared" si="7"/>
        <v>4.36E-2</v>
      </c>
    </row>
    <row r="129" spans="1:7" x14ac:dyDescent="0.2">
      <c r="A129">
        <v>1123</v>
      </c>
      <c r="B129" s="3">
        <v>31</v>
      </c>
      <c r="C129" s="3">
        <v>95214.29</v>
      </c>
      <c r="D129" s="3">
        <v>6665.0003000000006</v>
      </c>
      <c r="E129" s="3">
        <f t="shared" si="10"/>
        <v>3071.4287096774192</v>
      </c>
      <c r="F129" s="3">
        <f t="shared" si="11"/>
        <v>215.00000967741937</v>
      </c>
      <c r="G129" s="38">
        <f t="shared" si="7"/>
        <v>7.0000000000000007E-2</v>
      </c>
    </row>
    <row r="130" spans="1:7" x14ac:dyDescent="0.2">
      <c r="A130">
        <v>1124</v>
      </c>
      <c r="B130" s="3">
        <v>31</v>
      </c>
      <c r="C130" s="3">
        <v>111157.14</v>
      </c>
      <c r="D130" s="3">
        <v>7780.9998000000005</v>
      </c>
      <c r="E130" s="3">
        <f t="shared" si="10"/>
        <v>3585.7141935483869</v>
      </c>
      <c r="F130" s="3">
        <f t="shared" si="11"/>
        <v>250.99999354838712</v>
      </c>
      <c r="G130" s="38">
        <f t="shared" si="7"/>
        <v>7.0000000000000007E-2</v>
      </c>
    </row>
    <row r="131" spans="1:7" x14ac:dyDescent="0.2">
      <c r="A131">
        <v>1125</v>
      </c>
      <c r="B131" s="3">
        <v>31</v>
      </c>
      <c r="C131" s="3">
        <v>99642.86</v>
      </c>
      <c r="D131" s="3">
        <v>6975.0002000000004</v>
      </c>
      <c r="E131" s="3">
        <f t="shared" si="10"/>
        <v>3214.2858064516131</v>
      </c>
      <c r="F131" s="3">
        <f t="shared" si="11"/>
        <v>225.0000064516129</v>
      </c>
      <c r="G131" s="38">
        <f t="shared" si="7"/>
        <v>6.9999999999999993E-2</v>
      </c>
    </row>
    <row r="132" spans="1:7" x14ac:dyDescent="0.2">
      <c r="A132">
        <v>1126</v>
      </c>
      <c r="B132" s="3">
        <v>31</v>
      </c>
      <c r="C132" s="3">
        <v>109385.71</v>
      </c>
      <c r="D132" s="3">
        <v>7656.9997000000012</v>
      </c>
      <c r="E132" s="3">
        <f t="shared" si="10"/>
        <v>3528.5712903225808</v>
      </c>
      <c r="F132" s="3">
        <f t="shared" si="11"/>
        <v>246.99999032258069</v>
      </c>
      <c r="G132" s="38">
        <f t="shared" si="7"/>
        <v>7.0000000000000007E-2</v>
      </c>
    </row>
    <row r="133" spans="1:7" x14ac:dyDescent="0.2">
      <c r="A133">
        <v>1127</v>
      </c>
      <c r="B133" s="3">
        <v>31</v>
      </c>
      <c r="C133" s="3">
        <v>94771.43</v>
      </c>
      <c r="D133" s="3">
        <v>6634.0001000000002</v>
      </c>
      <c r="E133" s="3">
        <f t="shared" si="10"/>
        <v>3057.1429032258061</v>
      </c>
      <c r="F133" s="3">
        <f t="shared" si="11"/>
        <v>214.00000322580647</v>
      </c>
      <c r="G133" s="38">
        <f t="shared" si="7"/>
        <v>7.0000000000000007E-2</v>
      </c>
    </row>
    <row r="134" spans="1:7" x14ac:dyDescent="0.2">
      <c r="A134">
        <v>1128</v>
      </c>
      <c r="B134" s="3">
        <v>31</v>
      </c>
      <c r="C134" s="3">
        <v>94328.57</v>
      </c>
      <c r="D134" s="3">
        <v>6602.9999000000007</v>
      </c>
      <c r="E134" s="3">
        <f t="shared" si="10"/>
        <v>3042.8570967741939</v>
      </c>
      <c r="F134" s="3">
        <f t="shared" si="11"/>
        <v>212.99999677419356</v>
      </c>
      <c r="G134" s="38">
        <f t="shared" ref="G134:G197" si="12">F134/E134</f>
        <v>6.9999999999999993E-2</v>
      </c>
    </row>
    <row r="135" spans="1:7" x14ac:dyDescent="0.2">
      <c r="A135">
        <v>1129</v>
      </c>
      <c r="B135" s="3">
        <v>31</v>
      </c>
      <c r="C135" s="3">
        <v>107614.29</v>
      </c>
      <c r="D135" s="3">
        <v>7533.0003000000006</v>
      </c>
      <c r="E135" s="3">
        <f t="shared" si="10"/>
        <v>3471.4287096774192</v>
      </c>
      <c r="F135" s="3">
        <f t="shared" si="11"/>
        <v>243.00000967741937</v>
      </c>
      <c r="G135" s="38">
        <f t="shared" si="12"/>
        <v>7.0000000000000007E-2</v>
      </c>
    </row>
    <row r="136" spans="1:7" x14ac:dyDescent="0.2">
      <c r="A136">
        <v>1130</v>
      </c>
      <c r="B136" s="3">
        <v>31</v>
      </c>
      <c r="C136" s="3">
        <v>108942.86</v>
      </c>
      <c r="D136" s="3">
        <v>7626.0002000000004</v>
      </c>
      <c r="E136" s="3">
        <f t="shared" si="10"/>
        <v>3514.2858064516131</v>
      </c>
      <c r="F136" s="3">
        <f t="shared" si="11"/>
        <v>246.0000064516129</v>
      </c>
      <c r="G136" s="38">
        <f t="shared" si="12"/>
        <v>6.9999999999999993E-2</v>
      </c>
    </row>
    <row r="137" spans="1:7" x14ac:dyDescent="0.2">
      <c r="A137">
        <v>1131</v>
      </c>
      <c r="B137" s="3">
        <v>31</v>
      </c>
      <c r="C137" s="3">
        <v>95214.29</v>
      </c>
      <c r="D137" s="3">
        <v>6665.0003000000006</v>
      </c>
      <c r="E137" s="3">
        <f t="shared" si="10"/>
        <v>3071.4287096774192</v>
      </c>
      <c r="F137" s="3">
        <f t="shared" si="11"/>
        <v>215.00000967741937</v>
      </c>
      <c r="G137" s="38">
        <f t="shared" si="12"/>
        <v>7.0000000000000007E-2</v>
      </c>
    </row>
    <row r="138" spans="1:7" x14ac:dyDescent="0.2">
      <c r="A138">
        <v>1132</v>
      </c>
      <c r="B138" s="3">
        <v>31</v>
      </c>
      <c r="C138" s="3">
        <v>107614.29</v>
      </c>
      <c r="D138" s="3">
        <v>7533.0003000000006</v>
      </c>
      <c r="E138" s="3">
        <f t="shared" si="10"/>
        <v>3471.4287096774192</v>
      </c>
      <c r="F138" s="3">
        <f t="shared" si="11"/>
        <v>243.00000967741937</v>
      </c>
      <c r="G138" s="38">
        <f t="shared" si="12"/>
        <v>7.0000000000000007E-2</v>
      </c>
    </row>
    <row r="139" spans="1:7" x14ac:dyDescent="0.2">
      <c r="A139">
        <v>1133</v>
      </c>
      <c r="B139" s="3">
        <v>31</v>
      </c>
      <c r="C139" s="3">
        <v>98757.14</v>
      </c>
      <c r="D139" s="3">
        <v>6912.9998000000005</v>
      </c>
      <c r="E139" s="3">
        <f t="shared" si="10"/>
        <v>3185.7141935483869</v>
      </c>
      <c r="F139" s="3">
        <f t="shared" si="11"/>
        <v>222.99999354838712</v>
      </c>
      <c r="G139" s="38">
        <f t="shared" si="12"/>
        <v>7.0000000000000007E-2</v>
      </c>
    </row>
    <row r="140" spans="1:7" x14ac:dyDescent="0.2">
      <c r="A140">
        <v>1134</v>
      </c>
      <c r="B140" s="3">
        <v>31</v>
      </c>
      <c r="C140" s="3">
        <v>109828.57</v>
      </c>
      <c r="D140" s="3">
        <v>7687.9999000000016</v>
      </c>
      <c r="E140" s="3">
        <f t="shared" si="10"/>
        <v>3542.8570967741939</v>
      </c>
      <c r="F140" s="3">
        <f t="shared" si="11"/>
        <v>247.99999677419359</v>
      </c>
      <c r="G140" s="38">
        <f t="shared" si="12"/>
        <v>7.0000000000000007E-2</v>
      </c>
    </row>
    <row r="141" spans="1:7" x14ac:dyDescent="0.2">
      <c r="A141">
        <v>1135</v>
      </c>
      <c r="B141" s="3">
        <v>31</v>
      </c>
      <c r="C141" s="3">
        <v>105400</v>
      </c>
      <c r="D141" s="3">
        <v>7378.0000000000009</v>
      </c>
      <c r="E141" s="3">
        <f t="shared" si="10"/>
        <v>3400</v>
      </c>
      <c r="F141" s="3">
        <f t="shared" si="11"/>
        <v>238.00000000000003</v>
      </c>
      <c r="G141" s="38">
        <f t="shared" si="12"/>
        <v>7.0000000000000007E-2</v>
      </c>
    </row>
    <row r="142" spans="1:7" x14ac:dyDescent="0.2">
      <c r="A142">
        <v>1136</v>
      </c>
      <c r="B142" s="3">
        <v>31</v>
      </c>
      <c r="C142" s="3">
        <v>108500</v>
      </c>
      <c r="D142" s="3">
        <v>7595.0000000000009</v>
      </c>
      <c r="E142" s="3">
        <f t="shared" si="10"/>
        <v>3500</v>
      </c>
      <c r="F142" s="3">
        <f t="shared" si="11"/>
        <v>245.00000000000003</v>
      </c>
      <c r="G142" s="38">
        <f t="shared" si="12"/>
        <v>7.0000000000000007E-2</v>
      </c>
    </row>
    <row r="143" spans="1:7" x14ac:dyDescent="0.2">
      <c r="A143">
        <v>1137</v>
      </c>
      <c r="B143" s="3">
        <v>31</v>
      </c>
      <c r="C143" s="3">
        <v>93885.71</v>
      </c>
      <c r="D143" s="3">
        <v>6571.9997000000012</v>
      </c>
      <c r="E143" s="3">
        <f t="shared" si="10"/>
        <v>3028.5712903225808</v>
      </c>
      <c r="F143" s="3">
        <f t="shared" si="11"/>
        <v>211.99999032258069</v>
      </c>
      <c r="G143" s="38">
        <f t="shared" si="12"/>
        <v>7.0000000000000007E-2</v>
      </c>
    </row>
    <row r="144" spans="1:7" x14ac:dyDescent="0.2">
      <c r="A144">
        <v>1138</v>
      </c>
      <c r="B144" s="3">
        <v>31</v>
      </c>
      <c r="C144" s="3">
        <v>126559.65</v>
      </c>
      <c r="D144" s="3">
        <v>5518.0007399999995</v>
      </c>
      <c r="E144" s="3">
        <f t="shared" si="10"/>
        <v>4082.5693548387094</v>
      </c>
      <c r="F144" s="3">
        <f t="shared" si="11"/>
        <v>178.00002387096774</v>
      </c>
      <c r="G144" s="38">
        <f t="shared" si="12"/>
        <v>4.36E-2</v>
      </c>
    </row>
    <row r="145" spans="1:7" x14ac:dyDescent="0.2">
      <c r="A145">
        <v>1139</v>
      </c>
      <c r="B145" s="3">
        <v>31</v>
      </c>
      <c r="C145" s="3">
        <v>87910.45</v>
      </c>
      <c r="D145" s="3">
        <v>4712.0001199999997</v>
      </c>
      <c r="E145" s="3">
        <f t="shared" si="10"/>
        <v>2835.8209677419354</v>
      </c>
      <c r="F145" s="3">
        <f t="shared" si="11"/>
        <v>152.00000387096773</v>
      </c>
      <c r="G145" s="38">
        <f t="shared" si="12"/>
        <v>5.3599999999999995E-2</v>
      </c>
    </row>
    <row r="146" spans="1:7" x14ac:dyDescent="0.2">
      <c r="A146">
        <v>1140</v>
      </c>
      <c r="B146" s="3">
        <v>31</v>
      </c>
      <c r="C146" s="3">
        <v>127981.65</v>
      </c>
      <c r="D146" s="3">
        <v>5579.9999399999997</v>
      </c>
      <c r="E146" s="3">
        <f t="shared" si="10"/>
        <v>4128.4403225806445</v>
      </c>
      <c r="F146" s="3">
        <f t="shared" si="11"/>
        <v>179.99999806451612</v>
      </c>
      <c r="G146" s="38">
        <f t="shared" si="12"/>
        <v>4.3600000000000007E-2</v>
      </c>
    </row>
    <row r="147" spans="1:7" x14ac:dyDescent="0.2">
      <c r="A147">
        <v>1141</v>
      </c>
      <c r="B147" s="3">
        <v>31</v>
      </c>
      <c r="C147" s="3">
        <v>102947.75</v>
      </c>
      <c r="D147" s="3">
        <v>5517.9994000000006</v>
      </c>
      <c r="E147" s="3">
        <f t="shared" si="10"/>
        <v>3320.8951612903224</v>
      </c>
      <c r="F147" s="3">
        <f t="shared" si="11"/>
        <v>177.99998064516132</v>
      </c>
      <c r="G147" s="38">
        <f t="shared" si="12"/>
        <v>5.3600000000000009E-2</v>
      </c>
    </row>
    <row r="148" spans="1:7" x14ac:dyDescent="0.2">
      <c r="A148">
        <v>1142</v>
      </c>
      <c r="B148" s="3">
        <v>31</v>
      </c>
      <c r="C148" s="3">
        <v>113761.45</v>
      </c>
      <c r="D148" s="3">
        <v>4959.9992199999997</v>
      </c>
      <c r="E148" s="3">
        <f t="shared" si="10"/>
        <v>3669.7241935483871</v>
      </c>
      <c r="F148" s="3">
        <f t="shared" si="11"/>
        <v>159.99997483870968</v>
      </c>
      <c r="G148" s="38">
        <f t="shared" si="12"/>
        <v>4.36E-2</v>
      </c>
    </row>
    <row r="149" spans="1:7" x14ac:dyDescent="0.2">
      <c r="A149">
        <v>1143</v>
      </c>
      <c r="B149" s="3">
        <v>31</v>
      </c>
      <c r="C149" s="3">
        <v>101791.05</v>
      </c>
      <c r="D149" s="3">
        <v>5456.0002800000002</v>
      </c>
      <c r="E149" s="3">
        <f t="shared" si="10"/>
        <v>3283.5822580645163</v>
      </c>
      <c r="F149" s="3">
        <f t="shared" si="11"/>
        <v>176.00000903225808</v>
      </c>
      <c r="G149" s="38">
        <f t="shared" si="12"/>
        <v>5.3600000000000002E-2</v>
      </c>
    </row>
    <row r="150" spans="1:7" x14ac:dyDescent="0.2">
      <c r="A150">
        <v>1144</v>
      </c>
      <c r="B150" s="3">
        <v>31</v>
      </c>
      <c r="C150" s="3">
        <v>89900</v>
      </c>
      <c r="D150" s="3">
        <v>6293.0000000000009</v>
      </c>
      <c r="E150" s="3">
        <f t="shared" si="10"/>
        <v>2900</v>
      </c>
      <c r="F150" s="3">
        <f t="shared" si="11"/>
        <v>203.00000000000003</v>
      </c>
      <c r="G150" s="38">
        <f t="shared" si="12"/>
        <v>7.0000000000000007E-2</v>
      </c>
    </row>
    <row r="151" spans="1:7" x14ac:dyDescent="0.2">
      <c r="A151">
        <v>1145</v>
      </c>
      <c r="B151" s="3">
        <v>31</v>
      </c>
      <c r="C151" s="3">
        <v>102742.86</v>
      </c>
      <c r="D151" s="3">
        <v>7192.0002000000004</v>
      </c>
      <c r="E151" s="3">
        <f t="shared" si="10"/>
        <v>3314.2858064516131</v>
      </c>
      <c r="F151" s="3">
        <f t="shared" si="11"/>
        <v>232.0000064516129</v>
      </c>
      <c r="G151" s="38">
        <f t="shared" si="12"/>
        <v>6.9999999999999993E-2</v>
      </c>
    </row>
    <row r="152" spans="1:7" x14ac:dyDescent="0.2">
      <c r="A152">
        <v>1146</v>
      </c>
      <c r="B152" s="3">
        <v>31</v>
      </c>
      <c r="C152" s="3">
        <v>91671.43</v>
      </c>
      <c r="D152" s="3">
        <v>6417.0001000000002</v>
      </c>
      <c r="E152" s="3">
        <f t="shared" si="10"/>
        <v>2957.1429032258061</v>
      </c>
      <c r="F152" s="3">
        <f t="shared" si="11"/>
        <v>207.00000322580647</v>
      </c>
      <c r="G152" s="38">
        <f t="shared" si="12"/>
        <v>7.0000000000000007E-2</v>
      </c>
    </row>
    <row r="153" spans="1:7" x14ac:dyDescent="0.2">
      <c r="A153">
        <v>1147</v>
      </c>
      <c r="B153" s="3">
        <v>31</v>
      </c>
      <c r="C153" s="3">
        <v>162440</v>
      </c>
      <c r="D153" s="3">
        <v>4061</v>
      </c>
      <c r="E153" s="3">
        <f t="shared" si="10"/>
        <v>5240</v>
      </c>
      <c r="F153" s="3">
        <f t="shared" si="11"/>
        <v>131</v>
      </c>
      <c r="G153" s="38">
        <f t="shared" si="12"/>
        <v>2.5000000000000001E-2</v>
      </c>
    </row>
    <row r="154" spans="1:7" x14ac:dyDescent="0.2">
      <c r="A154">
        <v>1148</v>
      </c>
      <c r="B154" s="3">
        <v>31</v>
      </c>
      <c r="C154" s="3">
        <v>121520</v>
      </c>
      <c r="D154" s="3">
        <v>3038</v>
      </c>
      <c r="E154" s="3">
        <f t="shared" si="10"/>
        <v>3920</v>
      </c>
      <c r="F154" s="3">
        <f t="shared" si="11"/>
        <v>98</v>
      </c>
      <c r="G154" s="38">
        <f t="shared" si="12"/>
        <v>2.5000000000000001E-2</v>
      </c>
    </row>
    <row r="155" spans="1:7" x14ac:dyDescent="0.2">
      <c r="A155">
        <v>1149</v>
      </c>
      <c r="B155" s="3">
        <v>31</v>
      </c>
      <c r="C155" s="3">
        <v>128960</v>
      </c>
      <c r="D155" s="3">
        <v>3224</v>
      </c>
      <c r="E155" s="3">
        <f t="shared" si="10"/>
        <v>4160</v>
      </c>
      <c r="F155" s="3">
        <f t="shared" si="11"/>
        <v>104</v>
      </c>
      <c r="G155" s="38">
        <f t="shared" si="12"/>
        <v>2.5000000000000001E-2</v>
      </c>
    </row>
    <row r="156" spans="1:7" x14ac:dyDescent="0.2">
      <c r="A156">
        <v>1150</v>
      </c>
      <c r="B156" s="3">
        <v>31</v>
      </c>
      <c r="C156" s="3">
        <v>135160</v>
      </c>
      <c r="D156" s="3">
        <v>3379</v>
      </c>
      <c r="E156" s="3">
        <f t="shared" si="10"/>
        <v>4360</v>
      </c>
      <c r="F156" s="3">
        <f t="shared" si="11"/>
        <v>109</v>
      </c>
      <c r="G156" s="38">
        <f t="shared" si="12"/>
        <v>2.5000000000000001E-2</v>
      </c>
    </row>
    <row r="157" spans="1:7" x14ac:dyDescent="0.2">
      <c r="A157">
        <v>1151</v>
      </c>
      <c r="B157" s="3">
        <v>31</v>
      </c>
      <c r="C157" s="3">
        <v>163680</v>
      </c>
      <c r="D157" s="3">
        <v>4092</v>
      </c>
      <c r="E157" s="3">
        <f t="shared" si="10"/>
        <v>5280</v>
      </c>
      <c r="F157" s="3">
        <f t="shared" si="11"/>
        <v>132</v>
      </c>
      <c r="G157" s="38">
        <f t="shared" si="12"/>
        <v>2.5000000000000001E-2</v>
      </c>
    </row>
    <row r="158" spans="1:7" x14ac:dyDescent="0.2">
      <c r="A158">
        <v>1152</v>
      </c>
      <c r="B158" s="3">
        <v>31</v>
      </c>
      <c r="C158" s="3">
        <v>114814.8</v>
      </c>
      <c r="D158" s="3">
        <v>6819.9991200000004</v>
      </c>
      <c r="E158" s="3">
        <f t="shared" si="10"/>
        <v>3703.7032258064519</v>
      </c>
      <c r="F158" s="3">
        <f t="shared" si="11"/>
        <v>219.99997161290324</v>
      </c>
      <c r="G158" s="38">
        <f t="shared" si="12"/>
        <v>5.9400000000000001E-2</v>
      </c>
    </row>
    <row r="159" spans="1:7" x14ac:dyDescent="0.2">
      <c r="A159">
        <v>1153</v>
      </c>
      <c r="B159" s="3">
        <v>31</v>
      </c>
      <c r="C159" s="3">
        <v>108552.2</v>
      </c>
      <c r="D159" s="3">
        <v>6448.0006800000001</v>
      </c>
      <c r="E159" s="3">
        <f t="shared" ref="E159:E190" si="13">C159/B159</f>
        <v>3501.6838709677418</v>
      </c>
      <c r="F159" s="3">
        <f t="shared" ref="F159:F190" si="14">D159/B159</f>
        <v>208.00002193548389</v>
      </c>
      <c r="G159" s="38">
        <f t="shared" si="12"/>
        <v>5.9400000000000008E-2</v>
      </c>
    </row>
    <row r="160" spans="1:7" x14ac:dyDescent="0.2">
      <c r="A160">
        <v>1154</v>
      </c>
      <c r="B160" s="3">
        <v>31</v>
      </c>
      <c r="C160" s="3">
        <v>110117.85</v>
      </c>
      <c r="D160" s="3">
        <v>6541.0002900000009</v>
      </c>
      <c r="E160" s="3">
        <f t="shared" si="13"/>
        <v>3552.1887096774194</v>
      </c>
      <c r="F160" s="3">
        <f t="shared" si="14"/>
        <v>211.00000935483874</v>
      </c>
      <c r="G160" s="38">
        <f t="shared" si="12"/>
        <v>5.9400000000000008E-2</v>
      </c>
    </row>
    <row r="161" spans="1:7" x14ac:dyDescent="0.2">
      <c r="A161">
        <v>1155</v>
      </c>
      <c r="B161" s="3">
        <v>31</v>
      </c>
      <c r="C161" s="3">
        <v>113249.15</v>
      </c>
      <c r="D161" s="3">
        <v>6726.9995099999996</v>
      </c>
      <c r="E161" s="3">
        <f t="shared" si="13"/>
        <v>3653.1983870967738</v>
      </c>
      <c r="F161" s="3">
        <f t="shared" si="14"/>
        <v>216.99998419354839</v>
      </c>
      <c r="G161" s="38">
        <f t="shared" si="12"/>
        <v>5.9400000000000008E-2</v>
      </c>
    </row>
    <row r="162" spans="1:7" x14ac:dyDescent="0.2">
      <c r="A162">
        <v>1156</v>
      </c>
      <c r="B162" s="3">
        <v>31</v>
      </c>
      <c r="C162" s="3">
        <v>116902.35</v>
      </c>
      <c r="D162" s="3">
        <v>6943.9995900000004</v>
      </c>
      <c r="E162" s="3">
        <f t="shared" si="13"/>
        <v>3771.043548387097</v>
      </c>
      <c r="F162" s="3">
        <f t="shared" si="14"/>
        <v>223.99998677419356</v>
      </c>
      <c r="G162" s="38">
        <f t="shared" si="12"/>
        <v>5.9400000000000001E-2</v>
      </c>
    </row>
    <row r="163" spans="1:7" x14ac:dyDescent="0.2">
      <c r="A163">
        <v>1157</v>
      </c>
      <c r="B163" s="3">
        <v>31</v>
      </c>
      <c r="C163" s="3">
        <v>115858.6</v>
      </c>
      <c r="D163" s="3">
        <v>6882.0008400000006</v>
      </c>
      <c r="E163" s="3">
        <f t="shared" si="13"/>
        <v>3737.3741935483872</v>
      </c>
      <c r="F163" s="3">
        <f t="shared" si="14"/>
        <v>222.0000270967742</v>
      </c>
      <c r="G163" s="38">
        <f t="shared" si="12"/>
        <v>5.9400000000000001E-2</v>
      </c>
    </row>
    <row r="164" spans="1:7" x14ac:dyDescent="0.2">
      <c r="A164">
        <v>1158</v>
      </c>
      <c r="B164" s="3">
        <v>31</v>
      </c>
      <c r="C164" s="3">
        <v>123643.1</v>
      </c>
      <c r="D164" s="3">
        <v>7344.4001400000006</v>
      </c>
      <c r="E164" s="3">
        <f t="shared" si="13"/>
        <v>3988.4870967741936</v>
      </c>
      <c r="F164" s="3">
        <f t="shared" si="14"/>
        <v>236.91613354838711</v>
      </c>
      <c r="G164" s="38">
        <f t="shared" si="12"/>
        <v>5.9400000000000001E-2</v>
      </c>
    </row>
    <row r="165" spans="1:7" x14ac:dyDescent="0.2">
      <c r="A165">
        <v>1159</v>
      </c>
      <c r="B165" s="3">
        <v>31</v>
      </c>
      <c r="C165" s="3">
        <v>125989</v>
      </c>
      <c r="D165" s="3">
        <v>7483.7466000000004</v>
      </c>
      <c r="E165" s="3">
        <f t="shared" si="13"/>
        <v>4064.1612903225805</v>
      </c>
      <c r="F165" s="3">
        <f t="shared" si="14"/>
        <v>241.41118064516129</v>
      </c>
      <c r="G165" s="38">
        <f t="shared" si="12"/>
        <v>5.9400000000000001E-2</v>
      </c>
    </row>
    <row r="166" spans="1:7" x14ac:dyDescent="0.2">
      <c r="A166">
        <v>1160</v>
      </c>
      <c r="B166" s="3">
        <v>31</v>
      </c>
      <c r="C166" s="3">
        <v>71916.97</v>
      </c>
      <c r="D166" s="3">
        <v>5889.9998430000005</v>
      </c>
      <c r="E166" s="3">
        <f t="shared" si="13"/>
        <v>2319.902258064516</v>
      </c>
      <c r="F166" s="3">
        <f t="shared" si="14"/>
        <v>189.9999949354839</v>
      </c>
      <c r="G166" s="38">
        <f t="shared" si="12"/>
        <v>8.1900000000000014E-2</v>
      </c>
    </row>
    <row r="167" spans="1:7" x14ac:dyDescent="0.2">
      <c r="A167">
        <v>1161</v>
      </c>
      <c r="B167" s="3">
        <v>31</v>
      </c>
      <c r="C167" s="3">
        <v>64725.27</v>
      </c>
      <c r="D167" s="3">
        <v>5300.999613</v>
      </c>
      <c r="E167" s="3">
        <f t="shared" si="13"/>
        <v>2087.9119354838708</v>
      </c>
      <c r="F167" s="3">
        <f t="shared" si="14"/>
        <v>170.99998751612904</v>
      </c>
      <c r="G167" s="38">
        <f t="shared" si="12"/>
        <v>8.1900000000000014E-2</v>
      </c>
    </row>
    <row r="168" spans="1:7" x14ac:dyDescent="0.2">
      <c r="A168">
        <v>1162</v>
      </c>
      <c r="B168" s="3">
        <v>31</v>
      </c>
      <c r="C168" s="3">
        <v>67374.850000000006</v>
      </c>
      <c r="D168" s="3">
        <v>5518.0002150000009</v>
      </c>
      <c r="E168" s="3">
        <f t="shared" si="13"/>
        <v>2173.3822580645165</v>
      </c>
      <c r="F168" s="3">
        <f t="shared" si="14"/>
        <v>178.0000069354839</v>
      </c>
      <c r="G168" s="38">
        <f t="shared" si="12"/>
        <v>8.1900000000000001E-2</v>
      </c>
    </row>
    <row r="169" spans="1:7" x14ac:dyDescent="0.2">
      <c r="A169">
        <v>1163</v>
      </c>
      <c r="B169" s="3">
        <v>31</v>
      </c>
      <c r="C169" s="3">
        <v>126011.5</v>
      </c>
      <c r="D169" s="3">
        <v>6603.0026000000007</v>
      </c>
      <c r="E169" s="3">
        <f t="shared" si="13"/>
        <v>4064.8870967741937</v>
      </c>
      <c r="F169" s="3">
        <f t="shared" si="14"/>
        <v>213.00008387096776</v>
      </c>
      <c r="G169" s="38">
        <f t="shared" si="12"/>
        <v>5.2400000000000002E-2</v>
      </c>
    </row>
    <row r="170" spans="1:7" x14ac:dyDescent="0.2">
      <c r="A170">
        <v>1164</v>
      </c>
      <c r="B170" s="3">
        <v>31</v>
      </c>
      <c r="C170" s="3">
        <v>98159</v>
      </c>
      <c r="D170" s="3">
        <v>6664.9961000000003</v>
      </c>
      <c r="E170" s="3">
        <f t="shared" si="13"/>
        <v>3166.4193548387098</v>
      </c>
      <c r="F170" s="3">
        <f t="shared" si="14"/>
        <v>214.99987419354841</v>
      </c>
      <c r="G170" s="38">
        <f t="shared" si="12"/>
        <v>6.7900000000000002E-2</v>
      </c>
    </row>
    <row r="171" spans="1:7" x14ac:dyDescent="0.2">
      <c r="A171">
        <v>1165</v>
      </c>
      <c r="B171" s="3">
        <v>31</v>
      </c>
      <c r="C171" s="3">
        <v>124828.25</v>
      </c>
      <c r="D171" s="3">
        <v>6541.0003000000006</v>
      </c>
      <c r="E171" s="3">
        <f t="shared" si="13"/>
        <v>4026.7177419354839</v>
      </c>
      <c r="F171" s="3">
        <f t="shared" si="14"/>
        <v>211.00000967741937</v>
      </c>
      <c r="G171" s="38">
        <f t="shared" si="12"/>
        <v>5.2400000000000002E-2</v>
      </c>
    </row>
    <row r="172" spans="1:7" x14ac:dyDescent="0.2">
      <c r="A172">
        <v>1166</v>
      </c>
      <c r="B172" s="3">
        <v>31</v>
      </c>
      <c r="C172" s="3">
        <v>99985.25</v>
      </c>
      <c r="D172" s="3">
        <v>6788.9984750000003</v>
      </c>
      <c r="E172" s="3">
        <f t="shared" si="13"/>
        <v>3225.3306451612902</v>
      </c>
      <c r="F172" s="3">
        <f t="shared" si="14"/>
        <v>218.99995080645164</v>
      </c>
      <c r="G172" s="38">
        <f t="shared" si="12"/>
        <v>6.7900000000000002E-2</v>
      </c>
    </row>
    <row r="173" spans="1:7" x14ac:dyDescent="0.2">
      <c r="A173">
        <v>1167</v>
      </c>
      <c r="B173" s="3">
        <v>31</v>
      </c>
      <c r="C173" s="3">
        <v>68888.89</v>
      </c>
      <c r="D173" s="3">
        <v>5642.0000909999999</v>
      </c>
      <c r="E173" s="3">
        <f t="shared" si="13"/>
        <v>2222.2222580645162</v>
      </c>
      <c r="F173" s="3">
        <f t="shared" si="14"/>
        <v>182.00000293548388</v>
      </c>
      <c r="G173" s="38">
        <f t="shared" si="12"/>
        <v>8.1900000000000001E-2</v>
      </c>
    </row>
    <row r="174" spans="1:7" x14ac:dyDescent="0.2">
      <c r="A174">
        <v>1168</v>
      </c>
      <c r="B174" s="3">
        <v>31</v>
      </c>
      <c r="C174" s="3">
        <v>69645.91</v>
      </c>
      <c r="D174" s="3">
        <v>5704.0000290000007</v>
      </c>
      <c r="E174" s="3">
        <f t="shared" si="13"/>
        <v>2246.6422580645162</v>
      </c>
      <c r="F174" s="3">
        <f t="shared" si="14"/>
        <v>184.00000093548388</v>
      </c>
      <c r="G174" s="38">
        <f t="shared" si="12"/>
        <v>8.1900000000000001E-2</v>
      </c>
    </row>
    <row r="175" spans="1:7" x14ac:dyDescent="0.2">
      <c r="A175">
        <v>1169</v>
      </c>
      <c r="B175" s="3">
        <v>31</v>
      </c>
      <c r="C175" s="3">
        <v>79487.179999999993</v>
      </c>
      <c r="D175" s="3">
        <v>6510.0000419999997</v>
      </c>
      <c r="E175" s="3">
        <f t="shared" si="13"/>
        <v>2564.1025806451612</v>
      </c>
      <c r="F175" s="3">
        <f t="shared" si="14"/>
        <v>210.0000013548387</v>
      </c>
      <c r="G175" s="38">
        <f t="shared" si="12"/>
        <v>8.1900000000000001E-2</v>
      </c>
    </row>
    <row r="176" spans="1:7" x14ac:dyDescent="0.2">
      <c r="A176">
        <v>1171</v>
      </c>
      <c r="B176" s="3">
        <v>31</v>
      </c>
      <c r="C176" s="3">
        <v>105420.9</v>
      </c>
      <c r="D176" s="3">
        <v>6262.0014599999995</v>
      </c>
      <c r="E176" s="3">
        <f t="shared" si="13"/>
        <v>3400.6741935483869</v>
      </c>
      <c r="F176" s="3">
        <f t="shared" si="14"/>
        <v>202.00004709677418</v>
      </c>
      <c r="G176" s="38">
        <f t="shared" si="12"/>
        <v>5.9400000000000001E-2</v>
      </c>
    </row>
    <row r="177" spans="1:7" x14ac:dyDescent="0.2">
      <c r="A177">
        <v>1172</v>
      </c>
      <c r="B177" s="3">
        <v>31</v>
      </c>
      <c r="C177" s="3">
        <v>106464.65</v>
      </c>
      <c r="D177" s="3">
        <v>6324.0002100000002</v>
      </c>
      <c r="E177" s="3">
        <f t="shared" si="13"/>
        <v>3434.3435483870967</v>
      </c>
      <c r="F177" s="3">
        <f t="shared" si="14"/>
        <v>204.00000677419357</v>
      </c>
      <c r="G177" s="38">
        <f t="shared" si="12"/>
        <v>5.9400000000000008E-2</v>
      </c>
    </row>
    <row r="178" spans="1:7" x14ac:dyDescent="0.2">
      <c r="A178">
        <v>2173</v>
      </c>
      <c r="B178" s="3">
        <v>15</v>
      </c>
      <c r="C178" s="3">
        <v>53852.49</v>
      </c>
      <c r="D178" s="3">
        <v>3198.8379059999997</v>
      </c>
      <c r="E178" s="3">
        <f t="shared" si="13"/>
        <v>3590.1659999999997</v>
      </c>
      <c r="F178" s="3">
        <f t="shared" si="14"/>
        <v>213.25586039999999</v>
      </c>
      <c r="G178" s="38">
        <f t="shared" si="12"/>
        <v>5.9400000000000001E-2</v>
      </c>
    </row>
    <row r="179" spans="1:7" x14ac:dyDescent="0.2">
      <c r="A179">
        <v>1174</v>
      </c>
      <c r="B179" s="3">
        <v>31</v>
      </c>
      <c r="C179" s="3">
        <v>110074.05</v>
      </c>
      <c r="D179" s="3">
        <v>6538.3985700000003</v>
      </c>
      <c r="E179" s="3">
        <f t="shared" si="13"/>
        <v>3550.7758064516129</v>
      </c>
      <c r="F179" s="3">
        <f t="shared" si="14"/>
        <v>210.91608290322583</v>
      </c>
      <c r="G179" s="38">
        <f t="shared" si="12"/>
        <v>5.9400000000000008E-2</v>
      </c>
    </row>
    <row r="180" spans="1:7" x14ac:dyDescent="0.2">
      <c r="A180">
        <v>1175</v>
      </c>
      <c r="B180" s="3">
        <v>31</v>
      </c>
      <c r="C180" s="3">
        <v>106986.55</v>
      </c>
      <c r="D180" s="3">
        <v>6355.0010700000003</v>
      </c>
      <c r="E180" s="3">
        <f t="shared" si="13"/>
        <v>3451.1790322580646</v>
      </c>
      <c r="F180" s="3">
        <f t="shared" si="14"/>
        <v>205.00003451612903</v>
      </c>
      <c r="G180" s="38">
        <f t="shared" si="12"/>
        <v>5.9400000000000001E-2</v>
      </c>
    </row>
    <row r="181" spans="1:7" x14ac:dyDescent="0.2">
      <c r="A181">
        <v>1176</v>
      </c>
      <c r="B181" s="3">
        <v>31</v>
      </c>
      <c r="C181" s="3">
        <v>107508.4</v>
      </c>
      <c r="D181" s="3">
        <v>6385.9989599999999</v>
      </c>
      <c r="E181" s="3">
        <f t="shared" si="13"/>
        <v>3468.0129032258064</v>
      </c>
      <c r="F181" s="3">
        <f t="shared" si="14"/>
        <v>205.99996645161289</v>
      </c>
      <c r="G181" s="38">
        <f t="shared" si="12"/>
        <v>5.9399999999999994E-2</v>
      </c>
    </row>
    <row r="182" spans="1:7" x14ac:dyDescent="0.2">
      <c r="A182">
        <v>1177</v>
      </c>
      <c r="B182" s="3">
        <v>31</v>
      </c>
      <c r="C182" s="3">
        <v>115555</v>
      </c>
      <c r="D182" s="3">
        <v>6863.9670000000006</v>
      </c>
      <c r="E182" s="3">
        <f t="shared" si="13"/>
        <v>3727.5806451612902</v>
      </c>
      <c r="F182" s="3">
        <f t="shared" si="14"/>
        <v>221.41829032258067</v>
      </c>
      <c r="G182" s="38">
        <f t="shared" si="12"/>
        <v>5.9400000000000008E-2</v>
      </c>
    </row>
    <row r="183" spans="1:7" x14ac:dyDescent="0.2">
      <c r="A183">
        <v>1178</v>
      </c>
      <c r="B183" s="3">
        <v>31</v>
      </c>
      <c r="C183" s="3">
        <v>107030.3</v>
      </c>
      <c r="D183" s="3">
        <v>6357.5998200000004</v>
      </c>
      <c r="E183" s="3">
        <f t="shared" si="13"/>
        <v>3452.5903225806451</v>
      </c>
      <c r="F183" s="3">
        <f t="shared" si="14"/>
        <v>205.08386516129033</v>
      </c>
      <c r="G183" s="38">
        <f t="shared" si="12"/>
        <v>5.9400000000000001E-2</v>
      </c>
    </row>
    <row r="184" spans="1:7" x14ac:dyDescent="0.2">
      <c r="A184">
        <v>1179</v>
      </c>
      <c r="B184" s="3">
        <v>31</v>
      </c>
      <c r="C184" s="3">
        <v>283133.33</v>
      </c>
      <c r="D184" s="3">
        <v>4246.9999500000004</v>
      </c>
      <c r="E184" s="3">
        <f t="shared" si="13"/>
        <v>9133.3332258064529</v>
      </c>
      <c r="F184" s="3">
        <f t="shared" si="14"/>
        <v>136.99999838709678</v>
      </c>
      <c r="G184" s="38">
        <f t="shared" si="12"/>
        <v>1.4999999999999999E-2</v>
      </c>
    </row>
    <row r="185" spans="1:7" x14ac:dyDescent="0.2">
      <c r="A185">
        <v>1180</v>
      </c>
      <c r="B185" s="3">
        <v>31</v>
      </c>
      <c r="C185" s="3">
        <v>256266.67</v>
      </c>
      <c r="D185" s="3">
        <v>3844.0000500000001</v>
      </c>
      <c r="E185" s="3">
        <f t="shared" si="13"/>
        <v>8266.6667741935489</v>
      </c>
      <c r="F185" s="3">
        <f t="shared" si="14"/>
        <v>124.00000161290323</v>
      </c>
      <c r="G185" s="38">
        <f t="shared" si="12"/>
        <v>1.4999999999999999E-2</v>
      </c>
    </row>
    <row r="186" spans="1:7" x14ac:dyDescent="0.2">
      <c r="A186">
        <v>1181</v>
      </c>
      <c r="B186" s="3">
        <v>31</v>
      </c>
      <c r="C186" s="3">
        <v>258333.33</v>
      </c>
      <c r="D186" s="3">
        <v>3874.9999499999994</v>
      </c>
      <c r="E186" s="3">
        <f t="shared" si="13"/>
        <v>8333.3332258064511</v>
      </c>
      <c r="F186" s="3">
        <f t="shared" si="14"/>
        <v>124.99999838709675</v>
      </c>
      <c r="G186" s="38">
        <f t="shared" si="12"/>
        <v>1.4999999999999998E-2</v>
      </c>
    </row>
    <row r="187" spans="1:7" x14ac:dyDescent="0.2">
      <c r="A187">
        <v>1182</v>
      </c>
      <c r="B187" s="3">
        <v>31</v>
      </c>
      <c r="C187" s="3">
        <v>281066.67</v>
      </c>
      <c r="D187" s="3">
        <v>4216.0000499999996</v>
      </c>
      <c r="E187" s="3">
        <f t="shared" si="13"/>
        <v>9066.6667741935471</v>
      </c>
      <c r="F187" s="3">
        <f t="shared" si="14"/>
        <v>136.00000161290322</v>
      </c>
      <c r="G187" s="38">
        <f t="shared" si="12"/>
        <v>1.5000000000000001E-2</v>
      </c>
    </row>
    <row r="188" spans="1:7" x14ac:dyDescent="0.2">
      <c r="A188">
        <v>1183</v>
      </c>
      <c r="B188" s="3">
        <v>31</v>
      </c>
      <c r="C188" s="3">
        <v>291400</v>
      </c>
      <c r="D188" s="3">
        <v>4371</v>
      </c>
      <c r="E188" s="3">
        <f t="shared" si="13"/>
        <v>9400</v>
      </c>
      <c r="F188" s="3">
        <f t="shared" si="14"/>
        <v>141</v>
      </c>
      <c r="G188" s="38">
        <f t="shared" si="12"/>
        <v>1.4999999999999999E-2</v>
      </c>
    </row>
    <row r="189" spans="1:7" x14ac:dyDescent="0.2">
      <c r="A189">
        <v>1184</v>
      </c>
      <c r="B189" s="3">
        <v>31</v>
      </c>
      <c r="C189" s="3">
        <v>256266.67</v>
      </c>
      <c r="D189" s="3">
        <v>3844.0000500000001</v>
      </c>
      <c r="E189" s="3">
        <f t="shared" si="13"/>
        <v>8266.6667741935489</v>
      </c>
      <c r="F189" s="3">
        <f t="shared" si="14"/>
        <v>124.00000161290323</v>
      </c>
      <c r="G189" s="38">
        <f t="shared" si="12"/>
        <v>1.4999999999999999E-2</v>
      </c>
    </row>
    <row r="190" spans="1:7" x14ac:dyDescent="0.2">
      <c r="A190">
        <v>1185</v>
      </c>
      <c r="B190" s="3">
        <v>31</v>
      </c>
      <c r="C190" s="3">
        <v>252133.33</v>
      </c>
      <c r="D190" s="3">
        <v>3781.9999499999994</v>
      </c>
      <c r="E190" s="3">
        <f t="shared" si="13"/>
        <v>8133.3332258064511</v>
      </c>
      <c r="F190" s="3">
        <f t="shared" si="14"/>
        <v>121.99999838709675</v>
      </c>
      <c r="G190" s="38">
        <f t="shared" si="12"/>
        <v>1.4999999999999998E-2</v>
      </c>
    </row>
    <row r="191" spans="1:7" x14ac:dyDescent="0.2">
      <c r="A191">
        <v>1186</v>
      </c>
      <c r="B191" s="3">
        <v>31</v>
      </c>
      <c r="C191" s="3">
        <v>291400</v>
      </c>
      <c r="D191" s="3">
        <v>4371</v>
      </c>
      <c r="E191" s="3">
        <f t="shared" ref="E191:E206" si="15">C191/B191</f>
        <v>9400</v>
      </c>
      <c r="F191" s="3">
        <f t="shared" ref="F191:F206" si="16">D191/B191</f>
        <v>141</v>
      </c>
      <c r="G191" s="38">
        <f t="shared" si="12"/>
        <v>1.4999999999999999E-2</v>
      </c>
    </row>
    <row r="192" spans="1:7" x14ac:dyDescent="0.2">
      <c r="A192">
        <v>1187</v>
      </c>
      <c r="B192" s="3">
        <v>31</v>
      </c>
      <c r="C192" s="3">
        <v>235600</v>
      </c>
      <c r="D192" s="3">
        <v>3534</v>
      </c>
      <c r="E192" s="3">
        <f t="shared" si="15"/>
        <v>7600</v>
      </c>
      <c r="F192" s="3">
        <f t="shared" si="16"/>
        <v>114</v>
      </c>
      <c r="G192" s="38">
        <f t="shared" si="12"/>
        <v>1.4999999999999999E-2</v>
      </c>
    </row>
    <row r="193" spans="1:7" x14ac:dyDescent="0.2">
      <c r="A193">
        <v>1188</v>
      </c>
      <c r="B193" s="3">
        <v>31</v>
      </c>
      <c r="C193" s="3">
        <v>183933.25</v>
      </c>
      <c r="D193" s="3">
        <v>2758.9987499999997</v>
      </c>
      <c r="E193" s="3">
        <f t="shared" si="15"/>
        <v>5933.3306451612907</v>
      </c>
      <c r="F193" s="3">
        <f t="shared" si="16"/>
        <v>88.999959677419341</v>
      </c>
      <c r="G193" s="38">
        <f t="shared" si="12"/>
        <v>1.4999999999999996E-2</v>
      </c>
    </row>
    <row r="194" spans="1:7" x14ac:dyDescent="0.2">
      <c r="A194">
        <v>1189</v>
      </c>
      <c r="B194" s="3">
        <v>31</v>
      </c>
      <c r="C194" s="3">
        <v>194266.75</v>
      </c>
      <c r="D194" s="3">
        <v>2914.0012499999998</v>
      </c>
      <c r="E194" s="3">
        <f t="shared" si="15"/>
        <v>6266.6693548387093</v>
      </c>
      <c r="F194" s="3">
        <f t="shared" si="16"/>
        <v>94.000040322580645</v>
      </c>
      <c r="G194" s="38">
        <f t="shared" si="12"/>
        <v>1.5000000000000001E-2</v>
      </c>
    </row>
    <row r="195" spans="1:7" x14ac:dyDescent="0.2">
      <c r="A195">
        <v>1190</v>
      </c>
      <c r="B195" s="3">
        <v>31</v>
      </c>
      <c r="C195" s="3">
        <v>192200</v>
      </c>
      <c r="D195" s="3">
        <v>2883</v>
      </c>
      <c r="E195" s="3">
        <f t="shared" si="15"/>
        <v>6200</v>
      </c>
      <c r="F195" s="3">
        <f t="shared" si="16"/>
        <v>93</v>
      </c>
      <c r="G195" s="38">
        <f t="shared" si="12"/>
        <v>1.4999999999999999E-2</v>
      </c>
    </row>
    <row r="196" spans="1:7" x14ac:dyDescent="0.2">
      <c r="A196">
        <v>1191</v>
      </c>
      <c r="B196" s="3">
        <v>31</v>
      </c>
      <c r="C196" s="3">
        <v>233533.25</v>
      </c>
      <c r="D196" s="3">
        <v>3502.9987499999997</v>
      </c>
      <c r="E196" s="3">
        <f t="shared" si="15"/>
        <v>7533.3306451612907</v>
      </c>
      <c r="F196" s="3">
        <f t="shared" si="16"/>
        <v>112.99995967741934</v>
      </c>
      <c r="G196" s="38">
        <f t="shared" si="12"/>
        <v>1.4999999999999998E-2</v>
      </c>
    </row>
    <row r="197" spans="1:7" x14ac:dyDescent="0.2">
      <c r="A197">
        <v>1192</v>
      </c>
      <c r="B197" s="3">
        <v>31</v>
      </c>
      <c r="C197" s="3">
        <v>134294</v>
      </c>
      <c r="D197" s="3">
        <v>7037.0056000000004</v>
      </c>
      <c r="E197" s="3">
        <f t="shared" si="15"/>
        <v>4332.0645161290322</v>
      </c>
      <c r="F197" s="3">
        <f t="shared" si="16"/>
        <v>227.00018064516129</v>
      </c>
      <c r="G197" s="38">
        <f t="shared" si="12"/>
        <v>5.2400000000000002E-2</v>
      </c>
    </row>
    <row r="198" spans="1:7" x14ac:dyDescent="0.2">
      <c r="A198">
        <v>1193</v>
      </c>
      <c r="B198" s="3">
        <v>31</v>
      </c>
      <c r="C198" s="3">
        <v>100441.75</v>
      </c>
      <c r="D198" s="3">
        <v>6819.9948249999998</v>
      </c>
      <c r="E198" s="3">
        <f t="shared" si="15"/>
        <v>3240.0564516129034</v>
      </c>
      <c r="F198" s="3">
        <f t="shared" si="16"/>
        <v>219.99983306451611</v>
      </c>
      <c r="G198" s="38">
        <f t="shared" ref="G198:G206" si="17">F198/E198</f>
        <v>6.7899999999999988E-2</v>
      </c>
    </row>
    <row r="199" spans="1:7" x14ac:dyDescent="0.2">
      <c r="A199">
        <v>1194</v>
      </c>
      <c r="B199" s="3">
        <v>31</v>
      </c>
      <c r="C199" s="3">
        <v>98615.5</v>
      </c>
      <c r="D199" s="3">
        <v>6695.9924500000006</v>
      </c>
      <c r="E199" s="3">
        <f t="shared" si="15"/>
        <v>3181.1451612903224</v>
      </c>
      <c r="F199" s="3">
        <f t="shared" si="16"/>
        <v>215.99975645161291</v>
      </c>
      <c r="G199" s="38">
        <f t="shared" si="17"/>
        <v>6.7900000000000002E-2</v>
      </c>
    </row>
    <row r="200" spans="1:7" x14ac:dyDescent="0.2">
      <c r="A200">
        <v>1195</v>
      </c>
      <c r="B200" s="3">
        <v>31</v>
      </c>
      <c r="C200" s="3">
        <v>127194.75</v>
      </c>
      <c r="D200" s="3">
        <v>6665.0048999999999</v>
      </c>
      <c r="E200" s="3">
        <f t="shared" si="15"/>
        <v>4103.0564516129034</v>
      </c>
      <c r="F200" s="3">
        <f t="shared" si="16"/>
        <v>215.00015806451611</v>
      </c>
      <c r="G200" s="38">
        <f t="shared" si="17"/>
        <v>5.2399999999999995E-2</v>
      </c>
    </row>
    <row r="201" spans="1:7" x14ac:dyDescent="0.2">
      <c r="A201">
        <v>1196</v>
      </c>
      <c r="B201" s="3">
        <v>31</v>
      </c>
      <c r="C201" s="3">
        <v>70402.929999999993</v>
      </c>
      <c r="D201" s="3">
        <v>5765.9999669999997</v>
      </c>
      <c r="E201" s="3">
        <f t="shared" si="15"/>
        <v>2271.0622580645158</v>
      </c>
      <c r="F201" s="3">
        <f t="shared" si="16"/>
        <v>185.99999893548386</v>
      </c>
      <c r="G201" s="38">
        <f t="shared" si="17"/>
        <v>8.1900000000000001E-2</v>
      </c>
    </row>
    <row r="202" spans="1:7" x14ac:dyDescent="0.2">
      <c r="A202">
        <v>1197</v>
      </c>
      <c r="B202" s="3">
        <v>31</v>
      </c>
      <c r="C202" s="3">
        <v>74566.539999999994</v>
      </c>
      <c r="D202" s="3">
        <v>6106.9996259999998</v>
      </c>
      <c r="E202" s="3">
        <f t="shared" si="15"/>
        <v>2405.3722580645158</v>
      </c>
      <c r="F202" s="3">
        <f t="shared" si="16"/>
        <v>196.99998793548386</v>
      </c>
      <c r="G202" s="38">
        <f t="shared" si="17"/>
        <v>8.1900000000000001E-2</v>
      </c>
    </row>
    <row r="203" spans="1:7" x14ac:dyDescent="0.2">
      <c r="A203">
        <v>1198</v>
      </c>
      <c r="B203" s="3">
        <v>31</v>
      </c>
      <c r="C203" s="3">
        <v>83272.28</v>
      </c>
      <c r="D203" s="3">
        <v>6819.9997320000002</v>
      </c>
      <c r="E203" s="3">
        <f t="shared" si="15"/>
        <v>2686.2025806451611</v>
      </c>
      <c r="F203" s="3">
        <f t="shared" si="16"/>
        <v>219.99999135483873</v>
      </c>
      <c r="G203" s="38">
        <f t="shared" si="17"/>
        <v>8.1900000000000014E-2</v>
      </c>
    </row>
    <row r="204" spans="1:7" x14ac:dyDescent="0.2">
      <c r="A204">
        <v>1199</v>
      </c>
      <c r="B204" s="3">
        <v>31</v>
      </c>
      <c r="C204" s="3">
        <v>85543.35</v>
      </c>
      <c r="D204" s="3">
        <v>7006.0003650000008</v>
      </c>
      <c r="E204" s="3">
        <f t="shared" si="15"/>
        <v>2759.4629032258067</v>
      </c>
      <c r="F204" s="3">
        <f t="shared" si="16"/>
        <v>226.00001177419358</v>
      </c>
      <c r="G204" s="38">
        <f t="shared" si="17"/>
        <v>8.1900000000000001E-2</v>
      </c>
    </row>
    <row r="205" spans="1:7" x14ac:dyDescent="0.2">
      <c r="A205">
        <v>1200</v>
      </c>
      <c r="B205" s="3">
        <v>31</v>
      </c>
      <c r="C205" s="3">
        <v>84407.81</v>
      </c>
      <c r="D205" s="3">
        <v>6912.9996389999997</v>
      </c>
      <c r="E205" s="3">
        <f t="shared" si="15"/>
        <v>2722.8325806451612</v>
      </c>
      <c r="F205" s="3">
        <f t="shared" si="16"/>
        <v>222.99998835483871</v>
      </c>
      <c r="G205" s="38">
        <f t="shared" si="17"/>
        <v>8.1900000000000001E-2</v>
      </c>
    </row>
    <row r="206" spans="1:7" x14ac:dyDescent="0.2">
      <c r="A206" s="9" t="s">
        <v>260</v>
      </c>
      <c r="B206" s="8">
        <f>SUM(B6:B205)</f>
        <v>5846</v>
      </c>
      <c r="C206" s="8">
        <f>SUM(C6:C205)</f>
        <v>26319481.739999995</v>
      </c>
      <c r="D206" s="8">
        <f>SUM(D6:D205)</f>
        <v>1184021.9175259999</v>
      </c>
      <c r="E206" s="300">
        <f t="shared" si="15"/>
        <v>4502.1350906602793</v>
      </c>
      <c r="F206" s="300">
        <f t="shared" si="16"/>
        <v>202.53539471878207</v>
      </c>
      <c r="G206" s="301">
        <f t="shared" si="17"/>
        <v>4.4986520981776759E-2</v>
      </c>
    </row>
    <row r="207" spans="1:7" x14ac:dyDescent="0.2">
      <c r="B207" s="49"/>
      <c r="C207" s="50"/>
      <c r="D207" s="50"/>
      <c r="E207" s="49"/>
      <c r="F207" s="49"/>
      <c r="G207" s="48"/>
    </row>
    <row r="208" spans="1:7" x14ac:dyDescent="0.2">
      <c r="A208" s="47" t="s">
        <v>259</v>
      </c>
      <c r="B208" s="3">
        <f>MIN(B6:B205)</f>
        <v>5</v>
      </c>
      <c r="C208" s="3">
        <f t="shared" ref="C208:G208" si="18">MIN(C6:C205)</f>
        <v>27250</v>
      </c>
      <c r="D208" s="3">
        <f t="shared" si="18"/>
        <v>545</v>
      </c>
      <c r="E208" s="3">
        <f t="shared" si="18"/>
        <v>1383.3993548387095</v>
      </c>
      <c r="F208" s="3">
        <f t="shared" si="18"/>
        <v>88.999959677419341</v>
      </c>
      <c r="G208" s="38">
        <f t="shared" si="18"/>
        <v>1.4999999999999996E-2</v>
      </c>
    </row>
    <row r="209" spans="1:7" x14ac:dyDescent="0.2">
      <c r="A209" s="47" t="s">
        <v>258</v>
      </c>
      <c r="B209" s="3">
        <f>MAX(B6:B205)</f>
        <v>31</v>
      </c>
      <c r="C209" s="3">
        <f t="shared" ref="C209:G209" si="19">MAX(C6:C205)</f>
        <v>716207</v>
      </c>
      <c r="D209" s="3">
        <f t="shared" si="19"/>
        <v>20770.003000000001</v>
      </c>
      <c r="E209" s="3">
        <f t="shared" si="19"/>
        <v>23103.451612903227</v>
      </c>
      <c r="F209" s="3">
        <f t="shared" si="19"/>
        <v>670.00009677419359</v>
      </c>
      <c r="G209" s="38">
        <f t="shared" si="19"/>
        <v>0.10120000000000001</v>
      </c>
    </row>
    <row r="210" spans="1:7" x14ac:dyDescent="0.2">
      <c r="A210" s="47" t="s">
        <v>257</v>
      </c>
      <c r="B210" s="46">
        <f>AVERAGE(B6:B205)</f>
        <v>29.23</v>
      </c>
      <c r="C210" s="46">
        <f t="shared" ref="C210:G210" si="20">AVERAGE(C6:C205)</f>
        <v>131597.40869999997</v>
      </c>
      <c r="D210" s="46">
        <f t="shared" si="20"/>
        <v>5920.1095876299996</v>
      </c>
      <c r="E210" s="302">
        <f t="shared" si="20"/>
        <v>4514.6992916935487</v>
      </c>
      <c r="F210" s="302">
        <f t="shared" si="20"/>
        <v>201.89113010966136</v>
      </c>
      <c r="G210" s="303">
        <f t="shared" si="20"/>
        <v>5.5931000000000022E-2</v>
      </c>
    </row>
    <row r="285" spans="1:7" x14ac:dyDescent="0.2">
      <c r="A285">
        <v>1088</v>
      </c>
      <c r="B285" s="3">
        <v>31</v>
      </c>
      <c r="C285" s="3">
        <v>249107</v>
      </c>
      <c r="D285" s="3">
        <v>6974.9960000000001</v>
      </c>
      <c r="E285" s="3">
        <f>C285/B285</f>
        <v>8035.7096774193551</v>
      </c>
      <c r="F285" s="3">
        <f>D285/B285</f>
        <v>224.99987096774194</v>
      </c>
      <c r="G285" s="38">
        <f>F285/E285</f>
        <v>2.8000000000000001E-2</v>
      </c>
    </row>
  </sheetData>
  <autoFilter ref="A5:G20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06"/>
  <sheetViews>
    <sheetView zoomScale="160" zoomScaleNormal="160" workbookViewId="0">
      <pane xSplit="1" ySplit="5" topLeftCell="B6" activePane="bottomRight" state="frozen"/>
      <selection activeCell="H6" sqref="H6"/>
      <selection pane="topRight" activeCell="H6" sqref="H6"/>
      <selection pane="bottomLeft" activeCell="H6" sqref="H6"/>
      <selection pane="bottomRight" activeCell="A4" sqref="A4"/>
    </sheetView>
  </sheetViews>
  <sheetFormatPr defaultRowHeight="12.75" x14ac:dyDescent="0.2"/>
  <cols>
    <col min="2" max="2" width="17.28515625" customWidth="1"/>
    <col min="3" max="3" width="7.85546875" customWidth="1"/>
    <col min="4" max="4" width="7.7109375" customWidth="1"/>
    <col min="5" max="5" width="12.42578125" customWidth="1"/>
    <col min="6" max="6" width="8.7109375" style="1" customWidth="1"/>
    <col min="7" max="10" width="10.7109375" style="1" customWidth="1"/>
    <col min="11" max="11" width="10.7109375" style="38" customWidth="1"/>
    <col min="12" max="13" width="14" style="1" customWidth="1"/>
    <col min="14" max="15" width="10.7109375" style="1" customWidth="1"/>
    <col min="16" max="16" width="14" style="1" customWidth="1"/>
    <col min="17" max="17" width="16" customWidth="1"/>
  </cols>
  <sheetData>
    <row r="1" spans="1:17" x14ac:dyDescent="0.2">
      <c r="A1" s="17" t="s">
        <v>335</v>
      </c>
      <c r="B1" s="17"/>
      <c r="C1" s="16" t="s">
        <v>334</v>
      </c>
      <c r="D1" s="17"/>
      <c r="H1" s="65" t="s">
        <v>333</v>
      </c>
      <c r="I1" s="62">
        <f t="shared" ref="I1:N1" si="0">AVERAGE(I6:I205)</f>
        <v>4514.6992916935487</v>
      </c>
      <c r="J1" s="62">
        <f>AVERAGE(J6:J205)</f>
        <v>201.89113010966136</v>
      </c>
      <c r="K1" s="64">
        <f t="shared" si="0"/>
        <v>5.5931000000000022E-2</v>
      </c>
      <c r="L1" s="63">
        <f t="shared" si="0"/>
        <v>-1.2490009027033011E-16</v>
      </c>
      <c r="M1" s="61">
        <f t="shared" si="0"/>
        <v>-1.2129186544029836E-15</v>
      </c>
      <c r="N1" s="62">
        <f t="shared" si="0"/>
        <v>5936.1421670702184</v>
      </c>
      <c r="O1" s="62"/>
      <c r="P1" s="61">
        <f>AVERAGE(P6:P205)</f>
        <v>205.22371974016488</v>
      </c>
      <c r="Q1" s="61">
        <f>AVERAGE(Q6:Q205)</f>
        <v>3.236855228294644E-15</v>
      </c>
    </row>
    <row r="2" spans="1:17" x14ac:dyDescent="0.2">
      <c r="A2" t="s">
        <v>332</v>
      </c>
      <c r="H2" s="65" t="s">
        <v>331</v>
      </c>
      <c r="I2" s="62">
        <f t="shared" ref="I2:N2" si="1">_xlfn.STDEV.P(I6:I205)</f>
        <v>2545.5969745824032</v>
      </c>
      <c r="J2" s="62">
        <f t="shared" si="1"/>
        <v>54.530939614663602</v>
      </c>
      <c r="K2" s="64">
        <f t="shared" si="1"/>
        <v>2.4893903651295814E-2</v>
      </c>
      <c r="L2" s="63">
        <f t="shared" si="1"/>
        <v>1.0000000000000009</v>
      </c>
      <c r="M2" s="61">
        <f t="shared" si="1"/>
        <v>1.0000000000000038</v>
      </c>
      <c r="N2" s="62">
        <f t="shared" si="1"/>
        <v>1644.9931568854365</v>
      </c>
      <c r="O2" s="62"/>
      <c r="P2" s="61">
        <f>_xlfn.STDEV.P(P6:P205)</f>
        <v>57.390145986043066</v>
      </c>
      <c r="Q2" s="61">
        <f>_xlfn.STDEV.P(Q6:Q205)</f>
        <v>0.99749686716298791</v>
      </c>
    </row>
    <row r="3" spans="1:17" x14ac:dyDescent="0.2">
      <c r="A3" t="s">
        <v>1102</v>
      </c>
      <c r="I3" s="1">
        <f>I6-I1</f>
        <v>302.50554701612873</v>
      </c>
      <c r="J3" s="1">
        <f>J6-J1</f>
        <v>22.108894890338661</v>
      </c>
      <c r="K3" s="1"/>
    </row>
    <row r="4" spans="1:17" x14ac:dyDescent="0.2">
      <c r="I4" s="1">
        <f>L6*I2</f>
        <v>302.50554701612873</v>
      </c>
      <c r="J4" s="1">
        <f>M6*J2</f>
        <v>22.108894890338661</v>
      </c>
    </row>
    <row r="5" spans="1:17" ht="51" x14ac:dyDescent="0.2">
      <c r="A5" s="60" t="s">
        <v>14</v>
      </c>
      <c r="B5" s="59" t="s">
        <v>247</v>
      </c>
      <c r="C5" s="59" t="s">
        <v>330</v>
      </c>
      <c r="D5" s="59" t="s">
        <v>5</v>
      </c>
      <c r="E5" s="59" t="s">
        <v>329</v>
      </c>
      <c r="F5" s="59" t="s">
        <v>13</v>
      </c>
      <c r="G5" s="55" t="s">
        <v>12</v>
      </c>
      <c r="H5" s="55" t="s">
        <v>11</v>
      </c>
      <c r="I5" s="58" t="s">
        <v>328</v>
      </c>
      <c r="J5" s="58" t="s">
        <v>327</v>
      </c>
      <c r="K5" s="57" t="s">
        <v>237</v>
      </c>
      <c r="L5" s="56" t="s">
        <v>326</v>
      </c>
      <c r="M5" s="56" t="s">
        <v>325</v>
      </c>
      <c r="N5" s="55" t="s">
        <v>243</v>
      </c>
      <c r="O5" s="55" t="s">
        <v>324</v>
      </c>
      <c r="P5" s="52" t="s">
        <v>323</v>
      </c>
      <c r="Q5" s="22" t="s">
        <v>322</v>
      </c>
    </row>
    <row r="6" spans="1:17" x14ac:dyDescent="0.2">
      <c r="A6">
        <v>1000</v>
      </c>
      <c r="B6" t="s">
        <v>321</v>
      </c>
      <c r="C6" t="s">
        <v>266</v>
      </c>
      <c r="D6" s="11">
        <v>0.05</v>
      </c>
      <c r="E6" t="s">
        <v>269</v>
      </c>
      <c r="F6" s="3">
        <v>31</v>
      </c>
      <c r="G6" s="3">
        <v>149333.35</v>
      </c>
      <c r="H6" s="3">
        <v>6944.0007750000004</v>
      </c>
      <c r="I6" s="3">
        <f t="shared" ref="I6:I37" si="2">G6/F6</f>
        <v>4817.2048387096775</v>
      </c>
      <c r="J6" s="3">
        <f t="shared" ref="J6:J37" si="3">H6/F6</f>
        <v>224.00002500000002</v>
      </c>
      <c r="K6" s="38">
        <f t="shared" ref="K6:K37" si="4">J6/I6</f>
        <v>4.6500000000000007E-2</v>
      </c>
      <c r="L6" s="54">
        <f>(I6-I$1)/I$2</f>
        <v>0.1188348155802447</v>
      </c>
      <c r="M6" s="54">
        <f>STANDARDIZE(J6,J$1,J$2)</f>
        <v>0.4054376294736261</v>
      </c>
      <c r="N6" s="3">
        <v>6999</v>
      </c>
      <c r="O6" s="38">
        <f t="shared" ref="O6:O37" si="5">N6/G6</f>
        <v>4.6868298340591703E-2</v>
      </c>
      <c r="P6" s="3">
        <f t="shared" ref="P6:P37" si="6">N6/F6</f>
        <v>225.7741935483871</v>
      </c>
      <c r="Q6" s="54">
        <v>0.35718733399636587</v>
      </c>
    </row>
    <row r="7" spans="1:17" x14ac:dyDescent="0.2">
      <c r="A7">
        <v>1001</v>
      </c>
      <c r="B7" t="s">
        <v>321</v>
      </c>
      <c r="C7" t="s">
        <v>266</v>
      </c>
      <c r="D7" s="11">
        <v>0.05</v>
      </c>
      <c r="E7" t="s">
        <v>269</v>
      </c>
      <c r="F7" s="3">
        <v>31</v>
      </c>
      <c r="G7" s="3">
        <v>154666.65</v>
      </c>
      <c r="H7" s="3">
        <v>7191.9992249999996</v>
      </c>
      <c r="I7" s="3">
        <f t="shared" si="2"/>
        <v>4989.2467741935479</v>
      </c>
      <c r="J7" s="3">
        <f t="shared" si="3"/>
        <v>231.99997499999998</v>
      </c>
      <c r="K7" s="38">
        <f t="shared" si="4"/>
        <v>4.65E-2</v>
      </c>
      <c r="L7" s="54">
        <f t="shared" ref="L7:L70" si="7">(I7-I$1)/I$2</f>
        <v>0.18641893718381999</v>
      </c>
      <c r="M7" s="54">
        <f t="shared" ref="M7:M70" si="8">STANDARDIZE(J7,J$1,J$2)</f>
        <v>0.55214241865442237</v>
      </c>
      <c r="N7" s="3">
        <v>7090</v>
      </c>
      <c r="O7" s="38">
        <f t="shared" si="5"/>
        <v>4.5840522181090755E-2</v>
      </c>
      <c r="P7" s="3">
        <f t="shared" si="6"/>
        <v>228.70967741935485</v>
      </c>
      <c r="Q7" s="54">
        <v>0.4082089146978673</v>
      </c>
    </row>
    <row r="8" spans="1:17" x14ac:dyDescent="0.2">
      <c r="A8">
        <v>1002</v>
      </c>
      <c r="B8" t="s">
        <v>320</v>
      </c>
      <c r="C8" t="s">
        <v>266</v>
      </c>
      <c r="D8" s="11">
        <v>0.05</v>
      </c>
      <c r="E8" t="s">
        <v>269</v>
      </c>
      <c r="F8" s="3">
        <v>31</v>
      </c>
      <c r="G8" s="3">
        <v>135549</v>
      </c>
      <c r="H8" s="3">
        <v>6912.9989999999998</v>
      </c>
      <c r="I8" s="3">
        <f t="shared" si="2"/>
        <v>4372.5483870967746</v>
      </c>
      <c r="J8" s="3">
        <f t="shared" si="3"/>
        <v>222.99996774193548</v>
      </c>
      <c r="K8" s="38">
        <f t="shared" si="4"/>
        <v>5.0999999999999997E-2</v>
      </c>
      <c r="L8" s="54">
        <f t="shared" si="7"/>
        <v>-5.5841873641483845E-2</v>
      </c>
      <c r="M8" s="54">
        <f t="shared" si="8"/>
        <v>0.38709836620159505</v>
      </c>
      <c r="N8" s="3">
        <v>7097</v>
      </c>
      <c r="O8" s="38">
        <f t="shared" si="5"/>
        <v>5.2357450073405191E-2</v>
      </c>
      <c r="P8" s="3">
        <f t="shared" si="6"/>
        <v>228.93548387096774</v>
      </c>
      <c r="Q8" s="54">
        <v>0.41213365167490573</v>
      </c>
    </row>
    <row r="9" spans="1:17" x14ac:dyDescent="0.2">
      <c r="A9">
        <v>1003</v>
      </c>
      <c r="B9" t="s">
        <v>320</v>
      </c>
      <c r="C9" t="s">
        <v>266</v>
      </c>
      <c r="D9" s="11">
        <v>0.05</v>
      </c>
      <c r="E9" t="s">
        <v>269</v>
      </c>
      <c r="F9" s="3">
        <v>31</v>
      </c>
      <c r="G9" s="3">
        <v>136156.85</v>
      </c>
      <c r="H9" s="3">
        <v>6943.99935</v>
      </c>
      <c r="I9" s="3">
        <f t="shared" si="2"/>
        <v>4392.1564516129038</v>
      </c>
      <c r="J9" s="3">
        <f t="shared" si="3"/>
        <v>223.99997903225807</v>
      </c>
      <c r="K9" s="38">
        <f t="shared" si="4"/>
        <v>5.0999999999999997E-2</v>
      </c>
      <c r="L9" s="54">
        <f t="shared" si="7"/>
        <v>-4.8139136439988781E-2</v>
      </c>
      <c r="M9" s="54">
        <f t="shared" si="8"/>
        <v>0.40543678650737103</v>
      </c>
      <c r="N9" s="3">
        <v>7094</v>
      </c>
      <c r="O9" s="38">
        <f t="shared" si="5"/>
        <v>5.2101675383941386E-2</v>
      </c>
      <c r="P9" s="3">
        <f t="shared" si="6"/>
        <v>228.83870967741936</v>
      </c>
      <c r="Q9" s="54">
        <v>0.41045162154188924</v>
      </c>
    </row>
    <row r="10" spans="1:17" x14ac:dyDescent="0.2">
      <c r="A10">
        <v>1004</v>
      </c>
      <c r="B10" t="s">
        <v>319</v>
      </c>
      <c r="C10" t="s">
        <v>266</v>
      </c>
      <c r="D10" s="11">
        <v>0.01</v>
      </c>
      <c r="E10" t="s">
        <v>269</v>
      </c>
      <c r="F10" s="3">
        <v>31</v>
      </c>
      <c r="G10" s="3">
        <v>87994.79</v>
      </c>
      <c r="H10" s="3">
        <v>6757.9998719999985</v>
      </c>
      <c r="I10" s="3">
        <f t="shared" si="2"/>
        <v>2838.5416129032255</v>
      </c>
      <c r="J10" s="3">
        <f t="shared" si="3"/>
        <v>217.99999587096769</v>
      </c>
      <c r="K10" s="38">
        <f t="shared" si="4"/>
        <v>7.6799999999999993E-2</v>
      </c>
      <c r="L10" s="54">
        <f t="shared" si="7"/>
        <v>-0.65845367335310079</v>
      </c>
      <c r="M10" s="54">
        <f t="shared" si="8"/>
        <v>0.29540781573062408</v>
      </c>
      <c r="N10" s="3">
        <v>6645</v>
      </c>
      <c r="O10" s="38">
        <f t="shared" si="5"/>
        <v>7.5515834517020847E-2</v>
      </c>
      <c r="P10" s="3">
        <f t="shared" si="6"/>
        <v>214.35483870967741</v>
      </c>
      <c r="Q10" s="54">
        <v>0.1587077783004153</v>
      </c>
    </row>
    <row r="11" spans="1:17" x14ac:dyDescent="0.2">
      <c r="A11">
        <v>1005</v>
      </c>
      <c r="B11" t="s">
        <v>319</v>
      </c>
      <c r="C11" t="s">
        <v>266</v>
      </c>
      <c r="D11" s="11">
        <v>0.01</v>
      </c>
      <c r="E11" t="s">
        <v>269</v>
      </c>
      <c r="F11" s="3">
        <v>31</v>
      </c>
      <c r="G11" s="3">
        <v>62833.15</v>
      </c>
      <c r="H11" s="3">
        <v>5611.0002950000007</v>
      </c>
      <c r="I11" s="3">
        <f t="shared" si="2"/>
        <v>2026.875806451613</v>
      </c>
      <c r="J11" s="3">
        <f t="shared" si="3"/>
        <v>181.00000951612907</v>
      </c>
      <c r="K11" s="38">
        <f t="shared" si="4"/>
        <v>8.9300000000000018E-2</v>
      </c>
      <c r="L11" s="54">
        <f t="shared" si="7"/>
        <v>-0.97730454195328964</v>
      </c>
      <c r="M11" s="54">
        <f t="shared" si="8"/>
        <v>-0.38310582471449989</v>
      </c>
      <c r="N11" s="3">
        <v>5443</v>
      </c>
      <c r="O11" s="38">
        <f t="shared" si="5"/>
        <v>8.6626247450589375E-2</v>
      </c>
      <c r="P11" s="3">
        <f t="shared" si="6"/>
        <v>175.58064516129033</v>
      </c>
      <c r="Q11" s="54">
        <v>-0.51522562832820651</v>
      </c>
    </row>
    <row r="12" spans="1:17" x14ac:dyDescent="0.2">
      <c r="A12">
        <v>1006</v>
      </c>
      <c r="B12" t="s">
        <v>318</v>
      </c>
      <c r="C12" t="s">
        <v>266</v>
      </c>
      <c r="D12" s="11">
        <v>0.05</v>
      </c>
      <c r="E12" t="s">
        <v>269</v>
      </c>
      <c r="F12" s="3">
        <v>31</v>
      </c>
      <c r="G12" s="3">
        <v>133725.5</v>
      </c>
      <c r="H12" s="3">
        <v>6820.0004999999992</v>
      </c>
      <c r="I12" s="3">
        <f t="shared" si="2"/>
        <v>4313.7258064516127</v>
      </c>
      <c r="J12" s="3">
        <f t="shared" si="3"/>
        <v>220.00001612903222</v>
      </c>
      <c r="K12" s="38">
        <f t="shared" si="4"/>
        <v>5.099999999999999E-2</v>
      </c>
      <c r="L12" s="54">
        <f t="shared" si="7"/>
        <v>-7.894945164086907E-2</v>
      </c>
      <c r="M12" s="54">
        <f t="shared" si="8"/>
        <v>0.3320846137501966</v>
      </c>
      <c r="N12" s="3">
        <v>6888</v>
      </c>
      <c r="O12" s="38">
        <f t="shared" si="5"/>
        <v>5.1508500622543946E-2</v>
      </c>
      <c r="P12" s="3">
        <f t="shared" si="6"/>
        <v>222.19354838709677</v>
      </c>
      <c r="Q12" s="54">
        <v>0.29495221907475416</v>
      </c>
    </row>
    <row r="13" spans="1:17" x14ac:dyDescent="0.2">
      <c r="A13">
        <v>1007</v>
      </c>
      <c r="B13" t="s">
        <v>318</v>
      </c>
      <c r="C13" t="s">
        <v>266</v>
      </c>
      <c r="D13" s="11">
        <v>0.05</v>
      </c>
      <c r="E13" t="s">
        <v>269</v>
      </c>
      <c r="F13" s="3">
        <v>31</v>
      </c>
      <c r="G13" s="3">
        <v>136156.85</v>
      </c>
      <c r="H13" s="3">
        <v>6943.99935</v>
      </c>
      <c r="I13" s="3">
        <f t="shared" si="2"/>
        <v>4392.1564516129038</v>
      </c>
      <c r="J13" s="3">
        <f t="shared" si="3"/>
        <v>223.99997903225807</v>
      </c>
      <c r="K13" s="38">
        <f t="shared" si="4"/>
        <v>5.0999999999999997E-2</v>
      </c>
      <c r="L13" s="54">
        <f t="shared" si="7"/>
        <v>-4.8139136439988781E-2</v>
      </c>
      <c r="M13" s="54">
        <f t="shared" si="8"/>
        <v>0.40543678650737103</v>
      </c>
      <c r="N13" s="3">
        <v>7071</v>
      </c>
      <c r="O13" s="38">
        <f t="shared" si="5"/>
        <v>5.1932752557069292E-2</v>
      </c>
      <c r="P13" s="3">
        <f t="shared" si="6"/>
        <v>228.09677419354838</v>
      </c>
      <c r="Q13" s="54">
        <v>0.39755605718876241</v>
      </c>
    </row>
    <row r="14" spans="1:17" x14ac:dyDescent="0.2">
      <c r="A14">
        <v>1008</v>
      </c>
      <c r="B14" t="s">
        <v>317</v>
      </c>
      <c r="C14" t="s">
        <v>266</v>
      </c>
      <c r="D14" s="11">
        <v>0.01</v>
      </c>
      <c r="E14" t="s">
        <v>269</v>
      </c>
      <c r="F14" s="3">
        <v>31</v>
      </c>
      <c r="G14" s="3">
        <v>66651.740000000005</v>
      </c>
      <c r="H14" s="3">
        <v>5952.0003820000011</v>
      </c>
      <c r="I14" s="3">
        <f t="shared" si="2"/>
        <v>2150.056129032258</v>
      </c>
      <c r="J14" s="3">
        <f t="shared" si="3"/>
        <v>192.00001232258069</v>
      </c>
      <c r="K14" s="38">
        <f t="shared" si="4"/>
        <v>8.9300000000000018E-2</v>
      </c>
      <c r="L14" s="54">
        <f t="shared" si="7"/>
        <v>-0.92891497997211547</v>
      </c>
      <c r="M14" s="54">
        <f t="shared" si="8"/>
        <v>-0.18138542737343388</v>
      </c>
      <c r="N14" s="3">
        <v>5942</v>
      </c>
      <c r="O14" s="38">
        <f t="shared" si="5"/>
        <v>8.9149960676195392E-2</v>
      </c>
      <c r="P14" s="3">
        <f t="shared" si="6"/>
        <v>191.67741935483872</v>
      </c>
      <c r="Q14" s="54">
        <v>-0.23544794953645745</v>
      </c>
    </row>
    <row r="15" spans="1:17" x14ac:dyDescent="0.2">
      <c r="A15">
        <v>1009</v>
      </c>
      <c r="B15" t="s">
        <v>317</v>
      </c>
      <c r="C15" t="s">
        <v>266</v>
      </c>
      <c r="D15" s="11">
        <v>0.01</v>
      </c>
      <c r="E15" t="s">
        <v>269</v>
      </c>
      <c r="F15" s="3">
        <v>31</v>
      </c>
      <c r="G15" s="3">
        <v>74270.83</v>
      </c>
      <c r="H15" s="3">
        <v>5703.9997439999997</v>
      </c>
      <c r="I15" s="3">
        <f t="shared" si="2"/>
        <v>2395.8332258064515</v>
      </c>
      <c r="J15" s="3">
        <f t="shared" si="3"/>
        <v>183.99999174193547</v>
      </c>
      <c r="K15" s="38">
        <f t="shared" si="4"/>
        <v>7.6799999999999993E-2</v>
      </c>
      <c r="L15" s="54">
        <f t="shared" si="7"/>
        <v>-0.83236509433497041</v>
      </c>
      <c r="M15" s="54">
        <f t="shared" si="8"/>
        <v>-0.32809151087715505</v>
      </c>
      <c r="N15" s="3">
        <v>5742</v>
      </c>
      <c r="O15" s="38">
        <f t="shared" si="5"/>
        <v>7.7311644423524006E-2</v>
      </c>
      <c r="P15" s="3">
        <f t="shared" si="6"/>
        <v>185.2258064516129</v>
      </c>
      <c r="Q15" s="54">
        <v>-0.34758329173755959</v>
      </c>
    </row>
    <row r="16" spans="1:17" x14ac:dyDescent="0.2">
      <c r="A16">
        <v>1010</v>
      </c>
      <c r="B16" t="s">
        <v>316</v>
      </c>
      <c r="C16" t="s">
        <v>266</v>
      </c>
      <c r="D16" s="11">
        <v>0.01</v>
      </c>
      <c r="E16" t="s">
        <v>269</v>
      </c>
      <c r="F16" s="3">
        <v>31</v>
      </c>
      <c r="G16" s="3">
        <v>84703.25</v>
      </c>
      <c r="H16" s="3">
        <v>7564.0002250000007</v>
      </c>
      <c r="I16" s="3">
        <f t="shared" si="2"/>
        <v>2732.3629032258063</v>
      </c>
      <c r="J16" s="3">
        <f t="shared" si="3"/>
        <v>244.00000725806453</v>
      </c>
      <c r="K16" s="38">
        <f t="shared" si="4"/>
        <v>8.9300000000000004E-2</v>
      </c>
      <c r="L16" s="54">
        <f t="shared" si="7"/>
        <v>-0.70016440397448576</v>
      </c>
      <c r="M16" s="54">
        <f t="shared" si="8"/>
        <v>0.77220156934687978</v>
      </c>
      <c r="N16" s="3">
        <v>7627</v>
      </c>
      <c r="O16" s="38">
        <f t="shared" si="5"/>
        <v>9.0043770457449976E-2</v>
      </c>
      <c r="P16" s="3">
        <f t="shared" si="6"/>
        <v>246.03225806451613</v>
      </c>
      <c r="Q16" s="54">
        <v>0.70929230850782565</v>
      </c>
    </row>
    <row r="17" spans="1:17" x14ac:dyDescent="0.2">
      <c r="A17">
        <v>1011</v>
      </c>
      <c r="B17" t="s">
        <v>316</v>
      </c>
      <c r="C17" t="s">
        <v>266</v>
      </c>
      <c r="D17" s="11">
        <v>0.01</v>
      </c>
      <c r="E17" t="s">
        <v>269</v>
      </c>
      <c r="F17" s="3">
        <v>31</v>
      </c>
      <c r="G17" s="3">
        <v>96159.01</v>
      </c>
      <c r="H17" s="3">
        <v>8586.9995930000005</v>
      </c>
      <c r="I17" s="3">
        <f t="shared" si="2"/>
        <v>3101.9035483870966</v>
      </c>
      <c r="J17" s="3">
        <f t="shared" si="3"/>
        <v>276.99998687096775</v>
      </c>
      <c r="K17" s="38">
        <f t="shared" si="4"/>
        <v>8.9300000000000004E-2</v>
      </c>
      <c r="L17" s="54">
        <f t="shared" si="7"/>
        <v>-0.5549958447519826</v>
      </c>
      <c r="M17" s="54">
        <f t="shared" si="8"/>
        <v>1.3773622331112243</v>
      </c>
      <c r="N17" s="3">
        <v>8458</v>
      </c>
      <c r="O17" s="38">
        <f t="shared" si="5"/>
        <v>8.7958476277989972E-2</v>
      </c>
      <c r="P17" s="3">
        <f t="shared" si="6"/>
        <v>272.83870967741933</v>
      </c>
      <c r="Q17" s="54">
        <v>1.1752146553534035</v>
      </c>
    </row>
    <row r="18" spans="1:17" x14ac:dyDescent="0.2">
      <c r="A18">
        <v>1012</v>
      </c>
      <c r="B18" t="s">
        <v>313</v>
      </c>
      <c r="C18" t="s">
        <v>266</v>
      </c>
      <c r="D18" s="11">
        <v>0.01</v>
      </c>
      <c r="E18" t="s">
        <v>311</v>
      </c>
      <c r="F18" s="3">
        <v>31</v>
      </c>
      <c r="G18" s="3">
        <v>102720.99</v>
      </c>
      <c r="H18" s="3">
        <v>8320.4001900000003</v>
      </c>
      <c r="I18" s="3">
        <f t="shared" si="2"/>
        <v>3313.5803225806453</v>
      </c>
      <c r="J18" s="3">
        <f t="shared" si="3"/>
        <v>268.40000612903225</v>
      </c>
      <c r="K18" s="38">
        <f t="shared" si="4"/>
        <v>8.0999999999999989E-2</v>
      </c>
      <c r="L18" s="54">
        <f t="shared" si="7"/>
        <v>-0.47184176486144003</v>
      </c>
      <c r="M18" s="54">
        <f t="shared" si="8"/>
        <v>1.2196539522213985</v>
      </c>
      <c r="N18" s="3">
        <v>7665</v>
      </c>
      <c r="O18" s="38">
        <f t="shared" si="5"/>
        <v>7.4619607930180576E-2</v>
      </c>
      <c r="P18" s="3">
        <f t="shared" si="6"/>
        <v>247.25806451612902</v>
      </c>
      <c r="Q18" s="54">
        <v>0.73059802352603487</v>
      </c>
    </row>
    <row r="19" spans="1:17" x14ac:dyDescent="0.2">
      <c r="A19">
        <v>1013</v>
      </c>
      <c r="B19" t="s">
        <v>313</v>
      </c>
      <c r="C19" t="s">
        <v>266</v>
      </c>
      <c r="D19" s="11">
        <v>0.01</v>
      </c>
      <c r="E19" t="s">
        <v>311</v>
      </c>
      <c r="F19" s="3">
        <v>31</v>
      </c>
      <c r="G19" s="3">
        <v>86723.46</v>
      </c>
      <c r="H19" s="3">
        <v>7024.6002600000011</v>
      </c>
      <c r="I19" s="3">
        <f t="shared" si="2"/>
        <v>2797.5309677419359</v>
      </c>
      <c r="J19" s="3">
        <f t="shared" si="3"/>
        <v>226.60000838709681</v>
      </c>
      <c r="K19" s="38">
        <f t="shared" si="4"/>
        <v>8.1000000000000003E-2</v>
      </c>
      <c r="L19" s="54">
        <f t="shared" si="7"/>
        <v>-0.67456409679042328</v>
      </c>
      <c r="M19" s="54">
        <f t="shared" si="8"/>
        <v>0.45311667930238858</v>
      </c>
      <c r="N19" s="3">
        <v>6556</v>
      </c>
      <c r="O19" s="38">
        <f t="shared" si="5"/>
        <v>7.5596614802961037E-2</v>
      </c>
      <c r="P19" s="3">
        <f t="shared" si="6"/>
        <v>211.48387096774192</v>
      </c>
      <c r="Q19" s="54">
        <v>0.1088075510209249</v>
      </c>
    </row>
    <row r="20" spans="1:17" x14ac:dyDescent="0.2">
      <c r="A20">
        <v>1014</v>
      </c>
      <c r="B20" t="s">
        <v>314</v>
      </c>
      <c r="C20" t="s">
        <v>266</v>
      </c>
      <c r="D20" s="11">
        <v>0.01</v>
      </c>
      <c r="E20" t="s">
        <v>311</v>
      </c>
      <c r="F20" s="3">
        <v>31</v>
      </c>
      <c r="G20" s="3">
        <v>98690.31</v>
      </c>
      <c r="H20" s="3">
        <v>8763.699528000001</v>
      </c>
      <c r="I20" s="3">
        <f t="shared" si="2"/>
        <v>3183.5583870967739</v>
      </c>
      <c r="J20" s="3">
        <f t="shared" si="3"/>
        <v>282.69998477419358</v>
      </c>
      <c r="K20" s="38">
        <f t="shared" si="4"/>
        <v>8.8800000000000018E-2</v>
      </c>
      <c r="L20" s="54">
        <f t="shared" si="7"/>
        <v>-0.52291895295607194</v>
      </c>
      <c r="M20" s="54">
        <f t="shared" si="8"/>
        <v>1.4818900102502979</v>
      </c>
      <c r="N20" s="3">
        <v>8073</v>
      </c>
      <c r="O20" s="38">
        <f t="shared" si="5"/>
        <v>8.1801344022528658E-2</v>
      </c>
      <c r="P20" s="3">
        <f t="shared" si="6"/>
        <v>260.41935483870969</v>
      </c>
      <c r="Q20" s="54">
        <v>0.95935412161628308</v>
      </c>
    </row>
    <row r="21" spans="1:17" x14ac:dyDescent="0.2">
      <c r="A21">
        <v>1015</v>
      </c>
      <c r="B21" t="s">
        <v>314</v>
      </c>
      <c r="C21" t="s">
        <v>266</v>
      </c>
      <c r="D21" s="11">
        <v>0.01</v>
      </c>
      <c r="E21" t="s">
        <v>311</v>
      </c>
      <c r="F21" s="3">
        <v>31</v>
      </c>
      <c r="G21" s="3">
        <v>99074.33</v>
      </c>
      <c r="H21" s="3">
        <v>8797.8005040000007</v>
      </c>
      <c r="I21" s="3">
        <f t="shared" si="2"/>
        <v>3195.9461290322583</v>
      </c>
      <c r="J21" s="3">
        <f t="shared" si="3"/>
        <v>283.80001625806455</v>
      </c>
      <c r="K21" s="38">
        <f t="shared" si="4"/>
        <v>8.8800000000000004E-2</v>
      </c>
      <c r="L21" s="54">
        <f t="shared" si="7"/>
        <v>-0.51805261234552946</v>
      </c>
      <c r="M21" s="54">
        <f t="shared" si="8"/>
        <v>1.5020626221958138</v>
      </c>
      <c r="N21" s="3">
        <v>8185</v>
      </c>
      <c r="O21" s="38">
        <f t="shared" si="5"/>
        <v>8.2614739862485062E-2</v>
      </c>
      <c r="P21" s="3">
        <f t="shared" si="6"/>
        <v>264.03225806451616</v>
      </c>
      <c r="Q21" s="54">
        <v>1.0221499132489003</v>
      </c>
    </row>
    <row r="22" spans="1:17" x14ac:dyDescent="0.2">
      <c r="A22">
        <v>1016</v>
      </c>
      <c r="B22" t="s">
        <v>315</v>
      </c>
      <c r="C22" t="s">
        <v>266</v>
      </c>
      <c r="D22" s="11">
        <v>0.01</v>
      </c>
      <c r="E22" t="s">
        <v>311</v>
      </c>
      <c r="F22" s="3">
        <v>31</v>
      </c>
      <c r="G22" s="3">
        <v>68283.95</v>
      </c>
      <c r="H22" s="3">
        <v>5530.9999500000004</v>
      </c>
      <c r="I22" s="3">
        <f t="shared" si="2"/>
        <v>2202.7080645161291</v>
      </c>
      <c r="J22" s="3">
        <f t="shared" si="3"/>
        <v>178.41935322580647</v>
      </c>
      <c r="K22" s="38">
        <f t="shared" si="4"/>
        <v>8.1000000000000003E-2</v>
      </c>
      <c r="L22" s="54">
        <f t="shared" si="7"/>
        <v>-0.9082314483645606</v>
      </c>
      <c r="M22" s="54">
        <f t="shared" si="8"/>
        <v>-0.43043045012089293</v>
      </c>
      <c r="N22" s="3">
        <v>2749</v>
      </c>
      <c r="O22" s="38">
        <f t="shared" si="5"/>
        <v>4.025836232379644E-2</v>
      </c>
      <c r="P22" s="3">
        <f t="shared" si="6"/>
        <v>88.677419354838705</v>
      </c>
      <c r="Q22" s="54">
        <v>-2.0256886877770492</v>
      </c>
    </row>
    <row r="23" spans="1:17" x14ac:dyDescent="0.2">
      <c r="A23">
        <v>1017</v>
      </c>
      <c r="B23" t="s">
        <v>315</v>
      </c>
      <c r="C23" t="s">
        <v>266</v>
      </c>
      <c r="D23" s="11">
        <v>0.01</v>
      </c>
      <c r="E23" t="s">
        <v>311</v>
      </c>
      <c r="F23" s="3">
        <v>31</v>
      </c>
      <c r="G23" s="3">
        <v>69748.149999999994</v>
      </c>
      <c r="H23" s="3">
        <v>5649.6001499999993</v>
      </c>
      <c r="I23" s="3">
        <f t="shared" si="2"/>
        <v>2249.940322580645</v>
      </c>
      <c r="J23" s="3">
        <f t="shared" si="3"/>
        <v>182.24516612903224</v>
      </c>
      <c r="K23" s="38">
        <f t="shared" si="4"/>
        <v>8.1000000000000003E-2</v>
      </c>
      <c r="L23" s="54">
        <f t="shared" si="7"/>
        <v>-0.88967695661424562</v>
      </c>
      <c r="M23" s="54">
        <f t="shared" si="8"/>
        <v>-0.36027187720319853</v>
      </c>
      <c r="N23" s="3">
        <v>7245</v>
      </c>
      <c r="O23" s="38">
        <f t="shared" si="5"/>
        <v>0.10387372281558724</v>
      </c>
      <c r="P23" s="3">
        <f t="shared" si="6"/>
        <v>233.70967741935485</v>
      </c>
      <c r="Q23" s="54">
        <v>0.4951138049037212</v>
      </c>
    </row>
    <row r="24" spans="1:17" x14ac:dyDescent="0.2">
      <c r="A24">
        <v>1018</v>
      </c>
      <c r="B24" t="s">
        <v>314</v>
      </c>
      <c r="C24" t="s">
        <v>266</v>
      </c>
      <c r="D24" s="11">
        <v>0.01</v>
      </c>
      <c r="E24" t="s">
        <v>311</v>
      </c>
      <c r="F24" s="3">
        <v>31</v>
      </c>
      <c r="G24" s="3">
        <v>100994.37</v>
      </c>
      <c r="H24" s="3">
        <v>8968.300056</v>
      </c>
      <c r="I24" s="3">
        <f t="shared" si="2"/>
        <v>3257.8829032258063</v>
      </c>
      <c r="J24" s="3">
        <f t="shared" si="3"/>
        <v>289.30000180645163</v>
      </c>
      <c r="K24" s="38">
        <f t="shared" si="4"/>
        <v>8.8800000000000004E-2</v>
      </c>
      <c r="L24" s="54">
        <f t="shared" si="7"/>
        <v>-0.49372166961893843</v>
      </c>
      <c r="M24" s="54">
        <f t="shared" si="8"/>
        <v>1.602922530116933</v>
      </c>
      <c r="N24" s="3">
        <v>8493</v>
      </c>
      <c r="O24" s="38">
        <f t="shared" si="5"/>
        <v>8.4093796515587946E-2</v>
      </c>
      <c r="P24" s="3">
        <f t="shared" si="6"/>
        <v>273.96774193548384</v>
      </c>
      <c r="Q24" s="54">
        <v>1.1948383402385963</v>
      </c>
    </row>
    <row r="25" spans="1:17" x14ac:dyDescent="0.2">
      <c r="A25">
        <v>1019</v>
      </c>
      <c r="B25" t="s">
        <v>314</v>
      </c>
      <c r="C25" t="s">
        <v>266</v>
      </c>
      <c r="D25" s="11">
        <v>0.01</v>
      </c>
      <c r="E25" t="s">
        <v>311</v>
      </c>
      <c r="F25" s="3">
        <v>31</v>
      </c>
      <c r="G25" s="3">
        <v>97154.28</v>
      </c>
      <c r="H25" s="3">
        <v>8627.3000640000009</v>
      </c>
      <c r="I25" s="3">
        <f t="shared" si="2"/>
        <v>3134.0090322580645</v>
      </c>
      <c r="J25" s="3">
        <f t="shared" si="3"/>
        <v>278.30000206451615</v>
      </c>
      <c r="K25" s="38">
        <f t="shared" si="4"/>
        <v>8.8800000000000004E-2</v>
      </c>
      <c r="L25" s="54">
        <f t="shared" si="7"/>
        <v>-0.54238368179314089</v>
      </c>
      <c r="M25" s="54">
        <f t="shared" si="8"/>
        <v>1.4012021889736175</v>
      </c>
      <c r="N25" s="3">
        <v>8170</v>
      </c>
      <c r="O25" s="38">
        <f t="shared" si="5"/>
        <v>8.4093052822788658E-2</v>
      </c>
      <c r="P25" s="3">
        <f t="shared" si="6"/>
        <v>263.54838709677421</v>
      </c>
      <c r="Q25" s="54">
        <v>1.0137397625838174</v>
      </c>
    </row>
    <row r="26" spans="1:17" x14ac:dyDescent="0.2">
      <c r="A26">
        <v>1020</v>
      </c>
      <c r="B26" t="s">
        <v>313</v>
      </c>
      <c r="C26" t="s">
        <v>266</v>
      </c>
      <c r="D26" s="11">
        <v>0.01</v>
      </c>
      <c r="E26" t="s">
        <v>311</v>
      </c>
      <c r="F26" s="3">
        <v>31</v>
      </c>
      <c r="G26" s="3">
        <v>89670.37</v>
      </c>
      <c r="H26" s="3">
        <v>7263.29997</v>
      </c>
      <c r="I26" s="3">
        <f t="shared" si="2"/>
        <v>2892.592580645161</v>
      </c>
      <c r="J26" s="3">
        <f t="shared" si="3"/>
        <v>234.29999903225806</v>
      </c>
      <c r="K26" s="38">
        <f t="shared" si="4"/>
        <v>8.1000000000000003E-2</v>
      </c>
      <c r="L26" s="54">
        <f t="shared" si="7"/>
        <v>-0.63722055268174926</v>
      </c>
      <c r="M26" s="54">
        <f t="shared" si="8"/>
        <v>0.59432074986439098</v>
      </c>
      <c r="N26" s="3">
        <v>6746</v>
      </c>
      <c r="O26" s="38">
        <f t="shared" si="5"/>
        <v>7.5231093615427264E-2</v>
      </c>
      <c r="P26" s="3">
        <f t="shared" si="6"/>
        <v>217.61290322580646</v>
      </c>
      <c r="Q26" s="54">
        <v>0.21533612611197211</v>
      </c>
    </row>
    <row r="27" spans="1:17" x14ac:dyDescent="0.2">
      <c r="A27">
        <v>1021</v>
      </c>
      <c r="B27" t="s">
        <v>313</v>
      </c>
      <c r="C27" t="s">
        <v>266</v>
      </c>
      <c r="D27" s="11">
        <v>0.01</v>
      </c>
      <c r="E27" t="s">
        <v>311</v>
      </c>
      <c r="F27" s="3">
        <v>31</v>
      </c>
      <c r="G27" s="3">
        <v>99774.07</v>
      </c>
      <c r="H27" s="3">
        <v>8081.6996700000009</v>
      </c>
      <c r="I27" s="3">
        <f t="shared" si="2"/>
        <v>3218.5183870967744</v>
      </c>
      <c r="J27" s="3">
        <f t="shared" si="3"/>
        <v>260.69998935483875</v>
      </c>
      <c r="K27" s="38">
        <f t="shared" si="4"/>
        <v>8.1000000000000003E-2</v>
      </c>
      <c r="L27" s="54">
        <f t="shared" si="7"/>
        <v>-0.50918543569113428</v>
      </c>
      <c r="M27" s="54">
        <f t="shared" si="8"/>
        <v>1.0784494024996305</v>
      </c>
      <c r="N27" s="3">
        <v>7653</v>
      </c>
      <c r="O27" s="38">
        <f t="shared" si="5"/>
        <v>7.6703295756101755E-2</v>
      </c>
      <c r="P27" s="3">
        <f t="shared" si="6"/>
        <v>246.87096774193549</v>
      </c>
      <c r="Q27" s="54">
        <v>0.72386990299396892</v>
      </c>
    </row>
    <row r="28" spans="1:17" x14ac:dyDescent="0.2">
      <c r="A28">
        <v>1022</v>
      </c>
      <c r="B28" t="s">
        <v>312</v>
      </c>
      <c r="C28" t="s">
        <v>266</v>
      </c>
      <c r="D28" s="11">
        <v>0.01</v>
      </c>
      <c r="E28" t="s">
        <v>311</v>
      </c>
      <c r="F28" s="3">
        <v>31</v>
      </c>
      <c r="G28" s="3">
        <v>80712.95</v>
      </c>
      <c r="H28" s="3">
        <v>7974.4394600000005</v>
      </c>
      <c r="I28" s="3">
        <f t="shared" si="2"/>
        <v>2603.6435483870969</v>
      </c>
      <c r="J28" s="3">
        <f t="shared" si="3"/>
        <v>257.23998258064518</v>
      </c>
      <c r="K28" s="38">
        <f t="shared" si="4"/>
        <v>9.8799999999999999E-2</v>
      </c>
      <c r="L28" s="54">
        <f t="shared" si="7"/>
        <v>-0.75072989259030465</v>
      </c>
      <c r="M28" s="54">
        <f t="shared" si="8"/>
        <v>1.0149990603884675</v>
      </c>
      <c r="N28" s="3">
        <v>7621</v>
      </c>
      <c r="O28" s="38">
        <f t="shared" si="5"/>
        <v>9.4421031569283498E-2</v>
      </c>
      <c r="P28" s="3">
        <f t="shared" si="6"/>
        <v>245.83870967741936</v>
      </c>
      <c r="Q28" s="54">
        <v>0.70592824824179268</v>
      </c>
    </row>
    <row r="29" spans="1:17" x14ac:dyDescent="0.2">
      <c r="A29">
        <v>1023</v>
      </c>
      <c r="B29" t="s">
        <v>312</v>
      </c>
      <c r="C29" t="s">
        <v>266</v>
      </c>
      <c r="D29" s="11">
        <v>0.01</v>
      </c>
      <c r="E29" t="s">
        <v>311</v>
      </c>
      <c r="F29" s="3">
        <v>31</v>
      </c>
      <c r="G29" s="3">
        <v>85935.07</v>
      </c>
      <c r="H29" s="3">
        <v>6960.740670000001</v>
      </c>
      <c r="I29" s="3">
        <f t="shared" si="2"/>
        <v>2772.0990322580647</v>
      </c>
      <c r="J29" s="3">
        <f t="shared" si="3"/>
        <v>224.54002161290325</v>
      </c>
      <c r="K29" s="38">
        <f t="shared" si="4"/>
        <v>8.1000000000000003E-2</v>
      </c>
      <c r="L29" s="54">
        <f t="shared" si="7"/>
        <v>-0.68455465528723447</v>
      </c>
      <c r="M29" s="54">
        <f t="shared" si="8"/>
        <v>0.41534020252149662</v>
      </c>
      <c r="N29" s="3">
        <v>6492</v>
      </c>
      <c r="O29" s="38">
        <f t="shared" si="5"/>
        <v>7.5545408876725173E-2</v>
      </c>
      <c r="P29" s="3">
        <f t="shared" si="6"/>
        <v>209.41935483870967</v>
      </c>
      <c r="Q29" s="54">
        <v>7.2924241516572341E-2</v>
      </c>
    </row>
    <row r="30" spans="1:17" x14ac:dyDescent="0.2">
      <c r="A30">
        <v>1024</v>
      </c>
      <c r="B30" t="s">
        <v>312</v>
      </c>
      <c r="C30" t="s">
        <v>266</v>
      </c>
      <c r="D30" s="11">
        <v>0.01</v>
      </c>
      <c r="E30" t="s">
        <v>311</v>
      </c>
      <c r="F30" s="3">
        <v>31</v>
      </c>
      <c r="G30" s="3">
        <v>73188.87</v>
      </c>
      <c r="H30" s="3">
        <v>7231.0603560000009</v>
      </c>
      <c r="I30" s="3">
        <f t="shared" si="2"/>
        <v>2360.9312903225805</v>
      </c>
      <c r="J30" s="3">
        <f t="shared" si="3"/>
        <v>233.26001148387098</v>
      </c>
      <c r="K30" s="38">
        <f t="shared" si="4"/>
        <v>9.8800000000000013E-2</v>
      </c>
      <c r="L30" s="54">
        <f t="shared" si="7"/>
        <v>-0.84607580181630548</v>
      </c>
      <c r="M30" s="54">
        <f t="shared" si="8"/>
        <v>0.57524923641283443</v>
      </c>
      <c r="N30" s="3">
        <v>6767</v>
      </c>
      <c r="O30" s="38">
        <f t="shared" si="5"/>
        <v>9.245941356930365E-2</v>
      </c>
      <c r="P30" s="3">
        <f t="shared" si="6"/>
        <v>218.29032258064515</v>
      </c>
      <c r="Q30" s="54">
        <v>0.22711033704308747</v>
      </c>
    </row>
    <row r="31" spans="1:17" x14ac:dyDescent="0.2">
      <c r="A31">
        <v>1025</v>
      </c>
      <c r="B31" t="s">
        <v>312</v>
      </c>
      <c r="C31" t="s">
        <v>266</v>
      </c>
      <c r="D31" s="11">
        <v>0.01</v>
      </c>
      <c r="E31" t="s">
        <v>311</v>
      </c>
      <c r="F31" s="3">
        <v>31</v>
      </c>
      <c r="G31" s="3">
        <v>99284.2</v>
      </c>
      <c r="H31" s="3">
        <v>8042.0201999999999</v>
      </c>
      <c r="I31" s="3">
        <f t="shared" si="2"/>
        <v>3202.7161290322579</v>
      </c>
      <c r="J31" s="3">
        <f t="shared" si="3"/>
        <v>259.42000645161289</v>
      </c>
      <c r="K31" s="38">
        <f t="shared" si="4"/>
        <v>8.1000000000000003E-2</v>
      </c>
      <c r="L31" s="54">
        <f t="shared" si="7"/>
        <v>-0.5153931182985152</v>
      </c>
      <c r="M31" s="54">
        <f t="shared" si="8"/>
        <v>1.0549768030492872</v>
      </c>
      <c r="N31" s="3">
        <v>7649</v>
      </c>
      <c r="O31" s="38">
        <f t="shared" si="5"/>
        <v>7.7041462790655518E-2</v>
      </c>
      <c r="P31" s="3">
        <f t="shared" si="6"/>
        <v>246.74193548387098</v>
      </c>
      <c r="Q31" s="54">
        <v>0.72162719614994697</v>
      </c>
    </row>
    <row r="32" spans="1:17" x14ac:dyDescent="0.2">
      <c r="A32">
        <v>1026</v>
      </c>
      <c r="B32" t="s">
        <v>310</v>
      </c>
      <c r="C32" t="s">
        <v>266</v>
      </c>
      <c r="D32" s="11">
        <v>0.05</v>
      </c>
      <c r="E32" t="s">
        <v>269</v>
      </c>
      <c r="F32" s="3">
        <v>31</v>
      </c>
      <c r="G32" s="3">
        <v>129470.6</v>
      </c>
      <c r="H32" s="3">
        <v>6603.0006000000003</v>
      </c>
      <c r="I32" s="3">
        <f t="shared" si="2"/>
        <v>4176.470967741936</v>
      </c>
      <c r="J32" s="3">
        <f t="shared" si="3"/>
        <v>213.00001935483871</v>
      </c>
      <c r="K32" s="38">
        <f t="shared" si="4"/>
        <v>5.0999999999999997E-2</v>
      </c>
      <c r="L32" s="54">
        <f t="shared" si="7"/>
        <v>-0.13286797844623383</v>
      </c>
      <c r="M32" s="54">
        <f t="shared" si="8"/>
        <v>0.20371718007569642</v>
      </c>
      <c r="N32" s="3">
        <v>6669</v>
      </c>
      <c r="O32" s="38">
        <f t="shared" si="5"/>
        <v>5.1509763606563959E-2</v>
      </c>
      <c r="P32" s="3">
        <f t="shared" si="6"/>
        <v>215.12903225806451</v>
      </c>
      <c r="Q32" s="54">
        <v>0.17216401936454764</v>
      </c>
    </row>
    <row r="33" spans="1:17" x14ac:dyDescent="0.2">
      <c r="A33">
        <v>1027</v>
      </c>
      <c r="B33" t="s">
        <v>310</v>
      </c>
      <c r="C33" t="s">
        <v>266</v>
      </c>
      <c r="D33" s="11">
        <v>0.05</v>
      </c>
      <c r="E33" t="s">
        <v>269</v>
      </c>
      <c r="F33" s="3">
        <v>31</v>
      </c>
      <c r="G33" s="3">
        <v>129470.6</v>
      </c>
      <c r="H33" s="3">
        <v>6603.0006000000003</v>
      </c>
      <c r="I33" s="3">
        <f t="shared" si="2"/>
        <v>4176.470967741936</v>
      </c>
      <c r="J33" s="3">
        <f t="shared" si="3"/>
        <v>213.00001935483871</v>
      </c>
      <c r="K33" s="38">
        <f t="shared" si="4"/>
        <v>5.0999999999999997E-2</v>
      </c>
      <c r="L33" s="54">
        <f t="shared" si="7"/>
        <v>-0.13286797844623383</v>
      </c>
      <c r="M33" s="54">
        <f t="shared" si="8"/>
        <v>0.20371718007569642</v>
      </c>
      <c r="N33" s="3">
        <v>6834</v>
      </c>
      <c r="O33" s="38">
        <f t="shared" si="5"/>
        <v>5.2784184208615699E-2</v>
      </c>
      <c r="P33" s="3">
        <f t="shared" si="6"/>
        <v>220.45161290322579</v>
      </c>
      <c r="Q33" s="54">
        <v>0.2646756766804565</v>
      </c>
    </row>
    <row r="34" spans="1:17" x14ac:dyDescent="0.2">
      <c r="A34">
        <v>1028</v>
      </c>
      <c r="B34" t="s">
        <v>309</v>
      </c>
      <c r="C34" t="s">
        <v>266</v>
      </c>
      <c r="D34" s="11">
        <v>0.01</v>
      </c>
      <c r="E34" t="s">
        <v>269</v>
      </c>
      <c r="F34" s="3">
        <v>31</v>
      </c>
      <c r="G34" s="3">
        <v>79518.23</v>
      </c>
      <c r="H34" s="3">
        <v>6107.0000639999989</v>
      </c>
      <c r="I34" s="3">
        <f t="shared" si="2"/>
        <v>2565.1041935483868</v>
      </c>
      <c r="J34" s="3">
        <f t="shared" si="3"/>
        <v>197.00000206451608</v>
      </c>
      <c r="K34" s="38">
        <f t="shared" si="4"/>
        <v>7.6799999999999993E-2</v>
      </c>
      <c r="L34" s="54">
        <f t="shared" si="7"/>
        <v>-0.7658695062933073</v>
      </c>
      <c r="M34" s="54">
        <f t="shared" si="8"/>
        <v>-8.9694549180847682E-2</v>
      </c>
      <c r="N34" s="3">
        <v>5985</v>
      </c>
      <c r="O34" s="38">
        <f t="shared" si="5"/>
        <v>7.5265759813818792E-2</v>
      </c>
      <c r="P34" s="3">
        <f t="shared" si="6"/>
        <v>193.06451612903226</v>
      </c>
      <c r="Q34" s="54">
        <v>-0.21133885096322072</v>
      </c>
    </row>
    <row r="35" spans="1:17" x14ac:dyDescent="0.2">
      <c r="A35">
        <v>1029</v>
      </c>
      <c r="B35" t="s">
        <v>309</v>
      </c>
      <c r="C35" t="s">
        <v>266</v>
      </c>
      <c r="D35" s="11">
        <v>0.01</v>
      </c>
      <c r="E35" t="s">
        <v>269</v>
      </c>
      <c r="F35" s="3">
        <v>31</v>
      </c>
      <c r="G35" s="3">
        <v>58667.41</v>
      </c>
      <c r="H35" s="3">
        <v>5238.9997130000002</v>
      </c>
      <c r="I35" s="3">
        <f t="shared" si="2"/>
        <v>1892.4970967741936</v>
      </c>
      <c r="J35" s="3">
        <f t="shared" si="3"/>
        <v>168.99999074193548</v>
      </c>
      <c r="K35" s="38">
        <f t="shared" si="4"/>
        <v>8.929999999999999E-2</v>
      </c>
      <c r="L35" s="54">
        <f t="shared" si="7"/>
        <v>-1.0300932241442182</v>
      </c>
      <c r="M35" s="54">
        <f t="shared" si="8"/>
        <v>-0.60316472813685607</v>
      </c>
      <c r="N35" s="3">
        <v>5291</v>
      </c>
      <c r="O35" s="38">
        <f t="shared" si="5"/>
        <v>9.0186357297859232E-2</v>
      </c>
      <c r="P35" s="3">
        <f t="shared" si="6"/>
        <v>170.67741935483872</v>
      </c>
      <c r="Q35" s="54">
        <v>-0.60044848840104403</v>
      </c>
    </row>
    <row r="36" spans="1:17" x14ac:dyDescent="0.2">
      <c r="A36">
        <v>1030</v>
      </c>
      <c r="B36" t="s">
        <v>308</v>
      </c>
      <c r="C36" t="s">
        <v>266</v>
      </c>
      <c r="D36" s="11">
        <v>0.01</v>
      </c>
      <c r="E36" t="s">
        <v>269</v>
      </c>
      <c r="F36" s="3">
        <v>31</v>
      </c>
      <c r="G36" s="3">
        <v>47211.65</v>
      </c>
      <c r="H36" s="3">
        <v>4216.0003450000004</v>
      </c>
      <c r="I36" s="3">
        <f t="shared" si="2"/>
        <v>1522.9564516129033</v>
      </c>
      <c r="J36" s="3">
        <f t="shared" si="3"/>
        <v>136.00001112903226</v>
      </c>
      <c r="K36" s="38">
        <f t="shared" si="4"/>
        <v>8.9300000000000004E-2</v>
      </c>
      <c r="L36" s="54">
        <f t="shared" si="7"/>
        <v>-1.1752617833667214</v>
      </c>
      <c r="M36" s="54">
        <f t="shared" si="8"/>
        <v>-1.2083253919012007</v>
      </c>
      <c r="N36" s="3">
        <v>4104</v>
      </c>
      <c r="O36" s="38">
        <f t="shared" si="5"/>
        <v>8.6927696871428983E-2</v>
      </c>
      <c r="P36" s="3">
        <f t="shared" si="6"/>
        <v>132.38709677419354</v>
      </c>
      <c r="Q36" s="54">
        <v>-1.2659717443645839</v>
      </c>
    </row>
    <row r="37" spans="1:17" x14ac:dyDescent="0.2">
      <c r="A37">
        <v>1031</v>
      </c>
      <c r="B37" t="s">
        <v>308</v>
      </c>
      <c r="C37" t="s">
        <v>266</v>
      </c>
      <c r="D37" s="11">
        <v>0.01</v>
      </c>
      <c r="E37" t="s">
        <v>269</v>
      </c>
      <c r="F37" s="3">
        <v>31</v>
      </c>
      <c r="G37" s="3">
        <v>66601.56</v>
      </c>
      <c r="H37" s="3">
        <v>5114.9998079999996</v>
      </c>
      <c r="I37" s="3">
        <f t="shared" si="2"/>
        <v>2148.4374193548388</v>
      </c>
      <c r="J37" s="3">
        <f t="shared" si="3"/>
        <v>164.99999380645161</v>
      </c>
      <c r="K37" s="38">
        <f t="shared" si="4"/>
        <v>7.6799999999999993E-2</v>
      </c>
      <c r="L37" s="54">
        <f t="shared" si="7"/>
        <v>-0.92955086605054105</v>
      </c>
      <c r="M37" s="54">
        <f t="shared" si="8"/>
        <v>-0.67651752498483564</v>
      </c>
      <c r="N37" s="3">
        <v>5004</v>
      </c>
      <c r="O37" s="38">
        <f t="shared" si="5"/>
        <v>7.5133375254273327E-2</v>
      </c>
      <c r="P37" s="3">
        <f t="shared" si="6"/>
        <v>161.41935483870967</v>
      </c>
      <c r="Q37" s="54">
        <v>-0.76136270445962562</v>
      </c>
    </row>
    <row r="38" spans="1:17" x14ac:dyDescent="0.2">
      <c r="A38">
        <v>1032</v>
      </c>
      <c r="B38" t="s">
        <v>307</v>
      </c>
      <c r="C38" t="s">
        <v>266</v>
      </c>
      <c r="D38" s="11">
        <v>0.05</v>
      </c>
      <c r="E38" t="s">
        <v>269</v>
      </c>
      <c r="F38" s="3">
        <v>31</v>
      </c>
      <c r="G38" s="3">
        <v>131901.95000000001</v>
      </c>
      <c r="H38" s="3">
        <v>6726.9994500000003</v>
      </c>
      <c r="I38" s="3">
        <f t="shared" ref="I38:I69" si="9">G38/F38</f>
        <v>4254.9016129032261</v>
      </c>
      <c r="J38" s="3">
        <f t="shared" ref="J38:J69" si="10">H38/F38</f>
        <v>216.99998225806453</v>
      </c>
      <c r="K38" s="38">
        <f t="shared" ref="K38:K69" si="11">J38/I38</f>
        <v>5.1000000000000004E-2</v>
      </c>
      <c r="L38" s="54">
        <f t="shared" si="7"/>
        <v>-0.1020576632453539</v>
      </c>
      <c r="M38" s="54">
        <f t="shared" si="8"/>
        <v>0.27706935283287026</v>
      </c>
      <c r="N38" s="3">
        <v>6884</v>
      </c>
      <c r="O38" s="38">
        <f t="shared" ref="O38:O69" si="12">N38/G38</f>
        <v>5.21902822513238E-2</v>
      </c>
      <c r="P38" s="3">
        <f t="shared" ref="P38:P69" si="13">N38/F38</f>
        <v>222.06451612903226</v>
      </c>
      <c r="Q38" s="54">
        <v>0.29270951223073216</v>
      </c>
    </row>
    <row r="39" spans="1:17" x14ac:dyDescent="0.2">
      <c r="A39">
        <v>1033</v>
      </c>
      <c r="B39" t="s">
        <v>307</v>
      </c>
      <c r="C39" t="s">
        <v>266</v>
      </c>
      <c r="D39" s="11">
        <v>0.05</v>
      </c>
      <c r="E39" t="s">
        <v>269</v>
      </c>
      <c r="F39" s="3">
        <v>31</v>
      </c>
      <c r="G39" s="3">
        <v>137372.54999999999</v>
      </c>
      <c r="H39" s="3">
        <v>7006.0000499999987</v>
      </c>
      <c r="I39" s="3">
        <f t="shared" si="9"/>
        <v>4431.3725806451612</v>
      </c>
      <c r="J39" s="3">
        <f t="shared" si="10"/>
        <v>226.00000161290319</v>
      </c>
      <c r="K39" s="38">
        <f t="shared" si="11"/>
        <v>5.0999999999999997E-2</v>
      </c>
      <c r="L39" s="54">
        <f t="shared" si="7"/>
        <v>-3.2733662036999012E-2</v>
      </c>
      <c r="M39" s="54">
        <f t="shared" si="8"/>
        <v>0.44211362711892188</v>
      </c>
      <c r="N39" s="3">
        <v>7099</v>
      </c>
      <c r="O39" s="38">
        <f t="shared" si="12"/>
        <v>5.167699078163724E-2</v>
      </c>
      <c r="P39" s="3">
        <f t="shared" si="13"/>
        <v>229</v>
      </c>
      <c r="Q39" s="54">
        <v>0.41325500509691671</v>
      </c>
    </row>
    <row r="40" spans="1:17" x14ac:dyDescent="0.2">
      <c r="A40">
        <v>1034</v>
      </c>
      <c r="B40" t="s">
        <v>306</v>
      </c>
      <c r="C40" t="s">
        <v>266</v>
      </c>
      <c r="D40" s="11">
        <v>0.01</v>
      </c>
      <c r="E40" t="s">
        <v>269</v>
      </c>
      <c r="F40" s="3">
        <v>31</v>
      </c>
      <c r="G40" s="3">
        <v>73247.48</v>
      </c>
      <c r="H40" s="3">
        <v>6540.9999639999996</v>
      </c>
      <c r="I40" s="3">
        <f t="shared" si="9"/>
        <v>2362.8219354838707</v>
      </c>
      <c r="J40" s="3">
        <f t="shared" si="10"/>
        <v>210.99999883870967</v>
      </c>
      <c r="K40" s="38">
        <f t="shared" si="11"/>
        <v>8.9300000000000004E-2</v>
      </c>
      <c r="L40" s="54">
        <f t="shared" si="7"/>
        <v>-0.84533308991800893</v>
      </c>
      <c r="M40" s="54">
        <f t="shared" si="8"/>
        <v>0.16704037732368171</v>
      </c>
      <c r="N40" s="3">
        <v>6606</v>
      </c>
      <c r="O40" s="38">
        <f t="shared" si="12"/>
        <v>9.0187403034206776E-2</v>
      </c>
      <c r="P40" s="3">
        <f t="shared" si="13"/>
        <v>213.09677419354838</v>
      </c>
      <c r="Q40" s="54">
        <v>0.13684138657120057</v>
      </c>
    </row>
    <row r="41" spans="1:17" x14ac:dyDescent="0.2">
      <c r="A41">
        <v>1035</v>
      </c>
      <c r="B41" t="s">
        <v>306</v>
      </c>
      <c r="C41" t="s">
        <v>266</v>
      </c>
      <c r="D41" s="11">
        <v>0.01</v>
      </c>
      <c r="E41" t="s">
        <v>269</v>
      </c>
      <c r="F41" s="3">
        <v>31</v>
      </c>
      <c r="G41" s="3">
        <v>71445.31</v>
      </c>
      <c r="H41" s="3">
        <v>5486.9998079999996</v>
      </c>
      <c r="I41" s="3">
        <f t="shared" si="9"/>
        <v>2304.6874193548388</v>
      </c>
      <c r="J41" s="3">
        <f t="shared" si="10"/>
        <v>176.99999380645161</v>
      </c>
      <c r="K41" s="38">
        <f t="shared" si="11"/>
        <v>7.6799999999999993E-2</v>
      </c>
      <c r="L41" s="54">
        <f t="shared" si="7"/>
        <v>-0.86817037198170588</v>
      </c>
      <c r="M41" s="54">
        <f t="shared" si="8"/>
        <v>-0.45645896584764545</v>
      </c>
      <c r="N41" s="3">
        <v>5332</v>
      </c>
      <c r="O41" s="38">
        <f t="shared" si="12"/>
        <v>7.4630511086032109E-2</v>
      </c>
      <c r="P41" s="3">
        <f t="shared" si="13"/>
        <v>172</v>
      </c>
      <c r="Q41" s="54">
        <v>-0.57746074324981833</v>
      </c>
    </row>
    <row r="42" spans="1:17" x14ac:dyDescent="0.2">
      <c r="A42">
        <v>1036</v>
      </c>
      <c r="B42" t="s">
        <v>305</v>
      </c>
      <c r="C42" t="s">
        <v>266</v>
      </c>
      <c r="D42" s="11">
        <v>0.01</v>
      </c>
      <c r="E42" t="s">
        <v>269</v>
      </c>
      <c r="F42" s="3">
        <v>31</v>
      </c>
      <c r="G42" s="3">
        <v>59014.559999999998</v>
      </c>
      <c r="H42" s="3">
        <v>5270.0002080000004</v>
      </c>
      <c r="I42" s="3">
        <f t="shared" si="9"/>
        <v>1903.6954838709676</v>
      </c>
      <c r="J42" s="3">
        <f t="shared" si="10"/>
        <v>170.00000670967742</v>
      </c>
      <c r="K42" s="38">
        <f t="shared" si="11"/>
        <v>8.9300000000000004E-2</v>
      </c>
      <c r="L42" s="54">
        <f t="shared" si="7"/>
        <v>-1.0256941039344643</v>
      </c>
      <c r="M42" s="54">
        <f t="shared" si="8"/>
        <v>-0.58482622205556645</v>
      </c>
      <c r="N42" s="3">
        <v>5173</v>
      </c>
      <c r="O42" s="38">
        <f t="shared" si="12"/>
        <v>8.7656334301230071E-2</v>
      </c>
      <c r="P42" s="3">
        <f t="shared" si="13"/>
        <v>166.87096774193549</v>
      </c>
      <c r="Q42" s="54">
        <v>-0.66660834029969418</v>
      </c>
    </row>
    <row r="43" spans="1:17" x14ac:dyDescent="0.2">
      <c r="A43">
        <v>1037</v>
      </c>
      <c r="B43" t="s">
        <v>305</v>
      </c>
      <c r="C43" t="s">
        <v>266</v>
      </c>
      <c r="D43" s="11">
        <v>0.01</v>
      </c>
      <c r="E43" t="s">
        <v>269</v>
      </c>
      <c r="F43" s="3">
        <v>31</v>
      </c>
      <c r="G43" s="3">
        <v>81132.81</v>
      </c>
      <c r="H43" s="3">
        <v>6230.9998079999996</v>
      </c>
      <c r="I43" s="3">
        <f t="shared" si="9"/>
        <v>2617.1874193548388</v>
      </c>
      <c r="J43" s="3">
        <f t="shared" si="10"/>
        <v>200.99999380645161</v>
      </c>
      <c r="K43" s="38">
        <f t="shared" si="11"/>
        <v>7.6799999999999993E-2</v>
      </c>
      <c r="L43" s="54">
        <f t="shared" si="7"/>
        <v>-0.74540938384403543</v>
      </c>
      <c r="M43" s="54">
        <f t="shared" si="8"/>
        <v>-1.6341847573264959E-2</v>
      </c>
      <c r="N43" s="3">
        <v>6117</v>
      </c>
      <c r="O43" s="38">
        <f t="shared" si="12"/>
        <v>7.5394898808509164E-2</v>
      </c>
      <c r="P43" s="3">
        <f t="shared" si="13"/>
        <v>197.32258064516128</v>
      </c>
      <c r="Q43" s="54">
        <v>-0.13732952511049362</v>
      </c>
    </row>
    <row r="44" spans="1:17" x14ac:dyDescent="0.2">
      <c r="A44">
        <v>1038</v>
      </c>
      <c r="B44" t="s">
        <v>304</v>
      </c>
      <c r="C44" t="s">
        <v>266</v>
      </c>
      <c r="D44" s="11">
        <v>0.05</v>
      </c>
      <c r="E44" t="s">
        <v>269</v>
      </c>
      <c r="F44" s="3">
        <v>31</v>
      </c>
      <c r="G44" s="3">
        <v>120352.95</v>
      </c>
      <c r="H44" s="3">
        <v>6138.0004499999995</v>
      </c>
      <c r="I44" s="3">
        <f t="shared" si="9"/>
        <v>3882.3532258064515</v>
      </c>
      <c r="J44" s="3">
        <f t="shared" si="10"/>
        <v>198.00001451612903</v>
      </c>
      <c r="K44" s="38">
        <f t="shared" si="11"/>
        <v>5.0999999999999997E-2</v>
      </c>
      <c r="L44" s="54">
        <f t="shared" si="7"/>
        <v>-0.24840776925845912</v>
      </c>
      <c r="M44" s="54">
        <f t="shared" si="8"/>
        <v>-7.1356107579081507E-2</v>
      </c>
      <c r="N44" s="3">
        <v>6384</v>
      </c>
      <c r="O44" s="38">
        <f t="shared" si="12"/>
        <v>5.304398438093956E-2</v>
      </c>
      <c r="P44" s="3">
        <f t="shared" si="13"/>
        <v>205.93548387096774</v>
      </c>
      <c r="Q44" s="54">
        <v>1.2371156727977565E-2</v>
      </c>
    </row>
    <row r="45" spans="1:17" x14ac:dyDescent="0.2">
      <c r="A45">
        <v>1039</v>
      </c>
      <c r="B45" t="s">
        <v>304</v>
      </c>
      <c r="C45" t="s">
        <v>266</v>
      </c>
      <c r="D45" s="11">
        <v>0.05</v>
      </c>
      <c r="E45" t="s">
        <v>269</v>
      </c>
      <c r="F45" s="3">
        <v>31</v>
      </c>
      <c r="G45" s="3">
        <v>122176.45</v>
      </c>
      <c r="H45" s="3">
        <v>6230.9989499999992</v>
      </c>
      <c r="I45" s="3">
        <f t="shared" si="9"/>
        <v>3941.175806451613</v>
      </c>
      <c r="J45" s="3">
        <f t="shared" si="10"/>
        <v>200.99996612903223</v>
      </c>
      <c r="K45" s="38">
        <f t="shared" si="11"/>
        <v>5.099999999999999E-2</v>
      </c>
      <c r="L45" s="54">
        <f t="shared" si="7"/>
        <v>-0.22530019125907408</v>
      </c>
      <c r="M45" s="54">
        <f t="shared" si="8"/>
        <v>-1.6342355127684113E-2</v>
      </c>
      <c r="N45" s="3">
        <v>6449</v>
      </c>
      <c r="O45" s="38">
        <f t="shared" si="12"/>
        <v>5.2784313179831302E-2</v>
      </c>
      <c r="P45" s="3">
        <f t="shared" si="13"/>
        <v>208.03225806451613</v>
      </c>
      <c r="Q45" s="54">
        <v>4.8815142943335624E-2</v>
      </c>
    </row>
    <row r="46" spans="1:17" x14ac:dyDescent="0.2">
      <c r="A46">
        <v>1040</v>
      </c>
      <c r="B46" t="s">
        <v>303</v>
      </c>
      <c r="C46" t="s">
        <v>266</v>
      </c>
      <c r="D46" s="11">
        <v>0.05</v>
      </c>
      <c r="E46" t="s">
        <v>269</v>
      </c>
      <c r="F46" s="3">
        <v>31</v>
      </c>
      <c r="G46" s="3">
        <v>153333.35</v>
      </c>
      <c r="H46" s="3">
        <v>7130.0007750000004</v>
      </c>
      <c r="I46" s="3">
        <f t="shared" si="9"/>
        <v>4946.2370967741936</v>
      </c>
      <c r="J46" s="3">
        <f t="shared" si="10"/>
        <v>230.00002500000002</v>
      </c>
      <c r="K46" s="38">
        <f t="shared" si="11"/>
        <v>4.6500000000000007E-2</v>
      </c>
      <c r="L46" s="54">
        <f t="shared" si="7"/>
        <v>0.16952322358547633</v>
      </c>
      <c r="M46" s="54">
        <f t="shared" si="8"/>
        <v>0.51546690904222126</v>
      </c>
      <c r="N46" s="3">
        <v>7107</v>
      </c>
      <c r="O46" s="38">
        <f t="shared" si="12"/>
        <v>4.6349994961957068E-2</v>
      </c>
      <c r="P46" s="3">
        <f t="shared" si="13"/>
        <v>229.25806451612902</v>
      </c>
      <c r="Q46" s="54">
        <v>0.41774041878496065</v>
      </c>
    </row>
    <row r="47" spans="1:17" x14ac:dyDescent="0.2">
      <c r="A47">
        <v>1041</v>
      </c>
      <c r="B47" t="s">
        <v>303</v>
      </c>
      <c r="C47" t="s">
        <v>266</v>
      </c>
      <c r="D47" s="11">
        <v>0.05</v>
      </c>
      <c r="E47" t="s">
        <v>269</v>
      </c>
      <c r="F47" s="3">
        <v>31</v>
      </c>
      <c r="G47" s="3">
        <v>154000</v>
      </c>
      <c r="H47" s="3">
        <v>7161</v>
      </c>
      <c r="I47" s="3">
        <f t="shared" si="9"/>
        <v>4967.7419354838712</v>
      </c>
      <c r="J47" s="3">
        <f t="shared" si="10"/>
        <v>231</v>
      </c>
      <c r="K47" s="38">
        <f t="shared" si="11"/>
        <v>4.65E-2</v>
      </c>
      <c r="L47" s="54">
        <f t="shared" si="7"/>
        <v>0.17797108038464834</v>
      </c>
      <c r="M47" s="54">
        <f t="shared" si="8"/>
        <v>0.53380466384832181</v>
      </c>
      <c r="N47" s="3">
        <v>7206</v>
      </c>
      <c r="O47" s="38">
        <f t="shared" si="12"/>
        <v>4.6792207792207795E-2</v>
      </c>
      <c r="P47" s="3">
        <f t="shared" si="13"/>
        <v>232.45161290322579</v>
      </c>
      <c r="Q47" s="54">
        <v>0.47324741317450597</v>
      </c>
    </row>
    <row r="48" spans="1:17" x14ac:dyDescent="0.2">
      <c r="A48">
        <v>1042</v>
      </c>
      <c r="B48" t="s">
        <v>303</v>
      </c>
      <c r="C48" t="s">
        <v>266</v>
      </c>
      <c r="D48" s="11">
        <v>0.05</v>
      </c>
      <c r="E48" t="s">
        <v>269</v>
      </c>
      <c r="F48" s="3">
        <v>31</v>
      </c>
      <c r="G48" s="3">
        <v>148000</v>
      </c>
      <c r="H48" s="3">
        <v>6882</v>
      </c>
      <c r="I48" s="3">
        <f t="shared" si="9"/>
        <v>4774.1935483870966</v>
      </c>
      <c r="J48" s="3">
        <f t="shared" si="10"/>
        <v>222</v>
      </c>
      <c r="K48" s="38">
        <f t="shared" si="11"/>
        <v>4.65E-2</v>
      </c>
      <c r="L48" s="54">
        <f t="shared" si="7"/>
        <v>0.10193846837680071</v>
      </c>
      <c r="M48" s="54">
        <f t="shared" si="8"/>
        <v>0.36876074449542912</v>
      </c>
      <c r="N48" s="3">
        <v>6904</v>
      </c>
      <c r="O48" s="38">
        <f t="shared" si="12"/>
        <v>4.664864864864865E-2</v>
      </c>
      <c r="P48" s="3">
        <f t="shared" si="13"/>
        <v>222.70967741935485</v>
      </c>
      <c r="Q48" s="54">
        <v>0.30392304645084256</v>
      </c>
    </row>
    <row r="49" spans="1:17" x14ac:dyDescent="0.2">
      <c r="A49">
        <v>1043</v>
      </c>
      <c r="B49" t="s">
        <v>302</v>
      </c>
      <c r="C49" t="s">
        <v>266</v>
      </c>
      <c r="D49" s="11">
        <v>0.05</v>
      </c>
      <c r="E49" t="s">
        <v>269</v>
      </c>
      <c r="F49" s="3">
        <v>31</v>
      </c>
      <c r="G49" s="3">
        <v>125823.55</v>
      </c>
      <c r="H49" s="3">
        <v>6417.0010499999999</v>
      </c>
      <c r="I49" s="3">
        <f t="shared" si="9"/>
        <v>4058.824193548387</v>
      </c>
      <c r="J49" s="3">
        <f t="shared" si="10"/>
        <v>207.00003387096774</v>
      </c>
      <c r="K49" s="38">
        <f t="shared" si="11"/>
        <v>5.1000000000000004E-2</v>
      </c>
      <c r="L49" s="54">
        <f t="shared" si="7"/>
        <v>-0.17908376805010404</v>
      </c>
      <c r="M49" s="54">
        <f t="shared" si="8"/>
        <v>9.3688166706971124E-2</v>
      </c>
      <c r="N49" s="3">
        <v>6492</v>
      </c>
      <c r="O49" s="38">
        <f t="shared" si="12"/>
        <v>5.1596064488722497E-2</v>
      </c>
      <c r="P49" s="3">
        <f t="shared" si="13"/>
        <v>209.41935483870967</v>
      </c>
      <c r="Q49" s="54">
        <v>7.2924241516572341E-2</v>
      </c>
    </row>
    <row r="50" spans="1:17" x14ac:dyDescent="0.2">
      <c r="A50">
        <v>1044</v>
      </c>
      <c r="B50" t="s">
        <v>302</v>
      </c>
      <c r="C50" t="s">
        <v>266</v>
      </c>
      <c r="D50" s="11">
        <v>0.05</v>
      </c>
      <c r="E50" t="s">
        <v>269</v>
      </c>
      <c r="F50" s="3">
        <v>31</v>
      </c>
      <c r="G50" s="3">
        <v>130078.45</v>
      </c>
      <c r="H50" s="3">
        <v>6634.0009499999996</v>
      </c>
      <c r="I50" s="3">
        <f t="shared" si="9"/>
        <v>4196.0790322580642</v>
      </c>
      <c r="J50" s="3">
        <f t="shared" si="10"/>
        <v>214.00003064516127</v>
      </c>
      <c r="K50" s="38">
        <f t="shared" si="11"/>
        <v>5.0999999999999997E-2</v>
      </c>
      <c r="L50" s="54">
        <f t="shared" si="7"/>
        <v>-0.1251652412447391</v>
      </c>
      <c r="M50" s="54">
        <f t="shared" si="8"/>
        <v>0.22205560038147185</v>
      </c>
      <c r="N50" s="3">
        <v>6833</v>
      </c>
      <c r="O50" s="38">
        <f t="shared" si="12"/>
        <v>5.252983872424679E-2</v>
      </c>
      <c r="P50" s="3">
        <f t="shared" si="13"/>
        <v>220.41935483870967</v>
      </c>
      <c r="Q50" s="54">
        <v>0.26411499996945104</v>
      </c>
    </row>
    <row r="51" spans="1:17" x14ac:dyDescent="0.2">
      <c r="A51">
        <v>1045</v>
      </c>
      <c r="B51" t="s">
        <v>301</v>
      </c>
      <c r="C51" t="s">
        <v>266</v>
      </c>
      <c r="D51" s="11">
        <v>0.05</v>
      </c>
      <c r="E51" t="s">
        <v>269</v>
      </c>
      <c r="F51" s="3">
        <v>31</v>
      </c>
      <c r="G51" s="3">
        <v>122784.3</v>
      </c>
      <c r="H51" s="3">
        <v>6261.9992999999995</v>
      </c>
      <c r="I51" s="3">
        <f t="shared" si="9"/>
        <v>3960.7838709677421</v>
      </c>
      <c r="J51" s="3">
        <f t="shared" si="10"/>
        <v>201.99997741935482</v>
      </c>
      <c r="K51" s="38">
        <f t="shared" si="11"/>
        <v>5.099999999999999E-2</v>
      </c>
      <c r="L51" s="54">
        <f t="shared" si="7"/>
        <v>-0.21759745405757902</v>
      </c>
      <c r="M51" s="54">
        <f t="shared" si="8"/>
        <v>1.9960651780918468E-3</v>
      </c>
      <c r="N51" s="3">
        <v>6481</v>
      </c>
      <c r="O51" s="38">
        <f t="shared" si="12"/>
        <v>5.2783621358756777E-2</v>
      </c>
      <c r="P51" s="3">
        <f t="shared" si="13"/>
        <v>209.06451612903226</v>
      </c>
      <c r="Q51" s="54">
        <v>6.6756797695511905E-2</v>
      </c>
    </row>
    <row r="52" spans="1:17" x14ac:dyDescent="0.2">
      <c r="A52">
        <v>1046</v>
      </c>
      <c r="B52" t="s">
        <v>301</v>
      </c>
      <c r="C52" t="s">
        <v>266</v>
      </c>
      <c r="D52" s="11">
        <v>0.05</v>
      </c>
      <c r="E52" t="s">
        <v>269</v>
      </c>
      <c r="F52" s="3">
        <v>31</v>
      </c>
      <c r="G52" s="3">
        <v>134333.35</v>
      </c>
      <c r="H52" s="3">
        <v>6851.0008499999994</v>
      </c>
      <c r="I52" s="3">
        <f t="shared" si="9"/>
        <v>4333.3338709677419</v>
      </c>
      <c r="J52" s="3">
        <f t="shared" si="10"/>
        <v>221.00002741935481</v>
      </c>
      <c r="K52" s="38">
        <f t="shared" si="11"/>
        <v>5.0999999999999997E-2</v>
      </c>
      <c r="L52" s="54">
        <f t="shared" si="7"/>
        <v>-7.1246714439373998E-2</v>
      </c>
      <c r="M52" s="54">
        <f t="shared" si="8"/>
        <v>0.35042303405597258</v>
      </c>
      <c r="N52" s="3">
        <v>6954</v>
      </c>
      <c r="O52" s="38">
        <f t="shared" si="12"/>
        <v>5.1766742956979778E-2</v>
      </c>
      <c r="P52" s="3">
        <f t="shared" si="13"/>
        <v>224.32258064516128</v>
      </c>
      <c r="Q52" s="54">
        <v>0.33195688200111773</v>
      </c>
    </row>
    <row r="53" spans="1:17" x14ac:dyDescent="0.2">
      <c r="A53">
        <v>1047</v>
      </c>
      <c r="B53" t="s">
        <v>300</v>
      </c>
      <c r="C53" t="s">
        <v>266</v>
      </c>
      <c r="D53" s="11">
        <v>0.01</v>
      </c>
      <c r="E53" t="s">
        <v>265</v>
      </c>
      <c r="F53" s="3">
        <v>31</v>
      </c>
      <c r="G53" s="3">
        <v>65247.040000000001</v>
      </c>
      <c r="H53" s="3">
        <v>6603.0004479999998</v>
      </c>
      <c r="I53" s="3">
        <f t="shared" si="9"/>
        <v>2104.7432258064518</v>
      </c>
      <c r="J53" s="3">
        <f t="shared" si="10"/>
        <v>213.00001445161288</v>
      </c>
      <c r="K53" s="38">
        <f t="shared" si="11"/>
        <v>0.10119999999999998</v>
      </c>
      <c r="L53" s="54">
        <f t="shared" si="7"/>
        <v>-0.94671548165335251</v>
      </c>
      <c r="M53" s="54">
        <f t="shared" si="8"/>
        <v>0.20371709015929548</v>
      </c>
      <c r="N53" s="3">
        <v>6834</v>
      </c>
      <c r="O53" s="38">
        <f t="shared" si="12"/>
        <v>0.10474038362506559</v>
      </c>
      <c r="P53" s="3">
        <f t="shared" si="13"/>
        <v>220.45161290322579</v>
      </c>
      <c r="Q53" s="54">
        <v>0.2646756766804565</v>
      </c>
    </row>
    <row r="54" spans="1:17" x14ac:dyDescent="0.2">
      <c r="A54">
        <v>1048</v>
      </c>
      <c r="B54" t="s">
        <v>300</v>
      </c>
      <c r="C54" t="s">
        <v>266</v>
      </c>
      <c r="D54" s="11">
        <v>0.01</v>
      </c>
      <c r="E54" t="s">
        <v>265</v>
      </c>
      <c r="F54" s="3">
        <v>31</v>
      </c>
      <c r="G54" s="3">
        <v>66179.78</v>
      </c>
      <c r="H54" s="3">
        <v>5890.0004199999994</v>
      </c>
      <c r="I54" s="3">
        <f t="shared" si="9"/>
        <v>2134.831612903226</v>
      </c>
      <c r="J54" s="3">
        <f t="shared" si="10"/>
        <v>190.00001354838707</v>
      </c>
      <c r="K54" s="38">
        <f t="shared" si="11"/>
        <v>8.8999999999999982E-2</v>
      </c>
      <c r="L54" s="54">
        <f t="shared" si="7"/>
        <v>-0.93489570523265264</v>
      </c>
      <c r="M54" s="54">
        <f t="shared" si="8"/>
        <v>-0.21806183141720001</v>
      </c>
      <c r="N54" s="3">
        <v>6027</v>
      </c>
      <c r="O54" s="38">
        <f t="shared" si="12"/>
        <v>9.1070112351536975E-2</v>
      </c>
      <c r="P54" s="3">
        <f t="shared" si="13"/>
        <v>194.41935483870967</v>
      </c>
      <c r="Q54" s="54">
        <v>-0.1877904291009895</v>
      </c>
    </row>
    <row r="55" spans="1:17" x14ac:dyDescent="0.2">
      <c r="A55">
        <v>1049</v>
      </c>
      <c r="B55" t="s">
        <v>300</v>
      </c>
      <c r="C55" t="s">
        <v>266</v>
      </c>
      <c r="D55" s="11">
        <v>0.01</v>
      </c>
      <c r="E55" t="s">
        <v>265</v>
      </c>
      <c r="F55" s="3">
        <v>31</v>
      </c>
      <c r="G55" s="3">
        <v>60345.85</v>
      </c>
      <c r="H55" s="3">
        <v>6107.0000199999995</v>
      </c>
      <c r="I55" s="3">
        <f t="shared" si="9"/>
        <v>1946.640322580645</v>
      </c>
      <c r="J55" s="3">
        <f t="shared" si="10"/>
        <v>197.00000064516126</v>
      </c>
      <c r="K55" s="38">
        <f t="shared" si="11"/>
        <v>0.1012</v>
      </c>
      <c r="L55" s="54">
        <f t="shared" si="7"/>
        <v>-1.0088238612611429</v>
      </c>
      <c r="M55" s="54">
        <f t="shared" si="8"/>
        <v>-8.9694575209279009E-2</v>
      </c>
      <c r="N55" s="3">
        <v>6219</v>
      </c>
      <c r="O55" s="38">
        <f t="shared" si="12"/>
        <v>0.10305596822316697</v>
      </c>
      <c r="P55" s="3">
        <f t="shared" si="13"/>
        <v>200.61290322580646</v>
      </c>
      <c r="Q55" s="54">
        <v>-8.0140500587931318E-2</v>
      </c>
    </row>
    <row r="56" spans="1:17" x14ac:dyDescent="0.2">
      <c r="A56">
        <v>1050</v>
      </c>
      <c r="B56" t="s">
        <v>300</v>
      </c>
      <c r="C56" t="s">
        <v>266</v>
      </c>
      <c r="D56" s="11">
        <v>0.01</v>
      </c>
      <c r="E56" t="s">
        <v>265</v>
      </c>
      <c r="F56" s="3">
        <v>31</v>
      </c>
      <c r="G56" s="3">
        <v>77325.84</v>
      </c>
      <c r="H56" s="3">
        <v>6881.9997599999997</v>
      </c>
      <c r="I56" s="3">
        <f t="shared" si="9"/>
        <v>2494.3819354838711</v>
      </c>
      <c r="J56" s="3">
        <f t="shared" si="10"/>
        <v>221.99999225806451</v>
      </c>
      <c r="K56" s="38">
        <f t="shared" si="11"/>
        <v>8.8999999999999996E-2</v>
      </c>
      <c r="L56" s="54">
        <f t="shared" si="7"/>
        <v>-0.79365169599995466</v>
      </c>
      <c r="M56" s="54">
        <f t="shared" si="8"/>
        <v>0.36876060252216503</v>
      </c>
      <c r="N56" s="3">
        <v>7238</v>
      </c>
      <c r="O56" s="38">
        <f t="shared" si="12"/>
        <v>9.3603897481100762E-2</v>
      </c>
      <c r="P56" s="3">
        <f t="shared" si="13"/>
        <v>233.48387096774192</v>
      </c>
      <c r="Q56" s="54">
        <v>0.49118906792668227</v>
      </c>
    </row>
    <row r="57" spans="1:17" x14ac:dyDescent="0.2">
      <c r="A57">
        <v>1051</v>
      </c>
      <c r="B57" t="s">
        <v>300</v>
      </c>
      <c r="C57" t="s">
        <v>266</v>
      </c>
      <c r="D57" s="11">
        <v>0.01</v>
      </c>
      <c r="E57" t="s">
        <v>265</v>
      </c>
      <c r="F57" s="3">
        <v>31</v>
      </c>
      <c r="G57" s="3">
        <v>58865.17</v>
      </c>
      <c r="H57" s="3">
        <v>5239.0001300000004</v>
      </c>
      <c r="I57" s="3">
        <f t="shared" si="9"/>
        <v>1898.8764516129031</v>
      </c>
      <c r="J57" s="3">
        <f t="shared" si="10"/>
        <v>169.00000419354839</v>
      </c>
      <c r="K57" s="38">
        <f t="shared" si="11"/>
        <v>8.900000000000001E-2</v>
      </c>
      <c r="L57" s="54">
        <f t="shared" si="7"/>
        <v>-1.0275871892524395</v>
      </c>
      <c r="M57" s="54">
        <f t="shared" si="8"/>
        <v>-0.6031644814583097</v>
      </c>
      <c r="N57" s="3">
        <v>5335</v>
      </c>
      <c r="O57" s="38">
        <f t="shared" si="12"/>
        <v>9.0630843332313485E-2</v>
      </c>
      <c r="P57" s="3">
        <f t="shared" si="13"/>
        <v>172.09677419354838</v>
      </c>
      <c r="Q57" s="54">
        <v>-0.57577871311680184</v>
      </c>
    </row>
    <row r="58" spans="1:17" x14ac:dyDescent="0.2">
      <c r="A58">
        <v>1052</v>
      </c>
      <c r="B58" t="s">
        <v>300</v>
      </c>
      <c r="C58" t="s">
        <v>266</v>
      </c>
      <c r="D58" s="11">
        <v>0.01</v>
      </c>
      <c r="E58" t="s">
        <v>265</v>
      </c>
      <c r="F58" s="3">
        <v>31</v>
      </c>
      <c r="G58" s="3">
        <v>51550.559999999998</v>
      </c>
      <c r="H58" s="3">
        <v>4587.9998400000004</v>
      </c>
      <c r="I58" s="3">
        <f t="shared" si="9"/>
        <v>1662.9212903225805</v>
      </c>
      <c r="J58" s="3">
        <f t="shared" si="10"/>
        <v>147.99999483870968</v>
      </c>
      <c r="K58" s="38">
        <f t="shared" si="11"/>
        <v>8.900000000000001E-2</v>
      </c>
      <c r="L58" s="54">
        <f t="shared" si="7"/>
        <v>-1.1202786732722263</v>
      </c>
      <c r="M58" s="54">
        <f t="shared" si="8"/>
        <v>-0.98826713149941992</v>
      </c>
      <c r="N58" s="3">
        <v>4772</v>
      </c>
      <c r="O58" s="38">
        <f t="shared" si="12"/>
        <v>9.2569314474954298E-2</v>
      </c>
      <c r="P58" s="3">
        <f t="shared" si="13"/>
        <v>153.93548387096774</v>
      </c>
      <c r="Q58" s="54">
        <v>-0.89143970141290352</v>
      </c>
    </row>
    <row r="59" spans="1:17" x14ac:dyDescent="0.2">
      <c r="A59">
        <v>1053</v>
      </c>
      <c r="B59" t="s">
        <v>300</v>
      </c>
      <c r="C59" t="s">
        <v>266</v>
      </c>
      <c r="D59" s="11">
        <v>0.01</v>
      </c>
      <c r="E59" t="s">
        <v>265</v>
      </c>
      <c r="F59" s="3">
        <v>31</v>
      </c>
      <c r="G59" s="3">
        <v>46254.94</v>
      </c>
      <c r="H59" s="3">
        <v>4680.9999280000002</v>
      </c>
      <c r="I59" s="3">
        <f t="shared" si="9"/>
        <v>1492.0948387096776</v>
      </c>
      <c r="J59" s="3">
        <f t="shared" si="10"/>
        <v>150.99999767741937</v>
      </c>
      <c r="K59" s="38">
        <f t="shared" si="11"/>
        <v>0.1012</v>
      </c>
      <c r="L59" s="54">
        <f t="shared" si="7"/>
        <v>-1.1873853100723926</v>
      </c>
      <c r="M59" s="54">
        <f t="shared" si="8"/>
        <v>-0.93325243965825866</v>
      </c>
      <c r="N59" s="3">
        <v>4899</v>
      </c>
      <c r="O59" s="38">
        <f t="shared" si="12"/>
        <v>0.10591301166967247</v>
      </c>
      <c r="P59" s="3">
        <f t="shared" si="13"/>
        <v>158.03225806451613</v>
      </c>
      <c r="Q59" s="54">
        <v>-0.82023375911520391</v>
      </c>
    </row>
    <row r="60" spans="1:17" x14ac:dyDescent="0.2">
      <c r="A60">
        <v>1054</v>
      </c>
      <c r="B60" t="s">
        <v>300</v>
      </c>
      <c r="C60" t="s">
        <v>266</v>
      </c>
      <c r="D60" s="11">
        <v>0.01</v>
      </c>
      <c r="E60" t="s">
        <v>265</v>
      </c>
      <c r="F60" s="3">
        <v>31</v>
      </c>
      <c r="G60" s="3">
        <v>44417</v>
      </c>
      <c r="H60" s="3">
        <v>4495.0003999999999</v>
      </c>
      <c r="I60" s="3">
        <f t="shared" si="9"/>
        <v>1432.8064516129032</v>
      </c>
      <c r="J60" s="3">
        <f t="shared" si="10"/>
        <v>145.00001290322581</v>
      </c>
      <c r="K60" s="38">
        <f t="shared" si="11"/>
        <v>0.1012</v>
      </c>
      <c r="L60" s="54">
        <f t="shared" si="7"/>
        <v>-1.2106758732246763</v>
      </c>
      <c r="M60" s="54">
        <f t="shared" si="8"/>
        <v>-1.0432814400127683</v>
      </c>
      <c r="N60" s="3">
        <v>4742</v>
      </c>
      <c r="O60" s="38">
        <f t="shared" si="12"/>
        <v>0.10676092487110792</v>
      </c>
      <c r="P60" s="3">
        <f t="shared" si="13"/>
        <v>152.96774193548387</v>
      </c>
      <c r="Q60" s="54">
        <v>-0.90826000274306884</v>
      </c>
    </row>
    <row r="61" spans="1:17" x14ac:dyDescent="0.2">
      <c r="A61">
        <v>1055</v>
      </c>
      <c r="B61" t="s">
        <v>300</v>
      </c>
      <c r="C61" t="s">
        <v>266</v>
      </c>
      <c r="D61" s="11">
        <v>0.01</v>
      </c>
      <c r="E61" t="s">
        <v>265</v>
      </c>
      <c r="F61" s="3">
        <v>31</v>
      </c>
      <c r="G61" s="3">
        <v>49112.36</v>
      </c>
      <c r="H61" s="3">
        <v>4371.0000400000008</v>
      </c>
      <c r="I61" s="3">
        <f t="shared" si="9"/>
        <v>1584.2696774193548</v>
      </c>
      <c r="J61" s="3">
        <f t="shared" si="10"/>
        <v>141.00000129032261</v>
      </c>
      <c r="K61" s="38">
        <f t="shared" si="11"/>
        <v>8.9000000000000024E-2</v>
      </c>
      <c r="L61" s="54">
        <f t="shared" si="7"/>
        <v>-1.1511757923718156</v>
      </c>
      <c r="M61" s="54">
        <f t="shared" si="8"/>
        <v>-1.1166345060183938</v>
      </c>
      <c r="N61" s="3">
        <v>4466</v>
      </c>
      <c r="O61" s="38">
        <f t="shared" si="12"/>
        <v>9.0934339135810213E-2</v>
      </c>
      <c r="P61" s="3">
        <f t="shared" si="13"/>
        <v>144.06451612903226</v>
      </c>
      <c r="Q61" s="54">
        <v>-1.0630067749805894</v>
      </c>
    </row>
    <row r="62" spans="1:17" x14ac:dyDescent="0.2">
      <c r="A62">
        <v>1056</v>
      </c>
      <c r="B62" t="s">
        <v>300</v>
      </c>
      <c r="C62" t="s">
        <v>266</v>
      </c>
      <c r="D62" s="11">
        <v>0.01</v>
      </c>
      <c r="E62" t="s">
        <v>265</v>
      </c>
      <c r="F62" s="3">
        <v>31</v>
      </c>
      <c r="G62" s="3">
        <v>49460.67</v>
      </c>
      <c r="H62" s="3">
        <v>4401.9996300000003</v>
      </c>
      <c r="I62" s="3">
        <f t="shared" si="9"/>
        <v>1595.5054838709677</v>
      </c>
      <c r="J62" s="3">
        <f t="shared" si="10"/>
        <v>141.99998806451615</v>
      </c>
      <c r="K62" s="38">
        <f t="shared" si="11"/>
        <v>8.900000000000001E-2</v>
      </c>
      <c r="L62" s="54">
        <f t="shared" si="7"/>
        <v>-1.1467619725237399</v>
      </c>
      <c r="M62" s="54">
        <f t="shared" si="8"/>
        <v>-1.0982965352946208</v>
      </c>
      <c r="N62" s="3">
        <v>4666</v>
      </c>
      <c r="O62" s="38">
        <f t="shared" si="12"/>
        <v>9.4337581759406014E-2</v>
      </c>
      <c r="P62" s="3">
        <f t="shared" si="13"/>
        <v>150.51612903225808</v>
      </c>
      <c r="Q62" s="54">
        <v>-0.95087143277948727</v>
      </c>
    </row>
    <row r="63" spans="1:17" x14ac:dyDescent="0.2">
      <c r="A63">
        <v>1057</v>
      </c>
      <c r="B63" t="s">
        <v>300</v>
      </c>
      <c r="C63" t="s">
        <v>266</v>
      </c>
      <c r="D63" s="11">
        <v>0.01</v>
      </c>
      <c r="E63" t="s">
        <v>265</v>
      </c>
      <c r="F63" s="3">
        <v>31</v>
      </c>
      <c r="G63" s="3">
        <v>42885.38</v>
      </c>
      <c r="H63" s="3">
        <v>4340.0004559999998</v>
      </c>
      <c r="I63" s="3">
        <f t="shared" si="9"/>
        <v>1383.3993548387095</v>
      </c>
      <c r="J63" s="3">
        <f t="shared" si="10"/>
        <v>140.0000147096774</v>
      </c>
      <c r="K63" s="38">
        <f t="shared" si="11"/>
        <v>0.1012</v>
      </c>
      <c r="L63" s="54">
        <f t="shared" si="7"/>
        <v>-1.2300847180919197</v>
      </c>
      <c r="M63" s="54">
        <f t="shared" si="8"/>
        <v>-1.1349724731928363</v>
      </c>
      <c r="N63" s="3">
        <v>4514</v>
      </c>
      <c r="O63" s="38">
        <f t="shared" si="12"/>
        <v>0.10525731612964605</v>
      </c>
      <c r="P63" s="3">
        <f t="shared" si="13"/>
        <v>145.61290322580646</v>
      </c>
      <c r="Q63" s="54">
        <v>-1.0360942928523247</v>
      </c>
    </row>
    <row r="64" spans="1:17" x14ac:dyDescent="0.2">
      <c r="A64">
        <v>1058</v>
      </c>
      <c r="B64" t="s">
        <v>300</v>
      </c>
      <c r="C64" t="s">
        <v>266</v>
      </c>
      <c r="D64" s="11">
        <v>0.01</v>
      </c>
      <c r="E64" t="s">
        <v>265</v>
      </c>
      <c r="F64" s="3">
        <v>31</v>
      </c>
      <c r="G64" s="3">
        <v>43498.02</v>
      </c>
      <c r="H64" s="3">
        <v>4401.999624</v>
      </c>
      <c r="I64" s="3">
        <f t="shared" si="9"/>
        <v>1403.1619354838708</v>
      </c>
      <c r="J64" s="3">
        <f t="shared" si="10"/>
        <v>141.99998787096774</v>
      </c>
      <c r="K64" s="38">
        <f t="shared" si="11"/>
        <v>0.10120000000000001</v>
      </c>
      <c r="L64" s="54">
        <f t="shared" si="7"/>
        <v>-1.2223212815218385</v>
      </c>
      <c r="M64" s="54">
        <f t="shared" si="8"/>
        <v>-1.0982965388439527</v>
      </c>
      <c r="N64" s="3">
        <v>4519</v>
      </c>
      <c r="O64" s="38">
        <f t="shared" si="12"/>
        <v>0.10388978624774185</v>
      </c>
      <c r="P64" s="3">
        <f t="shared" si="13"/>
        <v>145.7741935483871</v>
      </c>
      <c r="Q64" s="54">
        <v>-1.0332909092972973</v>
      </c>
    </row>
    <row r="65" spans="1:17" x14ac:dyDescent="0.2">
      <c r="A65">
        <v>1059</v>
      </c>
      <c r="B65" t="s">
        <v>300</v>
      </c>
      <c r="C65" t="s">
        <v>266</v>
      </c>
      <c r="D65" s="11">
        <v>0.01</v>
      </c>
      <c r="E65" t="s">
        <v>265</v>
      </c>
      <c r="F65" s="3">
        <v>31</v>
      </c>
      <c r="G65" s="3">
        <v>50157.3</v>
      </c>
      <c r="H65" s="3">
        <v>4463.9997000000003</v>
      </c>
      <c r="I65" s="3">
        <f t="shared" si="9"/>
        <v>1617.9774193548387</v>
      </c>
      <c r="J65" s="3">
        <f t="shared" si="10"/>
        <v>143.99999032258066</v>
      </c>
      <c r="K65" s="38">
        <f t="shared" si="11"/>
        <v>8.900000000000001E-2</v>
      </c>
      <c r="L65" s="54">
        <f t="shared" si="7"/>
        <v>-1.1379342061065687</v>
      </c>
      <c r="M65" s="54">
        <f t="shared" si="8"/>
        <v>-1.0616200673628871</v>
      </c>
      <c r="N65" s="3">
        <v>4665</v>
      </c>
      <c r="O65" s="38">
        <f t="shared" si="12"/>
        <v>9.3007398723615506E-2</v>
      </c>
      <c r="P65" s="3">
        <f t="shared" si="13"/>
        <v>150.48387096774192</v>
      </c>
      <c r="Q65" s="54">
        <v>-0.95143210949049328</v>
      </c>
    </row>
    <row r="66" spans="1:17" x14ac:dyDescent="0.2">
      <c r="A66">
        <v>1060</v>
      </c>
      <c r="B66" t="s">
        <v>300</v>
      </c>
      <c r="C66" t="s">
        <v>266</v>
      </c>
      <c r="D66" s="11">
        <v>0.01</v>
      </c>
      <c r="E66" t="s">
        <v>265</v>
      </c>
      <c r="F66" s="3">
        <v>31</v>
      </c>
      <c r="G66" s="3">
        <v>60258.43</v>
      </c>
      <c r="H66" s="3">
        <v>5363.0002700000005</v>
      </c>
      <c r="I66" s="3">
        <f t="shared" si="9"/>
        <v>1943.8203225806451</v>
      </c>
      <c r="J66" s="3">
        <f t="shared" si="10"/>
        <v>173.00000870967745</v>
      </c>
      <c r="K66" s="38">
        <f t="shared" si="11"/>
        <v>8.900000000000001E-2</v>
      </c>
      <c r="L66" s="54">
        <f t="shared" si="7"/>
        <v>-1.0099316564180973</v>
      </c>
      <c r="M66" s="54">
        <f t="shared" si="8"/>
        <v>-0.52981154559484189</v>
      </c>
      <c r="N66" s="3">
        <v>5658</v>
      </c>
      <c r="O66" s="38">
        <f t="shared" si="12"/>
        <v>9.3895576104455425E-2</v>
      </c>
      <c r="P66" s="3">
        <f t="shared" si="13"/>
        <v>182.51612903225808</v>
      </c>
      <c r="Q66" s="54">
        <v>-0.39468013546202202</v>
      </c>
    </row>
    <row r="67" spans="1:17" x14ac:dyDescent="0.2">
      <c r="A67">
        <v>1061</v>
      </c>
      <c r="B67" t="s">
        <v>299</v>
      </c>
      <c r="C67" t="s">
        <v>272</v>
      </c>
      <c r="D67" s="11">
        <v>0.05</v>
      </c>
      <c r="E67" t="s">
        <v>269</v>
      </c>
      <c r="F67" s="3">
        <v>31</v>
      </c>
      <c r="G67" s="3">
        <v>297600</v>
      </c>
      <c r="H67" s="3">
        <v>6696</v>
      </c>
      <c r="I67" s="3">
        <f t="shared" si="9"/>
        <v>9600</v>
      </c>
      <c r="J67" s="3">
        <f t="shared" si="10"/>
        <v>216</v>
      </c>
      <c r="K67" s="38">
        <f t="shared" si="11"/>
        <v>2.2499999999999999E-2</v>
      </c>
      <c r="L67" s="54">
        <f t="shared" si="7"/>
        <v>1.9976849277724642</v>
      </c>
      <c r="M67" s="54">
        <f t="shared" si="8"/>
        <v>0.25873146492683402</v>
      </c>
      <c r="N67" s="3">
        <v>6663</v>
      </c>
      <c r="O67" s="38">
        <f t="shared" si="12"/>
        <v>2.2389112903225806E-2</v>
      </c>
      <c r="P67" s="3">
        <f t="shared" si="13"/>
        <v>214.93548387096774</v>
      </c>
      <c r="Q67" s="54">
        <v>0.16879995909851467</v>
      </c>
    </row>
    <row r="68" spans="1:17" x14ac:dyDescent="0.2">
      <c r="A68">
        <v>1062</v>
      </c>
      <c r="B68" t="s">
        <v>299</v>
      </c>
      <c r="C68" t="s">
        <v>272</v>
      </c>
      <c r="D68" s="11">
        <v>0.05</v>
      </c>
      <c r="E68" t="s">
        <v>269</v>
      </c>
      <c r="F68" s="3">
        <v>31</v>
      </c>
      <c r="G68" s="3">
        <v>264533.34999999998</v>
      </c>
      <c r="H68" s="3">
        <v>5952.0003749999996</v>
      </c>
      <c r="I68" s="3">
        <f t="shared" si="9"/>
        <v>8533.3338709677409</v>
      </c>
      <c r="J68" s="3">
        <f t="shared" si="10"/>
        <v>192.00001209677419</v>
      </c>
      <c r="K68" s="38">
        <f t="shared" si="11"/>
        <v>2.2500000000000003E-2</v>
      </c>
      <c r="L68" s="54">
        <f t="shared" si="7"/>
        <v>1.5786609661309154</v>
      </c>
      <c r="M68" s="54">
        <f t="shared" si="8"/>
        <v>-0.18138543151432168</v>
      </c>
      <c r="N68" s="3">
        <v>6111</v>
      </c>
      <c r="O68" s="38">
        <f t="shared" si="12"/>
        <v>2.3101057012282197E-2</v>
      </c>
      <c r="P68" s="3">
        <f t="shared" si="13"/>
        <v>197.12903225806451</v>
      </c>
      <c r="Q68" s="54">
        <v>-0.14069358537652657</v>
      </c>
    </row>
    <row r="69" spans="1:17" x14ac:dyDescent="0.2">
      <c r="A69">
        <v>1063</v>
      </c>
      <c r="B69" t="s">
        <v>299</v>
      </c>
      <c r="C69" t="s">
        <v>272</v>
      </c>
      <c r="D69" s="11">
        <v>0.05</v>
      </c>
      <c r="E69" t="s">
        <v>269</v>
      </c>
      <c r="F69" s="3">
        <v>31</v>
      </c>
      <c r="G69" s="3">
        <v>272800</v>
      </c>
      <c r="H69" s="3">
        <v>6138</v>
      </c>
      <c r="I69" s="3">
        <f t="shared" si="9"/>
        <v>8800</v>
      </c>
      <c r="J69" s="3">
        <f t="shared" si="10"/>
        <v>198</v>
      </c>
      <c r="K69" s="38">
        <f t="shared" si="11"/>
        <v>2.2499999999999999E-2</v>
      </c>
      <c r="L69" s="54">
        <f t="shared" si="7"/>
        <v>1.6834167981400279</v>
      </c>
      <c r="M69" s="54">
        <f t="shared" si="8"/>
        <v>-7.1356373778951349E-2</v>
      </c>
      <c r="N69" s="3">
        <v>6312</v>
      </c>
      <c r="O69" s="38">
        <f t="shared" si="12"/>
        <v>2.3137829912023459E-2</v>
      </c>
      <c r="P69" s="3">
        <f t="shared" si="13"/>
        <v>203.61290322580646</v>
      </c>
      <c r="Q69" s="54">
        <v>-2.7997566464418949E-2</v>
      </c>
    </row>
    <row r="70" spans="1:17" x14ac:dyDescent="0.2">
      <c r="A70">
        <v>1064</v>
      </c>
      <c r="B70" t="s">
        <v>299</v>
      </c>
      <c r="C70" t="s">
        <v>272</v>
      </c>
      <c r="D70" s="11">
        <v>0.05</v>
      </c>
      <c r="E70" t="s">
        <v>269</v>
      </c>
      <c r="F70" s="3">
        <v>31</v>
      </c>
      <c r="G70" s="3">
        <v>300355.55</v>
      </c>
      <c r="H70" s="3">
        <v>6757.9998749999995</v>
      </c>
      <c r="I70" s="3">
        <f t="shared" ref="I70:I101" si="14">G70/F70</f>
        <v>9688.8887096774197</v>
      </c>
      <c r="J70" s="3">
        <f t="shared" ref="J70:J101" si="15">H70/F70</f>
        <v>217.99999596774191</v>
      </c>
      <c r="K70" s="38">
        <f t="shared" ref="K70:K101" si="16">J70/I70</f>
        <v>2.2499999999999996E-2</v>
      </c>
      <c r="L70" s="54">
        <f t="shared" si="7"/>
        <v>2.0326035384421681</v>
      </c>
      <c r="M70" s="54">
        <f t="shared" si="8"/>
        <v>0.29540781750529027</v>
      </c>
      <c r="N70" s="3">
        <v>6724</v>
      </c>
      <c r="O70" s="38">
        <f t="shared" ref="O70:O101" si="17">N70/G70</f>
        <v>2.2386801242727163E-2</v>
      </c>
      <c r="P70" s="3">
        <f t="shared" ref="P70:P101" si="18">N70/F70</f>
        <v>216.90322580645162</v>
      </c>
      <c r="Q70" s="54">
        <v>0.20300123846985077</v>
      </c>
    </row>
    <row r="71" spans="1:17" x14ac:dyDescent="0.2">
      <c r="A71">
        <v>1065</v>
      </c>
      <c r="B71" t="s">
        <v>299</v>
      </c>
      <c r="C71" t="s">
        <v>272</v>
      </c>
      <c r="D71" s="11">
        <v>0.05</v>
      </c>
      <c r="E71" t="s">
        <v>269</v>
      </c>
      <c r="F71" s="3">
        <v>31</v>
      </c>
      <c r="G71" s="3">
        <v>296222.2</v>
      </c>
      <c r="H71" s="3">
        <v>6664.9994999999999</v>
      </c>
      <c r="I71" s="3">
        <f t="shared" si="14"/>
        <v>9555.5548387096769</v>
      </c>
      <c r="J71" s="3">
        <f t="shared" si="15"/>
        <v>214.99998387096772</v>
      </c>
      <c r="K71" s="38">
        <f t="shared" si="16"/>
        <v>2.2499999999999999E-2</v>
      </c>
      <c r="L71" s="54">
        <f t="shared" ref="L71:L134" si="19">(I71-I$1)/I$2</f>
        <v>1.9802253056350618</v>
      </c>
      <c r="M71" s="54">
        <f t="shared" ref="M71:M134" si="20">STANDARDIZE(J71,J$1,J$2)</f>
        <v>0.24039295588776793</v>
      </c>
      <c r="N71" s="3">
        <v>6843</v>
      </c>
      <c r="O71" s="38">
        <f t="shared" si="17"/>
        <v>2.3100901958057161E-2</v>
      </c>
      <c r="P71" s="3">
        <f t="shared" si="18"/>
        <v>220.74193548387098</v>
      </c>
      <c r="Q71" s="54">
        <v>0.26972176707950646</v>
      </c>
    </row>
    <row r="72" spans="1:17" x14ac:dyDescent="0.2">
      <c r="A72">
        <v>1066</v>
      </c>
      <c r="B72" t="s">
        <v>299</v>
      </c>
      <c r="C72" t="s">
        <v>272</v>
      </c>
      <c r="D72" s="11">
        <v>0.05</v>
      </c>
      <c r="E72" t="s">
        <v>269</v>
      </c>
      <c r="F72" s="3">
        <v>31</v>
      </c>
      <c r="G72" s="3">
        <v>271422.2</v>
      </c>
      <c r="H72" s="3">
        <v>6106.9994999999999</v>
      </c>
      <c r="I72" s="3">
        <f t="shared" si="14"/>
        <v>8755.5548387096769</v>
      </c>
      <c r="J72" s="3">
        <f t="shared" si="15"/>
        <v>196.99998387096772</v>
      </c>
      <c r="K72" s="38">
        <f t="shared" si="16"/>
        <v>2.2499999999999999E-2</v>
      </c>
      <c r="L72" s="54">
        <f t="shared" si="19"/>
        <v>1.6659571760026257</v>
      </c>
      <c r="M72" s="54">
        <f t="shared" si="20"/>
        <v>-8.9694882818017435E-2</v>
      </c>
      <c r="N72" s="3">
        <v>6311</v>
      </c>
      <c r="O72" s="38">
        <f t="shared" si="17"/>
        <v>2.3251598432257936E-2</v>
      </c>
      <c r="P72" s="3">
        <f t="shared" si="18"/>
        <v>203.58064516129033</v>
      </c>
      <c r="Q72" s="54">
        <v>-2.8558243175424443E-2</v>
      </c>
    </row>
    <row r="73" spans="1:17" x14ac:dyDescent="0.2">
      <c r="A73">
        <v>1067</v>
      </c>
      <c r="B73" t="s">
        <v>299</v>
      </c>
      <c r="C73" t="s">
        <v>272</v>
      </c>
      <c r="D73" s="11">
        <v>0.05</v>
      </c>
      <c r="E73" t="s">
        <v>269</v>
      </c>
      <c r="F73" s="3">
        <v>31</v>
      </c>
      <c r="G73" s="3">
        <v>263155.55</v>
      </c>
      <c r="H73" s="3">
        <v>5920.9998749999995</v>
      </c>
      <c r="I73" s="3">
        <f t="shared" si="14"/>
        <v>8488.8887096774197</v>
      </c>
      <c r="J73" s="3">
        <f t="shared" si="15"/>
        <v>190.99999596774191</v>
      </c>
      <c r="K73" s="38">
        <f t="shared" si="16"/>
        <v>2.2499999999999996E-2</v>
      </c>
      <c r="L73" s="54">
        <f t="shared" si="19"/>
        <v>1.561201343993514</v>
      </c>
      <c r="M73" s="54">
        <f t="shared" si="20"/>
        <v>-0.19972394055338777</v>
      </c>
      <c r="N73" s="3">
        <v>6030</v>
      </c>
      <c r="O73" s="38">
        <f t="shared" si="17"/>
        <v>2.2914204165559116E-2</v>
      </c>
      <c r="P73" s="3">
        <f t="shared" si="18"/>
        <v>194.51612903225808</v>
      </c>
      <c r="Q73" s="54">
        <v>-0.18610839896797254</v>
      </c>
    </row>
    <row r="74" spans="1:17" x14ac:dyDescent="0.2">
      <c r="A74">
        <v>1068</v>
      </c>
      <c r="B74" t="s">
        <v>299</v>
      </c>
      <c r="C74" t="s">
        <v>272</v>
      </c>
      <c r="D74" s="11">
        <v>0.05</v>
      </c>
      <c r="E74" t="s">
        <v>269</v>
      </c>
      <c r="F74" s="3">
        <v>31</v>
      </c>
      <c r="G74" s="3">
        <v>311377.8</v>
      </c>
      <c r="H74" s="3">
        <v>7006.0004999999992</v>
      </c>
      <c r="I74" s="3">
        <f t="shared" si="14"/>
        <v>10044.445161290323</v>
      </c>
      <c r="J74" s="3">
        <f t="shared" si="15"/>
        <v>226.00001612903222</v>
      </c>
      <c r="K74" s="38">
        <f t="shared" si="16"/>
        <v>2.2499999999999996E-2</v>
      </c>
      <c r="L74" s="54">
        <f t="shared" si="19"/>
        <v>2.1722786147260846</v>
      </c>
      <c r="M74" s="54">
        <f t="shared" si="20"/>
        <v>0.4421138933187917</v>
      </c>
      <c r="N74" s="3">
        <v>6948</v>
      </c>
      <c r="O74" s="38">
        <f t="shared" si="17"/>
        <v>2.2313729495166322E-2</v>
      </c>
      <c r="P74" s="3">
        <f t="shared" si="18"/>
        <v>224.12903225806451</v>
      </c>
      <c r="Q74" s="54">
        <v>0.32859282173508475</v>
      </c>
    </row>
    <row r="75" spans="1:17" x14ac:dyDescent="0.2">
      <c r="A75">
        <v>2069</v>
      </c>
      <c r="B75" t="s">
        <v>299</v>
      </c>
      <c r="C75" t="s">
        <v>272</v>
      </c>
      <c r="D75" s="11">
        <v>0.05</v>
      </c>
      <c r="E75" t="s">
        <v>269</v>
      </c>
      <c r="F75" s="3">
        <v>5</v>
      </c>
      <c r="G75" s="3">
        <v>28250</v>
      </c>
      <c r="H75" s="3">
        <v>565</v>
      </c>
      <c r="I75" s="3">
        <f t="shared" si="14"/>
        <v>5650</v>
      </c>
      <c r="J75" s="3">
        <f t="shared" si="15"/>
        <v>113</v>
      </c>
      <c r="K75" s="38">
        <f t="shared" si="16"/>
        <v>0.02</v>
      </c>
      <c r="L75" s="54">
        <f t="shared" si="19"/>
        <v>0.44598603771231055</v>
      </c>
      <c r="M75" s="54">
        <f t="shared" si="20"/>
        <v>-1.6301045010007156</v>
      </c>
      <c r="N75" s="3">
        <v>563</v>
      </c>
      <c r="O75" s="38">
        <f t="shared" si="17"/>
        <v>1.9929203539823009E-2</v>
      </c>
      <c r="P75" s="3">
        <f t="shared" si="18"/>
        <v>112.6</v>
      </c>
      <c r="Q75" s="54">
        <v>-1.6098908388953632</v>
      </c>
    </row>
    <row r="76" spans="1:17" x14ac:dyDescent="0.2">
      <c r="A76">
        <v>2070</v>
      </c>
      <c r="B76" t="s">
        <v>299</v>
      </c>
      <c r="C76" t="s">
        <v>272</v>
      </c>
      <c r="D76" s="11">
        <v>0.05</v>
      </c>
      <c r="E76" t="s">
        <v>269</v>
      </c>
      <c r="F76" s="3">
        <v>5</v>
      </c>
      <c r="G76" s="3">
        <v>27250</v>
      </c>
      <c r="H76" s="3">
        <v>545</v>
      </c>
      <c r="I76" s="3">
        <f t="shared" si="14"/>
        <v>5450</v>
      </c>
      <c r="J76" s="3">
        <f t="shared" si="15"/>
        <v>109</v>
      </c>
      <c r="K76" s="38">
        <f t="shared" si="16"/>
        <v>0.02</v>
      </c>
      <c r="L76" s="54">
        <f t="shared" si="19"/>
        <v>0.36741900530420152</v>
      </c>
      <c r="M76" s="54">
        <f t="shared" si="20"/>
        <v>-1.7034573540464457</v>
      </c>
      <c r="N76" s="3">
        <v>560</v>
      </c>
      <c r="O76" s="38">
        <f t="shared" si="17"/>
        <v>2.0550458715596329E-2</v>
      </c>
      <c r="P76" s="3">
        <f t="shared" si="18"/>
        <v>112</v>
      </c>
      <c r="Q76" s="54">
        <v>-1.6203194257200657</v>
      </c>
    </row>
    <row r="77" spans="1:17" x14ac:dyDescent="0.2">
      <c r="A77">
        <v>2071</v>
      </c>
      <c r="B77" t="s">
        <v>299</v>
      </c>
      <c r="C77" t="s">
        <v>272</v>
      </c>
      <c r="D77" s="11">
        <v>0.05</v>
      </c>
      <c r="E77" t="s">
        <v>269</v>
      </c>
      <c r="F77" s="3">
        <v>5</v>
      </c>
      <c r="G77" s="3">
        <v>27500</v>
      </c>
      <c r="H77" s="3">
        <v>550</v>
      </c>
      <c r="I77" s="3">
        <f t="shared" si="14"/>
        <v>5500</v>
      </c>
      <c r="J77" s="3">
        <f t="shared" si="15"/>
        <v>110</v>
      </c>
      <c r="K77" s="38">
        <f t="shared" si="16"/>
        <v>0.02</v>
      </c>
      <c r="L77" s="54">
        <f t="shared" si="19"/>
        <v>0.38706076340622875</v>
      </c>
      <c r="M77" s="54">
        <f t="shared" si="20"/>
        <v>-1.685119140785013</v>
      </c>
      <c r="N77" s="3">
        <v>561</v>
      </c>
      <c r="O77" s="38">
        <f t="shared" si="17"/>
        <v>2.0400000000000001E-2</v>
      </c>
      <c r="P77" s="3">
        <f t="shared" si="18"/>
        <v>112.2</v>
      </c>
      <c r="Q77" s="54">
        <v>-1.6168432301118314</v>
      </c>
    </row>
    <row r="78" spans="1:17" x14ac:dyDescent="0.2">
      <c r="A78">
        <v>2072</v>
      </c>
      <c r="B78" t="s">
        <v>299</v>
      </c>
      <c r="C78" t="s">
        <v>272</v>
      </c>
      <c r="D78" s="11">
        <v>0.05</v>
      </c>
      <c r="E78" t="s">
        <v>269</v>
      </c>
      <c r="F78" s="3">
        <v>5</v>
      </c>
      <c r="G78" s="3">
        <v>35500</v>
      </c>
      <c r="H78" s="3">
        <v>710</v>
      </c>
      <c r="I78" s="3">
        <f t="shared" si="14"/>
        <v>7100</v>
      </c>
      <c r="J78" s="3">
        <f t="shared" si="15"/>
        <v>142</v>
      </c>
      <c r="K78" s="38">
        <f t="shared" si="16"/>
        <v>0.02</v>
      </c>
      <c r="L78" s="54">
        <f t="shared" si="19"/>
        <v>1.0155970226711011</v>
      </c>
      <c r="M78" s="54">
        <f t="shared" si="20"/>
        <v>-1.0982963164191724</v>
      </c>
      <c r="N78" s="3">
        <v>712</v>
      </c>
      <c r="O78" s="38">
        <f t="shared" si="17"/>
        <v>2.0056338028169016E-2</v>
      </c>
      <c r="P78" s="3">
        <f t="shared" si="18"/>
        <v>142.4</v>
      </c>
      <c r="Q78" s="54">
        <v>-1.0919376932684737</v>
      </c>
    </row>
    <row r="79" spans="1:17" x14ac:dyDescent="0.2">
      <c r="A79">
        <v>1073</v>
      </c>
      <c r="B79" t="s">
        <v>299</v>
      </c>
      <c r="C79" t="s">
        <v>272</v>
      </c>
      <c r="D79" s="11">
        <v>0.25</v>
      </c>
      <c r="E79" t="s">
        <v>269</v>
      </c>
      <c r="F79" s="3">
        <v>31</v>
      </c>
      <c r="G79" s="3">
        <v>256857.25</v>
      </c>
      <c r="H79" s="3">
        <v>4495.0018750000008</v>
      </c>
      <c r="I79" s="3">
        <f t="shared" si="14"/>
        <v>8285.717741935483</v>
      </c>
      <c r="J79" s="3">
        <f t="shared" si="15"/>
        <v>145.00006048387098</v>
      </c>
      <c r="K79" s="38">
        <f t="shared" si="16"/>
        <v>1.7500000000000005E-2</v>
      </c>
      <c r="L79" s="54">
        <f t="shared" si="19"/>
        <v>1.4813886439586759</v>
      </c>
      <c r="M79" s="54">
        <f t="shared" si="20"/>
        <v>-1.04328056746875</v>
      </c>
      <c r="N79" s="3">
        <v>4622</v>
      </c>
      <c r="O79" s="38">
        <f t="shared" si="17"/>
        <v>1.7994430758719093E-2</v>
      </c>
      <c r="P79" s="3">
        <f t="shared" si="18"/>
        <v>149.09677419354838</v>
      </c>
      <c r="Q79" s="54">
        <v>-0.97554120806373001</v>
      </c>
    </row>
    <row r="80" spans="1:17" x14ac:dyDescent="0.2">
      <c r="A80">
        <v>1074</v>
      </c>
      <c r="B80" t="s">
        <v>299</v>
      </c>
      <c r="C80" t="s">
        <v>272</v>
      </c>
      <c r="D80" s="11">
        <v>0.25</v>
      </c>
      <c r="E80" t="s">
        <v>269</v>
      </c>
      <c r="F80" s="3">
        <v>31</v>
      </c>
      <c r="G80" s="3">
        <v>210800</v>
      </c>
      <c r="H80" s="3">
        <v>3689.0000000000005</v>
      </c>
      <c r="I80" s="3">
        <f t="shared" si="14"/>
        <v>6800</v>
      </c>
      <c r="J80" s="3">
        <f t="shared" si="15"/>
        <v>119.00000000000001</v>
      </c>
      <c r="K80" s="38">
        <f t="shared" si="16"/>
        <v>1.7500000000000002E-2</v>
      </c>
      <c r="L80" s="54">
        <f t="shared" si="19"/>
        <v>0.89774647405893748</v>
      </c>
      <c r="M80" s="54">
        <f t="shared" si="20"/>
        <v>-1.52007522143212</v>
      </c>
      <c r="N80" s="3">
        <v>3683</v>
      </c>
      <c r="O80" s="38">
        <f t="shared" si="17"/>
        <v>1.7471537001897533E-2</v>
      </c>
      <c r="P80" s="3">
        <f t="shared" si="18"/>
        <v>118.80645161290323</v>
      </c>
      <c r="Q80" s="54">
        <v>-1.5020166396979031</v>
      </c>
    </row>
    <row r="81" spans="1:17" x14ac:dyDescent="0.2">
      <c r="A81">
        <v>1075</v>
      </c>
      <c r="B81" t="s">
        <v>299</v>
      </c>
      <c r="C81" t="s">
        <v>272</v>
      </c>
      <c r="D81" s="11">
        <v>0.25</v>
      </c>
      <c r="E81" t="s">
        <v>269</v>
      </c>
      <c r="F81" s="3">
        <v>31</v>
      </c>
      <c r="G81" s="3">
        <v>262171.5</v>
      </c>
      <c r="H81" s="3">
        <v>4588.0012500000003</v>
      </c>
      <c r="I81" s="3">
        <f t="shared" si="14"/>
        <v>8457.145161290322</v>
      </c>
      <c r="J81" s="3">
        <f t="shared" si="15"/>
        <v>148.00004032258065</v>
      </c>
      <c r="K81" s="38">
        <f t="shared" si="16"/>
        <v>1.7500000000000002E-2</v>
      </c>
      <c r="L81" s="54">
        <f t="shared" si="19"/>
        <v>1.5487313620191265</v>
      </c>
      <c r="M81" s="54">
        <f t="shared" si="20"/>
        <v>-0.98826629740649419</v>
      </c>
      <c r="N81" s="3">
        <v>4733</v>
      </c>
      <c r="O81" s="38">
        <f t="shared" si="17"/>
        <v>1.8053068315968746E-2</v>
      </c>
      <c r="P81" s="3">
        <f t="shared" si="18"/>
        <v>152.67741935483872</v>
      </c>
      <c r="Q81" s="54">
        <v>-0.91330609314211819</v>
      </c>
    </row>
    <row r="82" spans="1:17" x14ac:dyDescent="0.2">
      <c r="A82">
        <v>1076</v>
      </c>
      <c r="B82" t="s">
        <v>299</v>
      </c>
      <c r="C82" t="s">
        <v>272</v>
      </c>
      <c r="D82" s="11">
        <v>0.25</v>
      </c>
      <c r="E82" t="s">
        <v>269</v>
      </c>
      <c r="F82" s="3">
        <v>31</v>
      </c>
      <c r="G82" s="3">
        <v>248000</v>
      </c>
      <c r="H82" s="3">
        <v>4340</v>
      </c>
      <c r="I82" s="3">
        <f t="shared" si="14"/>
        <v>8000</v>
      </c>
      <c r="J82" s="3">
        <f t="shared" si="15"/>
        <v>140</v>
      </c>
      <c r="K82" s="38">
        <f t="shared" si="16"/>
        <v>1.7500000000000002E-2</v>
      </c>
      <c r="L82" s="54">
        <f t="shared" si="19"/>
        <v>1.3691486685075918</v>
      </c>
      <c r="M82" s="54">
        <f t="shared" si="20"/>
        <v>-1.1349727429420375</v>
      </c>
      <c r="N82" s="3">
        <v>4485</v>
      </c>
      <c r="O82" s="38">
        <f t="shared" si="17"/>
        <v>1.8084677419354839E-2</v>
      </c>
      <c r="P82" s="3">
        <f t="shared" si="18"/>
        <v>144.67741935483872</v>
      </c>
      <c r="Q82" s="54">
        <v>-1.0523539174714847</v>
      </c>
    </row>
    <row r="83" spans="1:17" x14ac:dyDescent="0.2">
      <c r="A83">
        <v>1077</v>
      </c>
      <c r="B83" t="s">
        <v>299</v>
      </c>
      <c r="C83" t="s">
        <v>272</v>
      </c>
      <c r="D83" s="11">
        <v>0.25</v>
      </c>
      <c r="E83" t="s">
        <v>269</v>
      </c>
      <c r="F83" s="3">
        <v>31</v>
      </c>
      <c r="G83" s="3">
        <v>203714.25</v>
      </c>
      <c r="H83" s="3">
        <v>3564.9993750000003</v>
      </c>
      <c r="I83" s="3">
        <f t="shared" si="14"/>
        <v>6571.427419354839</v>
      </c>
      <c r="J83" s="3">
        <f t="shared" si="15"/>
        <v>114.99997983870969</v>
      </c>
      <c r="K83" s="38">
        <f t="shared" si="16"/>
        <v>1.7500000000000002E-2</v>
      </c>
      <c r="L83" s="54">
        <f t="shared" si="19"/>
        <v>0.8079551273031701</v>
      </c>
      <c r="M83" s="54">
        <f t="shared" si="20"/>
        <v>-1.5934284441998918</v>
      </c>
      <c r="N83" s="3">
        <v>3559</v>
      </c>
      <c r="O83" s="38">
        <f t="shared" si="17"/>
        <v>1.7470550047431636E-2</v>
      </c>
      <c r="P83" s="3">
        <f t="shared" si="18"/>
        <v>114.80645161290323</v>
      </c>
      <c r="Q83" s="54">
        <v>-1.5715405518625862</v>
      </c>
    </row>
    <row r="84" spans="1:17" x14ac:dyDescent="0.2">
      <c r="A84">
        <v>1078</v>
      </c>
      <c r="B84" t="s">
        <v>299</v>
      </c>
      <c r="C84" t="s">
        <v>272</v>
      </c>
      <c r="D84" s="11">
        <v>0.25</v>
      </c>
      <c r="E84" t="s">
        <v>269</v>
      </c>
      <c r="F84" s="3">
        <v>31</v>
      </c>
      <c r="G84" s="3">
        <v>196628.5</v>
      </c>
      <c r="H84" s="3">
        <v>3440.9987500000002</v>
      </c>
      <c r="I84" s="3">
        <f t="shared" si="14"/>
        <v>6342.8548387096771</v>
      </c>
      <c r="J84" s="3">
        <f t="shared" si="15"/>
        <v>110.99995967741935</v>
      </c>
      <c r="K84" s="38">
        <f t="shared" si="16"/>
        <v>1.7500000000000002E-2</v>
      </c>
      <c r="L84" s="54">
        <f t="shared" si="19"/>
        <v>0.71816378054740238</v>
      </c>
      <c r="M84" s="54">
        <f t="shared" si="20"/>
        <v>-1.6667816669676636</v>
      </c>
      <c r="N84" s="3">
        <v>3498</v>
      </c>
      <c r="O84" s="38">
        <f t="shared" si="17"/>
        <v>1.7789893123326475E-2</v>
      </c>
      <c r="P84" s="3">
        <f t="shared" si="18"/>
        <v>112.83870967741936</v>
      </c>
      <c r="Q84" s="54">
        <v>-1.6057418312339224</v>
      </c>
    </row>
    <row r="85" spans="1:17" x14ac:dyDescent="0.2">
      <c r="A85">
        <v>2079</v>
      </c>
      <c r="B85" t="s">
        <v>298</v>
      </c>
      <c r="C85" t="s">
        <v>270</v>
      </c>
      <c r="D85" s="11">
        <v>0.25</v>
      </c>
      <c r="E85" t="s">
        <v>269</v>
      </c>
      <c r="F85" s="3">
        <v>20</v>
      </c>
      <c r="G85" s="3">
        <v>83666.75</v>
      </c>
      <c r="H85" s="3">
        <v>5020.0050000000001</v>
      </c>
      <c r="I85" s="3">
        <f t="shared" si="14"/>
        <v>4183.3374999999996</v>
      </c>
      <c r="J85" s="3">
        <f t="shared" si="15"/>
        <v>251.00024999999999</v>
      </c>
      <c r="K85" s="38">
        <f t="shared" si="16"/>
        <v>6.0000000000000005E-2</v>
      </c>
      <c r="L85" s="54">
        <f t="shared" si="19"/>
        <v>-0.13017056313398076</v>
      </c>
      <c r="M85" s="54">
        <f t="shared" si="20"/>
        <v>0.90057351363028748</v>
      </c>
      <c r="N85" s="3">
        <v>4928</v>
      </c>
      <c r="O85" s="38">
        <f t="shared" si="17"/>
        <v>5.8900339740697472E-2</v>
      </c>
      <c r="P85" s="3">
        <f t="shared" si="18"/>
        <v>246.4</v>
      </c>
      <c r="Q85" s="54">
        <v>0.71568402301328859</v>
      </c>
    </row>
    <row r="86" spans="1:17" x14ac:dyDescent="0.2">
      <c r="A86">
        <v>2080</v>
      </c>
      <c r="B86" t="s">
        <v>298</v>
      </c>
      <c r="C86" t="s">
        <v>270</v>
      </c>
      <c r="D86" s="11">
        <v>0.25</v>
      </c>
      <c r="E86" t="s">
        <v>269</v>
      </c>
      <c r="F86" s="3">
        <v>20</v>
      </c>
      <c r="G86" s="3">
        <v>77538.5</v>
      </c>
      <c r="H86" s="3">
        <v>5040.0025000000005</v>
      </c>
      <c r="I86" s="3">
        <f t="shared" si="14"/>
        <v>3876.9250000000002</v>
      </c>
      <c r="J86" s="3">
        <f t="shared" si="15"/>
        <v>252.00012500000003</v>
      </c>
      <c r="K86" s="38">
        <f t="shared" si="16"/>
        <v>6.5000000000000002E-2</v>
      </c>
      <c r="L86" s="54">
        <f t="shared" si="19"/>
        <v>-0.25054016722272909</v>
      </c>
      <c r="M86" s="54">
        <f t="shared" si="20"/>
        <v>0.91890943461506291</v>
      </c>
      <c r="N86" s="3">
        <v>5057</v>
      </c>
      <c r="O86" s="38">
        <f t="shared" si="17"/>
        <v>6.521921368094559E-2</v>
      </c>
      <c r="P86" s="3">
        <f t="shared" si="18"/>
        <v>252.85</v>
      </c>
      <c r="Q86" s="54">
        <v>0.82779133137883998</v>
      </c>
    </row>
    <row r="87" spans="1:17" x14ac:dyDescent="0.2">
      <c r="A87">
        <v>2081</v>
      </c>
      <c r="B87" t="s">
        <v>298</v>
      </c>
      <c r="C87" t="s">
        <v>270</v>
      </c>
      <c r="D87" s="11">
        <v>0.25</v>
      </c>
      <c r="E87" t="s">
        <v>269</v>
      </c>
      <c r="F87" s="3">
        <v>20</v>
      </c>
      <c r="G87" s="3">
        <v>84666.75</v>
      </c>
      <c r="H87" s="3">
        <v>5080.0050000000001</v>
      </c>
      <c r="I87" s="3">
        <f t="shared" si="14"/>
        <v>4233.3374999999996</v>
      </c>
      <c r="J87" s="3">
        <f t="shared" si="15"/>
        <v>254.00024999999999</v>
      </c>
      <c r="K87" s="38">
        <f t="shared" si="16"/>
        <v>6.0000000000000005E-2</v>
      </c>
      <c r="L87" s="54">
        <f t="shared" si="19"/>
        <v>-0.11052880503195349</v>
      </c>
      <c r="M87" s="54">
        <f t="shared" si="20"/>
        <v>0.95558815341458503</v>
      </c>
      <c r="N87" s="3">
        <v>5046</v>
      </c>
      <c r="O87" s="38">
        <f t="shared" si="17"/>
        <v>5.9598366537040808E-2</v>
      </c>
      <c r="P87" s="3">
        <f t="shared" si="18"/>
        <v>252.3</v>
      </c>
      <c r="Q87" s="54">
        <v>0.81823179345619634</v>
      </c>
    </row>
    <row r="88" spans="1:17" x14ac:dyDescent="0.2">
      <c r="A88">
        <v>2082</v>
      </c>
      <c r="B88" t="s">
        <v>298</v>
      </c>
      <c r="C88" t="s">
        <v>270</v>
      </c>
      <c r="D88" s="11">
        <v>0.25</v>
      </c>
      <c r="E88" t="s">
        <v>269</v>
      </c>
      <c r="F88" s="3">
        <v>20</v>
      </c>
      <c r="G88" s="3">
        <v>78461.5</v>
      </c>
      <c r="H88" s="3">
        <v>5099.9975000000004</v>
      </c>
      <c r="I88" s="3">
        <f t="shared" si="14"/>
        <v>3923.0749999999998</v>
      </c>
      <c r="J88" s="3">
        <f t="shared" si="15"/>
        <v>254.99987500000003</v>
      </c>
      <c r="K88" s="38">
        <f t="shared" si="16"/>
        <v>6.5000000000000016E-2</v>
      </c>
      <c r="L88" s="54">
        <f t="shared" si="19"/>
        <v>-0.23241082449455808</v>
      </c>
      <c r="M88" s="54">
        <f t="shared" si="20"/>
        <v>0.97391948984604515</v>
      </c>
      <c r="N88" s="3">
        <v>5015</v>
      </c>
      <c r="O88" s="38">
        <f t="shared" si="17"/>
        <v>6.3916697998381372E-2</v>
      </c>
      <c r="P88" s="3">
        <f t="shared" si="18"/>
        <v>250.75</v>
      </c>
      <c r="Q88" s="54">
        <v>0.79129127749238137</v>
      </c>
    </row>
    <row r="89" spans="1:17" x14ac:dyDescent="0.2">
      <c r="A89">
        <v>1083</v>
      </c>
      <c r="B89" t="s">
        <v>297</v>
      </c>
      <c r="C89" t="s">
        <v>270</v>
      </c>
      <c r="D89" s="11">
        <v>0.25</v>
      </c>
      <c r="E89" t="s">
        <v>269</v>
      </c>
      <c r="F89" s="3">
        <v>31</v>
      </c>
      <c r="G89" s="3">
        <v>114461.5</v>
      </c>
      <c r="H89" s="3">
        <v>7439.9975000000004</v>
      </c>
      <c r="I89" s="3">
        <f t="shared" si="14"/>
        <v>3692.3064516129034</v>
      </c>
      <c r="J89" s="3">
        <f t="shared" si="15"/>
        <v>239.99991935483871</v>
      </c>
      <c r="K89" s="38">
        <f t="shared" si="16"/>
        <v>6.5000000000000002E-2</v>
      </c>
      <c r="L89" s="54">
        <f t="shared" si="19"/>
        <v>-0.32306482459406449</v>
      </c>
      <c r="M89" s="54">
        <f t="shared" si="20"/>
        <v>0.6988471043130482</v>
      </c>
      <c r="N89" s="3">
        <v>7750</v>
      </c>
      <c r="O89" s="38">
        <f t="shared" si="17"/>
        <v>6.7708356084797069E-2</v>
      </c>
      <c r="P89" s="3">
        <f t="shared" si="18"/>
        <v>250</v>
      </c>
      <c r="Q89" s="54">
        <v>0.77825554396150332</v>
      </c>
    </row>
    <row r="90" spans="1:17" x14ac:dyDescent="0.2">
      <c r="A90">
        <v>1084</v>
      </c>
      <c r="B90" t="s">
        <v>296</v>
      </c>
      <c r="C90" t="s">
        <v>270</v>
      </c>
      <c r="D90" s="11">
        <v>0.25</v>
      </c>
      <c r="E90" t="s">
        <v>269</v>
      </c>
      <c r="F90" s="3">
        <v>31</v>
      </c>
      <c r="G90" s="3">
        <v>127616.75</v>
      </c>
      <c r="H90" s="3">
        <v>7657.0050000000001</v>
      </c>
      <c r="I90" s="3">
        <f t="shared" si="14"/>
        <v>4116.6693548387093</v>
      </c>
      <c r="J90" s="3">
        <f t="shared" si="15"/>
        <v>247.00016129032258</v>
      </c>
      <c r="K90" s="38">
        <f t="shared" si="16"/>
        <v>6.0000000000000005E-2</v>
      </c>
      <c r="L90" s="54">
        <f t="shared" si="19"/>
        <v>-0.15636015474135884</v>
      </c>
      <c r="M90" s="54">
        <f t="shared" si="20"/>
        <v>0.82721903380757456</v>
      </c>
      <c r="N90" s="3">
        <v>7848</v>
      </c>
      <c r="O90" s="38">
        <f t="shared" si="17"/>
        <v>6.1496629556856759E-2</v>
      </c>
      <c r="P90" s="3">
        <f t="shared" si="18"/>
        <v>253.16129032258064</v>
      </c>
      <c r="Q90" s="54">
        <v>0.83320186164004317</v>
      </c>
    </row>
    <row r="91" spans="1:17" x14ac:dyDescent="0.2">
      <c r="A91">
        <v>1085</v>
      </c>
      <c r="B91" t="s">
        <v>296</v>
      </c>
      <c r="C91" t="s">
        <v>270</v>
      </c>
      <c r="D91" s="11">
        <v>0.25</v>
      </c>
      <c r="E91" t="s">
        <v>269</v>
      </c>
      <c r="F91" s="3">
        <v>31</v>
      </c>
      <c r="G91" s="3">
        <v>116846.25</v>
      </c>
      <c r="H91" s="3">
        <v>7595.0062500000004</v>
      </c>
      <c r="I91" s="3">
        <f t="shared" si="14"/>
        <v>3769.233870967742</v>
      </c>
      <c r="J91" s="3">
        <f t="shared" si="15"/>
        <v>245.00020161290323</v>
      </c>
      <c r="K91" s="38">
        <f t="shared" si="16"/>
        <v>6.5000000000000002E-2</v>
      </c>
      <c r="L91" s="54">
        <f t="shared" si="19"/>
        <v>-0.29284502934644552</v>
      </c>
      <c r="M91" s="54">
        <f t="shared" si="20"/>
        <v>0.79054334672879267</v>
      </c>
      <c r="N91" s="3">
        <v>7823</v>
      </c>
      <c r="O91" s="38">
        <f t="shared" si="17"/>
        <v>6.6951228644479388E-2</v>
      </c>
      <c r="P91" s="3">
        <f t="shared" si="18"/>
        <v>252.35483870967741</v>
      </c>
      <c r="Q91" s="54">
        <v>0.81918494386490526</v>
      </c>
    </row>
    <row r="92" spans="1:17" x14ac:dyDescent="0.2">
      <c r="A92">
        <v>1086</v>
      </c>
      <c r="B92" t="s">
        <v>296</v>
      </c>
      <c r="C92" t="s">
        <v>270</v>
      </c>
      <c r="D92" s="11">
        <v>0.25</v>
      </c>
      <c r="E92" t="s">
        <v>269</v>
      </c>
      <c r="F92" s="3">
        <v>31</v>
      </c>
      <c r="G92" s="3">
        <v>122966.75</v>
      </c>
      <c r="H92" s="3">
        <v>7378.0050000000001</v>
      </c>
      <c r="I92" s="3">
        <f t="shared" si="14"/>
        <v>3966.6693548387098</v>
      </c>
      <c r="J92" s="3">
        <f t="shared" si="15"/>
        <v>238.00016129032258</v>
      </c>
      <c r="K92" s="38">
        <f t="shared" si="16"/>
        <v>0.06</v>
      </c>
      <c r="L92" s="54">
        <f t="shared" si="19"/>
        <v>-0.21528542904744044</v>
      </c>
      <c r="M92" s="54">
        <f t="shared" si="20"/>
        <v>0.66217511445468191</v>
      </c>
      <c r="N92" s="3">
        <v>7550</v>
      </c>
      <c r="O92" s="38">
        <f t="shared" si="17"/>
        <v>6.1398711440287718E-2</v>
      </c>
      <c r="P92" s="3">
        <f t="shared" si="18"/>
        <v>243.54838709677421</v>
      </c>
      <c r="Q92" s="54">
        <v>0.66612020176040165</v>
      </c>
    </row>
    <row r="93" spans="1:17" x14ac:dyDescent="0.2">
      <c r="A93">
        <v>1087</v>
      </c>
      <c r="B93" t="s">
        <v>296</v>
      </c>
      <c r="C93" t="s">
        <v>270</v>
      </c>
      <c r="D93" s="11">
        <v>0.25</v>
      </c>
      <c r="E93" t="s">
        <v>269</v>
      </c>
      <c r="F93" s="3">
        <v>31</v>
      </c>
      <c r="G93" s="3">
        <v>113507.75</v>
      </c>
      <c r="H93" s="3">
        <v>7378.0037499999999</v>
      </c>
      <c r="I93" s="3">
        <f t="shared" si="14"/>
        <v>3661.5403225806454</v>
      </c>
      <c r="J93" s="3">
        <f t="shared" si="15"/>
        <v>238.00012096774194</v>
      </c>
      <c r="K93" s="38">
        <f t="shared" si="16"/>
        <v>6.5000000000000002E-2</v>
      </c>
      <c r="L93" s="54">
        <f t="shared" si="19"/>
        <v>-0.33515084187781191</v>
      </c>
      <c r="M93" s="54">
        <f t="shared" si="20"/>
        <v>0.66217437501059884</v>
      </c>
      <c r="N93" s="3">
        <v>7526</v>
      </c>
      <c r="O93" s="38">
        <f t="shared" si="17"/>
        <v>6.6303842689155582E-2</v>
      </c>
      <c r="P93" s="3">
        <f t="shared" si="18"/>
        <v>242.7741935483871</v>
      </c>
      <c r="Q93" s="54">
        <v>0.65266396069626931</v>
      </c>
    </row>
    <row r="94" spans="1:17" x14ac:dyDescent="0.2">
      <c r="A94">
        <v>1088</v>
      </c>
      <c r="B94" t="s">
        <v>296</v>
      </c>
      <c r="C94" t="s">
        <v>270</v>
      </c>
      <c r="D94" s="11">
        <v>1</v>
      </c>
      <c r="E94" t="s">
        <v>265</v>
      </c>
      <c r="F94" s="3">
        <v>31</v>
      </c>
      <c r="G94" s="3">
        <v>249107</v>
      </c>
      <c r="H94" s="3">
        <v>6974.9960000000001</v>
      </c>
      <c r="I94" s="3">
        <f t="shared" si="14"/>
        <v>8035.7096774193551</v>
      </c>
      <c r="J94" s="3">
        <f t="shared" si="15"/>
        <v>224.99987096774194</v>
      </c>
      <c r="K94" s="38">
        <f t="shared" si="16"/>
        <v>2.8000000000000001E-2</v>
      </c>
      <c r="L94" s="54">
        <f t="shared" si="19"/>
        <v>1.3831766854230398</v>
      </c>
      <c r="M94" s="54">
        <f t="shared" si="20"/>
        <v>0.4237730180586608</v>
      </c>
      <c r="N94" s="3">
        <v>7126</v>
      </c>
      <c r="O94" s="38">
        <f t="shared" si="17"/>
        <v>2.8606181279530483E-2</v>
      </c>
      <c r="P94" s="3">
        <f t="shared" si="18"/>
        <v>229.87096774193549</v>
      </c>
      <c r="Q94" s="54">
        <v>0.42839327629406554</v>
      </c>
    </row>
    <row r="95" spans="1:17" x14ac:dyDescent="0.2">
      <c r="A95">
        <v>1089</v>
      </c>
      <c r="B95" t="s">
        <v>296</v>
      </c>
      <c r="C95" t="s">
        <v>270</v>
      </c>
      <c r="D95" s="11">
        <v>1</v>
      </c>
      <c r="E95" t="s">
        <v>265</v>
      </c>
      <c r="F95" s="3">
        <v>31</v>
      </c>
      <c r="G95" s="3">
        <v>243571</v>
      </c>
      <c r="H95" s="3">
        <v>6819.9880000000003</v>
      </c>
      <c r="I95" s="3">
        <f t="shared" si="14"/>
        <v>7857.1290322580644</v>
      </c>
      <c r="J95" s="3">
        <f t="shared" si="15"/>
        <v>219.99961290322582</v>
      </c>
      <c r="K95" s="38">
        <f t="shared" si="16"/>
        <v>2.8000000000000004E-2</v>
      </c>
      <c r="L95" s="54">
        <f t="shared" si="19"/>
        <v>1.313023928743799</v>
      </c>
      <c r="M95" s="54">
        <f t="shared" si="20"/>
        <v>0.33207721930936646</v>
      </c>
      <c r="N95" s="3">
        <v>6956</v>
      </c>
      <c r="O95" s="38">
        <f t="shared" si="17"/>
        <v>2.8558408020659273E-2</v>
      </c>
      <c r="P95" s="3">
        <f t="shared" si="18"/>
        <v>224.38709677419354</v>
      </c>
      <c r="Q95" s="54">
        <v>0.3330782354231287</v>
      </c>
    </row>
    <row r="96" spans="1:17" x14ac:dyDescent="0.2">
      <c r="A96">
        <v>1090</v>
      </c>
      <c r="B96" t="s">
        <v>296</v>
      </c>
      <c r="C96" t="s">
        <v>270</v>
      </c>
      <c r="D96" s="11">
        <v>1</v>
      </c>
      <c r="E96" t="s">
        <v>265</v>
      </c>
      <c r="F96" s="3">
        <v>31</v>
      </c>
      <c r="G96" s="3">
        <v>280107</v>
      </c>
      <c r="H96" s="3">
        <v>7842.9960000000001</v>
      </c>
      <c r="I96" s="3">
        <f t="shared" si="14"/>
        <v>9035.7096774193542</v>
      </c>
      <c r="J96" s="3">
        <f t="shared" si="15"/>
        <v>252.99987096774194</v>
      </c>
      <c r="K96" s="38">
        <f t="shared" si="16"/>
        <v>2.8000000000000004E-2</v>
      </c>
      <c r="L96" s="54">
        <f t="shared" si="19"/>
        <v>1.7760118474635846</v>
      </c>
      <c r="M96" s="54">
        <f t="shared" si="20"/>
        <v>0.93724298937877137</v>
      </c>
      <c r="N96" s="3">
        <v>7817</v>
      </c>
      <c r="O96" s="38">
        <f t="shared" si="17"/>
        <v>2.790719260853888E-2</v>
      </c>
      <c r="P96" s="3">
        <f t="shared" si="18"/>
        <v>252.16129032258064</v>
      </c>
      <c r="Q96" s="54">
        <v>0.81582088359887239</v>
      </c>
    </row>
    <row r="97" spans="1:17" x14ac:dyDescent="0.2">
      <c r="A97">
        <v>1091</v>
      </c>
      <c r="B97" t="s">
        <v>296</v>
      </c>
      <c r="C97" t="s">
        <v>270</v>
      </c>
      <c r="D97" s="11">
        <v>1</v>
      </c>
      <c r="E97" t="s">
        <v>265</v>
      </c>
      <c r="F97" s="3">
        <v>31</v>
      </c>
      <c r="G97" s="3">
        <v>255750</v>
      </c>
      <c r="H97" s="3">
        <v>7161</v>
      </c>
      <c r="I97" s="3">
        <f t="shared" si="14"/>
        <v>8250</v>
      </c>
      <c r="J97" s="3">
        <f t="shared" si="15"/>
        <v>231</v>
      </c>
      <c r="K97" s="38">
        <f t="shared" si="16"/>
        <v>2.8000000000000001E-2</v>
      </c>
      <c r="L97" s="54">
        <f t="shared" si="19"/>
        <v>1.4673574590177281</v>
      </c>
      <c r="M97" s="54">
        <f t="shared" si="20"/>
        <v>0.53380466384832181</v>
      </c>
      <c r="N97" s="3">
        <v>7185</v>
      </c>
      <c r="O97" s="38">
        <f t="shared" si="17"/>
        <v>2.809384164222874E-2</v>
      </c>
      <c r="P97" s="3">
        <f t="shared" si="18"/>
        <v>231.7741935483871</v>
      </c>
      <c r="Q97" s="54">
        <v>0.46147320224339061</v>
      </c>
    </row>
    <row r="98" spans="1:17" x14ac:dyDescent="0.2">
      <c r="A98">
        <v>1092</v>
      </c>
      <c r="B98" t="s">
        <v>296</v>
      </c>
      <c r="C98" t="s">
        <v>270</v>
      </c>
      <c r="D98" s="11">
        <v>1</v>
      </c>
      <c r="E98" t="s">
        <v>265</v>
      </c>
      <c r="F98" s="3">
        <v>31</v>
      </c>
      <c r="G98" s="3">
        <v>272357</v>
      </c>
      <c r="H98" s="3">
        <v>7625.9960000000001</v>
      </c>
      <c r="I98" s="3">
        <f t="shared" si="14"/>
        <v>8785.7096774193542</v>
      </c>
      <c r="J98" s="3">
        <f t="shared" si="15"/>
        <v>245.99987096774194</v>
      </c>
      <c r="K98" s="38">
        <f t="shared" si="16"/>
        <v>2.8000000000000004E-2</v>
      </c>
      <c r="L98" s="54">
        <f t="shared" si="19"/>
        <v>1.6778030569534483</v>
      </c>
      <c r="M98" s="54">
        <f t="shared" si="20"/>
        <v>0.80887549654874369</v>
      </c>
      <c r="N98" s="3">
        <v>7918</v>
      </c>
      <c r="O98" s="38">
        <f t="shared" si="17"/>
        <v>2.9072136937916045E-2</v>
      </c>
      <c r="P98" s="3">
        <f t="shared" si="18"/>
        <v>255.41935483870967</v>
      </c>
      <c r="Q98" s="54">
        <v>0.87244923141042863</v>
      </c>
    </row>
    <row r="99" spans="1:17" x14ac:dyDescent="0.2">
      <c r="A99">
        <v>1093</v>
      </c>
      <c r="B99" t="s">
        <v>296</v>
      </c>
      <c r="C99" t="s">
        <v>270</v>
      </c>
      <c r="D99" s="11">
        <v>1</v>
      </c>
      <c r="E99" t="s">
        <v>265</v>
      </c>
      <c r="F99" s="3">
        <v>31</v>
      </c>
      <c r="G99" s="3">
        <v>252429</v>
      </c>
      <c r="H99" s="3">
        <v>7068.0119999999997</v>
      </c>
      <c r="I99" s="3">
        <f t="shared" si="14"/>
        <v>8142.8709677419356</v>
      </c>
      <c r="J99" s="3">
        <f t="shared" si="15"/>
        <v>228.00038709677418</v>
      </c>
      <c r="K99" s="38">
        <f t="shared" si="16"/>
        <v>2.7999999999999997E-2</v>
      </c>
      <c r="L99" s="54">
        <f t="shared" si="19"/>
        <v>1.4252734082713845</v>
      </c>
      <c r="M99" s="54">
        <f t="shared" si="20"/>
        <v>0.47879712272722191</v>
      </c>
      <c r="N99" s="3">
        <v>7033</v>
      </c>
      <c r="O99" s="38">
        <f t="shared" si="17"/>
        <v>2.7861299612960477E-2</v>
      </c>
      <c r="P99" s="3">
        <f t="shared" si="18"/>
        <v>226.87096774193549</v>
      </c>
      <c r="Q99" s="54">
        <v>0.37625034217055314</v>
      </c>
    </row>
    <row r="100" spans="1:17" x14ac:dyDescent="0.2">
      <c r="A100">
        <v>1094</v>
      </c>
      <c r="B100" t="s">
        <v>295</v>
      </c>
      <c r="C100" t="s">
        <v>270</v>
      </c>
      <c r="D100" s="11">
        <v>1</v>
      </c>
      <c r="E100" t="s">
        <v>265</v>
      </c>
      <c r="F100" s="3">
        <v>31</v>
      </c>
      <c r="G100" s="3">
        <v>240386</v>
      </c>
      <c r="H100" s="3">
        <v>6851.0010000000002</v>
      </c>
      <c r="I100" s="3">
        <f t="shared" si="14"/>
        <v>7754.3870967741932</v>
      </c>
      <c r="J100" s="3">
        <f t="shared" si="15"/>
        <v>221.00003225806452</v>
      </c>
      <c r="K100" s="38">
        <f t="shared" si="16"/>
        <v>2.8500000000000001E-2</v>
      </c>
      <c r="L100" s="54">
        <f t="shared" si="19"/>
        <v>1.2726632838696332</v>
      </c>
      <c r="M100" s="54">
        <f t="shared" si="20"/>
        <v>0.35042312278926319</v>
      </c>
      <c r="N100" s="3">
        <v>6782</v>
      </c>
      <c r="O100" s="38">
        <f t="shared" si="17"/>
        <v>2.8212957493364839E-2</v>
      </c>
      <c r="P100" s="3">
        <f t="shared" si="18"/>
        <v>218.7741935483871</v>
      </c>
      <c r="Q100" s="54">
        <v>0.23552048770817036</v>
      </c>
    </row>
    <row r="101" spans="1:17" x14ac:dyDescent="0.2">
      <c r="A101">
        <v>1095</v>
      </c>
      <c r="B101" t="s">
        <v>295</v>
      </c>
      <c r="C101" t="s">
        <v>270</v>
      </c>
      <c r="D101" s="11">
        <v>1</v>
      </c>
      <c r="E101" t="s">
        <v>265</v>
      </c>
      <c r="F101" s="3">
        <v>31</v>
      </c>
      <c r="G101" s="3">
        <v>238211</v>
      </c>
      <c r="H101" s="3">
        <v>6789.0135</v>
      </c>
      <c r="I101" s="3">
        <f t="shared" si="14"/>
        <v>7684.2258064516127</v>
      </c>
      <c r="J101" s="3">
        <f t="shared" si="15"/>
        <v>219.00043548387097</v>
      </c>
      <c r="K101" s="38">
        <f t="shared" si="16"/>
        <v>2.8500000000000001E-2</v>
      </c>
      <c r="L101" s="54">
        <f t="shared" si="19"/>
        <v>1.2451014620167886</v>
      </c>
      <c r="M101" s="54">
        <f t="shared" si="20"/>
        <v>0.31375409070722937</v>
      </c>
      <c r="N101" s="3">
        <v>6902</v>
      </c>
      <c r="O101" s="38">
        <f t="shared" si="17"/>
        <v>2.8974312689170525E-2</v>
      </c>
      <c r="P101" s="3">
        <f t="shared" si="18"/>
        <v>222.64516129032259</v>
      </c>
      <c r="Q101" s="54">
        <v>0.30280169302883153</v>
      </c>
    </row>
    <row r="102" spans="1:17" x14ac:dyDescent="0.2">
      <c r="A102">
        <v>1096</v>
      </c>
      <c r="B102" t="s">
        <v>295</v>
      </c>
      <c r="C102" t="s">
        <v>270</v>
      </c>
      <c r="D102" s="11">
        <v>1</v>
      </c>
      <c r="E102" t="s">
        <v>265</v>
      </c>
      <c r="F102" s="3">
        <v>31</v>
      </c>
      <c r="G102" s="3">
        <v>243649</v>
      </c>
      <c r="H102" s="3">
        <v>6943.9965000000002</v>
      </c>
      <c r="I102" s="3">
        <f t="shared" ref="I102:I133" si="21">G102/F102</f>
        <v>7859.6451612903229</v>
      </c>
      <c r="J102" s="3">
        <f t="shared" ref="J102:J133" si="22">H102/F102</f>
        <v>223.99988709677419</v>
      </c>
      <c r="K102" s="38">
        <f t="shared" ref="K102:K133" si="23">J102/I102</f>
        <v>2.8499999999999998E-2</v>
      </c>
      <c r="L102" s="54">
        <f t="shared" si="19"/>
        <v>1.3140123526999012</v>
      </c>
      <c r="M102" s="54">
        <f t="shared" si="20"/>
        <v>0.40543510057486132</v>
      </c>
      <c r="N102" s="3">
        <v>7187</v>
      </c>
      <c r="O102" s="38">
        <f t="shared" ref="O102:O133" si="24">N102/G102</f>
        <v>2.9497350697109365E-2</v>
      </c>
      <c r="P102" s="3">
        <f t="shared" ref="P102:P133" si="25">N102/F102</f>
        <v>231.83870967741936</v>
      </c>
      <c r="Q102" s="54">
        <v>0.46259455566540164</v>
      </c>
    </row>
    <row r="103" spans="1:17" x14ac:dyDescent="0.2">
      <c r="A103">
        <v>1097</v>
      </c>
      <c r="B103" t="s">
        <v>295</v>
      </c>
      <c r="C103" t="s">
        <v>270</v>
      </c>
      <c r="D103" s="11">
        <v>1</v>
      </c>
      <c r="E103" t="s">
        <v>265</v>
      </c>
      <c r="F103" s="3">
        <v>31</v>
      </c>
      <c r="G103" s="3">
        <v>269754</v>
      </c>
      <c r="H103" s="3">
        <v>7687.9890000000005</v>
      </c>
      <c r="I103" s="3">
        <f t="shared" si="21"/>
        <v>8701.7419354838712</v>
      </c>
      <c r="J103" s="3">
        <f t="shared" si="22"/>
        <v>247.99964516129035</v>
      </c>
      <c r="K103" s="38">
        <f t="shared" si="23"/>
        <v>2.8500000000000001E-2</v>
      </c>
      <c r="L103" s="54">
        <f t="shared" si="19"/>
        <v>1.6448175754440442</v>
      </c>
      <c r="M103" s="54">
        <f t="shared" si="20"/>
        <v>0.84554778218474358</v>
      </c>
      <c r="N103" s="3">
        <v>7983</v>
      </c>
      <c r="O103" s="38">
        <f t="shared" si="24"/>
        <v>2.9593629751551415E-2</v>
      </c>
      <c r="P103" s="3">
        <f t="shared" si="25"/>
        <v>257.51612903225805</v>
      </c>
      <c r="Q103" s="54">
        <v>0.90889321762578668</v>
      </c>
    </row>
    <row r="104" spans="1:17" x14ac:dyDescent="0.2">
      <c r="A104">
        <v>1098</v>
      </c>
      <c r="B104" t="s">
        <v>295</v>
      </c>
      <c r="C104" t="s">
        <v>270</v>
      </c>
      <c r="D104" s="11">
        <v>1</v>
      </c>
      <c r="E104" t="s">
        <v>265</v>
      </c>
      <c r="F104" s="3">
        <v>31</v>
      </c>
      <c r="G104" s="3">
        <v>244737</v>
      </c>
      <c r="H104" s="3">
        <v>6975.0045</v>
      </c>
      <c r="I104" s="3">
        <f t="shared" si="21"/>
        <v>7894.7419354838712</v>
      </c>
      <c r="J104" s="3">
        <f t="shared" si="22"/>
        <v>225.00014516129033</v>
      </c>
      <c r="K104" s="38">
        <f t="shared" si="23"/>
        <v>2.8500000000000001E-2</v>
      </c>
      <c r="L104" s="54">
        <f t="shared" si="19"/>
        <v>1.3277995996773242</v>
      </c>
      <c r="M104" s="54">
        <f t="shared" si="20"/>
        <v>0.42377804627842613</v>
      </c>
      <c r="N104" s="3">
        <v>6963</v>
      </c>
      <c r="O104" s="38">
        <f t="shared" si="24"/>
        <v>2.8450949386484268E-2</v>
      </c>
      <c r="P104" s="3">
        <f t="shared" si="25"/>
        <v>224.61290322580646</v>
      </c>
      <c r="Q104" s="54">
        <v>0.33700297240016763</v>
      </c>
    </row>
    <row r="105" spans="1:17" x14ac:dyDescent="0.2">
      <c r="A105">
        <v>1099</v>
      </c>
      <c r="B105" t="s">
        <v>295</v>
      </c>
      <c r="C105" t="s">
        <v>270</v>
      </c>
      <c r="D105" s="11">
        <v>1</v>
      </c>
      <c r="E105" t="s">
        <v>265</v>
      </c>
      <c r="F105" s="3">
        <v>31</v>
      </c>
      <c r="G105" s="3">
        <v>278456</v>
      </c>
      <c r="H105" s="3">
        <v>7935.9960000000001</v>
      </c>
      <c r="I105" s="3">
        <f t="shared" si="21"/>
        <v>8982.4516129032254</v>
      </c>
      <c r="J105" s="3">
        <f t="shared" si="22"/>
        <v>255.99987096774194</v>
      </c>
      <c r="K105" s="38">
        <f t="shared" si="23"/>
        <v>2.8500000000000001E-2</v>
      </c>
      <c r="L105" s="54">
        <f t="shared" si="19"/>
        <v>1.7550902070594254</v>
      </c>
      <c r="M105" s="54">
        <f t="shared" si="20"/>
        <v>0.99225762916306892</v>
      </c>
      <c r="N105" s="3">
        <v>8068</v>
      </c>
      <c r="O105" s="38">
        <f t="shared" si="24"/>
        <v>2.8974056942569024E-2</v>
      </c>
      <c r="P105" s="3">
        <f t="shared" si="25"/>
        <v>260.25806451612902</v>
      </c>
      <c r="Q105" s="54">
        <v>0.95655073806125512</v>
      </c>
    </row>
    <row r="106" spans="1:17" x14ac:dyDescent="0.2">
      <c r="A106">
        <v>1100</v>
      </c>
      <c r="B106" t="s">
        <v>294</v>
      </c>
      <c r="C106" t="s">
        <v>270</v>
      </c>
      <c r="D106" s="11">
        <v>1</v>
      </c>
      <c r="E106" t="s">
        <v>265</v>
      </c>
      <c r="F106" s="3">
        <v>31</v>
      </c>
      <c r="G106" s="3">
        <v>716207</v>
      </c>
      <c r="H106" s="3">
        <v>20770.003000000001</v>
      </c>
      <c r="I106" s="3">
        <f t="shared" si="21"/>
        <v>23103.451612903227</v>
      </c>
      <c r="J106" s="3">
        <f t="shared" si="22"/>
        <v>670.00009677419359</v>
      </c>
      <c r="K106" s="38">
        <f t="shared" si="23"/>
        <v>2.9000000000000001E-2</v>
      </c>
      <c r="L106" s="54">
        <f t="shared" si="19"/>
        <v>7.3023155302339653</v>
      </c>
      <c r="M106" s="54">
        <f t="shared" si="20"/>
        <v>8.5842820602829981</v>
      </c>
      <c r="N106" s="3">
        <v>5366</v>
      </c>
      <c r="O106" s="38">
        <f t="shared" si="24"/>
        <v>7.4922473530697128E-3</v>
      </c>
      <c r="P106" s="3">
        <f t="shared" si="25"/>
        <v>173.09677419354838</v>
      </c>
      <c r="Q106" s="54">
        <v>-0.55839773507563106</v>
      </c>
    </row>
    <row r="107" spans="1:17" x14ac:dyDescent="0.2">
      <c r="A107">
        <v>1101</v>
      </c>
      <c r="B107" t="s">
        <v>294</v>
      </c>
      <c r="C107" t="s">
        <v>270</v>
      </c>
      <c r="D107" s="11">
        <v>1</v>
      </c>
      <c r="E107" t="s">
        <v>265</v>
      </c>
      <c r="F107" s="3">
        <v>31</v>
      </c>
      <c r="G107" s="3">
        <v>189207</v>
      </c>
      <c r="H107" s="3">
        <v>5487.0030000000006</v>
      </c>
      <c r="I107" s="3">
        <f t="shared" si="21"/>
        <v>6103.4516129032254</v>
      </c>
      <c r="J107" s="3">
        <f t="shared" si="22"/>
        <v>177.00009677419357</v>
      </c>
      <c r="K107" s="38">
        <f t="shared" si="23"/>
        <v>2.9000000000000005E-2</v>
      </c>
      <c r="L107" s="54">
        <f t="shared" si="19"/>
        <v>0.62411777554469572</v>
      </c>
      <c r="M107" s="54">
        <f t="shared" si="20"/>
        <v>-0.45645707760323445</v>
      </c>
      <c r="N107" s="3">
        <v>5533</v>
      </c>
      <c r="O107" s="38">
        <f t="shared" si="24"/>
        <v>2.9243104113484172E-2</v>
      </c>
      <c r="P107" s="3">
        <f t="shared" si="25"/>
        <v>178.48387096774192</v>
      </c>
      <c r="Q107" s="54">
        <v>-0.46476472433771115</v>
      </c>
    </row>
    <row r="108" spans="1:17" x14ac:dyDescent="0.2">
      <c r="A108">
        <v>1102</v>
      </c>
      <c r="B108" t="s">
        <v>294</v>
      </c>
      <c r="C108" t="s">
        <v>270</v>
      </c>
      <c r="D108" s="11">
        <v>1</v>
      </c>
      <c r="E108" t="s">
        <v>265</v>
      </c>
      <c r="F108" s="3">
        <v>31</v>
      </c>
      <c r="G108" s="3">
        <v>210586</v>
      </c>
      <c r="H108" s="3">
        <v>6106.9940000000006</v>
      </c>
      <c r="I108" s="3">
        <f t="shared" si="21"/>
        <v>6793.0967741935483</v>
      </c>
      <c r="J108" s="3">
        <f t="shared" si="22"/>
        <v>196.99980645161293</v>
      </c>
      <c r="K108" s="38">
        <f t="shared" si="23"/>
        <v>2.9000000000000005E-2</v>
      </c>
      <c r="L108" s="54">
        <f t="shared" si="19"/>
        <v>0.89503464423065759</v>
      </c>
      <c r="M108" s="54">
        <f t="shared" si="20"/>
        <v>-8.9698136371982443E-2</v>
      </c>
      <c r="N108" s="3">
        <v>6107</v>
      </c>
      <c r="O108" s="38">
        <f t="shared" si="24"/>
        <v>2.9000028491922542E-2</v>
      </c>
      <c r="P108" s="3">
        <f t="shared" si="25"/>
        <v>197</v>
      </c>
      <c r="Q108" s="54">
        <v>-0.14293629222054854</v>
      </c>
    </row>
    <row r="109" spans="1:17" x14ac:dyDescent="0.2">
      <c r="A109">
        <v>1103</v>
      </c>
      <c r="B109" t="s">
        <v>294</v>
      </c>
      <c r="C109" t="s">
        <v>270</v>
      </c>
      <c r="D109" s="11">
        <v>1</v>
      </c>
      <c r="E109" t="s">
        <v>265</v>
      </c>
      <c r="F109" s="3">
        <v>31</v>
      </c>
      <c r="G109" s="3">
        <v>217000</v>
      </c>
      <c r="H109" s="3">
        <v>6293</v>
      </c>
      <c r="I109" s="3">
        <f t="shared" si="21"/>
        <v>7000</v>
      </c>
      <c r="J109" s="3">
        <f t="shared" si="22"/>
        <v>203</v>
      </c>
      <c r="K109" s="38">
        <f t="shared" si="23"/>
        <v>2.9000000000000001E-2</v>
      </c>
      <c r="L109" s="54">
        <f t="shared" si="19"/>
        <v>0.97631350646704662</v>
      </c>
      <c r="M109" s="54">
        <f t="shared" si="20"/>
        <v>2.0334692528211247E-2</v>
      </c>
      <c r="N109" s="3">
        <v>6251</v>
      </c>
      <c r="O109" s="38">
        <f t="shared" si="24"/>
        <v>2.8806451612903225E-2</v>
      </c>
      <c r="P109" s="3">
        <f t="shared" si="25"/>
        <v>201.64516129032259</v>
      </c>
      <c r="Q109" s="54">
        <v>-6.2198845835755037E-2</v>
      </c>
    </row>
    <row r="110" spans="1:17" x14ac:dyDescent="0.2">
      <c r="A110">
        <v>1104</v>
      </c>
      <c r="B110" t="s">
        <v>294</v>
      </c>
      <c r="C110" t="s">
        <v>270</v>
      </c>
      <c r="D110" s="11">
        <v>1</v>
      </c>
      <c r="E110" t="s">
        <v>265</v>
      </c>
      <c r="F110" s="3">
        <v>31</v>
      </c>
      <c r="G110" s="3">
        <v>210586</v>
      </c>
      <c r="H110" s="3">
        <v>6106.9940000000006</v>
      </c>
      <c r="I110" s="3">
        <f t="shared" si="21"/>
        <v>6793.0967741935483</v>
      </c>
      <c r="J110" s="3">
        <f t="shared" si="22"/>
        <v>196.99980645161293</v>
      </c>
      <c r="K110" s="38">
        <f t="shared" si="23"/>
        <v>2.9000000000000005E-2</v>
      </c>
      <c r="L110" s="54">
        <f t="shared" si="19"/>
        <v>0.89503464423065759</v>
      </c>
      <c r="M110" s="54">
        <f t="shared" si="20"/>
        <v>-8.9698136371982443E-2</v>
      </c>
      <c r="N110" s="3">
        <v>6270</v>
      </c>
      <c r="O110" s="38">
        <f t="shared" si="24"/>
        <v>2.9774059054258117E-2</v>
      </c>
      <c r="P110" s="3">
        <f t="shared" si="25"/>
        <v>202.25806451612902</v>
      </c>
      <c r="Q110" s="54">
        <v>-5.1545988326650659E-2</v>
      </c>
    </row>
    <row r="111" spans="1:17" x14ac:dyDescent="0.2">
      <c r="A111">
        <v>1105</v>
      </c>
      <c r="B111" t="s">
        <v>294</v>
      </c>
      <c r="C111" t="s">
        <v>270</v>
      </c>
      <c r="D111" s="11">
        <v>1</v>
      </c>
      <c r="E111" t="s">
        <v>265</v>
      </c>
      <c r="F111" s="3">
        <v>31</v>
      </c>
      <c r="G111" s="3">
        <v>214862</v>
      </c>
      <c r="H111" s="3">
        <v>6230.9980000000005</v>
      </c>
      <c r="I111" s="3">
        <f t="shared" si="21"/>
        <v>6931.0322580645161</v>
      </c>
      <c r="J111" s="3">
        <f t="shared" si="22"/>
        <v>200.99993548387098</v>
      </c>
      <c r="K111" s="38">
        <f t="shared" si="23"/>
        <v>2.9000000000000001E-2</v>
      </c>
      <c r="L111" s="54">
        <f t="shared" si="19"/>
        <v>0.9492205523882502</v>
      </c>
      <c r="M111" s="54">
        <f t="shared" si="20"/>
        <v>-1.6342917105186473E-2</v>
      </c>
      <c r="N111" s="3">
        <v>6262</v>
      </c>
      <c r="O111" s="38">
        <f t="shared" si="24"/>
        <v>2.9144287961575338E-2</v>
      </c>
      <c r="P111" s="3">
        <f t="shared" si="25"/>
        <v>202</v>
      </c>
      <c r="Q111" s="54">
        <v>-5.6031402014694608E-2</v>
      </c>
    </row>
    <row r="112" spans="1:17" x14ac:dyDescent="0.2">
      <c r="A112">
        <v>2106</v>
      </c>
      <c r="B112" t="s">
        <v>293</v>
      </c>
      <c r="C112" t="s">
        <v>270</v>
      </c>
      <c r="D112" s="11">
        <v>0.25</v>
      </c>
      <c r="E112" t="s">
        <v>269</v>
      </c>
      <c r="F112" s="3">
        <v>20</v>
      </c>
      <c r="G112" s="3">
        <v>68000</v>
      </c>
      <c r="H112" s="3">
        <v>4420</v>
      </c>
      <c r="I112" s="3">
        <f t="shared" si="21"/>
        <v>3400</v>
      </c>
      <c r="J112" s="3">
        <f t="shared" si="22"/>
        <v>221</v>
      </c>
      <c r="K112" s="38">
        <f t="shared" si="23"/>
        <v>6.5000000000000002E-2</v>
      </c>
      <c r="L112" s="54">
        <f t="shared" si="19"/>
        <v>-0.43789307687891621</v>
      </c>
      <c r="M112" s="54">
        <f t="shared" si="20"/>
        <v>0.35042253123399658</v>
      </c>
      <c r="N112" s="3">
        <v>4494</v>
      </c>
      <c r="O112" s="38">
        <f t="shared" si="24"/>
        <v>6.6088235294117642E-2</v>
      </c>
      <c r="P112" s="3">
        <f t="shared" si="25"/>
        <v>224.7</v>
      </c>
      <c r="Q112" s="54">
        <v>0.33851679951988212</v>
      </c>
    </row>
    <row r="113" spans="1:17" x14ac:dyDescent="0.2">
      <c r="A113">
        <v>2107</v>
      </c>
      <c r="B113" t="s">
        <v>293</v>
      </c>
      <c r="C113" t="s">
        <v>270</v>
      </c>
      <c r="D113" s="11">
        <v>0.25</v>
      </c>
      <c r="E113" t="s">
        <v>269</v>
      </c>
      <c r="F113" s="3">
        <v>20</v>
      </c>
      <c r="G113" s="3">
        <v>73666.75</v>
      </c>
      <c r="H113" s="3">
        <v>4420.0050000000001</v>
      </c>
      <c r="I113" s="3">
        <f t="shared" si="21"/>
        <v>3683.3375000000001</v>
      </c>
      <c r="J113" s="3">
        <f t="shared" si="22"/>
        <v>221.00024999999999</v>
      </c>
      <c r="K113" s="38">
        <f t="shared" si="23"/>
        <v>0.06</v>
      </c>
      <c r="L113" s="54">
        <f t="shared" si="19"/>
        <v>-0.32658814415425319</v>
      </c>
      <c r="M113" s="54">
        <f t="shared" si="20"/>
        <v>0.35042711578731184</v>
      </c>
      <c r="N113" s="3">
        <v>4442</v>
      </c>
      <c r="O113" s="38">
        <f t="shared" si="24"/>
        <v>6.0298574322879724E-2</v>
      </c>
      <c r="P113" s="3">
        <f t="shared" si="25"/>
        <v>222.1</v>
      </c>
      <c r="Q113" s="54">
        <v>0.29332625661283818</v>
      </c>
    </row>
    <row r="114" spans="1:17" x14ac:dyDescent="0.2">
      <c r="A114">
        <v>1108</v>
      </c>
      <c r="B114" t="s">
        <v>292</v>
      </c>
      <c r="C114" t="s">
        <v>266</v>
      </c>
      <c r="D114" s="11">
        <v>0.01</v>
      </c>
      <c r="E114" t="s">
        <v>269</v>
      </c>
      <c r="F114" s="3">
        <v>31</v>
      </c>
      <c r="G114" s="3">
        <v>106285.71</v>
      </c>
      <c r="H114" s="3">
        <v>7439.9997000000012</v>
      </c>
      <c r="I114" s="3">
        <f t="shared" si="21"/>
        <v>3428.5712903225808</v>
      </c>
      <c r="J114" s="3">
        <f t="shared" si="22"/>
        <v>239.99999032258069</v>
      </c>
      <c r="K114" s="38">
        <f t="shared" si="23"/>
        <v>7.0000000000000007E-2</v>
      </c>
      <c r="L114" s="54">
        <f t="shared" si="19"/>
        <v>-0.42666926941533767</v>
      </c>
      <c r="M114" s="54">
        <f t="shared" si="20"/>
        <v>0.69884840573463525</v>
      </c>
      <c r="N114" s="3">
        <v>7688</v>
      </c>
      <c r="O114" s="38">
        <f t="shared" si="24"/>
        <v>7.2333336250000116E-2</v>
      </c>
      <c r="P114" s="3">
        <f t="shared" si="25"/>
        <v>248</v>
      </c>
      <c r="Q114" s="54">
        <v>0.74349358787916175</v>
      </c>
    </row>
    <row r="115" spans="1:17" x14ac:dyDescent="0.2">
      <c r="A115">
        <v>1109</v>
      </c>
      <c r="B115" t="s">
        <v>292</v>
      </c>
      <c r="C115" t="s">
        <v>266</v>
      </c>
      <c r="D115" s="11">
        <v>0.01</v>
      </c>
      <c r="E115" t="s">
        <v>269</v>
      </c>
      <c r="F115" s="3">
        <v>31</v>
      </c>
      <c r="G115" s="3">
        <v>94328.57</v>
      </c>
      <c r="H115" s="3">
        <v>6602.9999000000007</v>
      </c>
      <c r="I115" s="3">
        <f t="shared" si="21"/>
        <v>3042.8570967741939</v>
      </c>
      <c r="J115" s="3">
        <f t="shared" si="22"/>
        <v>212.99999677419356</v>
      </c>
      <c r="K115" s="38">
        <f t="shared" si="23"/>
        <v>6.9999999999999993E-2</v>
      </c>
      <c r="L115" s="54">
        <f t="shared" si="19"/>
        <v>-0.57819136713925645</v>
      </c>
      <c r="M115" s="54">
        <f t="shared" si="20"/>
        <v>0.20371676598701005</v>
      </c>
      <c r="N115" s="3">
        <v>6790</v>
      </c>
      <c r="O115" s="38">
        <f t="shared" si="24"/>
        <v>7.1982433317922659E-2</v>
      </c>
      <c r="P115" s="3">
        <f t="shared" si="25"/>
        <v>219.03225806451613</v>
      </c>
      <c r="Q115" s="54">
        <v>0.24000590139621431</v>
      </c>
    </row>
    <row r="116" spans="1:17" x14ac:dyDescent="0.2">
      <c r="A116">
        <v>1110</v>
      </c>
      <c r="B116" t="s">
        <v>292</v>
      </c>
      <c r="C116" t="s">
        <v>266</v>
      </c>
      <c r="D116" s="11">
        <v>0.01</v>
      </c>
      <c r="E116" t="s">
        <v>265</v>
      </c>
      <c r="F116" s="3">
        <v>31</v>
      </c>
      <c r="G116" s="3">
        <v>93885.71</v>
      </c>
      <c r="H116" s="3">
        <v>6571.9997000000012</v>
      </c>
      <c r="I116" s="3">
        <f t="shared" si="21"/>
        <v>3028.5712903225808</v>
      </c>
      <c r="J116" s="3">
        <f t="shared" si="22"/>
        <v>211.99999032258069</v>
      </c>
      <c r="K116" s="38">
        <f t="shared" si="23"/>
        <v>7.0000000000000007E-2</v>
      </c>
      <c r="L116" s="54">
        <f t="shared" si="19"/>
        <v>-0.58380333423155584</v>
      </c>
      <c r="M116" s="54">
        <f t="shared" si="20"/>
        <v>0.18537843441452473</v>
      </c>
      <c r="N116" s="3">
        <v>6780</v>
      </c>
      <c r="O116" s="38">
        <f t="shared" si="24"/>
        <v>7.2215462821764886E-2</v>
      </c>
      <c r="P116" s="3">
        <f t="shared" si="25"/>
        <v>218.70967741935485</v>
      </c>
      <c r="Q116" s="54">
        <v>0.23439913428615938</v>
      </c>
    </row>
    <row r="117" spans="1:17" x14ac:dyDescent="0.2">
      <c r="A117">
        <v>2111</v>
      </c>
      <c r="B117" t="s">
        <v>291</v>
      </c>
      <c r="C117" t="s">
        <v>270</v>
      </c>
      <c r="D117" s="11">
        <v>0.25</v>
      </c>
      <c r="E117" t="s">
        <v>265</v>
      </c>
      <c r="F117" s="3">
        <v>10</v>
      </c>
      <c r="G117" s="3">
        <v>54226.75</v>
      </c>
      <c r="H117" s="3">
        <v>2629.9973749999999</v>
      </c>
      <c r="I117" s="3">
        <f t="shared" si="21"/>
        <v>5422.6750000000002</v>
      </c>
      <c r="J117" s="3">
        <f t="shared" si="22"/>
        <v>262.99973749999998</v>
      </c>
      <c r="K117" s="38">
        <f t="shared" si="23"/>
        <v>4.8499999999999995E-2</v>
      </c>
      <c r="L117" s="54">
        <f t="shared" si="19"/>
        <v>0.3566847845014437</v>
      </c>
      <c r="M117" s="54">
        <f t="shared" si="20"/>
        <v>1.1206226744331809</v>
      </c>
      <c r="N117" s="3">
        <v>5374</v>
      </c>
      <c r="O117" s="38">
        <f t="shared" si="24"/>
        <v>9.9102380282794014E-2</v>
      </c>
      <c r="P117" s="3">
        <f t="shared" si="25"/>
        <v>537.4</v>
      </c>
      <c r="Q117" s="54">
        <v>5.7735486329939878</v>
      </c>
    </row>
    <row r="118" spans="1:17" x14ac:dyDescent="0.2">
      <c r="A118">
        <v>2112</v>
      </c>
      <c r="B118" t="s">
        <v>290</v>
      </c>
      <c r="C118" t="s">
        <v>270</v>
      </c>
      <c r="D118" s="11">
        <v>0.25</v>
      </c>
      <c r="E118" t="s">
        <v>265</v>
      </c>
      <c r="F118" s="3">
        <v>10</v>
      </c>
      <c r="G118" s="3">
        <v>40206.25</v>
      </c>
      <c r="H118" s="3">
        <v>1950.003125</v>
      </c>
      <c r="I118" s="3">
        <f t="shared" si="21"/>
        <v>4020.625</v>
      </c>
      <c r="J118" s="3">
        <f t="shared" si="22"/>
        <v>195.00031250000001</v>
      </c>
      <c r="K118" s="38">
        <f t="shared" si="23"/>
        <v>4.8500000000000001E-2</v>
      </c>
      <c r="L118" s="54">
        <f t="shared" si="19"/>
        <v>-0.19408975443750281</v>
      </c>
      <c r="M118" s="54">
        <f t="shared" si="20"/>
        <v>-0.12636528287160459</v>
      </c>
      <c r="N118" s="3">
        <v>1999</v>
      </c>
      <c r="O118" s="38">
        <f t="shared" si="24"/>
        <v>4.9718638271413026E-2</v>
      </c>
      <c r="P118" s="3">
        <f t="shared" si="25"/>
        <v>199.9</v>
      </c>
      <c r="Q118" s="54">
        <v>-9.2531455901153165E-2</v>
      </c>
    </row>
    <row r="119" spans="1:17" x14ac:dyDescent="0.2">
      <c r="A119">
        <v>2113</v>
      </c>
      <c r="B119" t="s">
        <v>289</v>
      </c>
      <c r="C119" t="s">
        <v>270</v>
      </c>
      <c r="D119" s="11">
        <v>0.25</v>
      </c>
      <c r="E119" t="s">
        <v>265</v>
      </c>
      <c r="F119" s="3">
        <v>10</v>
      </c>
      <c r="G119" s="3">
        <v>36082.5</v>
      </c>
      <c r="H119" s="3">
        <v>1750.00125</v>
      </c>
      <c r="I119" s="3">
        <f t="shared" si="21"/>
        <v>3608.25</v>
      </c>
      <c r="J119" s="3">
        <f t="shared" si="22"/>
        <v>175.000125</v>
      </c>
      <c r="K119" s="38">
        <f t="shared" si="23"/>
        <v>4.8500000000000001E-2</v>
      </c>
      <c r="L119" s="54">
        <f t="shared" si="19"/>
        <v>-0.35608515438397265</v>
      </c>
      <c r="M119" s="54">
        <f t="shared" si="20"/>
        <v>-0.49313298651524168</v>
      </c>
      <c r="N119" s="3">
        <v>1838</v>
      </c>
      <c r="O119" s="38">
        <f t="shared" si="24"/>
        <v>5.093882075798517E-2</v>
      </c>
      <c r="P119" s="3">
        <f t="shared" si="25"/>
        <v>183.8</v>
      </c>
      <c r="Q119" s="54">
        <v>-0.37236520236400278</v>
      </c>
    </row>
    <row r="120" spans="1:17" x14ac:dyDescent="0.2">
      <c r="A120">
        <v>2114</v>
      </c>
      <c r="B120" t="s">
        <v>288</v>
      </c>
      <c r="C120" t="s">
        <v>270</v>
      </c>
      <c r="D120" s="11">
        <v>0.25</v>
      </c>
      <c r="E120" t="s">
        <v>265</v>
      </c>
      <c r="F120" s="3">
        <v>10</v>
      </c>
      <c r="G120" s="3">
        <v>43711.25</v>
      </c>
      <c r="H120" s="3">
        <v>2119.995625</v>
      </c>
      <c r="I120" s="3">
        <f t="shared" si="21"/>
        <v>4371.125</v>
      </c>
      <c r="J120" s="3">
        <f t="shared" si="22"/>
        <v>211.9995625</v>
      </c>
      <c r="K120" s="38">
        <f t="shared" si="23"/>
        <v>4.8500000000000001E-2</v>
      </c>
      <c r="L120" s="54">
        <f t="shared" si="19"/>
        <v>-5.6401030142291718E-2</v>
      </c>
      <c r="M120" s="54">
        <f t="shared" si="20"/>
        <v>0.18537058891280198</v>
      </c>
      <c r="N120" s="3">
        <v>2194</v>
      </c>
      <c r="O120" s="38">
        <f t="shared" si="24"/>
        <v>5.0193028110612256E-2</v>
      </c>
      <c r="P120" s="3">
        <f t="shared" si="25"/>
        <v>219.4</v>
      </c>
      <c r="Q120" s="54">
        <v>0.24639761590167725</v>
      </c>
    </row>
    <row r="121" spans="1:17" x14ac:dyDescent="0.2">
      <c r="A121">
        <v>2115</v>
      </c>
      <c r="B121" t="s">
        <v>291</v>
      </c>
      <c r="C121" t="s">
        <v>270</v>
      </c>
      <c r="D121" s="11">
        <v>0.25</v>
      </c>
      <c r="E121" t="s">
        <v>265</v>
      </c>
      <c r="F121" s="3">
        <v>10</v>
      </c>
      <c r="G121" s="3">
        <v>50103</v>
      </c>
      <c r="H121" s="3">
        <v>2429.9955</v>
      </c>
      <c r="I121" s="3">
        <f t="shared" si="21"/>
        <v>5010.3</v>
      </c>
      <c r="J121" s="3">
        <f t="shared" si="22"/>
        <v>242.99955</v>
      </c>
      <c r="K121" s="38">
        <f t="shared" si="23"/>
        <v>4.8500000000000001E-2</v>
      </c>
      <c r="L121" s="54">
        <f t="shared" si="19"/>
        <v>0.19468938455497384</v>
      </c>
      <c r="M121" s="54">
        <f t="shared" si="20"/>
        <v>0.75385497078954433</v>
      </c>
      <c r="N121" s="3">
        <v>4892</v>
      </c>
      <c r="O121" s="38">
        <f t="shared" si="24"/>
        <v>9.7638863940283011E-2</v>
      </c>
      <c r="P121" s="3">
        <f t="shared" si="25"/>
        <v>489.2</v>
      </c>
      <c r="Q121" s="54">
        <v>4.9357854914095558</v>
      </c>
    </row>
    <row r="122" spans="1:17" x14ac:dyDescent="0.2">
      <c r="A122">
        <v>2116</v>
      </c>
      <c r="B122" t="s">
        <v>290</v>
      </c>
      <c r="C122" t="s">
        <v>270</v>
      </c>
      <c r="D122" s="11">
        <v>0.25</v>
      </c>
      <c r="E122" t="s">
        <v>265</v>
      </c>
      <c r="F122" s="3">
        <v>10</v>
      </c>
      <c r="G122" s="3">
        <v>41649.5</v>
      </c>
      <c r="H122" s="3">
        <v>2020.0007500000002</v>
      </c>
      <c r="I122" s="3">
        <f t="shared" si="21"/>
        <v>4164.95</v>
      </c>
      <c r="J122" s="3">
        <f t="shared" si="22"/>
        <v>202.00007500000001</v>
      </c>
      <c r="K122" s="38">
        <f t="shared" si="23"/>
        <v>4.8500000000000001E-2</v>
      </c>
      <c r="L122" s="54">
        <f t="shared" si="19"/>
        <v>-0.1373938196760012</v>
      </c>
      <c r="M122" s="54">
        <f t="shared" si="20"/>
        <v>1.9978546327735118E-3</v>
      </c>
      <c r="N122" s="3">
        <v>2111</v>
      </c>
      <c r="O122" s="38">
        <f t="shared" si="24"/>
        <v>5.0684882171454643E-2</v>
      </c>
      <c r="P122" s="3">
        <f t="shared" si="25"/>
        <v>211.1</v>
      </c>
      <c r="Q122" s="54">
        <v>0.10213549815995948</v>
      </c>
    </row>
    <row r="123" spans="1:17" x14ac:dyDescent="0.2">
      <c r="A123">
        <v>2117</v>
      </c>
      <c r="B123" t="s">
        <v>289</v>
      </c>
      <c r="C123" t="s">
        <v>270</v>
      </c>
      <c r="D123" s="11">
        <v>0.25</v>
      </c>
      <c r="E123" t="s">
        <v>265</v>
      </c>
      <c r="F123" s="3">
        <v>10</v>
      </c>
      <c r="G123" s="3">
        <v>36082.5</v>
      </c>
      <c r="H123" s="3">
        <v>1750.00125</v>
      </c>
      <c r="I123" s="3">
        <f t="shared" si="21"/>
        <v>3608.25</v>
      </c>
      <c r="J123" s="3">
        <f t="shared" si="22"/>
        <v>175.000125</v>
      </c>
      <c r="K123" s="38">
        <f t="shared" si="23"/>
        <v>4.8500000000000001E-2</v>
      </c>
      <c r="L123" s="54">
        <f t="shared" si="19"/>
        <v>-0.35608515438397265</v>
      </c>
      <c r="M123" s="54">
        <f t="shared" si="20"/>
        <v>-0.49313298651524168</v>
      </c>
      <c r="N123" s="3">
        <v>1861</v>
      </c>
      <c r="O123" s="38">
        <f t="shared" si="24"/>
        <v>5.1576248874107944E-2</v>
      </c>
      <c r="P123" s="3">
        <f t="shared" si="25"/>
        <v>186.1</v>
      </c>
      <c r="Q123" s="54">
        <v>-0.33238895286931025</v>
      </c>
    </row>
    <row r="124" spans="1:17" x14ac:dyDescent="0.2">
      <c r="A124">
        <v>2118</v>
      </c>
      <c r="B124" t="s">
        <v>288</v>
      </c>
      <c r="C124" t="s">
        <v>270</v>
      </c>
      <c r="D124" s="11">
        <v>0.25</v>
      </c>
      <c r="E124" t="s">
        <v>265</v>
      </c>
      <c r="F124" s="3">
        <v>10</v>
      </c>
      <c r="G124" s="3">
        <v>51134</v>
      </c>
      <c r="H124" s="3">
        <v>2479.9990000000003</v>
      </c>
      <c r="I124" s="3">
        <f t="shared" si="21"/>
        <v>5113.3999999999996</v>
      </c>
      <c r="J124" s="3">
        <f t="shared" si="22"/>
        <v>247.99990000000003</v>
      </c>
      <c r="K124" s="38">
        <f t="shared" si="23"/>
        <v>4.8500000000000008E-2</v>
      </c>
      <c r="L124" s="54">
        <f t="shared" si="19"/>
        <v>0.23519068976135382</v>
      </c>
      <c r="M124" s="54">
        <f t="shared" si="20"/>
        <v>0.84555245547134894</v>
      </c>
      <c r="N124" s="3">
        <v>5125</v>
      </c>
      <c r="O124" s="38">
        <f t="shared" si="24"/>
        <v>0.10022685493018343</v>
      </c>
      <c r="P124" s="3">
        <f t="shared" si="25"/>
        <v>512.5</v>
      </c>
      <c r="Q124" s="54">
        <v>5.3407622797688354</v>
      </c>
    </row>
    <row r="125" spans="1:17" x14ac:dyDescent="0.2">
      <c r="A125">
        <v>1119</v>
      </c>
      <c r="B125" t="s">
        <v>291</v>
      </c>
      <c r="C125" t="s">
        <v>270</v>
      </c>
      <c r="D125" s="11">
        <v>0.25</v>
      </c>
      <c r="E125" t="s">
        <v>265</v>
      </c>
      <c r="F125" s="3">
        <v>31</v>
      </c>
      <c r="G125" s="3">
        <v>157844</v>
      </c>
      <c r="H125" s="3">
        <v>6881.9984000000004</v>
      </c>
      <c r="I125" s="3">
        <f t="shared" si="21"/>
        <v>5091.7419354838712</v>
      </c>
      <c r="J125" s="3">
        <f t="shared" si="22"/>
        <v>221.99994838709679</v>
      </c>
      <c r="K125" s="38">
        <f t="shared" si="23"/>
        <v>4.36E-2</v>
      </c>
      <c r="L125" s="54">
        <f t="shared" si="19"/>
        <v>0.22668264047767595</v>
      </c>
      <c r="M125" s="54">
        <f t="shared" si="20"/>
        <v>0.36875979800700309</v>
      </c>
      <c r="N125" s="3">
        <v>6974</v>
      </c>
      <c r="O125" s="38">
        <f t="shared" si="24"/>
        <v>4.4182864093662094E-2</v>
      </c>
      <c r="P125" s="3">
        <f t="shared" si="25"/>
        <v>224.96774193548387</v>
      </c>
      <c r="Q125" s="54">
        <v>0.34317041622122807</v>
      </c>
    </row>
    <row r="126" spans="1:17" x14ac:dyDescent="0.2">
      <c r="A126">
        <v>1120</v>
      </c>
      <c r="B126" t="s">
        <v>290</v>
      </c>
      <c r="C126" t="s">
        <v>270</v>
      </c>
      <c r="D126" s="11">
        <v>0.25</v>
      </c>
      <c r="E126" t="s">
        <v>265</v>
      </c>
      <c r="F126" s="3">
        <v>31</v>
      </c>
      <c r="G126" s="3">
        <v>112339.5</v>
      </c>
      <c r="H126" s="3">
        <v>4898.0021999999999</v>
      </c>
      <c r="I126" s="3">
        <f t="shared" si="21"/>
        <v>3623.8548387096776</v>
      </c>
      <c r="J126" s="3">
        <f t="shared" si="22"/>
        <v>158.00007096774192</v>
      </c>
      <c r="K126" s="38">
        <f t="shared" si="23"/>
        <v>4.3599999999999993E-2</v>
      </c>
      <c r="L126" s="54">
        <f t="shared" si="19"/>
        <v>-0.34995502504083992</v>
      </c>
      <c r="M126" s="54">
        <f t="shared" si="20"/>
        <v>-0.80488360281466609</v>
      </c>
      <c r="N126" s="3">
        <v>5143</v>
      </c>
      <c r="O126" s="38">
        <f t="shared" si="24"/>
        <v>4.5780869596179441E-2</v>
      </c>
      <c r="P126" s="3">
        <f t="shared" si="25"/>
        <v>165.90322580645162</v>
      </c>
      <c r="Q126" s="54">
        <v>-0.6834286416298595</v>
      </c>
    </row>
    <row r="127" spans="1:17" x14ac:dyDescent="0.2">
      <c r="A127">
        <v>1121</v>
      </c>
      <c r="B127" t="s">
        <v>289</v>
      </c>
      <c r="C127" t="s">
        <v>270</v>
      </c>
      <c r="D127" s="11">
        <v>0.25</v>
      </c>
      <c r="E127" t="s">
        <v>265</v>
      </c>
      <c r="F127" s="3">
        <v>31</v>
      </c>
      <c r="G127" s="3">
        <v>126559.75</v>
      </c>
      <c r="H127" s="3">
        <v>5518.0051000000003</v>
      </c>
      <c r="I127" s="3">
        <f t="shared" si="21"/>
        <v>4082.5725806451615</v>
      </c>
      <c r="J127" s="3">
        <f t="shared" si="22"/>
        <v>178.00016451612905</v>
      </c>
      <c r="K127" s="38">
        <f t="shared" si="23"/>
        <v>4.36E-2</v>
      </c>
      <c r="L127" s="54">
        <f t="shared" si="19"/>
        <v>-0.16975456655674107</v>
      </c>
      <c r="M127" s="54">
        <f t="shared" si="20"/>
        <v>-0.43811762207574234</v>
      </c>
      <c r="N127" s="3">
        <v>5720</v>
      </c>
      <c r="O127" s="38">
        <f t="shared" si="24"/>
        <v>4.5196043765889232E-2</v>
      </c>
      <c r="P127" s="3">
        <f t="shared" si="25"/>
        <v>184.51612903225808</v>
      </c>
      <c r="Q127" s="54">
        <v>-0.35991817937968046</v>
      </c>
    </row>
    <row r="128" spans="1:17" x14ac:dyDescent="0.2">
      <c r="A128">
        <v>1122</v>
      </c>
      <c r="B128" t="s">
        <v>288</v>
      </c>
      <c r="C128" t="s">
        <v>270</v>
      </c>
      <c r="D128" s="11">
        <v>0.25</v>
      </c>
      <c r="E128" t="s">
        <v>265</v>
      </c>
      <c r="F128" s="3">
        <v>31</v>
      </c>
      <c r="G128" s="3">
        <v>122293.5</v>
      </c>
      <c r="H128" s="3">
        <v>5331.9966000000004</v>
      </c>
      <c r="I128" s="3">
        <f t="shared" si="21"/>
        <v>3944.9516129032259</v>
      </c>
      <c r="J128" s="3">
        <f t="shared" si="22"/>
        <v>171.99989032258065</v>
      </c>
      <c r="K128" s="38">
        <f t="shared" si="23"/>
        <v>4.36E-2</v>
      </c>
      <c r="L128" s="54">
        <f t="shared" si="19"/>
        <v>-0.22381692171982098</v>
      </c>
      <c r="M128" s="54">
        <f t="shared" si="20"/>
        <v>-0.54815192986410277</v>
      </c>
      <c r="N128" s="3">
        <v>5581</v>
      </c>
      <c r="O128" s="38">
        <f t="shared" si="24"/>
        <v>4.5636113121302439E-2</v>
      </c>
      <c r="P128" s="3">
        <f t="shared" si="25"/>
        <v>180.03225806451613</v>
      </c>
      <c r="Q128" s="54">
        <v>-0.43785224220944646</v>
      </c>
    </row>
    <row r="129" spans="1:17" x14ac:dyDescent="0.2">
      <c r="A129">
        <v>1123</v>
      </c>
      <c r="B129" t="s">
        <v>287</v>
      </c>
      <c r="C129" t="s">
        <v>266</v>
      </c>
      <c r="D129" s="11">
        <v>0.01</v>
      </c>
      <c r="E129" t="s">
        <v>269</v>
      </c>
      <c r="F129" s="3">
        <v>31</v>
      </c>
      <c r="G129" s="3">
        <v>95214.29</v>
      </c>
      <c r="H129" s="3">
        <v>6665.0003000000006</v>
      </c>
      <c r="I129" s="3">
        <f t="shared" si="21"/>
        <v>3071.4287096774192</v>
      </c>
      <c r="J129" s="3">
        <f t="shared" si="22"/>
        <v>215.00000967741937</v>
      </c>
      <c r="K129" s="38">
        <f t="shared" si="23"/>
        <v>7.0000000000000007E-2</v>
      </c>
      <c r="L129" s="54">
        <f t="shared" si="19"/>
        <v>-0.56696743295465823</v>
      </c>
      <c r="M129" s="54">
        <f t="shared" si="20"/>
        <v>0.24039342913198172</v>
      </c>
      <c r="N129" s="3">
        <v>6732</v>
      </c>
      <c r="O129" s="38">
        <f t="shared" si="24"/>
        <v>7.0703672736518855E-2</v>
      </c>
      <c r="P129" s="3">
        <f t="shared" si="25"/>
        <v>217.16129032258064</v>
      </c>
      <c r="Q129" s="54">
        <v>0.20748665215789472</v>
      </c>
    </row>
    <row r="130" spans="1:17" x14ac:dyDescent="0.2">
      <c r="A130">
        <v>1124</v>
      </c>
      <c r="B130" t="s">
        <v>287</v>
      </c>
      <c r="C130" t="s">
        <v>266</v>
      </c>
      <c r="D130" s="11">
        <v>0.01</v>
      </c>
      <c r="E130" t="s">
        <v>269</v>
      </c>
      <c r="F130" s="3">
        <v>31</v>
      </c>
      <c r="G130" s="3">
        <v>111157.14</v>
      </c>
      <c r="H130" s="3">
        <v>7780.9998000000005</v>
      </c>
      <c r="I130" s="3">
        <f t="shared" si="21"/>
        <v>3585.7141935483869</v>
      </c>
      <c r="J130" s="3">
        <f t="shared" si="22"/>
        <v>250.99999354838712</v>
      </c>
      <c r="K130" s="38">
        <f t="shared" si="23"/>
        <v>7.0000000000000007E-2</v>
      </c>
      <c r="L130" s="54">
        <f t="shared" si="19"/>
        <v>-0.36493801156310646</v>
      </c>
      <c r="M130" s="54">
        <f t="shared" si="20"/>
        <v>0.90056881076591944</v>
      </c>
      <c r="N130" s="3">
        <v>7872</v>
      </c>
      <c r="O130" s="38">
        <f t="shared" si="24"/>
        <v>7.0818662660806136E-2</v>
      </c>
      <c r="P130" s="3">
        <f t="shared" si="25"/>
        <v>253.93548387096774</v>
      </c>
      <c r="Q130" s="54">
        <v>0.84665810270417552</v>
      </c>
    </row>
    <row r="131" spans="1:17" x14ac:dyDescent="0.2">
      <c r="A131">
        <v>1125</v>
      </c>
      <c r="B131" t="s">
        <v>287</v>
      </c>
      <c r="C131" t="s">
        <v>266</v>
      </c>
      <c r="D131" s="11">
        <v>0.01</v>
      </c>
      <c r="E131" t="s">
        <v>265</v>
      </c>
      <c r="F131" s="3">
        <v>31</v>
      </c>
      <c r="G131" s="3">
        <v>99642.86</v>
      </c>
      <c r="H131" s="3">
        <v>6975.0002000000004</v>
      </c>
      <c r="I131" s="3">
        <f t="shared" si="21"/>
        <v>3214.2858064516131</v>
      </c>
      <c r="J131" s="3">
        <f t="shared" si="22"/>
        <v>225.0000064516129</v>
      </c>
      <c r="K131" s="38">
        <f t="shared" si="23"/>
        <v>6.9999999999999993E-2</v>
      </c>
      <c r="L131" s="54">
        <f t="shared" si="19"/>
        <v>-0.51084814219472596</v>
      </c>
      <c r="M131" s="54">
        <f t="shared" si="20"/>
        <v>0.42377550259078001</v>
      </c>
      <c r="N131" s="3">
        <v>7219</v>
      </c>
      <c r="O131" s="38">
        <f t="shared" si="24"/>
        <v>7.2448743442329933E-2</v>
      </c>
      <c r="P131" s="3">
        <f t="shared" si="25"/>
        <v>232.87096774193549</v>
      </c>
      <c r="Q131" s="54">
        <v>0.48053621041757788</v>
      </c>
    </row>
    <row r="132" spans="1:17" x14ac:dyDescent="0.2">
      <c r="A132">
        <v>1126</v>
      </c>
      <c r="B132" t="s">
        <v>286</v>
      </c>
      <c r="C132" t="s">
        <v>266</v>
      </c>
      <c r="D132" s="11">
        <v>0.01</v>
      </c>
      <c r="E132" t="s">
        <v>269</v>
      </c>
      <c r="F132" s="3">
        <v>31</v>
      </c>
      <c r="G132" s="3">
        <v>109385.71</v>
      </c>
      <c r="H132" s="3">
        <v>7656.9997000000012</v>
      </c>
      <c r="I132" s="3">
        <f t="shared" si="21"/>
        <v>3528.5712903225808</v>
      </c>
      <c r="J132" s="3">
        <f t="shared" si="22"/>
        <v>246.99999032258069</v>
      </c>
      <c r="K132" s="38">
        <f t="shared" si="23"/>
        <v>7.0000000000000007E-2</v>
      </c>
      <c r="L132" s="54">
        <f t="shared" si="19"/>
        <v>-0.38738575321128316</v>
      </c>
      <c r="M132" s="54">
        <f t="shared" si="20"/>
        <v>0.82721589856466293</v>
      </c>
      <c r="N132" s="3">
        <v>7746</v>
      </c>
      <c r="O132" s="38">
        <f t="shared" si="24"/>
        <v>7.0813637357201406E-2</v>
      </c>
      <c r="P132" s="3">
        <f t="shared" si="25"/>
        <v>249.87096774193549</v>
      </c>
      <c r="Q132" s="54">
        <v>0.77601283711748137</v>
      </c>
    </row>
    <row r="133" spans="1:17" x14ac:dyDescent="0.2">
      <c r="A133">
        <v>1127</v>
      </c>
      <c r="B133" t="s">
        <v>286</v>
      </c>
      <c r="C133" t="s">
        <v>266</v>
      </c>
      <c r="D133" s="11">
        <v>0.01</v>
      </c>
      <c r="E133" t="s">
        <v>269</v>
      </c>
      <c r="F133" s="3">
        <v>31</v>
      </c>
      <c r="G133" s="3">
        <v>94771.43</v>
      </c>
      <c r="H133" s="3">
        <v>6634.0001000000002</v>
      </c>
      <c r="I133" s="3">
        <f t="shared" si="21"/>
        <v>3057.1429032258061</v>
      </c>
      <c r="J133" s="3">
        <f t="shared" si="22"/>
        <v>214.00000322580647</v>
      </c>
      <c r="K133" s="38">
        <f t="shared" si="23"/>
        <v>7.0000000000000007E-2</v>
      </c>
      <c r="L133" s="54">
        <f t="shared" si="19"/>
        <v>-0.57257940004695751</v>
      </c>
      <c r="M133" s="54">
        <f t="shared" si="20"/>
        <v>0.22205509755949587</v>
      </c>
      <c r="N133" s="3">
        <v>6822</v>
      </c>
      <c r="O133" s="38">
        <f t="shared" si="24"/>
        <v>7.1983719144050065E-2</v>
      </c>
      <c r="P133" s="3">
        <f t="shared" si="25"/>
        <v>220.06451612903226</v>
      </c>
      <c r="Q133" s="54">
        <v>0.2579475561483906</v>
      </c>
    </row>
    <row r="134" spans="1:17" x14ac:dyDescent="0.2">
      <c r="A134">
        <v>1128</v>
      </c>
      <c r="B134" t="s">
        <v>286</v>
      </c>
      <c r="C134" t="s">
        <v>266</v>
      </c>
      <c r="D134" s="11">
        <v>0.01</v>
      </c>
      <c r="E134" t="s">
        <v>269</v>
      </c>
      <c r="F134" s="3">
        <v>31</v>
      </c>
      <c r="G134" s="3">
        <v>94328.57</v>
      </c>
      <c r="H134" s="3">
        <v>6602.9999000000007</v>
      </c>
      <c r="I134" s="3">
        <f t="shared" ref="I134:I165" si="26">G134/F134</f>
        <v>3042.8570967741939</v>
      </c>
      <c r="J134" s="3">
        <f t="shared" ref="J134:J165" si="27">H134/F134</f>
        <v>212.99999677419356</v>
      </c>
      <c r="K134" s="38">
        <f t="shared" ref="K134:K165" si="28">J134/I134</f>
        <v>6.9999999999999993E-2</v>
      </c>
      <c r="L134" s="54">
        <f t="shared" si="19"/>
        <v>-0.57819136713925645</v>
      </c>
      <c r="M134" s="54">
        <f t="shared" si="20"/>
        <v>0.20371676598701005</v>
      </c>
      <c r="N134" s="3">
        <v>6702</v>
      </c>
      <c r="O134" s="38">
        <f t="shared" ref="O134:O165" si="29">N134/G134</f>
        <v>7.1049524020135146E-2</v>
      </c>
      <c r="P134" s="3">
        <f t="shared" ref="P134:P165" si="30">N134/F134</f>
        <v>216.19354838709677</v>
      </c>
      <c r="Q134" s="54">
        <v>0.1906663508277294</v>
      </c>
    </row>
    <row r="135" spans="1:17" x14ac:dyDescent="0.2">
      <c r="A135">
        <v>1129</v>
      </c>
      <c r="B135" t="s">
        <v>286</v>
      </c>
      <c r="C135" t="s">
        <v>266</v>
      </c>
      <c r="D135" s="11">
        <v>0.01</v>
      </c>
      <c r="E135" t="s">
        <v>269</v>
      </c>
      <c r="F135" s="3">
        <v>31</v>
      </c>
      <c r="G135" s="3">
        <v>107614.29</v>
      </c>
      <c r="H135" s="3">
        <v>7533.0003000000006</v>
      </c>
      <c r="I135" s="3">
        <f t="shared" si="26"/>
        <v>3471.4287096774192</v>
      </c>
      <c r="J135" s="3">
        <f t="shared" si="27"/>
        <v>243.00000967741937</v>
      </c>
      <c r="K135" s="38">
        <f t="shared" si="28"/>
        <v>7.0000000000000007E-2</v>
      </c>
      <c r="L135" s="54">
        <f t="shared" ref="L135:L198" si="31">(I135-I$1)/I$2</f>
        <v>-0.40983336813844018</v>
      </c>
      <c r="M135" s="54">
        <f t="shared" ref="M135:M198" si="32">STANDARDIZE(J135,J$1,J$2)</f>
        <v>0.75386340045209232</v>
      </c>
      <c r="N135" s="3">
        <v>7621</v>
      </c>
      <c r="O135" s="38">
        <f t="shared" si="29"/>
        <v>7.0817732477722065E-2</v>
      </c>
      <c r="P135" s="3">
        <f t="shared" si="30"/>
        <v>245.83870967741936</v>
      </c>
      <c r="Q135" s="54">
        <v>0.70592824824179268</v>
      </c>
    </row>
    <row r="136" spans="1:17" x14ac:dyDescent="0.2">
      <c r="A136">
        <v>1130</v>
      </c>
      <c r="B136" t="s">
        <v>286</v>
      </c>
      <c r="C136" t="s">
        <v>266</v>
      </c>
      <c r="D136" s="11">
        <v>0.01</v>
      </c>
      <c r="E136" t="s">
        <v>265</v>
      </c>
      <c r="F136" s="3">
        <v>31</v>
      </c>
      <c r="G136" s="3">
        <v>108942.86</v>
      </c>
      <c r="H136" s="3">
        <v>7626.0002000000004</v>
      </c>
      <c r="I136" s="3">
        <f t="shared" si="26"/>
        <v>3514.2858064516131</v>
      </c>
      <c r="J136" s="3">
        <f t="shared" si="27"/>
        <v>246.0000064516129</v>
      </c>
      <c r="K136" s="38">
        <f t="shared" si="28"/>
        <v>6.9999999999999993E-2</v>
      </c>
      <c r="L136" s="54">
        <f t="shared" si="31"/>
        <v>-0.39299759358256237</v>
      </c>
      <c r="M136" s="54">
        <f t="shared" si="32"/>
        <v>0.80887798108086295</v>
      </c>
      <c r="N136" s="3">
        <v>7817</v>
      </c>
      <c r="O136" s="38">
        <f t="shared" si="29"/>
        <v>7.1753210811612622E-2</v>
      </c>
      <c r="P136" s="3">
        <f t="shared" si="30"/>
        <v>252.16129032258064</v>
      </c>
      <c r="Q136" s="54">
        <v>0.81582088359887239</v>
      </c>
    </row>
    <row r="137" spans="1:17" x14ac:dyDescent="0.2">
      <c r="A137">
        <v>1131</v>
      </c>
      <c r="B137" t="s">
        <v>286</v>
      </c>
      <c r="C137" t="s">
        <v>266</v>
      </c>
      <c r="D137" s="11">
        <v>0.01</v>
      </c>
      <c r="E137" t="s">
        <v>265</v>
      </c>
      <c r="F137" s="3">
        <v>31</v>
      </c>
      <c r="G137" s="3">
        <v>95214.29</v>
      </c>
      <c r="H137" s="3">
        <v>6665.0003000000006</v>
      </c>
      <c r="I137" s="3">
        <f t="shared" si="26"/>
        <v>3071.4287096774192</v>
      </c>
      <c r="J137" s="3">
        <f t="shared" si="27"/>
        <v>215.00000967741937</v>
      </c>
      <c r="K137" s="38">
        <f t="shared" si="28"/>
        <v>7.0000000000000007E-2</v>
      </c>
      <c r="L137" s="54">
        <f t="shared" si="31"/>
        <v>-0.56696743295465823</v>
      </c>
      <c r="M137" s="54">
        <f t="shared" si="32"/>
        <v>0.24039342913198172</v>
      </c>
      <c r="N137" s="3">
        <v>6898</v>
      </c>
      <c r="O137" s="38">
        <f t="shared" si="29"/>
        <v>7.2447108517009376E-2</v>
      </c>
      <c r="P137" s="3">
        <f t="shared" si="30"/>
        <v>222.51612903225808</v>
      </c>
      <c r="Q137" s="54">
        <v>0.30055898618480958</v>
      </c>
    </row>
    <row r="138" spans="1:17" x14ac:dyDescent="0.2">
      <c r="A138">
        <v>1132</v>
      </c>
      <c r="B138" t="s">
        <v>285</v>
      </c>
      <c r="C138" t="s">
        <v>266</v>
      </c>
      <c r="D138" s="11">
        <v>0.01</v>
      </c>
      <c r="E138" t="s">
        <v>269</v>
      </c>
      <c r="F138" s="3">
        <v>31</v>
      </c>
      <c r="G138" s="3">
        <v>107614.29</v>
      </c>
      <c r="H138" s="3">
        <v>7533.0003000000006</v>
      </c>
      <c r="I138" s="3">
        <f t="shared" si="26"/>
        <v>3471.4287096774192</v>
      </c>
      <c r="J138" s="3">
        <f t="shared" si="27"/>
        <v>243.00000967741937</v>
      </c>
      <c r="K138" s="38">
        <f t="shared" si="28"/>
        <v>7.0000000000000007E-2</v>
      </c>
      <c r="L138" s="54">
        <f t="shared" si="31"/>
        <v>-0.40983336813844018</v>
      </c>
      <c r="M138" s="54">
        <f t="shared" si="32"/>
        <v>0.75386340045209232</v>
      </c>
      <c r="N138" s="3">
        <v>7734</v>
      </c>
      <c r="O138" s="38">
        <f t="shared" si="29"/>
        <v>7.1867778898137044E-2</v>
      </c>
      <c r="P138" s="3">
        <f t="shared" si="30"/>
        <v>249.48387096774192</v>
      </c>
      <c r="Q138" s="54">
        <v>0.76928471658541486</v>
      </c>
    </row>
    <row r="139" spans="1:17" x14ac:dyDescent="0.2">
      <c r="A139">
        <v>1133</v>
      </c>
      <c r="B139" t="s">
        <v>285</v>
      </c>
      <c r="C139" t="s">
        <v>266</v>
      </c>
      <c r="D139" s="11">
        <v>0.01</v>
      </c>
      <c r="E139" t="s">
        <v>269</v>
      </c>
      <c r="F139" s="3">
        <v>31</v>
      </c>
      <c r="G139" s="3">
        <v>98757.14</v>
      </c>
      <c r="H139" s="3">
        <v>6912.9998000000005</v>
      </c>
      <c r="I139" s="3">
        <f t="shared" si="26"/>
        <v>3185.7141935483869</v>
      </c>
      <c r="J139" s="3">
        <f t="shared" si="27"/>
        <v>222.99999354838712</v>
      </c>
      <c r="K139" s="38">
        <f t="shared" si="28"/>
        <v>7.0000000000000007E-2</v>
      </c>
      <c r="L139" s="54">
        <f t="shared" si="31"/>
        <v>-0.52207207637932451</v>
      </c>
      <c r="M139" s="54">
        <f t="shared" si="32"/>
        <v>0.38709883944580886</v>
      </c>
      <c r="N139" s="3">
        <v>7213</v>
      </c>
      <c r="O139" s="38">
        <f t="shared" si="29"/>
        <v>7.3037757067488995E-2</v>
      </c>
      <c r="P139" s="3">
        <f t="shared" si="30"/>
        <v>232.67741935483872</v>
      </c>
      <c r="Q139" s="54">
        <v>0.47717215015154496</v>
      </c>
    </row>
    <row r="140" spans="1:17" x14ac:dyDescent="0.2">
      <c r="A140">
        <v>1134</v>
      </c>
      <c r="B140" t="s">
        <v>285</v>
      </c>
      <c r="C140" t="s">
        <v>266</v>
      </c>
      <c r="D140" s="11">
        <v>0.01</v>
      </c>
      <c r="E140" t="s">
        <v>265</v>
      </c>
      <c r="F140" s="3">
        <v>31</v>
      </c>
      <c r="G140" s="3">
        <v>109828.57</v>
      </c>
      <c r="H140" s="3">
        <v>7687.9999000000016</v>
      </c>
      <c r="I140" s="3">
        <f t="shared" si="26"/>
        <v>3542.8570967741939</v>
      </c>
      <c r="J140" s="3">
        <f t="shared" si="27"/>
        <v>247.99999677419359</v>
      </c>
      <c r="K140" s="38">
        <f t="shared" si="28"/>
        <v>7.0000000000000007E-2</v>
      </c>
      <c r="L140" s="54">
        <f t="shared" si="31"/>
        <v>-0.38177378611898388</v>
      </c>
      <c r="M140" s="54">
        <f t="shared" si="32"/>
        <v>0.84555423013714881</v>
      </c>
      <c r="N140" s="3">
        <v>7919</v>
      </c>
      <c r="O140" s="38">
        <f t="shared" si="29"/>
        <v>7.2103278773455751E-2</v>
      </c>
      <c r="P140" s="3">
        <f t="shared" si="30"/>
        <v>255.45161290322579</v>
      </c>
      <c r="Q140" s="54">
        <v>0.8730099081214342</v>
      </c>
    </row>
    <row r="141" spans="1:17" x14ac:dyDescent="0.2">
      <c r="A141">
        <v>1135</v>
      </c>
      <c r="B141" t="s">
        <v>284</v>
      </c>
      <c r="C141" t="s">
        <v>266</v>
      </c>
      <c r="D141" s="11">
        <v>0.01</v>
      </c>
      <c r="E141" t="s">
        <v>269</v>
      </c>
      <c r="F141" s="3">
        <v>31</v>
      </c>
      <c r="G141" s="3">
        <v>105400</v>
      </c>
      <c r="H141" s="3">
        <v>7378.0000000000009</v>
      </c>
      <c r="I141" s="3">
        <f t="shared" si="26"/>
        <v>3400</v>
      </c>
      <c r="J141" s="3">
        <f t="shared" si="27"/>
        <v>238.00000000000003</v>
      </c>
      <c r="K141" s="38">
        <f t="shared" si="28"/>
        <v>7.0000000000000007E-2</v>
      </c>
      <c r="L141" s="54">
        <f t="shared" si="31"/>
        <v>-0.43789307687891621</v>
      </c>
      <c r="M141" s="54">
        <f t="shared" si="32"/>
        <v>0.66217215667834994</v>
      </c>
      <c r="N141" s="3">
        <v>7562</v>
      </c>
      <c r="O141" s="38">
        <f t="shared" si="29"/>
        <v>7.1745730550284631E-2</v>
      </c>
      <c r="P141" s="3">
        <f t="shared" si="30"/>
        <v>243.93548387096774</v>
      </c>
      <c r="Q141" s="54">
        <v>0.6728483222924676</v>
      </c>
    </row>
    <row r="142" spans="1:17" x14ac:dyDescent="0.2">
      <c r="A142">
        <v>1136</v>
      </c>
      <c r="B142" t="s">
        <v>284</v>
      </c>
      <c r="C142" t="s">
        <v>266</v>
      </c>
      <c r="D142" s="11">
        <v>0.01</v>
      </c>
      <c r="E142" t="s">
        <v>269</v>
      </c>
      <c r="F142" s="3">
        <v>31</v>
      </c>
      <c r="G142" s="3">
        <v>108500</v>
      </c>
      <c r="H142" s="3">
        <v>7595.0000000000009</v>
      </c>
      <c r="I142" s="3">
        <f t="shared" si="26"/>
        <v>3500</v>
      </c>
      <c r="J142" s="3">
        <f t="shared" si="27"/>
        <v>245.00000000000003</v>
      </c>
      <c r="K142" s="38">
        <f t="shared" si="28"/>
        <v>7.0000000000000007E-2</v>
      </c>
      <c r="L142" s="54">
        <f t="shared" si="31"/>
        <v>-0.3986095606748617</v>
      </c>
      <c r="M142" s="54">
        <f t="shared" si="32"/>
        <v>0.79053964950837763</v>
      </c>
      <c r="N142" s="3">
        <v>7924</v>
      </c>
      <c r="O142" s="38">
        <f t="shared" si="29"/>
        <v>7.3032258064516131E-2</v>
      </c>
      <c r="P142" s="3">
        <f t="shared" si="30"/>
        <v>255.61290322580646</v>
      </c>
      <c r="Q142" s="54">
        <v>0.87581329167646216</v>
      </c>
    </row>
    <row r="143" spans="1:17" x14ac:dyDescent="0.2">
      <c r="A143">
        <v>1137</v>
      </c>
      <c r="B143" t="s">
        <v>284</v>
      </c>
      <c r="C143" t="s">
        <v>266</v>
      </c>
      <c r="D143" s="11">
        <v>0.01</v>
      </c>
      <c r="E143" t="s">
        <v>265</v>
      </c>
      <c r="F143" s="3">
        <v>31</v>
      </c>
      <c r="G143" s="3">
        <v>93885.71</v>
      </c>
      <c r="H143" s="3">
        <v>6571.9997000000012</v>
      </c>
      <c r="I143" s="3">
        <f t="shared" si="26"/>
        <v>3028.5712903225808</v>
      </c>
      <c r="J143" s="3">
        <f t="shared" si="27"/>
        <v>211.99999032258069</v>
      </c>
      <c r="K143" s="38">
        <f t="shared" si="28"/>
        <v>7.0000000000000007E-2</v>
      </c>
      <c r="L143" s="54">
        <f t="shared" si="31"/>
        <v>-0.58380333423155584</v>
      </c>
      <c r="M143" s="54">
        <f t="shared" si="32"/>
        <v>0.18537843441452473</v>
      </c>
      <c r="N143" s="3">
        <v>6824</v>
      </c>
      <c r="O143" s="38">
        <f t="shared" si="29"/>
        <v>7.2684117742732091E-2</v>
      </c>
      <c r="P143" s="3">
        <f t="shared" si="30"/>
        <v>220.12903225806451</v>
      </c>
      <c r="Q143" s="54">
        <v>0.25906890957040157</v>
      </c>
    </row>
    <row r="144" spans="1:17" x14ac:dyDescent="0.2">
      <c r="A144">
        <v>1138</v>
      </c>
      <c r="B144" t="s">
        <v>283</v>
      </c>
      <c r="C144" t="s">
        <v>266</v>
      </c>
      <c r="D144" s="11">
        <v>0.05</v>
      </c>
      <c r="E144" t="s">
        <v>269</v>
      </c>
      <c r="F144" s="3">
        <v>31</v>
      </c>
      <c r="G144" s="3">
        <v>126559.65</v>
      </c>
      <c r="H144" s="3">
        <v>5518.0007399999995</v>
      </c>
      <c r="I144" s="3">
        <f t="shared" si="26"/>
        <v>4082.5693548387094</v>
      </c>
      <c r="J144" s="3">
        <f t="shared" si="27"/>
        <v>178.00002387096774</v>
      </c>
      <c r="K144" s="38">
        <f t="shared" si="28"/>
        <v>4.36E-2</v>
      </c>
      <c r="L144" s="54">
        <f t="shared" si="31"/>
        <v>-0.16975583376694139</v>
      </c>
      <c r="M144" s="54">
        <f t="shared" si="32"/>
        <v>-0.43812020125670459</v>
      </c>
      <c r="N144" s="3">
        <v>5544</v>
      </c>
      <c r="O144" s="38">
        <f t="shared" si="29"/>
        <v>4.3805430877850882E-2</v>
      </c>
      <c r="P144" s="3">
        <f t="shared" si="30"/>
        <v>178.83870967741936</v>
      </c>
      <c r="Q144" s="54">
        <v>-0.45859728051665022</v>
      </c>
    </row>
    <row r="145" spans="1:17" x14ac:dyDescent="0.2">
      <c r="A145">
        <v>1139</v>
      </c>
      <c r="B145" t="s">
        <v>283</v>
      </c>
      <c r="C145" t="s">
        <v>266</v>
      </c>
      <c r="D145" s="11">
        <v>0.05</v>
      </c>
      <c r="E145" t="s">
        <v>269</v>
      </c>
      <c r="F145" s="3">
        <v>31</v>
      </c>
      <c r="G145" s="3">
        <v>87910.45</v>
      </c>
      <c r="H145" s="3">
        <v>4712.0001199999997</v>
      </c>
      <c r="I145" s="3">
        <f t="shared" si="26"/>
        <v>2835.8209677419354</v>
      </c>
      <c r="J145" s="3">
        <f t="shared" si="27"/>
        <v>152.00000387096773</v>
      </c>
      <c r="K145" s="38">
        <f t="shared" si="28"/>
        <v>5.3599999999999995E-2</v>
      </c>
      <c r="L145" s="54">
        <f t="shared" si="31"/>
        <v>-0.65952243843589098</v>
      </c>
      <c r="M145" s="54">
        <f t="shared" si="32"/>
        <v>-0.91491411281821544</v>
      </c>
      <c r="N145" s="3">
        <v>4764</v>
      </c>
      <c r="O145" s="38">
        <f t="shared" si="29"/>
        <v>5.4191509655564275E-2</v>
      </c>
      <c r="P145" s="3">
        <f t="shared" si="30"/>
        <v>153.67741935483872</v>
      </c>
      <c r="Q145" s="54">
        <v>-0.89592511510094741</v>
      </c>
    </row>
    <row r="146" spans="1:17" x14ac:dyDescent="0.2">
      <c r="A146">
        <v>1140</v>
      </c>
      <c r="B146" t="s">
        <v>283</v>
      </c>
      <c r="C146" t="s">
        <v>266</v>
      </c>
      <c r="D146" s="11">
        <v>0.05</v>
      </c>
      <c r="E146" t="s">
        <v>269</v>
      </c>
      <c r="F146" s="3">
        <v>31</v>
      </c>
      <c r="G146" s="3">
        <v>127981.65</v>
      </c>
      <c r="H146" s="3">
        <v>5579.9999399999997</v>
      </c>
      <c r="I146" s="3">
        <f t="shared" si="26"/>
        <v>4128.4403225806445</v>
      </c>
      <c r="J146" s="3">
        <f t="shared" si="27"/>
        <v>179.99999806451612</v>
      </c>
      <c r="K146" s="38">
        <f t="shared" si="28"/>
        <v>4.3600000000000007E-2</v>
      </c>
      <c r="L146" s="54">
        <f t="shared" si="31"/>
        <v>-0.15173610472108168</v>
      </c>
      <c r="M146" s="54">
        <f t="shared" si="32"/>
        <v>-0.40144424797805284</v>
      </c>
      <c r="N146" s="3">
        <v>5615</v>
      </c>
      <c r="O146" s="38">
        <f t="shared" si="29"/>
        <v>4.3873477174266783E-2</v>
      </c>
      <c r="P146" s="3">
        <f t="shared" si="30"/>
        <v>181.12903225806451</v>
      </c>
      <c r="Q146" s="54">
        <v>-0.41878923403525919</v>
      </c>
    </row>
    <row r="147" spans="1:17" x14ac:dyDescent="0.2">
      <c r="A147">
        <v>1141</v>
      </c>
      <c r="B147" t="s">
        <v>283</v>
      </c>
      <c r="C147" t="s">
        <v>266</v>
      </c>
      <c r="D147" s="11">
        <v>0.05</v>
      </c>
      <c r="E147" t="s">
        <v>269</v>
      </c>
      <c r="F147" s="3">
        <v>31</v>
      </c>
      <c r="G147" s="3">
        <v>102947.75</v>
      </c>
      <c r="H147" s="3">
        <v>5517.9994000000006</v>
      </c>
      <c r="I147" s="3">
        <f t="shared" si="26"/>
        <v>3320.8951612903224</v>
      </c>
      <c r="J147" s="3">
        <f t="shared" si="27"/>
        <v>177.99998064516132</v>
      </c>
      <c r="K147" s="38">
        <f t="shared" si="28"/>
        <v>5.3600000000000009E-2</v>
      </c>
      <c r="L147" s="54">
        <f t="shared" si="31"/>
        <v>-0.46896823901162354</v>
      </c>
      <c r="M147" s="54">
        <f t="shared" si="32"/>
        <v>-0.43812099394076121</v>
      </c>
      <c r="N147" s="3">
        <v>5588</v>
      </c>
      <c r="O147" s="38">
        <f t="shared" si="29"/>
        <v>5.4279962408114793E-2</v>
      </c>
      <c r="P147" s="3">
        <f t="shared" si="30"/>
        <v>180.25806451612902</v>
      </c>
      <c r="Q147" s="54">
        <v>-0.43392750523240803</v>
      </c>
    </row>
    <row r="148" spans="1:17" x14ac:dyDescent="0.2">
      <c r="A148">
        <v>1142</v>
      </c>
      <c r="B148" t="s">
        <v>283</v>
      </c>
      <c r="C148" t="s">
        <v>266</v>
      </c>
      <c r="D148" s="11">
        <v>0.05</v>
      </c>
      <c r="E148" t="s">
        <v>269</v>
      </c>
      <c r="F148" s="3">
        <v>31</v>
      </c>
      <c r="G148" s="3">
        <v>113761.45</v>
      </c>
      <c r="H148" s="3">
        <v>4959.9992199999997</v>
      </c>
      <c r="I148" s="3">
        <f t="shared" si="26"/>
        <v>3669.7241935483871</v>
      </c>
      <c r="J148" s="3">
        <f t="shared" si="27"/>
        <v>159.99997483870968</v>
      </c>
      <c r="K148" s="38">
        <f t="shared" si="28"/>
        <v>4.36E-2</v>
      </c>
      <c r="L148" s="54">
        <f t="shared" si="31"/>
        <v>-0.33193592960008017</v>
      </c>
      <c r="M148" s="54">
        <f t="shared" si="32"/>
        <v>-0.76820893912649502</v>
      </c>
      <c r="N148" s="3">
        <v>5196</v>
      </c>
      <c r="O148" s="38">
        <f t="shared" si="29"/>
        <v>4.5674523311719395E-2</v>
      </c>
      <c r="P148" s="3">
        <f t="shared" si="30"/>
        <v>167.61290322580646</v>
      </c>
      <c r="Q148" s="54">
        <v>-0.6537127759465674</v>
      </c>
    </row>
    <row r="149" spans="1:17" x14ac:dyDescent="0.2">
      <c r="A149">
        <v>1143</v>
      </c>
      <c r="B149" t="s">
        <v>283</v>
      </c>
      <c r="C149" t="s">
        <v>266</v>
      </c>
      <c r="D149" s="11">
        <v>0.05</v>
      </c>
      <c r="E149" t="s">
        <v>269</v>
      </c>
      <c r="F149" s="3">
        <v>31</v>
      </c>
      <c r="G149" s="3">
        <v>101791.05</v>
      </c>
      <c r="H149" s="3">
        <v>5456.0002800000002</v>
      </c>
      <c r="I149" s="3">
        <f t="shared" si="26"/>
        <v>3283.5822580645163</v>
      </c>
      <c r="J149" s="3">
        <f t="shared" si="27"/>
        <v>176.00000903225808</v>
      </c>
      <c r="K149" s="38">
        <f t="shared" si="28"/>
        <v>5.3600000000000002E-2</v>
      </c>
      <c r="L149" s="54">
        <f t="shared" si="31"/>
        <v>-0.4836260593965363</v>
      </c>
      <c r="M149" s="54">
        <f t="shared" si="32"/>
        <v>-0.47479689989499191</v>
      </c>
      <c r="N149" s="3">
        <v>5456</v>
      </c>
      <c r="O149" s="38">
        <f t="shared" si="29"/>
        <v>5.3599997249266999E-2</v>
      </c>
      <c r="P149" s="3">
        <f t="shared" si="30"/>
        <v>176</v>
      </c>
      <c r="Q149" s="54">
        <v>-0.5079368310851351</v>
      </c>
    </row>
    <row r="150" spans="1:17" x14ac:dyDescent="0.2">
      <c r="A150">
        <v>1144</v>
      </c>
      <c r="B150" t="s">
        <v>282</v>
      </c>
      <c r="C150" t="s">
        <v>266</v>
      </c>
      <c r="D150" s="11">
        <v>0.01</v>
      </c>
      <c r="E150" t="s">
        <v>269</v>
      </c>
      <c r="F150" s="3">
        <v>31</v>
      </c>
      <c r="G150" s="3">
        <v>89900</v>
      </c>
      <c r="H150" s="3">
        <v>6293.0000000000009</v>
      </c>
      <c r="I150" s="3">
        <f t="shared" si="26"/>
        <v>2900</v>
      </c>
      <c r="J150" s="3">
        <f t="shared" si="27"/>
        <v>203.00000000000003</v>
      </c>
      <c r="K150" s="38">
        <f t="shared" si="28"/>
        <v>7.0000000000000007E-2</v>
      </c>
      <c r="L150" s="54">
        <f t="shared" si="31"/>
        <v>-0.63431065789918883</v>
      </c>
      <c r="M150" s="54">
        <f t="shared" si="32"/>
        <v>2.0334692528211771E-2</v>
      </c>
      <c r="N150" s="3">
        <v>6398</v>
      </c>
      <c r="O150" s="38">
        <f t="shared" si="29"/>
        <v>7.1167964404894327E-2</v>
      </c>
      <c r="P150" s="3">
        <f t="shared" si="30"/>
        <v>206.38709677419354</v>
      </c>
      <c r="Q150" s="54">
        <v>2.0220630682054472E-2</v>
      </c>
    </row>
    <row r="151" spans="1:17" x14ac:dyDescent="0.2">
      <c r="A151">
        <v>1145</v>
      </c>
      <c r="B151" t="s">
        <v>282</v>
      </c>
      <c r="C151" t="s">
        <v>266</v>
      </c>
      <c r="D151" s="11">
        <v>0.01</v>
      </c>
      <c r="E151" t="s">
        <v>269</v>
      </c>
      <c r="F151" s="3">
        <v>31</v>
      </c>
      <c r="G151" s="3">
        <v>102742.86</v>
      </c>
      <c r="H151" s="3">
        <v>7192.0002000000004</v>
      </c>
      <c r="I151" s="3">
        <f t="shared" si="26"/>
        <v>3314.2858064516131</v>
      </c>
      <c r="J151" s="3">
        <f t="shared" si="27"/>
        <v>232.0000064516129</v>
      </c>
      <c r="K151" s="38">
        <f t="shared" si="28"/>
        <v>6.9999999999999993E-2</v>
      </c>
      <c r="L151" s="54">
        <f t="shared" si="31"/>
        <v>-0.47156462599067139</v>
      </c>
      <c r="M151" s="54">
        <f t="shared" si="32"/>
        <v>0.55214299542080769</v>
      </c>
      <c r="N151" s="3">
        <v>7396</v>
      </c>
      <c r="O151" s="38">
        <f t="shared" si="29"/>
        <v>7.1985537486497844E-2</v>
      </c>
      <c r="P151" s="3">
        <f t="shared" si="30"/>
        <v>238.58064516129033</v>
      </c>
      <c r="Q151" s="54">
        <v>0.57977598826555321</v>
      </c>
    </row>
    <row r="152" spans="1:17" x14ac:dyDescent="0.2">
      <c r="A152">
        <v>1146</v>
      </c>
      <c r="B152" t="s">
        <v>282</v>
      </c>
      <c r="C152" t="s">
        <v>266</v>
      </c>
      <c r="D152" s="11">
        <v>0.01</v>
      </c>
      <c r="E152" t="s">
        <v>265</v>
      </c>
      <c r="F152" s="3">
        <v>31</v>
      </c>
      <c r="G152" s="3">
        <v>91671.43</v>
      </c>
      <c r="H152" s="3">
        <v>6417.0001000000002</v>
      </c>
      <c r="I152" s="3">
        <f t="shared" si="26"/>
        <v>2957.1429032258061</v>
      </c>
      <c r="J152" s="3">
        <f t="shared" si="27"/>
        <v>207.00000322580647</v>
      </c>
      <c r="K152" s="38">
        <f t="shared" si="28"/>
        <v>7.0000000000000007E-2</v>
      </c>
      <c r="L152" s="54">
        <f t="shared" si="31"/>
        <v>-0.61186291625101208</v>
      </c>
      <c r="M152" s="54">
        <f t="shared" si="32"/>
        <v>9.3687604729468243E-2</v>
      </c>
      <c r="N152" s="3">
        <v>6620</v>
      </c>
      <c r="O152" s="38">
        <f t="shared" si="29"/>
        <v>7.2214429293837798E-2</v>
      </c>
      <c r="P152" s="3">
        <f t="shared" si="30"/>
        <v>213.54838709677421</v>
      </c>
      <c r="Q152" s="54">
        <v>0.14469086052527796</v>
      </c>
    </row>
    <row r="153" spans="1:17" x14ac:dyDescent="0.2">
      <c r="A153">
        <v>1147</v>
      </c>
      <c r="B153" t="s">
        <v>281</v>
      </c>
      <c r="C153" t="s">
        <v>272</v>
      </c>
      <c r="D153" s="11">
        <v>0.01</v>
      </c>
      <c r="E153" t="s">
        <v>269</v>
      </c>
      <c r="F153" s="3">
        <v>31</v>
      </c>
      <c r="G153" s="3">
        <v>162440</v>
      </c>
      <c r="H153" s="3">
        <v>4061</v>
      </c>
      <c r="I153" s="3">
        <f t="shared" si="26"/>
        <v>5240</v>
      </c>
      <c r="J153" s="3">
        <f t="shared" si="27"/>
        <v>131</v>
      </c>
      <c r="K153" s="38">
        <f t="shared" si="28"/>
        <v>2.5000000000000001E-2</v>
      </c>
      <c r="L153" s="54">
        <f t="shared" si="31"/>
        <v>0.28492362127568699</v>
      </c>
      <c r="M153" s="54">
        <f t="shared" si="32"/>
        <v>-1.3000166622949301</v>
      </c>
      <c r="N153" s="3">
        <v>4352</v>
      </c>
      <c r="O153" s="38">
        <f t="shared" si="29"/>
        <v>2.6791430682098005E-2</v>
      </c>
      <c r="P153" s="3">
        <f t="shared" si="30"/>
        <v>140.38709677419354</v>
      </c>
      <c r="Q153" s="54">
        <v>-1.1269239200352177</v>
      </c>
    </row>
    <row r="154" spans="1:17" x14ac:dyDescent="0.2">
      <c r="A154">
        <v>1148</v>
      </c>
      <c r="B154" t="s">
        <v>281</v>
      </c>
      <c r="C154" t="s">
        <v>272</v>
      </c>
      <c r="D154" s="11">
        <v>0.01</v>
      </c>
      <c r="E154" t="s">
        <v>269</v>
      </c>
      <c r="F154" s="3">
        <v>31</v>
      </c>
      <c r="G154" s="3">
        <v>121520</v>
      </c>
      <c r="H154" s="3">
        <v>3038</v>
      </c>
      <c r="I154" s="3">
        <f t="shared" si="26"/>
        <v>3920</v>
      </c>
      <c r="J154" s="3">
        <f t="shared" si="27"/>
        <v>98</v>
      </c>
      <c r="K154" s="38">
        <f t="shared" si="28"/>
        <v>2.5000000000000001E-2</v>
      </c>
      <c r="L154" s="54">
        <f t="shared" si="31"/>
        <v>-0.23361879261783267</v>
      </c>
      <c r="M154" s="54">
        <f t="shared" si="32"/>
        <v>-1.9051776999222034</v>
      </c>
      <c r="N154" s="3">
        <v>3144</v>
      </c>
      <c r="O154" s="38">
        <f t="shared" si="29"/>
        <v>2.5872284397630018E-2</v>
      </c>
      <c r="P154" s="3">
        <f t="shared" si="30"/>
        <v>101.41935483870968</v>
      </c>
      <c r="Q154" s="54">
        <v>-1.8042213869298727</v>
      </c>
    </row>
    <row r="155" spans="1:17" x14ac:dyDescent="0.2">
      <c r="A155">
        <v>1149</v>
      </c>
      <c r="B155" t="s">
        <v>281</v>
      </c>
      <c r="C155" t="s">
        <v>272</v>
      </c>
      <c r="D155" s="11">
        <v>0.01</v>
      </c>
      <c r="E155" t="s">
        <v>269</v>
      </c>
      <c r="F155" s="3">
        <v>31</v>
      </c>
      <c r="G155" s="3">
        <v>128960</v>
      </c>
      <c r="H155" s="3">
        <v>3224</v>
      </c>
      <c r="I155" s="3">
        <f t="shared" si="26"/>
        <v>4160</v>
      </c>
      <c r="J155" s="3">
        <f t="shared" si="27"/>
        <v>104</v>
      </c>
      <c r="K155" s="38">
        <f t="shared" si="28"/>
        <v>2.5000000000000001E-2</v>
      </c>
      <c r="L155" s="54">
        <f t="shared" si="31"/>
        <v>-0.13933835372810183</v>
      </c>
      <c r="M155" s="54">
        <f t="shared" si="32"/>
        <v>-1.7951484203536081</v>
      </c>
      <c r="N155" s="3">
        <v>3460</v>
      </c>
      <c r="O155" s="38">
        <f t="shared" si="29"/>
        <v>2.6830024813895782E-2</v>
      </c>
      <c r="P155" s="3">
        <f t="shared" si="30"/>
        <v>111.61290322580645</v>
      </c>
      <c r="Q155" s="54">
        <v>-1.6270475462521319</v>
      </c>
    </row>
    <row r="156" spans="1:17" x14ac:dyDescent="0.2">
      <c r="A156">
        <v>1150</v>
      </c>
      <c r="B156" t="s">
        <v>281</v>
      </c>
      <c r="C156" t="s">
        <v>272</v>
      </c>
      <c r="D156" s="11">
        <v>0.01</v>
      </c>
      <c r="E156" t="s">
        <v>269</v>
      </c>
      <c r="F156" s="3">
        <v>31</v>
      </c>
      <c r="G156" s="3">
        <v>135160</v>
      </c>
      <c r="H156" s="3">
        <v>3379</v>
      </c>
      <c r="I156" s="3">
        <f t="shared" si="26"/>
        <v>4360</v>
      </c>
      <c r="J156" s="3">
        <f t="shared" si="27"/>
        <v>109</v>
      </c>
      <c r="K156" s="38">
        <f t="shared" si="28"/>
        <v>2.5000000000000001E-2</v>
      </c>
      <c r="L156" s="54">
        <f t="shared" si="31"/>
        <v>-6.0771321319992785E-2</v>
      </c>
      <c r="M156" s="54">
        <f t="shared" si="32"/>
        <v>-1.7034573540464457</v>
      </c>
      <c r="N156" s="3">
        <v>3570</v>
      </c>
      <c r="O156" s="38">
        <f t="shared" si="29"/>
        <v>2.6413139982243268E-2</v>
      </c>
      <c r="P156" s="3">
        <f t="shared" si="30"/>
        <v>115.16129032258064</v>
      </c>
      <c r="Q156" s="54">
        <v>-1.5653731080415259</v>
      </c>
    </row>
    <row r="157" spans="1:17" x14ac:dyDescent="0.2">
      <c r="A157">
        <v>1151</v>
      </c>
      <c r="B157" t="s">
        <v>281</v>
      </c>
      <c r="C157" t="s">
        <v>272</v>
      </c>
      <c r="D157" s="11">
        <v>0.01</v>
      </c>
      <c r="E157" t="s">
        <v>269</v>
      </c>
      <c r="F157" s="3">
        <v>31</v>
      </c>
      <c r="G157" s="3">
        <v>163680</v>
      </c>
      <c r="H157" s="3">
        <v>4092</v>
      </c>
      <c r="I157" s="3">
        <f t="shared" si="26"/>
        <v>5280</v>
      </c>
      <c r="J157" s="3">
        <f t="shared" si="27"/>
        <v>132</v>
      </c>
      <c r="K157" s="38">
        <f t="shared" si="28"/>
        <v>2.5000000000000001E-2</v>
      </c>
      <c r="L157" s="54">
        <f t="shared" si="31"/>
        <v>0.30063702775730883</v>
      </c>
      <c r="M157" s="54">
        <f t="shared" si="32"/>
        <v>-1.2816784490334976</v>
      </c>
      <c r="N157" s="3">
        <v>4406</v>
      </c>
      <c r="O157" s="38">
        <f t="shared" si="29"/>
        <v>2.6918377321603126E-2</v>
      </c>
      <c r="P157" s="3">
        <f t="shared" si="30"/>
        <v>142.12903225806451</v>
      </c>
      <c r="Q157" s="54">
        <v>-1.09664737764092</v>
      </c>
    </row>
    <row r="158" spans="1:17" x14ac:dyDescent="0.2">
      <c r="A158">
        <v>1152</v>
      </c>
      <c r="B158" t="s">
        <v>276</v>
      </c>
      <c r="C158" t="s">
        <v>266</v>
      </c>
      <c r="D158" s="11">
        <v>0.05</v>
      </c>
      <c r="E158" t="s">
        <v>269</v>
      </c>
      <c r="F158" s="3">
        <v>31</v>
      </c>
      <c r="G158" s="3">
        <v>114814.8</v>
      </c>
      <c r="H158" s="3">
        <v>6819.9991200000004</v>
      </c>
      <c r="I158" s="3">
        <f t="shared" si="26"/>
        <v>3703.7032258064519</v>
      </c>
      <c r="J158" s="3">
        <f t="shared" si="27"/>
        <v>219.99997161290324</v>
      </c>
      <c r="K158" s="38">
        <f t="shared" si="28"/>
        <v>5.9400000000000001E-2</v>
      </c>
      <c r="L158" s="54">
        <f t="shared" si="31"/>
        <v>-0.31858777095700236</v>
      </c>
      <c r="M158" s="54">
        <f t="shared" si="32"/>
        <v>0.33208379740392979</v>
      </c>
      <c r="N158" s="3">
        <v>6956</v>
      </c>
      <c r="O158" s="38">
        <f t="shared" si="29"/>
        <v>6.0584523946390183E-2</v>
      </c>
      <c r="P158" s="3">
        <f t="shared" si="30"/>
        <v>224.38709677419354</v>
      </c>
      <c r="Q158" s="54">
        <v>0.3330782354231287</v>
      </c>
    </row>
    <row r="159" spans="1:17" x14ac:dyDescent="0.2">
      <c r="A159">
        <v>1153</v>
      </c>
      <c r="B159" t="s">
        <v>276</v>
      </c>
      <c r="C159" t="s">
        <v>266</v>
      </c>
      <c r="D159" s="11">
        <v>0.05</v>
      </c>
      <c r="E159" t="s">
        <v>269</v>
      </c>
      <c r="F159" s="3">
        <v>31</v>
      </c>
      <c r="G159" s="3">
        <v>108552.2</v>
      </c>
      <c r="H159" s="3">
        <v>6448.0006800000001</v>
      </c>
      <c r="I159" s="3">
        <f t="shared" si="26"/>
        <v>3501.6838709677418</v>
      </c>
      <c r="J159" s="3">
        <f t="shared" si="27"/>
        <v>208.00002193548389</v>
      </c>
      <c r="K159" s="38">
        <f t="shared" si="28"/>
        <v>5.9400000000000008E-2</v>
      </c>
      <c r="L159" s="54">
        <f t="shared" si="31"/>
        <v>-0.39794807695039347</v>
      </c>
      <c r="M159" s="54">
        <f t="shared" si="32"/>
        <v>0.11202616109295535</v>
      </c>
      <c r="N159" s="3">
        <v>6530</v>
      </c>
      <c r="O159" s="38">
        <f t="shared" si="29"/>
        <v>6.0155390678401727E-2</v>
      </c>
      <c r="P159" s="3">
        <f t="shared" si="30"/>
        <v>210.64516129032259</v>
      </c>
      <c r="Q159" s="54">
        <v>9.4229956534782069E-2</v>
      </c>
    </row>
    <row r="160" spans="1:17" x14ac:dyDescent="0.2">
      <c r="A160">
        <v>1154</v>
      </c>
      <c r="B160" t="s">
        <v>276</v>
      </c>
      <c r="C160" t="s">
        <v>266</v>
      </c>
      <c r="D160" s="11">
        <v>0.05</v>
      </c>
      <c r="E160" t="s">
        <v>269</v>
      </c>
      <c r="F160" s="3">
        <v>31</v>
      </c>
      <c r="G160" s="3">
        <v>110117.85</v>
      </c>
      <c r="H160" s="3">
        <v>6541.0002900000009</v>
      </c>
      <c r="I160" s="3">
        <f t="shared" si="26"/>
        <v>3552.1887096774194</v>
      </c>
      <c r="J160" s="3">
        <f t="shared" si="27"/>
        <v>211.00000935483874</v>
      </c>
      <c r="K160" s="38">
        <f t="shared" si="28"/>
        <v>5.9400000000000008E-2</v>
      </c>
      <c r="L160" s="54">
        <f t="shared" si="31"/>
        <v>-0.37810800045204562</v>
      </c>
      <c r="M160" s="54">
        <f t="shared" si="32"/>
        <v>0.1670405701706992</v>
      </c>
      <c r="N160" s="3">
        <v>6665</v>
      </c>
      <c r="O160" s="38">
        <f t="shared" si="29"/>
        <v>6.0526063667243772E-2</v>
      </c>
      <c r="P160" s="3">
        <f t="shared" si="30"/>
        <v>215</v>
      </c>
      <c r="Q160" s="54">
        <v>0.16992131252052567</v>
      </c>
    </row>
    <row r="161" spans="1:17" x14ac:dyDescent="0.2">
      <c r="A161">
        <v>1155</v>
      </c>
      <c r="B161" t="s">
        <v>276</v>
      </c>
      <c r="C161" t="s">
        <v>266</v>
      </c>
      <c r="D161" s="11">
        <v>0.05</v>
      </c>
      <c r="E161" t="s">
        <v>269</v>
      </c>
      <c r="F161" s="3">
        <v>31</v>
      </c>
      <c r="G161" s="3">
        <v>113249.15</v>
      </c>
      <c r="H161" s="3">
        <v>6726.9995099999996</v>
      </c>
      <c r="I161" s="3">
        <f t="shared" si="26"/>
        <v>3653.1983870967738</v>
      </c>
      <c r="J161" s="3">
        <f t="shared" si="27"/>
        <v>216.99998419354839</v>
      </c>
      <c r="K161" s="38">
        <f t="shared" si="28"/>
        <v>5.9400000000000008E-2</v>
      </c>
      <c r="L161" s="54">
        <f t="shared" si="31"/>
        <v>-0.33842784745535037</v>
      </c>
      <c r="M161" s="54">
        <f t="shared" si="32"/>
        <v>0.27706938832618594</v>
      </c>
      <c r="N161" s="3">
        <v>6906</v>
      </c>
      <c r="O161" s="38">
        <f t="shared" si="29"/>
        <v>6.0980590141294665E-2</v>
      </c>
      <c r="P161" s="3">
        <f t="shared" si="30"/>
        <v>222.7741935483871</v>
      </c>
      <c r="Q161" s="54">
        <v>0.30504439987285353</v>
      </c>
    </row>
    <row r="162" spans="1:17" x14ac:dyDescent="0.2">
      <c r="A162">
        <v>1156</v>
      </c>
      <c r="B162" t="s">
        <v>280</v>
      </c>
      <c r="C162" t="s">
        <v>266</v>
      </c>
      <c r="D162" s="11">
        <v>0.05</v>
      </c>
      <c r="E162" t="s">
        <v>269</v>
      </c>
      <c r="F162" s="3">
        <v>31</v>
      </c>
      <c r="G162" s="3">
        <v>116902.35</v>
      </c>
      <c r="H162" s="3">
        <v>6943.9995900000004</v>
      </c>
      <c r="I162" s="3">
        <f t="shared" si="26"/>
        <v>3771.043548387097</v>
      </c>
      <c r="J162" s="3">
        <f t="shared" si="27"/>
        <v>223.99998677419356</v>
      </c>
      <c r="K162" s="38">
        <f t="shared" si="28"/>
        <v>5.9400000000000001E-2</v>
      </c>
      <c r="L162" s="54">
        <f t="shared" si="31"/>
        <v>-0.29213412442417208</v>
      </c>
      <c r="M162" s="54">
        <f t="shared" si="32"/>
        <v>0.40543692848063512</v>
      </c>
      <c r="N162" s="3">
        <v>7233</v>
      </c>
      <c r="O162" s="38">
        <f t="shared" si="29"/>
        <v>6.1872152270677189E-2</v>
      </c>
      <c r="P162" s="3">
        <f t="shared" si="30"/>
        <v>233.32258064516128</v>
      </c>
      <c r="Q162" s="54">
        <v>0.4883856843716548</v>
      </c>
    </row>
    <row r="163" spans="1:17" x14ac:dyDescent="0.2">
      <c r="A163">
        <v>1157</v>
      </c>
      <c r="B163" t="s">
        <v>280</v>
      </c>
      <c r="C163" t="s">
        <v>266</v>
      </c>
      <c r="D163" s="11">
        <v>0.05</v>
      </c>
      <c r="E163" t="s">
        <v>269</v>
      </c>
      <c r="F163" s="3">
        <v>31</v>
      </c>
      <c r="G163" s="3">
        <v>115858.6</v>
      </c>
      <c r="H163" s="3">
        <v>6882.0008400000006</v>
      </c>
      <c r="I163" s="3">
        <f t="shared" si="26"/>
        <v>3737.3741935483872</v>
      </c>
      <c r="J163" s="3">
        <f t="shared" si="27"/>
        <v>222.0000270967742</v>
      </c>
      <c r="K163" s="38">
        <f t="shared" si="28"/>
        <v>5.9400000000000001E-2</v>
      </c>
      <c r="L163" s="54">
        <f t="shared" si="31"/>
        <v>-0.30536063088803722</v>
      </c>
      <c r="M163" s="54">
        <f t="shared" si="32"/>
        <v>0.36876124140185318</v>
      </c>
      <c r="N163" s="3">
        <v>7272</v>
      </c>
      <c r="O163" s="38">
        <f t="shared" si="29"/>
        <v>6.2766164963153362E-2</v>
      </c>
      <c r="P163" s="3">
        <f t="shared" si="30"/>
        <v>234.58064516129033</v>
      </c>
      <c r="Q163" s="54">
        <v>0.51025207610087009</v>
      </c>
    </row>
    <row r="164" spans="1:17" x14ac:dyDescent="0.2">
      <c r="A164">
        <v>1158</v>
      </c>
      <c r="B164" t="s">
        <v>275</v>
      </c>
      <c r="C164" t="s">
        <v>266</v>
      </c>
      <c r="D164" s="11">
        <v>0.05</v>
      </c>
      <c r="E164" t="s">
        <v>269</v>
      </c>
      <c r="F164" s="3">
        <v>31</v>
      </c>
      <c r="G164" s="3">
        <v>123643.1</v>
      </c>
      <c r="H164" s="3">
        <v>7344.4001400000006</v>
      </c>
      <c r="I164" s="3">
        <f t="shared" si="26"/>
        <v>3988.4870967741936</v>
      </c>
      <c r="J164" s="3">
        <f t="shared" si="27"/>
        <v>236.91613354838711</v>
      </c>
      <c r="K164" s="38">
        <f t="shared" si="28"/>
        <v>5.9400000000000001E-2</v>
      </c>
      <c r="L164" s="54">
        <f t="shared" si="31"/>
        <v>-0.20671465285885585</v>
      </c>
      <c r="M164" s="54">
        <f t="shared" si="32"/>
        <v>0.64229598254176012</v>
      </c>
      <c r="N164" s="3">
        <v>7698</v>
      </c>
      <c r="O164" s="38">
        <f t="shared" si="29"/>
        <v>6.2259843048257442E-2</v>
      </c>
      <c r="P164" s="3">
        <f t="shared" si="30"/>
        <v>248.32258064516128</v>
      </c>
      <c r="Q164" s="54">
        <v>0.74910035498921668</v>
      </c>
    </row>
    <row r="165" spans="1:17" x14ac:dyDescent="0.2">
      <c r="A165">
        <v>1159</v>
      </c>
      <c r="B165" t="s">
        <v>275</v>
      </c>
      <c r="C165" t="s">
        <v>266</v>
      </c>
      <c r="D165" s="11">
        <v>0.05</v>
      </c>
      <c r="E165" t="s">
        <v>269</v>
      </c>
      <c r="F165" s="3">
        <v>31</v>
      </c>
      <c r="G165" s="3">
        <v>125989</v>
      </c>
      <c r="H165" s="3">
        <v>7483.7466000000004</v>
      </c>
      <c r="I165" s="3">
        <f t="shared" si="26"/>
        <v>4064.1612903225805</v>
      </c>
      <c r="J165" s="3">
        <f t="shared" si="27"/>
        <v>241.41118064516129</v>
      </c>
      <c r="K165" s="38">
        <f t="shared" si="28"/>
        <v>5.9400000000000001E-2</v>
      </c>
      <c r="L165" s="54">
        <f t="shared" si="31"/>
        <v>-0.17698716877398768</v>
      </c>
      <c r="M165" s="54">
        <f t="shared" si="32"/>
        <v>0.72472711482258823</v>
      </c>
      <c r="N165" s="3">
        <v>7180</v>
      </c>
      <c r="O165" s="38">
        <f t="shared" si="29"/>
        <v>5.6989102223209964E-2</v>
      </c>
      <c r="P165" s="3">
        <f t="shared" si="30"/>
        <v>231.61290322580646</v>
      </c>
      <c r="Q165" s="54">
        <v>0.45866981868836315</v>
      </c>
    </row>
    <row r="166" spans="1:17" x14ac:dyDescent="0.2">
      <c r="A166">
        <v>1160</v>
      </c>
      <c r="B166" t="s">
        <v>279</v>
      </c>
      <c r="C166" t="s">
        <v>266</v>
      </c>
      <c r="D166" s="11">
        <v>0.01</v>
      </c>
      <c r="E166" t="s">
        <v>265</v>
      </c>
      <c r="F166" s="3">
        <v>31</v>
      </c>
      <c r="G166" s="3">
        <v>71916.97</v>
      </c>
      <c r="H166" s="3">
        <v>5889.9998430000005</v>
      </c>
      <c r="I166" s="3">
        <f t="shared" ref="I166:I197" si="33">G166/F166</f>
        <v>2319.902258064516</v>
      </c>
      <c r="J166" s="3">
        <f t="shared" ref="J166:J197" si="34">H166/F166</f>
        <v>189.9999949354839</v>
      </c>
      <c r="K166" s="38">
        <f t="shared" ref="K166:K197" si="35">J166/I166</f>
        <v>8.1900000000000014E-2</v>
      </c>
      <c r="L166" s="54">
        <f t="shared" si="31"/>
        <v>-0.86219344835176903</v>
      </c>
      <c r="M166" s="54">
        <f t="shared" si="32"/>
        <v>-0.21806217274458786</v>
      </c>
      <c r="N166" s="3">
        <v>5998</v>
      </c>
      <c r="O166" s="38">
        <f t="shared" ref="O166:O197" si="36">N166/G166</f>
        <v>8.3401733971828901E-2</v>
      </c>
      <c r="P166" s="3">
        <f t="shared" ref="P166:P197" si="37">N166/F166</f>
        <v>193.48387096774192</v>
      </c>
      <c r="Q166" s="54">
        <v>-0.20405005372014931</v>
      </c>
    </row>
    <row r="167" spans="1:17" x14ac:dyDescent="0.2">
      <c r="A167">
        <v>1161</v>
      </c>
      <c r="B167" t="s">
        <v>279</v>
      </c>
      <c r="C167" t="s">
        <v>266</v>
      </c>
      <c r="D167" s="11">
        <v>0.01</v>
      </c>
      <c r="E167" t="s">
        <v>265</v>
      </c>
      <c r="F167" s="3">
        <v>31</v>
      </c>
      <c r="G167" s="3">
        <v>64725.27</v>
      </c>
      <c r="H167" s="3">
        <v>5300.999613</v>
      </c>
      <c r="I167" s="3">
        <f t="shared" si="33"/>
        <v>2087.9119354838708</v>
      </c>
      <c r="J167" s="3">
        <f t="shared" si="34"/>
        <v>170.99998751612904</v>
      </c>
      <c r="K167" s="38">
        <f t="shared" si="35"/>
        <v>8.1900000000000014E-2</v>
      </c>
      <c r="L167" s="54">
        <f t="shared" si="31"/>
        <v>-0.95332740431457519</v>
      </c>
      <c r="M167" s="54">
        <f t="shared" si="32"/>
        <v>-0.56648836076951736</v>
      </c>
      <c r="N167" s="3">
        <v>5469</v>
      </c>
      <c r="O167" s="38">
        <f t="shared" si="36"/>
        <v>8.4495591907148476E-2</v>
      </c>
      <c r="P167" s="3">
        <f t="shared" si="37"/>
        <v>176.41935483870967</v>
      </c>
      <c r="Q167" s="54">
        <v>-0.50064803384206369</v>
      </c>
    </row>
    <row r="168" spans="1:17" x14ac:dyDescent="0.2">
      <c r="A168">
        <v>1162</v>
      </c>
      <c r="B168" t="s">
        <v>279</v>
      </c>
      <c r="C168" t="s">
        <v>266</v>
      </c>
      <c r="D168" s="11">
        <v>0.01</v>
      </c>
      <c r="E168" t="s">
        <v>265</v>
      </c>
      <c r="F168" s="3">
        <v>31</v>
      </c>
      <c r="G168" s="3">
        <v>67374.850000000006</v>
      </c>
      <c r="H168" s="3">
        <v>5518.0002150000009</v>
      </c>
      <c r="I168" s="3">
        <f t="shared" si="33"/>
        <v>2173.3822580645165</v>
      </c>
      <c r="J168" s="3">
        <f t="shared" si="34"/>
        <v>178.0000069354839</v>
      </c>
      <c r="K168" s="38">
        <f t="shared" si="35"/>
        <v>8.1900000000000001E-2</v>
      </c>
      <c r="L168" s="54">
        <f t="shared" si="31"/>
        <v>-0.9197516562939495</v>
      </c>
      <c r="M168" s="54">
        <f t="shared" si="32"/>
        <v>-0.43812051182321898</v>
      </c>
      <c r="N168" s="3">
        <v>5702</v>
      </c>
      <c r="O168" s="38">
        <f t="shared" si="36"/>
        <v>8.4630986191434929E-2</v>
      </c>
      <c r="P168" s="3">
        <f t="shared" si="37"/>
        <v>183.93548387096774</v>
      </c>
      <c r="Q168" s="54">
        <v>-0.37001036017777983</v>
      </c>
    </row>
    <row r="169" spans="1:17" x14ac:dyDescent="0.2">
      <c r="A169">
        <v>1163</v>
      </c>
      <c r="B169" t="s">
        <v>278</v>
      </c>
      <c r="C169" t="s">
        <v>270</v>
      </c>
      <c r="D169" s="11">
        <v>0.25</v>
      </c>
      <c r="E169" t="s">
        <v>269</v>
      </c>
      <c r="F169" s="3">
        <v>31</v>
      </c>
      <c r="G169" s="3">
        <v>126011.5</v>
      </c>
      <c r="H169" s="3">
        <v>6603.0026000000007</v>
      </c>
      <c r="I169" s="3">
        <f t="shared" si="33"/>
        <v>4064.8870967741937</v>
      </c>
      <c r="J169" s="3">
        <f t="shared" si="34"/>
        <v>213.00008387096776</v>
      </c>
      <c r="K169" s="38">
        <f t="shared" si="35"/>
        <v>5.2400000000000002E-2</v>
      </c>
      <c r="L169" s="54">
        <f t="shared" si="31"/>
        <v>-0.17670204647895815</v>
      </c>
      <c r="M169" s="54">
        <f t="shared" si="32"/>
        <v>0.2037183631862296</v>
      </c>
      <c r="N169" s="3">
        <v>6867</v>
      </c>
      <c r="O169" s="38">
        <f t="shared" si="36"/>
        <v>5.4495026247604383E-2</v>
      </c>
      <c r="P169" s="3">
        <f t="shared" si="37"/>
        <v>221.51612903225808</v>
      </c>
      <c r="Q169" s="54">
        <v>0.2831780081436388</v>
      </c>
    </row>
    <row r="170" spans="1:17" x14ac:dyDescent="0.2">
      <c r="A170">
        <v>1164</v>
      </c>
      <c r="B170" t="s">
        <v>278</v>
      </c>
      <c r="C170" t="s">
        <v>270</v>
      </c>
      <c r="D170" s="11">
        <v>0.25</v>
      </c>
      <c r="E170" t="s">
        <v>269</v>
      </c>
      <c r="F170" s="3">
        <v>31</v>
      </c>
      <c r="G170" s="3">
        <v>98159</v>
      </c>
      <c r="H170" s="3">
        <v>6664.9961000000003</v>
      </c>
      <c r="I170" s="3">
        <f t="shared" si="33"/>
        <v>3166.4193548387098</v>
      </c>
      <c r="J170" s="3">
        <f t="shared" si="34"/>
        <v>214.99987419354841</v>
      </c>
      <c r="K170" s="38">
        <f t="shared" si="35"/>
        <v>6.7900000000000002E-2</v>
      </c>
      <c r="L170" s="54">
        <f t="shared" si="31"/>
        <v>-0.52965176747038678</v>
      </c>
      <c r="M170" s="54">
        <f t="shared" si="32"/>
        <v>0.24039094459986252</v>
      </c>
      <c r="N170" s="3">
        <v>6754</v>
      </c>
      <c r="O170" s="38">
        <f t="shared" si="36"/>
        <v>6.8806731934921914E-2</v>
      </c>
      <c r="P170" s="3">
        <f t="shared" si="37"/>
        <v>217.87096774193549</v>
      </c>
      <c r="Q170" s="54">
        <v>0.21982153980001606</v>
      </c>
    </row>
    <row r="171" spans="1:17" x14ac:dyDescent="0.2">
      <c r="A171">
        <v>1165</v>
      </c>
      <c r="B171" t="s">
        <v>278</v>
      </c>
      <c r="C171" t="s">
        <v>270</v>
      </c>
      <c r="D171" s="11">
        <v>0.25</v>
      </c>
      <c r="E171" t="s">
        <v>269</v>
      </c>
      <c r="F171" s="3">
        <v>31</v>
      </c>
      <c r="G171" s="3">
        <v>124828.25</v>
      </c>
      <c r="H171" s="3">
        <v>6541.0003000000006</v>
      </c>
      <c r="I171" s="3">
        <f t="shared" si="33"/>
        <v>4026.7177419354839</v>
      </c>
      <c r="J171" s="3">
        <f t="shared" si="34"/>
        <v>211.00000967741937</v>
      </c>
      <c r="K171" s="38">
        <f t="shared" si="35"/>
        <v>5.2400000000000002E-2</v>
      </c>
      <c r="L171" s="54">
        <f t="shared" si="31"/>
        <v>-0.19169631117200578</v>
      </c>
      <c r="M171" s="54">
        <f t="shared" si="32"/>
        <v>0.16704057608625164</v>
      </c>
      <c r="N171" s="3">
        <v>6574</v>
      </c>
      <c r="O171" s="38">
        <f t="shared" si="36"/>
        <v>5.2664360831782872E-2</v>
      </c>
      <c r="P171" s="3">
        <f t="shared" si="37"/>
        <v>212.06451612903226</v>
      </c>
      <c r="Q171" s="54">
        <v>0.11889973181902427</v>
      </c>
    </row>
    <row r="172" spans="1:17" x14ac:dyDescent="0.2">
      <c r="A172">
        <v>1166</v>
      </c>
      <c r="B172" t="s">
        <v>278</v>
      </c>
      <c r="C172" t="s">
        <v>270</v>
      </c>
      <c r="D172" s="11">
        <v>0.25</v>
      </c>
      <c r="E172" t="s">
        <v>269</v>
      </c>
      <c r="F172" s="3">
        <v>31</v>
      </c>
      <c r="G172" s="3">
        <v>99985.25</v>
      </c>
      <c r="H172" s="3">
        <v>6788.9984750000003</v>
      </c>
      <c r="I172" s="3">
        <f t="shared" si="33"/>
        <v>3225.3306451612902</v>
      </c>
      <c r="J172" s="3">
        <f t="shared" si="34"/>
        <v>218.99995080645164</v>
      </c>
      <c r="K172" s="38">
        <f t="shared" si="35"/>
        <v>6.7900000000000002E-2</v>
      </c>
      <c r="L172" s="54">
        <f t="shared" si="31"/>
        <v>-0.50650934119049817</v>
      </c>
      <c r="M172" s="54">
        <f t="shared" si="32"/>
        <v>0.31374520258935057</v>
      </c>
      <c r="N172" s="3">
        <v>7004</v>
      </c>
      <c r="O172" s="38">
        <f t="shared" si="36"/>
        <v>7.0050332424032538E-2</v>
      </c>
      <c r="P172" s="3">
        <f t="shared" si="37"/>
        <v>225.93548387096774</v>
      </c>
      <c r="Q172" s="54">
        <v>0.35999071755139334</v>
      </c>
    </row>
    <row r="173" spans="1:17" x14ac:dyDescent="0.2">
      <c r="A173">
        <v>1167</v>
      </c>
      <c r="B173" t="s">
        <v>277</v>
      </c>
      <c r="C173" t="s">
        <v>266</v>
      </c>
      <c r="D173" s="11">
        <v>0.01</v>
      </c>
      <c r="E173" t="s">
        <v>265</v>
      </c>
      <c r="F173" s="3">
        <v>31</v>
      </c>
      <c r="G173" s="3">
        <v>68888.89</v>
      </c>
      <c r="H173" s="3">
        <v>5642.0000909999999</v>
      </c>
      <c r="I173" s="3">
        <f t="shared" si="33"/>
        <v>2222.2222580645162</v>
      </c>
      <c r="J173" s="3">
        <f t="shared" si="34"/>
        <v>182.00000293548388</v>
      </c>
      <c r="K173" s="38">
        <f t="shared" si="35"/>
        <v>8.1900000000000001E-2</v>
      </c>
      <c r="L173" s="54">
        <f t="shared" si="31"/>
        <v>-0.90056558697988942</v>
      </c>
      <c r="M173" s="54">
        <f t="shared" si="32"/>
        <v>-0.3647677321303423</v>
      </c>
      <c r="N173" s="3">
        <v>5745</v>
      </c>
      <c r="O173" s="38">
        <f t="shared" si="36"/>
        <v>8.3395159945239355E-2</v>
      </c>
      <c r="P173" s="3">
        <f t="shared" si="37"/>
        <v>185.32258064516128</v>
      </c>
      <c r="Q173" s="54">
        <v>-0.3459012616045431</v>
      </c>
    </row>
    <row r="174" spans="1:17" x14ac:dyDescent="0.2">
      <c r="A174">
        <v>1168</v>
      </c>
      <c r="B174" t="s">
        <v>277</v>
      </c>
      <c r="C174" t="s">
        <v>266</v>
      </c>
      <c r="D174" s="11">
        <v>0.01</v>
      </c>
      <c r="E174" t="s">
        <v>265</v>
      </c>
      <c r="F174" s="3">
        <v>31</v>
      </c>
      <c r="G174" s="3">
        <v>69645.91</v>
      </c>
      <c r="H174" s="3">
        <v>5704.0000290000007</v>
      </c>
      <c r="I174" s="3">
        <f t="shared" si="33"/>
        <v>2246.6422580645162</v>
      </c>
      <c r="J174" s="3">
        <f t="shared" si="34"/>
        <v>184.00000093548388</v>
      </c>
      <c r="K174" s="38">
        <f t="shared" si="35"/>
        <v>8.1900000000000001E-2</v>
      </c>
      <c r="L174" s="54">
        <f t="shared" si="31"/>
        <v>-0.89097255232285932</v>
      </c>
      <c r="M174" s="54">
        <f t="shared" si="32"/>
        <v>-0.32809134228390369</v>
      </c>
      <c r="N174" s="3">
        <v>5790</v>
      </c>
      <c r="O174" s="38">
        <f t="shared" si="36"/>
        <v>8.3134817249139251E-2</v>
      </c>
      <c r="P174" s="3">
        <f t="shared" si="37"/>
        <v>186.7741935483871</v>
      </c>
      <c r="Q174" s="54">
        <v>-0.32067080960929489</v>
      </c>
    </row>
    <row r="175" spans="1:17" x14ac:dyDescent="0.2">
      <c r="A175">
        <v>1169</v>
      </c>
      <c r="B175" t="s">
        <v>277</v>
      </c>
      <c r="C175" t="s">
        <v>266</v>
      </c>
      <c r="D175" s="11">
        <v>0.01</v>
      </c>
      <c r="E175" t="s">
        <v>265</v>
      </c>
      <c r="F175" s="3">
        <v>31</v>
      </c>
      <c r="G175" s="3">
        <v>79487.179999999993</v>
      </c>
      <c r="H175" s="3">
        <v>6510.0000419999997</v>
      </c>
      <c r="I175" s="3">
        <f t="shared" si="33"/>
        <v>2564.1025806451612</v>
      </c>
      <c r="J175" s="3">
        <f t="shared" si="34"/>
        <v>210.0000013548387</v>
      </c>
      <c r="K175" s="38">
        <f t="shared" si="35"/>
        <v>8.1900000000000001E-2</v>
      </c>
      <c r="L175" s="54">
        <f t="shared" si="31"/>
        <v>-0.76626297506044783</v>
      </c>
      <c r="M175" s="54">
        <f t="shared" si="32"/>
        <v>0.14870221020355992</v>
      </c>
      <c r="N175" s="3">
        <v>6662</v>
      </c>
      <c r="O175" s="38">
        <f t="shared" si="36"/>
        <v>8.38122575237919E-2</v>
      </c>
      <c r="P175" s="3">
        <f t="shared" si="37"/>
        <v>214.90322580645162</v>
      </c>
      <c r="Q175" s="54">
        <v>0.16823928238750918</v>
      </c>
    </row>
    <row r="176" spans="1:17" x14ac:dyDescent="0.2">
      <c r="A176">
        <v>1171</v>
      </c>
      <c r="B176" t="s">
        <v>276</v>
      </c>
      <c r="C176" t="s">
        <v>266</v>
      </c>
      <c r="D176" s="11">
        <v>0.05</v>
      </c>
      <c r="E176" t="s">
        <v>269</v>
      </c>
      <c r="F176" s="3">
        <v>31</v>
      </c>
      <c r="G176" s="3">
        <v>105420.9</v>
      </c>
      <c r="H176" s="3">
        <v>6262.0014599999995</v>
      </c>
      <c r="I176" s="3">
        <f t="shared" si="33"/>
        <v>3400.6741935483869</v>
      </c>
      <c r="J176" s="3">
        <f t="shared" si="34"/>
        <v>202.00004709677418</v>
      </c>
      <c r="K176" s="38">
        <f t="shared" si="35"/>
        <v>5.9400000000000001E-2</v>
      </c>
      <c r="L176" s="54">
        <f t="shared" si="31"/>
        <v>-0.43762822994708894</v>
      </c>
      <c r="M176" s="54">
        <f t="shared" si="32"/>
        <v>1.9973429374676019E-3</v>
      </c>
      <c r="N176" s="3">
        <v>6371</v>
      </c>
      <c r="O176" s="38">
        <f t="shared" si="36"/>
        <v>6.0433936724122068E-2</v>
      </c>
      <c r="P176" s="3">
        <f t="shared" si="37"/>
        <v>205.51612903225808</v>
      </c>
      <c r="Q176" s="54">
        <v>5.0823594849061507E-3</v>
      </c>
    </row>
    <row r="177" spans="1:17" x14ac:dyDescent="0.2">
      <c r="A177">
        <v>1172</v>
      </c>
      <c r="B177" t="s">
        <v>276</v>
      </c>
      <c r="C177" t="s">
        <v>266</v>
      </c>
      <c r="D177" s="11">
        <v>0.05</v>
      </c>
      <c r="E177" t="s">
        <v>269</v>
      </c>
      <c r="F177" s="3">
        <v>31</v>
      </c>
      <c r="G177" s="3">
        <v>106464.65</v>
      </c>
      <c r="H177" s="3">
        <v>6324.0002100000002</v>
      </c>
      <c r="I177" s="3">
        <f t="shared" si="33"/>
        <v>3434.3435483870967</v>
      </c>
      <c r="J177" s="3">
        <f t="shared" si="34"/>
        <v>204.00000677419357</v>
      </c>
      <c r="K177" s="38">
        <f t="shared" si="35"/>
        <v>5.9400000000000008E-2</v>
      </c>
      <c r="L177" s="54">
        <f t="shared" si="31"/>
        <v>-0.42440172348322375</v>
      </c>
      <c r="M177" s="54">
        <f t="shared" si="32"/>
        <v>3.867303001625004E-2</v>
      </c>
      <c r="N177" s="3">
        <v>6324</v>
      </c>
      <c r="O177" s="38">
        <f t="shared" si="36"/>
        <v>5.9399998027514299E-2</v>
      </c>
      <c r="P177" s="3">
        <f t="shared" si="37"/>
        <v>204</v>
      </c>
      <c r="Q177" s="54">
        <v>-2.126944593235303E-2</v>
      </c>
    </row>
    <row r="178" spans="1:17" x14ac:dyDescent="0.2">
      <c r="A178">
        <v>2173</v>
      </c>
      <c r="B178" t="s">
        <v>275</v>
      </c>
      <c r="C178" t="s">
        <v>266</v>
      </c>
      <c r="D178" s="11">
        <v>0.05</v>
      </c>
      <c r="E178" t="s">
        <v>269</v>
      </c>
      <c r="F178" s="3">
        <v>15</v>
      </c>
      <c r="G178" s="3">
        <v>53852.49</v>
      </c>
      <c r="H178" s="3">
        <v>3198.8379059999997</v>
      </c>
      <c r="I178" s="3">
        <f t="shared" si="33"/>
        <v>3590.1659999999997</v>
      </c>
      <c r="J178" s="3">
        <f t="shared" si="34"/>
        <v>213.25586039999999</v>
      </c>
      <c r="K178" s="38">
        <f t="shared" si="35"/>
        <v>5.9400000000000001E-2</v>
      </c>
      <c r="L178" s="54">
        <f t="shared" si="31"/>
        <v>-0.363189185454314</v>
      </c>
      <c r="M178" s="54">
        <f t="shared" si="32"/>
        <v>0.20840884772289167</v>
      </c>
      <c r="N178" s="3">
        <v>3217.4334140435835</v>
      </c>
      <c r="O178" s="38">
        <f t="shared" si="36"/>
        <v>5.9745304516905046E-2</v>
      </c>
      <c r="P178" s="3">
        <f t="shared" si="37"/>
        <v>214.49556093623889</v>
      </c>
      <c r="Q178" s="54">
        <v>0.16115366823018504</v>
      </c>
    </row>
    <row r="179" spans="1:17" x14ac:dyDescent="0.2">
      <c r="A179">
        <v>1174</v>
      </c>
      <c r="B179" t="s">
        <v>275</v>
      </c>
      <c r="C179" t="s">
        <v>266</v>
      </c>
      <c r="D179" s="11">
        <v>0.05</v>
      </c>
      <c r="E179" t="s">
        <v>269</v>
      </c>
      <c r="F179" s="3">
        <v>31</v>
      </c>
      <c r="G179" s="3">
        <v>110074.05</v>
      </c>
      <c r="H179" s="3">
        <v>6538.3985700000003</v>
      </c>
      <c r="I179" s="3">
        <f t="shared" si="33"/>
        <v>3550.7758064516129</v>
      </c>
      <c r="J179" s="3">
        <f t="shared" si="34"/>
        <v>210.91608290322583</v>
      </c>
      <c r="K179" s="38">
        <f t="shared" si="35"/>
        <v>5.9400000000000008E-2</v>
      </c>
      <c r="L179" s="54">
        <f t="shared" si="31"/>
        <v>-0.37866303851970295</v>
      </c>
      <c r="M179" s="54">
        <f t="shared" si="32"/>
        <v>0.16550150900274638</v>
      </c>
      <c r="N179" s="3">
        <v>6458</v>
      </c>
      <c r="O179" s="38">
        <f t="shared" si="36"/>
        <v>5.8669595604050183E-2</v>
      </c>
      <c r="P179" s="3">
        <f t="shared" si="37"/>
        <v>208.32258064516128</v>
      </c>
      <c r="Q179" s="54">
        <v>5.3861233342385066E-2</v>
      </c>
    </row>
    <row r="180" spans="1:17" x14ac:dyDescent="0.2">
      <c r="A180">
        <v>1175</v>
      </c>
      <c r="B180" t="s">
        <v>274</v>
      </c>
      <c r="C180" t="s">
        <v>266</v>
      </c>
      <c r="D180" s="11">
        <v>0.05</v>
      </c>
      <c r="E180" t="s">
        <v>269</v>
      </c>
      <c r="F180" s="3">
        <v>31</v>
      </c>
      <c r="G180" s="3">
        <v>106986.55</v>
      </c>
      <c r="H180" s="3">
        <v>6355.0010700000003</v>
      </c>
      <c r="I180" s="3">
        <f t="shared" si="33"/>
        <v>3451.1790322580646</v>
      </c>
      <c r="J180" s="3">
        <f t="shared" si="34"/>
        <v>205.00003451612903</v>
      </c>
      <c r="K180" s="38">
        <f t="shared" si="35"/>
        <v>5.9400000000000001E-2</v>
      </c>
      <c r="L180" s="54">
        <f t="shared" si="31"/>
        <v>-0.4177881534487411</v>
      </c>
      <c r="M180" s="54">
        <f t="shared" si="32"/>
        <v>5.701175201521147E-2</v>
      </c>
      <c r="N180" s="3">
        <v>6305</v>
      </c>
      <c r="O180" s="38">
        <f t="shared" si="36"/>
        <v>5.8932641532977739E-2</v>
      </c>
      <c r="P180" s="3">
        <f t="shared" si="37"/>
        <v>203.38709677419354</v>
      </c>
      <c r="Q180" s="54">
        <v>-3.1922303441457897E-2</v>
      </c>
    </row>
    <row r="181" spans="1:17" x14ac:dyDescent="0.2">
      <c r="A181">
        <v>1176</v>
      </c>
      <c r="B181" t="s">
        <v>274</v>
      </c>
      <c r="C181" t="s">
        <v>266</v>
      </c>
      <c r="D181" s="11">
        <v>0.05</v>
      </c>
      <c r="E181" t="s">
        <v>269</v>
      </c>
      <c r="F181" s="3">
        <v>31</v>
      </c>
      <c r="G181" s="3">
        <v>107508.4</v>
      </c>
      <c r="H181" s="3">
        <v>6385.9989599999999</v>
      </c>
      <c r="I181" s="3">
        <f t="shared" si="33"/>
        <v>3468.0129032258064</v>
      </c>
      <c r="J181" s="3">
        <f t="shared" si="34"/>
        <v>205.99996645161289</v>
      </c>
      <c r="K181" s="38">
        <f t="shared" si="35"/>
        <v>5.9399999999999994E-2</v>
      </c>
      <c r="L181" s="54">
        <f t="shared" si="31"/>
        <v>-0.41117521701935861</v>
      </c>
      <c r="M181" s="54">
        <f t="shared" si="32"/>
        <v>7.5348717095031437E-2</v>
      </c>
      <c r="N181" s="3">
        <v>6366</v>
      </c>
      <c r="O181" s="38">
        <f t="shared" si="36"/>
        <v>5.9213977698486818E-2</v>
      </c>
      <c r="P181" s="3">
        <f t="shared" si="37"/>
        <v>205.35483870967741</v>
      </c>
      <c r="Q181" s="54">
        <v>2.2789759298781896E-3</v>
      </c>
    </row>
    <row r="182" spans="1:17" x14ac:dyDescent="0.2">
      <c r="A182">
        <v>1177</v>
      </c>
      <c r="B182" t="s">
        <v>274</v>
      </c>
      <c r="C182" t="s">
        <v>266</v>
      </c>
      <c r="D182" s="11">
        <v>0.05</v>
      </c>
      <c r="E182" t="s">
        <v>269</v>
      </c>
      <c r="F182" s="3">
        <v>31</v>
      </c>
      <c r="G182" s="3">
        <v>115555</v>
      </c>
      <c r="H182" s="3">
        <v>6863.9670000000006</v>
      </c>
      <c r="I182" s="3">
        <f t="shared" si="33"/>
        <v>3727.5806451612902</v>
      </c>
      <c r="J182" s="3">
        <f t="shared" si="34"/>
        <v>221.41829032258067</v>
      </c>
      <c r="K182" s="38">
        <f t="shared" si="35"/>
        <v>5.9400000000000008E-2</v>
      </c>
      <c r="L182" s="54">
        <f t="shared" si="31"/>
        <v>-0.3092078810556344</v>
      </c>
      <c r="M182" s="54">
        <f t="shared" si="32"/>
        <v>0.35809322837467439</v>
      </c>
      <c r="N182" s="3">
        <v>7552</v>
      </c>
      <c r="O182" s="38">
        <f t="shared" si="36"/>
        <v>6.5354160356540181E-2</v>
      </c>
      <c r="P182" s="3">
        <f t="shared" si="37"/>
        <v>243.61290322580646</v>
      </c>
      <c r="Q182" s="54">
        <v>0.66724155518241268</v>
      </c>
    </row>
    <row r="183" spans="1:17" x14ac:dyDescent="0.2">
      <c r="A183">
        <v>1178</v>
      </c>
      <c r="B183" t="s">
        <v>274</v>
      </c>
      <c r="C183" t="s">
        <v>266</v>
      </c>
      <c r="D183" s="11">
        <v>0.05</v>
      </c>
      <c r="E183" t="s">
        <v>269</v>
      </c>
      <c r="F183" s="3">
        <v>31</v>
      </c>
      <c r="G183" s="3">
        <v>107030.3</v>
      </c>
      <c r="H183" s="3">
        <v>6357.5998200000004</v>
      </c>
      <c r="I183" s="3">
        <f t="shared" si="33"/>
        <v>3452.5903225806451</v>
      </c>
      <c r="J183" s="3">
        <f t="shared" si="34"/>
        <v>205.08386516129033</v>
      </c>
      <c r="K183" s="38">
        <f t="shared" si="35"/>
        <v>5.9400000000000001E-2</v>
      </c>
      <c r="L183" s="54">
        <f t="shared" si="31"/>
        <v>-0.41723374898618393</v>
      </c>
      <c r="M183" s="54">
        <f t="shared" si="32"/>
        <v>5.8549056264022854E-2</v>
      </c>
      <c r="N183" s="3">
        <v>6488</v>
      </c>
      <c r="O183" s="38">
        <f t="shared" si="36"/>
        <v>6.0618348262127641E-2</v>
      </c>
      <c r="P183" s="3">
        <f t="shared" si="37"/>
        <v>209.29032258064515</v>
      </c>
      <c r="Q183" s="54">
        <v>7.0681534672550367E-2</v>
      </c>
    </row>
    <row r="184" spans="1:17" x14ac:dyDescent="0.2">
      <c r="A184">
        <v>1179</v>
      </c>
      <c r="B184" t="s">
        <v>273</v>
      </c>
      <c r="C184" t="s">
        <v>272</v>
      </c>
      <c r="D184" s="11">
        <v>0.01</v>
      </c>
      <c r="E184" t="s">
        <v>269</v>
      </c>
      <c r="F184" s="3">
        <v>31</v>
      </c>
      <c r="G184" s="3">
        <v>283133.33</v>
      </c>
      <c r="H184" s="3">
        <v>4246.9999500000004</v>
      </c>
      <c r="I184" s="3">
        <f t="shared" si="33"/>
        <v>9133.3332258064529</v>
      </c>
      <c r="J184" s="3">
        <f t="shared" si="34"/>
        <v>136.99999838709678</v>
      </c>
      <c r="K184" s="38">
        <f t="shared" si="35"/>
        <v>1.4999999999999999E-2</v>
      </c>
      <c r="L184" s="54">
        <f t="shared" si="31"/>
        <v>1.8143618099132035</v>
      </c>
      <c r="M184" s="54">
        <f t="shared" si="32"/>
        <v>-1.1899874123040983</v>
      </c>
      <c r="N184" s="3">
        <v>4169</v>
      </c>
      <c r="O184" s="38">
        <f t="shared" si="36"/>
        <v>1.4724511593177673E-2</v>
      </c>
      <c r="P184" s="3">
        <f t="shared" si="37"/>
        <v>134.48387096774192</v>
      </c>
      <c r="Q184" s="54">
        <v>-1.2295277581492259</v>
      </c>
    </row>
    <row r="185" spans="1:17" x14ac:dyDescent="0.2">
      <c r="A185">
        <v>1180</v>
      </c>
      <c r="B185" t="s">
        <v>273</v>
      </c>
      <c r="C185" t="s">
        <v>272</v>
      </c>
      <c r="D185" s="11">
        <v>0.01</v>
      </c>
      <c r="E185" t="s">
        <v>269</v>
      </c>
      <c r="F185" s="3">
        <v>31</v>
      </c>
      <c r="G185" s="3">
        <v>256266.67</v>
      </c>
      <c r="H185" s="3">
        <v>3844.0000500000001</v>
      </c>
      <c r="I185" s="3">
        <f t="shared" si="33"/>
        <v>8266.6667741935489</v>
      </c>
      <c r="J185" s="3">
        <f t="shared" si="34"/>
        <v>124.00000161290323</v>
      </c>
      <c r="K185" s="38">
        <f t="shared" si="35"/>
        <v>1.4999999999999999E-2</v>
      </c>
      <c r="L185" s="54">
        <f t="shared" si="31"/>
        <v>1.473904753958744</v>
      </c>
      <c r="M185" s="54">
        <f t="shared" si="32"/>
        <v>-1.4283841255471943</v>
      </c>
      <c r="N185" s="3">
        <v>3741</v>
      </c>
      <c r="O185" s="38">
        <f t="shared" si="36"/>
        <v>1.459807473207499E-2</v>
      </c>
      <c r="P185" s="3">
        <f t="shared" si="37"/>
        <v>120.6774193548387</v>
      </c>
      <c r="Q185" s="54">
        <v>-1.4694973904595838</v>
      </c>
    </row>
    <row r="186" spans="1:17" x14ac:dyDescent="0.2">
      <c r="A186">
        <v>1181</v>
      </c>
      <c r="B186" t="s">
        <v>273</v>
      </c>
      <c r="C186" t="s">
        <v>272</v>
      </c>
      <c r="D186" s="11">
        <v>0.01</v>
      </c>
      <c r="E186" t="s">
        <v>269</v>
      </c>
      <c r="F186" s="3">
        <v>31</v>
      </c>
      <c r="G186" s="3">
        <v>258333.33</v>
      </c>
      <c r="H186" s="3">
        <v>3874.9999499999994</v>
      </c>
      <c r="I186" s="3">
        <f t="shared" si="33"/>
        <v>8333.3332258064511</v>
      </c>
      <c r="J186" s="3">
        <f t="shared" si="34"/>
        <v>124.99999838709675</v>
      </c>
      <c r="K186" s="38">
        <f t="shared" si="35"/>
        <v>1.4999999999999998E-2</v>
      </c>
      <c r="L186" s="54">
        <f t="shared" si="31"/>
        <v>1.5000936802807667</v>
      </c>
      <c r="M186" s="54">
        <f t="shared" si="32"/>
        <v>-1.410045971441289</v>
      </c>
      <c r="N186" s="3">
        <v>3849</v>
      </c>
      <c r="O186" s="38">
        <f t="shared" si="36"/>
        <v>1.489935503095942E-2</v>
      </c>
      <c r="P186" s="3">
        <f t="shared" si="37"/>
        <v>124.16129032258064</v>
      </c>
      <c r="Q186" s="54">
        <v>-1.4089443056709887</v>
      </c>
    </row>
    <row r="187" spans="1:17" x14ac:dyDescent="0.2">
      <c r="A187">
        <v>1182</v>
      </c>
      <c r="B187" t="s">
        <v>273</v>
      </c>
      <c r="C187" t="s">
        <v>272</v>
      </c>
      <c r="D187" s="11">
        <v>0.01</v>
      </c>
      <c r="E187" t="s">
        <v>269</v>
      </c>
      <c r="F187" s="3">
        <v>31</v>
      </c>
      <c r="G187" s="3">
        <v>281066.67</v>
      </c>
      <c r="H187" s="3">
        <v>4216.0000499999996</v>
      </c>
      <c r="I187" s="3">
        <f t="shared" si="33"/>
        <v>9066.6667741935471</v>
      </c>
      <c r="J187" s="3">
        <f t="shared" si="34"/>
        <v>136.00000161290322</v>
      </c>
      <c r="K187" s="38">
        <f t="shared" si="35"/>
        <v>1.5000000000000001E-2</v>
      </c>
      <c r="L187" s="54">
        <f t="shared" si="31"/>
        <v>1.7881728835911794</v>
      </c>
      <c r="M187" s="54">
        <f t="shared" si="32"/>
        <v>-1.2083255664100043</v>
      </c>
      <c r="N187" s="3">
        <v>4132</v>
      </c>
      <c r="O187" s="38">
        <f t="shared" si="36"/>
        <v>1.4701138345574736E-2</v>
      </c>
      <c r="P187" s="3">
        <f t="shared" si="37"/>
        <v>133.29032258064515</v>
      </c>
      <c r="Q187" s="54">
        <v>-1.2502727964564297</v>
      </c>
    </row>
    <row r="188" spans="1:17" x14ac:dyDescent="0.2">
      <c r="A188">
        <v>1183</v>
      </c>
      <c r="B188" t="s">
        <v>273</v>
      </c>
      <c r="C188" t="s">
        <v>272</v>
      </c>
      <c r="D188" s="11">
        <v>0.01</v>
      </c>
      <c r="E188" t="s">
        <v>269</v>
      </c>
      <c r="F188" s="3">
        <v>31</v>
      </c>
      <c r="G188" s="3">
        <v>291400</v>
      </c>
      <c r="H188" s="3">
        <v>4371</v>
      </c>
      <c r="I188" s="3">
        <f t="shared" si="33"/>
        <v>9400</v>
      </c>
      <c r="J188" s="3">
        <f t="shared" si="34"/>
        <v>141</v>
      </c>
      <c r="K188" s="38">
        <f t="shared" si="35"/>
        <v>1.4999999999999999E-2</v>
      </c>
      <c r="L188" s="54">
        <f t="shared" si="31"/>
        <v>1.9191178953643551</v>
      </c>
      <c r="M188" s="54">
        <f t="shared" si="32"/>
        <v>-1.1166345296806051</v>
      </c>
      <c r="N188" s="3">
        <v>4262</v>
      </c>
      <c r="O188" s="38">
        <f t="shared" si="36"/>
        <v>1.4625943719972546E-2</v>
      </c>
      <c r="P188" s="3">
        <f t="shared" si="37"/>
        <v>137.48387096774192</v>
      </c>
      <c r="Q188" s="54">
        <v>-1.1773848240257136</v>
      </c>
    </row>
    <row r="189" spans="1:17" x14ac:dyDescent="0.2">
      <c r="A189">
        <v>1184</v>
      </c>
      <c r="B189" t="s">
        <v>273</v>
      </c>
      <c r="C189" t="s">
        <v>272</v>
      </c>
      <c r="D189" s="11">
        <v>0.01</v>
      </c>
      <c r="E189" t="s">
        <v>269</v>
      </c>
      <c r="F189" s="3">
        <v>31</v>
      </c>
      <c r="G189" s="3">
        <v>256266.67</v>
      </c>
      <c r="H189" s="3">
        <v>3844.0000500000001</v>
      </c>
      <c r="I189" s="3">
        <f t="shared" si="33"/>
        <v>8266.6667741935489</v>
      </c>
      <c r="J189" s="3">
        <f t="shared" si="34"/>
        <v>124.00000161290323</v>
      </c>
      <c r="K189" s="38">
        <f t="shared" si="35"/>
        <v>1.4999999999999999E-2</v>
      </c>
      <c r="L189" s="54">
        <f t="shared" si="31"/>
        <v>1.473904753958744</v>
      </c>
      <c r="M189" s="54">
        <f t="shared" si="32"/>
        <v>-1.4283841255471943</v>
      </c>
      <c r="N189" s="3">
        <v>3722</v>
      </c>
      <c r="O189" s="38">
        <f t="shared" si="36"/>
        <v>1.4523933213788589E-2</v>
      </c>
      <c r="P189" s="3">
        <f t="shared" si="37"/>
        <v>120.06451612903226</v>
      </c>
      <c r="Q189" s="54">
        <v>-1.4801502479686883</v>
      </c>
    </row>
    <row r="190" spans="1:17" x14ac:dyDescent="0.2">
      <c r="A190">
        <v>1185</v>
      </c>
      <c r="B190" t="s">
        <v>273</v>
      </c>
      <c r="C190" t="s">
        <v>272</v>
      </c>
      <c r="D190" s="11">
        <v>0.01</v>
      </c>
      <c r="E190" t="s">
        <v>269</v>
      </c>
      <c r="F190" s="3">
        <v>31</v>
      </c>
      <c r="G190" s="3">
        <v>252133.33</v>
      </c>
      <c r="H190" s="3">
        <v>3781.9999499999994</v>
      </c>
      <c r="I190" s="3">
        <f t="shared" si="33"/>
        <v>8133.3332258064511</v>
      </c>
      <c r="J190" s="3">
        <f t="shared" si="34"/>
        <v>121.99999838709675</v>
      </c>
      <c r="K190" s="38">
        <f t="shared" si="35"/>
        <v>1.4999999999999998E-2</v>
      </c>
      <c r="L190" s="54">
        <f t="shared" si="31"/>
        <v>1.4215266478726576</v>
      </c>
      <c r="M190" s="54">
        <f t="shared" si="32"/>
        <v>-1.4650606112255866</v>
      </c>
      <c r="N190" s="3">
        <v>3757</v>
      </c>
      <c r="O190" s="38">
        <f t="shared" si="36"/>
        <v>1.4900846310164547E-2</v>
      </c>
      <c r="P190" s="3">
        <f t="shared" si="37"/>
        <v>121.19354838709677</v>
      </c>
      <c r="Q190" s="54">
        <v>-1.4605265630834956</v>
      </c>
    </row>
    <row r="191" spans="1:17" x14ac:dyDescent="0.2">
      <c r="A191">
        <v>1186</v>
      </c>
      <c r="B191" t="s">
        <v>273</v>
      </c>
      <c r="C191" t="s">
        <v>272</v>
      </c>
      <c r="D191" s="11">
        <v>0.01</v>
      </c>
      <c r="E191" t="s">
        <v>269</v>
      </c>
      <c r="F191" s="3">
        <v>31</v>
      </c>
      <c r="G191" s="3">
        <v>291400</v>
      </c>
      <c r="H191" s="3">
        <v>4371</v>
      </c>
      <c r="I191" s="3">
        <f t="shared" si="33"/>
        <v>9400</v>
      </c>
      <c r="J191" s="3">
        <f t="shared" si="34"/>
        <v>141</v>
      </c>
      <c r="K191" s="38">
        <f t="shared" si="35"/>
        <v>1.4999999999999999E-2</v>
      </c>
      <c r="L191" s="54">
        <f t="shared" si="31"/>
        <v>1.9191178953643551</v>
      </c>
      <c r="M191" s="54">
        <f t="shared" si="32"/>
        <v>-1.1166345296806051</v>
      </c>
      <c r="N191" s="3">
        <v>4327</v>
      </c>
      <c r="O191" s="38">
        <f t="shared" si="36"/>
        <v>1.4849004804392588E-2</v>
      </c>
      <c r="P191" s="3">
        <f t="shared" si="37"/>
        <v>139.58064516129033</v>
      </c>
      <c r="Q191" s="54">
        <v>-1.1409408378103549</v>
      </c>
    </row>
    <row r="192" spans="1:17" x14ac:dyDescent="0.2">
      <c r="A192">
        <v>1187</v>
      </c>
      <c r="B192" t="s">
        <v>273</v>
      </c>
      <c r="C192" t="s">
        <v>272</v>
      </c>
      <c r="D192" s="11">
        <v>0.25</v>
      </c>
      <c r="E192" t="s">
        <v>269</v>
      </c>
      <c r="F192" s="3">
        <v>31</v>
      </c>
      <c r="G192" s="3">
        <v>235600</v>
      </c>
      <c r="H192" s="3">
        <v>3534</v>
      </c>
      <c r="I192" s="3">
        <f t="shared" si="33"/>
        <v>7600</v>
      </c>
      <c r="J192" s="3">
        <f t="shared" si="34"/>
        <v>114</v>
      </c>
      <c r="K192" s="38">
        <f t="shared" si="35"/>
        <v>1.4999999999999999E-2</v>
      </c>
      <c r="L192" s="54">
        <f t="shared" si="31"/>
        <v>1.2120146036913737</v>
      </c>
      <c r="M192" s="54">
        <f t="shared" si="32"/>
        <v>-1.6117662877392831</v>
      </c>
      <c r="N192" s="3">
        <v>3487</v>
      </c>
      <c r="O192" s="38">
        <f t="shared" si="36"/>
        <v>1.4800509337860781E-2</v>
      </c>
      <c r="P192" s="3">
        <f t="shared" si="37"/>
        <v>112.48387096774194</v>
      </c>
      <c r="Q192" s="54">
        <v>-1.611909275054983</v>
      </c>
    </row>
    <row r="193" spans="1:17" x14ac:dyDescent="0.2">
      <c r="A193">
        <v>1188</v>
      </c>
      <c r="B193" t="s">
        <v>273</v>
      </c>
      <c r="C193" t="s">
        <v>272</v>
      </c>
      <c r="D193" s="11">
        <v>0.25</v>
      </c>
      <c r="E193" t="s">
        <v>269</v>
      </c>
      <c r="F193" s="3">
        <v>31</v>
      </c>
      <c r="G193" s="3">
        <v>183933.25</v>
      </c>
      <c r="H193" s="3">
        <v>2758.9987499999997</v>
      </c>
      <c r="I193" s="3">
        <f t="shared" si="33"/>
        <v>5933.3306451612907</v>
      </c>
      <c r="J193" s="3">
        <f t="shared" si="34"/>
        <v>88.999959677419341</v>
      </c>
      <c r="K193" s="38">
        <f t="shared" si="35"/>
        <v>1.4999999999999996E-2</v>
      </c>
      <c r="L193" s="54">
        <f t="shared" si="31"/>
        <v>0.55728827761529842</v>
      </c>
      <c r="M193" s="54">
        <f t="shared" si="32"/>
        <v>-2.0702223587191795</v>
      </c>
      <c r="N193" s="3">
        <v>2731</v>
      </c>
      <c r="O193" s="38">
        <f t="shared" si="36"/>
        <v>1.4847777658471211E-2</v>
      </c>
      <c r="P193" s="3">
        <f t="shared" si="37"/>
        <v>88.096774193548384</v>
      </c>
      <c r="Q193" s="54">
        <v>-2.0357808685751482</v>
      </c>
    </row>
    <row r="194" spans="1:17" x14ac:dyDescent="0.2">
      <c r="A194">
        <v>1189</v>
      </c>
      <c r="B194" t="s">
        <v>273</v>
      </c>
      <c r="C194" t="s">
        <v>272</v>
      </c>
      <c r="D194" s="11">
        <v>0.25</v>
      </c>
      <c r="E194" t="s">
        <v>269</v>
      </c>
      <c r="F194" s="3">
        <v>31</v>
      </c>
      <c r="G194" s="3">
        <v>194266.75</v>
      </c>
      <c r="H194" s="3">
        <v>2914.0012499999998</v>
      </c>
      <c r="I194" s="3">
        <f t="shared" si="33"/>
        <v>6266.6693548387093</v>
      </c>
      <c r="J194" s="3">
        <f t="shared" si="34"/>
        <v>94.000040322580645</v>
      </c>
      <c r="K194" s="38">
        <f t="shared" si="35"/>
        <v>1.5000000000000001E-2</v>
      </c>
      <c r="L194" s="54">
        <f t="shared" si="31"/>
        <v>0.68823544364581335</v>
      </c>
      <c r="M194" s="54">
        <f t="shared" si="32"/>
        <v>-1.9785298135238503</v>
      </c>
      <c r="N194" s="3">
        <v>2987</v>
      </c>
      <c r="O194" s="38">
        <f t="shared" si="36"/>
        <v>1.5375765538878887E-2</v>
      </c>
      <c r="P194" s="3">
        <f t="shared" si="37"/>
        <v>96.354838709677423</v>
      </c>
      <c r="Q194" s="54">
        <v>-1.8922476305577376</v>
      </c>
    </row>
    <row r="195" spans="1:17" x14ac:dyDescent="0.2">
      <c r="A195">
        <v>1190</v>
      </c>
      <c r="B195" t="s">
        <v>273</v>
      </c>
      <c r="C195" t="s">
        <v>272</v>
      </c>
      <c r="D195" s="11">
        <v>0.25</v>
      </c>
      <c r="E195" t="s">
        <v>269</v>
      </c>
      <c r="F195" s="3">
        <v>31</v>
      </c>
      <c r="G195" s="3">
        <v>192200</v>
      </c>
      <c r="H195" s="3">
        <v>2883</v>
      </c>
      <c r="I195" s="3">
        <f t="shared" si="33"/>
        <v>6200</v>
      </c>
      <c r="J195" s="3">
        <f t="shared" si="34"/>
        <v>93</v>
      </c>
      <c r="K195" s="38">
        <f t="shared" si="35"/>
        <v>1.4999999999999999E-2</v>
      </c>
      <c r="L195" s="54">
        <f t="shared" si="31"/>
        <v>0.6620453768346104</v>
      </c>
      <c r="M195" s="54">
        <f t="shared" si="32"/>
        <v>-1.9968687662293658</v>
      </c>
      <c r="N195" s="3">
        <v>2907</v>
      </c>
      <c r="O195" s="38">
        <f t="shared" si="36"/>
        <v>1.512486992715921E-2</v>
      </c>
      <c r="P195" s="3">
        <f t="shared" si="37"/>
        <v>93.774193548387103</v>
      </c>
      <c r="Q195" s="54">
        <v>-1.9371017674381783</v>
      </c>
    </row>
    <row r="196" spans="1:17" x14ac:dyDescent="0.2">
      <c r="A196">
        <v>1191</v>
      </c>
      <c r="B196" t="s">
        <v>273</v>
      </c>
      <c r="C196" t="s">
        <v>272</v>
      </c>
      <c r="D196" s="11">
        <v>0.25</v>
      </c>
      <c r="E196" t="s">
        <v>269</v>
      </c>
      <c r="F196" s="3">
        <v>31</v>
      </c>
      <c r="G196" s="3">
        <v>233533.25</v>
      </c>
      <c r="H196" s="3">
        <v>3502.9987499999997</v>
      </c>
      <c r="I196" s="3">
        <f t="shared" si="33"/>
        <v>7533.3306451612907</v>
      </c>
      <c r="J196" s="3">
        <f t="shared" si="34"/>
        <v>112.99995967741934</v>
      </c>
      <c r="K196" s="38">
        <f t="shared" si="35"/>
        <v>1.4999999999999998E-2</v>
      </c>
      <c r="L196" s="54">
        <f t="shared" si="31"/>
        <v>1.1858245368801708</v>
      </c>
      <c r="M196" s="54">
        <f t="shared" si="32"/>
        <v>-1.6301052404447989</v>
      </c>
      <c r="N196" s="3">
        <v>3456</v>
      </c>
      <c r="O196" s="38">
        <f t="shared" si="36"/>
        <v>1.4798749214512281E-2</v>
      </c>
      <c r="P196" s="3">
        <f t="shared" si="37"/>
        <v>111.48387096774194</v>
      </c>
      <c r="Q196" s="54">
        <v>-1.6292902530961539</v>
      </c>
    </row>
    <row r="197" spans="1:17" x14ac:dyDescent="0.2">
      <c r="A197">
        <v>1192</v>
      </c>
      <c r="B197" t="s">
        <v>271</v>
      </c>
      <c r="C197" t="s">
        <v>270</v>
      </c>
      <c r="D197" s="11">
        <v>0.25</v>
      </c>
      <c r="E197" t="s">
        <v>269</v>
      </c>
      <c r="F197" s="3">
        <v>31</v>
      </c>
      <c r="G197" s="3">
        <v>134294</v>
      </c>
      <c r="H197" s="3">
        <v>7037.0056000000004</v>
      </c>
      <c r="I197" s="3">
        <f t="shared" si="33"/>
        <v>4332.0645161290322</v>
      </c>
      <c r="J197" s="3">
        <f t="shared" si="34"/>
        <v>227.00018064516129</v>
      </c>
      <c r="K197" s="38">
        <f t="shared" si="35"/>
        <v>5.2400000000000002E-2</v>
      </c>
      <c r="L197" s="54">
        <f t="shared" si="31"/>
        <v>-7.1745361653125464E-2</v>
      </c>
      <c r="M197" s="54">
        <f t="shared" si="32"/>
        <v>0.46045512351208417</v>
      </c>
      <c r="N197" s="3">
        <v>7107</v>
      </c>
      <c r="O197" s="38">
        <f t="shared" si="36"/>
        <v>5.2921202734299372E-2</v>
      </c>
      <c r="P197" s="3">
        <f t="shared" si="37"/>
        <v>229.25806451612902</v>
      </c>
      <c r="Q197" s="54">
        <v>0.41774041878496065</v>
      </c>
    </row>
    <row r="198" spans="1:17" x14ac:dyDescent="0.2">
      <c r="A198">
        <v>1193</v>
      </c>
      <c r="B198" t="s">
        <v>271</v>
      </c>
      <c r="C198" t="s">
        <v>270</v>
      </c>
      <c r="D198" s="11">
        <v>0.25</v>
      </c>
      <c r="E198" t="s">
        <v>269</v>
      </c>
      <c r="F198" s="3">
        <v>31</v>
      </c>
      <c r="G198" s="3">
        <v>100441.75</v>
      </c>
      <c r="H198" s="3">
        <v>6819.9948249999998</v>
      </c>
      <c r="I198" s="3">
        <f t="shared" ref="I198:I205" si="38">G198/F198</f>
        <v>3240.0564516129034</v>
      </c>
      <c r="J198" s="3">
        <f t="shared" ref="J198:J205" si="39">H198/F198</f>
        <v>219.99983306451611</v>
      </c>
      <c r="K198" s="38">
        <f t="shared" ref="K198:K205" si="40">J198/I198</f>
        <v>6.7899999999999988E-2</v>
      </c>
      <c r="L198" s="54">
        <f t="shared" si="31"/>
        <v>-0.50072452662690103</v>
      </c>
      <c r="M198" s="54">
        <f t="shared" si="32"/>
        <v>0.33208125667405963</v>
      </c>
      <c r="N198" s="3">
        <v>6945</v>
      </c>
      <c r="O198" s="38">
        <f t="shared" ref="O198:O205" si="41">N198/G198</f>
        <v>6.9144553933000966E-2</v>
      </c>
      <c r="P198" s="3">
        <f t="shared" ref="P198:P205" si="42">N198/F198</f>
        <v>224.03225806451613</v>
      </c>
      <c r="Q198" s="54">
        <v>0.32691079160206826</v>
      </c>
    </row>
    <row r="199" spans="1:17" x14ac:dyDescent="0.2">
      <c r="A199">
        <v>1194</v>
      </c>
      <c r="B199" t="s">
        <v>271</v>
      </c>
      <c r="C199" t="s">
        <v>270</v>
      </c>
      <c r="D199" s="11">
        <v>0.25</v>
      </c>
      <c r="E199" t="s">
        <v>269</v>
      </c>
      <c r="F199" s="3">
        <v>31</v>
      </c>
      <c r="G199" s="3">
        <v>98615.5</v>
      </c>
      <c r="H199" s="3">
        <v>6695.9924500000006</v>
      </c>
      <c r="I199" s="3">
        <f t="shared" si="38"/>
        <v>3181.1451612903224</v>
      </c>
      <c r="J199" s="3">
        <f t="shared" si="39"/>
        <v>215.99975645161291</v>
      </c>
      <c r="K199" s="38">
        <f t="shared" si="40"/>
        <v>6.7900000000000002E-2</v>
      </c>
      <c r="L199" s="54">
        <f t="shared" ref="L199:L205" si="43">(I199-I$1)/I$2</f>
        <v>-0.52386695290678975</v>
      </c>
      <c r="M199" s="54">
        <f t="shared" ref="M199:M205" si="44">STANDARDIZE(J199,J$1,J$2)</f>
        <v>0.25872699868457205</v>
      </c>
      <c r="N199" s="3">
        <v>6707</v>
      </c>
      <c r="O199" s="38">
        <f t="shared" si="41"/>
        <v>6.8011620891239202E-2</v>
      </c>
      <c r="P199" s="3">
        <f t="shared" si="42"/>
        <v>216.35483870967741</v>
      </c>
      <c r="Q199" s="54">
        <v>0.19346973438275689</v>
      </c>
    </row>
    <row r="200" spans="1:17" x14ac:dyDescent="0.2">
      <c r="A200">
        <v>1195</v>
      </c>
      <c r="B200" t="s">
        <v>271</v>
      </c>
      <c r="C200" t="s">
        <v>270</v>
      </c>
      <c r="D200" s="11">
        <v>0.25</v>
      </c>
      <c r="E200" t="s">
        <v>269</v>
      </c>
      <c r="F200" s="3">
        <v>31</v>
      </c>
      <c r="G200" s="3">
        <v>127194.75</v>
      </c>
      <c r="H200" s="3">
        <v>6665.0048999999999</v>
      </c>
      <c r="I200" s="3">
        <f t="shared" si="38"/>
        <v>4103.0564516129034</v>
      </c>
      <c r="J200" s="3">
        <f t="shared" si="39"/>
        <v>215.00015806451611</v>
      </c>
      <c r="K200" s="38">
        <f t="shared" si="40"/>
        <v>5.2399999999999995E-2</v>
      </c>
      <c r="L200" s="54">
        <f t="shared" si="43"/>
        <v>-0.16170778178591055</v>
      </c>
      <c r="M200" s="54">
        <f t="shared" si="44"/>
        <v>0.24039615028620706</v>
      </c>
      <c r="N200" s="3">
        <v>6920</v>
      </c>
      <c r="O200" s="38">
        <f t="shared" si="41"/>
        <v>5.4404761202801216E-2</v>
      </c>
      <c r="P200" s="3">
        <f t="shared" si="42"/>
        <v>223.2258064516129</v>
      </c>
      <c r="Q200" s="54">
        <v>0.31289387382693046</v>
      </c>
    </row>
    <row r="201" spans="1:17" x14ac:dyDescent="0.2">
      <c r="A201">
        <v>1196</v>
      </c>
      <c r="B201" t="s">
        <v>268</v>
      </c>
      <c r="C201" t="s">
        <v>266</v>
      </c>
      <c r="D201" s="11">
        <v>0.01</v>
      </c>
      <c r="E201" t="s">
        <v>265</v>
      </c>
      <c r="F201" s="3">
        <v>31</v>
      </c>
      <c r="G201" s="3">
        <v>70402.929999999993</v>
      </c>
      <c r="H201" s="3">
        <v>5765.9999669999997</v>
      </c>
      <c r="I201" s="3">
        <f t="shared" si="38"/>
        <v>2271.0622580645158</v>
      </c>
      <c r="J201" s="3">
        <f t="shared" si="39"/>
        <v>185.99999893548386</v>
      </c>
      <c r="K201" s="38">
        <f t="shared" si="40"/>
        <v>8.1900000000000001E-2</v>
      </c>
      <c r="L201" s="54">
        <f t="shared" si="43"/>
        <v>-0.88137951766582934</v>
      </c>
      <c r="M201" s="54">
        <f t="shared" si="44"/>
        <v>-0.29141495243746562</v>
      </c>
      <c r="N201" s="3">
        <v>5728</v>
      </c>
      <c r="O201" s="38">
        <f t="shared" si="41"/>
        <v>8.1360250205495713E-2</v>
      </c>
      <c r="P201" s="3">
        <f t="shared" si="42"/>
        <v>184.7741935483871</v>
      </c>
      <c r="Q201" s="54">
        <v>-0.35543276569163651</v>
      </c>
    </row>
    <row r="202" spans="1:17" x14ac:dyDescent="0.2">
      <c r="A202">
        <v>1197</v>
      </c>
      <c r="B202" t="s">
        <v>268</v>
      </c>
      <c r="C202" t="s">
        <v>266</v>
      </c>
      <c r="D202" s="11">
        <v>0.01</v>
      </c>
      <c r="E202" t="s">
        <v>265</v>
      </c>
      <c r="F202" s="3">
        <v>31</v>
      </c>
      <c r="G202" s="3">
        <v>74566.539999999994</v>
      </c>
      <c r="H202" s="3">
        <v>6106.9996259999998</v>
      </c>
      <c r="I202" s="3">
        <f t="shared" si="38"/>
        <v>2405.3722580645158</v>
      </c>
      <c r="J202" s="3">
        <f t="shared" si="39"/>
        <v>196.99998793548386</v>
      </c>
      <c r="K202" s="38">
        <f t="shared" si="40"/>
        <v>8.1900000000000001E-2</v>
      </c>
      <c r="L202" s="54">
        <f t="shared" si="43"/>
        <v>-0.82861782705216369</v>
      </c>
      <c r="M202" s="54">
        <f t="shared" si="44"/>
        <v>-8.969480828205377E-2</v>
      </c>
      <c r="N202" s="3">
        <v>5934</v>
      </c>
      <c r="O202" s="38">
        <f t="shared" si="41"/>
        <v>7.9579929550170903E-2</v>
      </c>
      <c r="P202" s="3">
        <f t="shared" si="42"/>
        <v>191.41935483870967</v>
      </c>
      <c r="Q202" s="54">
        <v>-0.23993336322450187</v>
      </c>
    </row>
    <row r="203" spans="1:17" x14ac:dyDescent="0.2">
      <c r="A203">
        <v>1198</v>
      </c>
      <c r="B203" t="s">
        <v>267</v>
      </c>
      <c r="C203" t="s">
        <v>266</v>
      </c>
      <c r="D203" s="11">
        <v>0.01</v>
      </c>
      <c r="E203" t="s">
        <v>265</v>
      </c>
      <c r="F203" s="3">
        <v>31</v>
      </c>
      <c r="G203" s="3">
        <v>83272.28</v>
      </c>
      <c r="H203" s="3">
        <v>6819.9997320000002</v>
      </c>
      <c r="I203" s="3">
        <f t="shared" si="38"/>
        <v>2686.2025806451611</v>
      </c>
      <c r="J203" s="3">
        <f t="shared" si="39"/>
        <v>219.99999135483873</v>
      </c>
      <c r="K203" s="38">
        <f t="shared" si="40"/>
        <v>8.1900000000000014E-2</v>
      </c>
      <c r="L203" s="54">
        <f t="shared" si="43"/>
        <v>-0.71829780177529734</v>
      </c>
      <c r="M203" s="54">
        <f t="shared" si="44"/>
        <v>0.33208415943575298</v>
      </c>
      <c r="N203" s="3">
        <v>6990</v>
      </c>
      <c r="O203" s="38">
        <f t="shared" si="41"/>
        <v>8.3941498899753914E-2</v>
      </c>
      <c r="P203" s="3">
        <f t="shared" si="42"/>
        <v>225.48387096774192</v>
      </c>
      <c r="Q203" s="54">
        <v>0.35214124359731597</v>
      </c>
    </row>
    <row r="204" spans="1:17" x14ac:dyDescent="0.2">
      <c r="A204">
        <v>1199</v>
      </c>
      <c r="B204" t="s">
        <v>267</v>
      </c>
      <c r="C204" t="s">
        <v>266</v>
      </c>
      <c r="D204" s="11">
        <v>0.01</v>
      </c>
      <c r="E204" t="s">
        <v>265</v>
      </c>
      <c r="F204" s="3">
        <v>31</v>
      </c>
      <c r="G204" s="3">
        <v>85543.35</v>
      </c>
      <c r="H204" s="3">
        <v>7006.0003650000008</v>
      </c>
      <c r="I204" s="3">
        <f t="shared" si="38"/>
        <v>2759.4629032258067</v>
      </c>
      <c r="J204" s="3">
        <f t="shared" si="39"/>
        <v>226.00001177419358</v>
      </c>
      <c r="K204" s="38">
        <f t="shared" si="40"/>
        <v>8.1900000000000001E-2</v>
      </c>
      <c r="L204" s="54">
        <f t="shared" si="43"/>
        <v>-0.68951857108318682</v>
      </c>
      <c r="M204" s="54">
        <f t="shared" si="44"/>
        <v>0.44211381345883205</v>
      </c>
      <c r="N204" s="3">
        <v>7240</v>
      </c>
      <c r="O204" s="38">
        <f t="shared" si="41"/>
        <v>8.4635450914653201E-2</v>
      </c>
      <c r="P204" s="3">
        <f t="shared" si="42"/>
        <v>233.54838709677421</v>
      </c>
      <c r="Q204" s="54">
        <v>0.49231042134869374</v>
      </c>
    </row>
    <row r="205" spans="1:17" x14ac:dyDescent="0.2">
      <c r="A205">
        <v>1200</v>
      </c>
      <c r="B205" t="s">
        <v>267</v>
      </c>
      <c r="C205" t="s">
        <v>266</v>
      </c>
      <c r="D205" s="11">
        <v>0.01</v>
      </c>
      <c r="E205" t="s">
        <v>265</v>
      </c>
      <c r="F205" s="3">
        <v>31</v>
      </c>
      <c r="G205" s="3">
        <v>84407.81</v>
      </c>
      <c r="H205" s="3">
        <v>6912.9996389999997</v>
      </c>
      <c r="I205" s="3">
        <f t="shared" si="38"/>
        <v>2722.8325806451612</v>
      </c>
      <c r="J205" s="3">
        <f t="shared" si="39"/>
        <v>222.99998835483871</v>
      </c>
      <c r="K205" s="38">
        <f t="shared" si="40"/>
        <v>8.1900000000000001E-2</v>
      </c>
      <c r="L205" s="54">
        <f t="shared" si="43"/>
        <v>-0.70390824978975208</v>
      </c>
      <c r="M205" s="54">
        <f t="shared" si="44"/>
        <v>0.38709874420541035</v>
      </c>
      <c r="N205" s="3">
        <v>7132</v>
      </c>
      <c r="O205" s="38">
        <f t="shared" si="41"/>
        <v>8.4494550918925632E-2</v>
      </c>
      <c r="P205" s="3">
        <f t="shared" si="42"/>
        <v>230.06451612903226</v>
      </c>
      <c r="Q205" s="54">
        <v>0.43175733656009851</v>
      </c>
    </row>
    <row r="206" spans="1:17" x14ac:dyDescent="0.2">
      <c r="F206" s="50"/>
      <c r="G206" s="50"/>
      <c r="H206" s="50"/>
      <c r="I206" s="50"/>
      <c r="J206" s="50"/>
      <c r="K206" s="48"/>
      <c r="L206" s="50"/>
      <c r="M206" s="50"/>
      <c r="N206" s="50"/>
      <c r="O206" s="50"/>
      <c r="P206" s="50"/>
    </row>
  </sheetData>
  <autoFilter ref="A5:Q205" xr:uid="{00000000-0009-0000-0000-000008000000}"/>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09"/>
  <sheetViews>
    <sheetView zoomScale="140" zoomScaleNormal="140" workbookViewId="0">
      <pane xSplit="1" ySplit="7" topLeftCell="B104" activePane="bottomRight" state="frozen"/>
      <selection activeCell="H6" sqref="H6"/>
      <selection pane="topRight" activeCell="H6" sqref="H6"/>
      <selection pane="bottomLeft" activeCell="H6" sqref="H6"/>
      <selection pane="bottomRight" activeCell="A5" sqref="A5"/>
    </sheetView>
  </sheetViews>
  <sheetFormatPr defaultRowHeight="12.75" x14ac:dyDescent="0.2"/>
  <cols>
    <col min="2" max="5" width="14" style="1" customWidth="1"/>
    <col min="6" max="6" width="14" style="38" customWidth="1"/>
    <col min="7" max="9" width="14" style="1" customWidth="1"/>
    <col min="10" max="10" width="10.28515625" style="3" bestFit="1" customWidth="1"/>
  </cols>
  <sheetData>
    <row r="1" spans="1:10" x14ac:dyDescent="0.2">
      <c r="A1" s="17" t="s">
        <v>342</v>
      </c>
      <c r="C1" s="68" t="s">
        <v>341</v>
      </c>
    </row>
    <row r="2" spans="1:10" x14ac:dyDescent="0.2">
      <c r="A2" t="s">
        <v>340</v>
      </c>
    </row>
    <row r="3" spans="1:10" x14ac:dyDescent="0.2">
      <c r="A3" t="s">
        <v>339</v>
      </c>
    </row>
    <row r="4" spans="1:10" x14ac:dyDescent="0.2">
      <c r="A4" s="47" t="s">
        <v>338</v>
      </c>
      <c r="B4" s="254"/>
      <c r="C4" s="254"/>
      <c r="D4" s="255"/>
      <c r="E4" s="254"/>
      <c r="F4" s="256"/>
      <c r="G4" s="255"/>
      <c r="H4" s="254"/>
    </row>
    <row r="5" spans="1:10" x14ac:dyDescent="0.2">
      <c r="D5" s="54"/>
      <c r="G5" s="54"/>
    </row>
    <row r="6" spans="1:10" x14ac:dyDescent="0.2">
      <c r="D6" s="54"/>
      <c r="F6" s="67" t="s">
        <v>337</v>
      </c>
      <c r="G6" s="54">
        <f>PEARSON(F8:F207,G8:G207)</f>
        <v>-0.7988107800926213</v>
      </c>
      <c r="H6" s="1">
        <f>PEARSON(F8:F207,H8:H207)</f>
        <v>0.25953864161742313</v>
      </c>
    </row>
    <row r="7" spans="1:10" s="20" customFormat="1" ht="38.25" x14ac:dyDescent="0.2">
      <c r="A7" s="25" t="s">
        <v>14</v>
      </c>
      <c r="B7" s="23" t="s">
        <v>13</v>
      </c>
      <c r="C7" s="23" t="s">
        <v>12</v>
      </c>
      <c r="D7" s="23" t="s">
        <v>243</v>
      </c>
      <c r="E7" s="23" t="s">
        <v>11</v>
      </c>
      <c r="F7" s="51" t="s">
        <v>237</v>
      </c>
      <c r="G7" s="23" t="s">
        <v>328</v>
      </c>
      <c r="H7" s="52" t="s">
        <v>327</v>
      </c>
      <c r="I7" s="52" t="s">
        <v>336</v>
      </c>
      <c r="J7" s="21"/>
    </row>
    <row r="8" spans="1:10" x14ac:dyDescent="0.2">
      <c r="A8">
        <v>1000</v>
      </c>
      <c r="B8" s="3">
        <v>31</v>
      </c>
      <c r="C8" s="3">
        <v>149333.35</v>
      </c>
      <c r="D8" s="3">
        <v>6999</v>
      </c>
      <c r="E8" s="3">
        <v>6944.0007750000004</v>
      </c>
      <c r="F8" s="38">
        <f t="shared" ref="F8:F39" si="0">H8/G8</f>
        <v>4.6500000000000007E-2</v>
      </c>
      <c r="G8" s="3">
        <f t="shared" ref="G8:G39" si="1">C8/B8</f>
        <v>4817.2048387096775</v>
      </c>
      <c r="H8" s="3">
        <f t="shared" ref="H8:H39" si="2">E8/B8</f>
        <v>224.00002500000002</v>
      </c>
      <c r="I8" s="3">
        <f t="shared" ref="I8:I39" si="3">D8/B8</f>
        <v>225.7741935483871</v>
      </c>
    </row>
    <row r="9" spans="1:10" x14ac:dyDescent="0.2">
      <c r="A9">
        <v>1001</v>
      </c>
      <c r="B9" s="3">
        <v>31</v>
      </c>
      <c r="C9" s="3">
        <v>154666.65</v>
      </c>
      <c r="D9" s="3">
        <v>7090</v>
      </c>
      <c r="E9" s="3">
        <v>7191.9992249999996</v>
      </c>
      <c r="F9" s="38">
        <f t="shared" si="0"/>
        <v>4.65E-2</v>
      </c>
      <c r="G9" s="3">
        <f t="shared" si="1"/>
        <v>4989.2467741935479</v>
      </c>
      <c r="H9" s="3">
        <f t="shared" si="2"/>
        <v>231.99997499999998</v>
      </c>
      <c r="I9" s="3">
        <f t="shared" si="3"/>
        <v>228.70967741935485</v>
      </c>
    </row>
    <row r="10" spans="1:10" x14ac:dyDescent="0.2">
      <c r="A10">
        <v>1002</v>
      </c>
      <c r="B10" s="3">
        <v>31</v>
      </c>
      <c r="C10" s="3">
        <v>135549</v>
      </c>
      <c r="D10" s="3">
        <v>7097</v>
      </c>
      <c r="E10" s="3">
        <v>6912.9989999999998</v>
      </c>
      <c r="F10" s="38">
        <f t="shared" si="0"/>
        <v>5.0999999999999997E-2</v>
      </c>
      <c r="G10" s="3">
        <f t="shared" si="1"/>
        <v>4372.5483870967746</v>
      </c>
      <c r="H10" s="3">
        <f t="shared" si="2"/>
        <v>222.99996774193548</v>
      </c>
      <c r="I10" s="3">
        <f t="shared" si="3"/>
        <v>228.93548387096774</v>
      </c>
    </row>
    <row r="11" spans="1:10" x14ac:dyDescent="0.2">
      <c r="A11">
        <v>1003</v>
      </c>
      <c r="B11" s="3">
        <v>31</v>
      </c>
      <c r="C11" s="3">
        <v>136156.85</v>
      </c>
      <c r="D11" s="3">
        <v>7094</v>
      </c>
      <c r="E11" s="3">
        <v>6943.99935</v>
      </c>
      <c r="F11" s="38">
        <f t="shared" si="0"/>
        <v>5.0999999999999997E-2</v>
      </c>
      <c r="G11" s="3">
        <f t="shared" si="1"/>
        <v>4392.1564516129038</v>
      </c>
      <c r="H11" s="3">
        <f t="shared" si="2"/>
        <v>223.99997903225807</v>
      </c>
      <c r="I11" s="3">
        <f t="shared" si="3"/>
        <v>228.83870967741936</v>
      </c>
    </row>
    <row r="12" spans="1:10" x14ac:dyDescent="0.2">
      <c r="A12">
        <v>1004</v>
      </c>
      <c r="B12" s="3">
        <v>31</v>
      </c>
      <c r="C12" s="3">
        <v>87994.79</v>
      </c>
      <c r="D12" s="3">
        <v>6645</v>
      </c>
      <c r="E12" s="3">
        <v>6757.9998719999985</v>
      </c>
      <c r="F12" s="38">
        <f t="shared" si="0"/>
        <v>7.6799999999999993E-2</v>
      </c>
      <c r="G12" s="3">
        <f t="shared" si="1"/>
        <v>2838.5416129032255</v>
      </c>
      <c r="H12" s="3">
        <f t="shared" si="2"/>
        <v>217.99999587096769</v>
      </c>
      <c r="I12" s="3">
        <f t="shared" si="3"/>
        <v>214.35483870967741</v>
      </c>
    </row>
    <row r="13" spans="1:10" x14ac:dyDescent="0.2">
      <c r="A13">
        <v>1005</v>
      </c>
      <c r="B13" s="3">
        <v>31</v>
      </c>
      <c r="C13" s="3">
        <v>62833.15</v>
      </c>
      <c r="D13" s="3">
        <v>5443</v>
      </c>
      <c r="E13" s="3">
        <v>5611.0002950000007</v>
      </c>
      <c r="F13" s="38">
        <f t="shared" si="0"/>
        <v>8.9300000000000018E-2</v>
      </c>
      <c r="G13" s="3">
        <f t="shared" si="1"/>
        <v>2026.875806451613</v>
      </c>
      <c r="H13" s="3">
        <f t="shared" si="2"/>
        <v>181.00000951612907</v>
      </c>
      <c r="I13" s="3">
        <f t="shared" si="3"/>
        <v>175.58064516129033</v>
      </c>
    </row>
    <row r="14" spans="1:10" x14ac:dyDescent="0.2">
      <c r="A14">
        <v>1006</v>
      </c>
      <c r="B14" s="3">
        <v>31</v>
      </c>
      <c r="C14" s="3">
        <v>133725.5</v>
      </c>
      <c r="D14" s="3">
        <v>6888</v>
      </c>
      <c r="E14" s="3">
        <v>6820.0004999999992</v>
      </c>
      <c r="F14" s="38">
        <f t="shared" si="0"/>
        <v>5.099999999999999E-2</v>
      </c>
      <c r="G14" s="3">
        <f t="shared" si="1"/>
        <v>4313.7258064516127</v>
      </c>
      <c r="H14" s="3">
        <f t="shared" si="2"/>
        <v>220.00001612903222</v>
      </c>
      <c r="I14" s="3">
        <f t="shared" si="3"/>
        <v>222.19354838709677</v>
      </c>
    </row>
    <row r="15" spans="1:10" x14ac:dyDescent="0.2">
      <c r="A15">
        <v>1007</v>
      </c>
      <c r="B15" s="3">
        <v>31</v>
      </c>
      <c r="C15" s="3">
        <v>136156.85</v>
      </c>
      <c r="D15" s="3">
        <v>7071</v>
      </c>
      <c r="E15" s="3">
        <v>6943.99935</v>
      </c>
      <c r="F15" s="38">
        <f t="shared" si="0"/>
        <v>5.0999999999999997E-2</v>
      </c>
      <c r="G15" s="3">
        <f t="shared" si="1"/>
        <v>4392.1564516129038</v>
      </c>
      <c r="H15" s="3">
        <f t="shared" si="2"/>
        <v>223.99997903225807</v>
      </c>
      <c r="I15" s="3">
        <f t="shared" si="3"/>
        <v>228.09677419354838</v>
      </c>
    </row>
    <row r="16" spans="1:10" x14ac:dyDescent="0.2">
      <c r="A16">
        <v>1008</v>
      </c>
      <c r="B16" s="3">
        <v>31</v>
      </c>
      <c r="C16" s="3">
        <v>66651.740000000005</v>
      </c>
      <c r="D16" s="3">
        <v>5942</v>
      </c>
      <c r="E16" s="3">
        <v>5952.0003820000011</v>
      </c>
      <c r="F16" s="38">
        <f t="shared" si="0"/>
        <v>8.9300000000000018E-2</v>
      </c>
      <c r="G16" s="3">
        <f t="shared" si="1"/>
        <v>2150.056129032258</v>
      </c>
      <c r="H16" s="3">
        <f t="shared" si="2"/>
        <v>192.00001232258069</v>
      </c>
      <c r="I16" s="3">
        <f t="shared" si="3"/>
        <v>191.67741935483872</v>
      </c>
    </row>
    <row r="17" spans="1:9" x14ac:dyDescent="0.2">
      <c r="A17">
        <v>1009</v>
      </c>
      <c r="B17" s="3">
        <v>31</v>
      </c>
      <c r="C17" s="3">
        <v>74270.83</v>
      </c>
      <c r="D17" s="3">
        <v>5742</v>
      </c>
      <c r="E17" s="3">
        <v>5703.9997439999997</v>
      </c>
      <c r="F17" s="38">
        <f t="shared" si="0"/>
        <v>7.6799999999999993E-2</v>
      </c>
      <c r="G17" s="3">
        <f t="shared" si="1"/>
        <v>2395.8332258064515</v>
      </c>
      <c r="H17" s="3">
        <f t="shared" si="2"/>
        <v>183.99999174193547</v>
      </c>
      <c r="I17" s="3">
        <f t="shared" si="3"/>
        <v>185.2258064516129</v>
      </c>
    </row>
    <row r="18" spans="1:9" x14ac:dyDescent="0.2">
      <c r="A18">
        <v>1010</v>
      </c>
      <c r="B18" s="3">
        <v>31</v>
      </c>
      <c r="C18" s="3">
        <v>84703.25</v>
      </c>
      <c r="D18" s="3">
        <v>7627</v>
      </c>
      <c r="E18" s="3">
        <v>7564.0002250000007</v>
      </c>
      <c r="F18" s="38">
        <f t="shared" si="0"/>
        <v>8.9300000000000004E-2</v>
      </c>
      <c r="G18" s="3">
        <f t="shared" si="1"/>
        <v>2732.3629032258063</v>
      </c>
      <c r="H18" s="3">
        <f t="shared" si="2"/>
        <v>244.00000725806453</v>
      </c>
      <c r="I18" s="3">
        <f t="shared" si="3"/>
        <v>246.03225806451613</v>
      </c>
    </row>
    <row r="19" spans="1:9" x14ac:dyDescent="0.2">
      <c r="A19">
        <v>1011</v>
      </c>
      <c r="B19" s="3">
        <v>31</v>
      </c>
      <c r="C19" s="3">
        <v>96159.01</v>
      </c>
      <c r="D19" s="3">
        <v>8458</v>
      </c>
      <c r="E19" s="3">
        <v>8586.9995930000005</v>
      </c>
      <c r="F19" s="38">
        <f t="shared" si="0"/>
        <v>8.9300000000000004E-2</v>
      </c>
      <c r="G19" s="3">
        <f t="shared" si="1"/>
        <v>3101.9035483870966</v>
      </c>
      <c r="H19" s="3">
        <f t="shared" si="2"/>
        <v>276.99998687096775</v>
      </c>
      <c r="I19" s="3">
        <f t="shared" si="3"/>
        <v>272.83870967741933</v>
      </c>
    </row>
    <row r="20" spans="1:9" x14ac:dyDescent="0.2">
      <c r="A20">
        <v>1012</v>
      </c>
      <c r="B20" s="3">
        <v>31</v>
      </c>
      <c r="C20" s="3">
        <v>102720.99</v>
      </c>
      <c r="D20" s="3">
        <v>7665</v>
      </c>
      <c r="E20" s="3">
        <v>8320.4001900000003</v>
      </c>
      <c r="F20" s="38">
        <f t="shared" si="0"/>
        <v>8.0999999999999989E-2</v>
      </c>
      <c r="G20" s="3">
        <f t="shared" si="1"/>
        <v>3313.5803225806453</v>
      </c>
      <c r="H20" s="3">
        <f t="shared" si="2"/>
        <v>268.40000612903225</v>
      </c>
      <c r="I20" s="3">
        <f t="shared" si="3"/>
        <v>247.25806451612902</v>
      </c>
    </row>
    <row r="21" spans="1:9" x14ac:dyDescent="0.2">
      <c r="A21">
        <v>1013</v>
      </c>
      <c r="B21" s="3">
        <v>31</v>
      </c>
      <c r="C21" s="3">
        <v>86723.46</v>
      </c>
      <c r="D21" s="3">
        <v>6556</v>
      </c>
      <c r="E21" s="3">
        <v>7024.6002600000011</v>
      </c>
      <c r="F21" s="38">
        <f t="shared" si="0"/>
        <v>8.1000000000000003E-2</v>
      </c>
      <c r="G21" s="3">
        <f t="shared" si="1"/>
        <v>2797.5309677419359</v>
      </c>
      <c r="H21" s="3">
        <f t="shared" si="2"/>
        <v>226.60000838709681</v>
      </c>
      <c r="I21" s="3">
        <f t="shared" si="3"/>
        <v>211.48387096774192</v>
      </c>
    </row>
    <row r="22" spans="1:9" x14ac:dyDescent="0.2">
      <c r="A22">
        <v>1014</v>
      </c>
      <c r="B22" s="3">
        <v>31</v>
      </c>
      <c r="C22" s="3">
        <v>98690.31</v>
      </c>
      <c r="D22" s="3">
        <v>8073</v>
      </c>
      <c r="E22" s="3">
        <v>8763.699528000001</v>
      </c>
      <c r="F22" s="38">
        <f t="shared" si="0"/>
        <v>8.8800000000000018E-2</v>
      </c>
      <c r="G22" s="3">
        <f t="shared" si="1"/>
        <v>3183.5583870967739</v>
      </c>
      <c r="H22" s="3">
        <f t="shared" si="2"/>
        <v>282.69998477419358</v>
      </c>
      <c r="I22" s="3">
        <f t="shared" si="3"/>
        <v>260.41935483870969</v>
      </c>
    </row>
    <row r="23" spans="1:9" x14ac:dyDescent="0.2">
      <c r="A23">
        <v>1015</v>
      </c>
      <c r="B23" s="3">
        <v>31</v>
      </c>
      <c r="C23" s="3">
        <v>99074.33</v>
      </c>
      <c r="D23" s="3">
        <v>8185</v>
      </c>
      <c r="E23" s="3">
        <v>8797.8005040000007</v>
      </c>
      <c r="F23" s="38">
        <f t="shared" si="0"/>
        <v>8.8800000000000004E-2</v>
      </c>
      <c r="G23" s="3">
        <f t="shared" si="1"/>
        <v>3195.9461290322583</v>
      </c>
      <c r="H23" s="3">
        <f t="shared" si="2"/>
        <v>283.80001625806455</v>
      </c>
      <c r="I23" s="3">
        <f t="shared" si="3"/>
        <v>264.03225806451616</v>
      </c>
    </row>
    <row r="24" spans="1:9" x14ac:dyDescent="0.2">
      <c r="A24">
        <v>1016</v>
      </c>
      <c r="B24" s="3">
        <v>31</v>
      </c>
      <c r="C24" s="3">
        <v>68283.95</v>
      </c>
      <c r="D24" s="3">
        <v>2749</v>
      </c>
      <c r="E24" s="3">
        <v>5530.9999500000004</v>
      </c>
      <c r="F24" s="38">
        <f t="shared" si="0"/>
        <v>8.1000000000000003E-2</v>
      </c>
      <c r="G24" s="3">
        <f t="shared" si="1"/>
        <v>2202.7080645161291</v>
      </c>
      <c r="H24" s="3">
        <f t="shared" si="2"/>
        <v>178.41935322580647</v>
      </c>
      <c r="I24" s="3">
        <f t="shared" si="3"/>
        <v>88.677419354838705</v>
      </c>
    </row>
    <row r="25" spans="1:9" x14ac:dyDescent="0.2">
      <c r="A25">
        <v>1017</v>
      </c>
      <c r="B25" s="3">
        <v>31</v>
      </c>
      <c r="C25" s="3">
        <v>69748.149999999994</v>
      </c>
      <c r="D25" s="3">
        <v>7245</v>
      </c>
      <c r="E25" s="3">
        <v>5649.6001499999993</v>
      </c>
      <c r="F25" s="38">
        <f t="shared" si="0"/>
        <v>8.1000000000000003E-2</v>
      </c>
      <c r="G25" s="3">
        <f t="shared" si="1"/>
        <v>2249.940322580645</v>
      </c>
      <c r="H25" s="3">
        <f t="shared" si="2"/>
        <v>182.24516612903224</v>
      </c>
      <c r="I25" s="3">
        <f t="shared" si="3"/>
        <v>233.70967741935485</v>
      </c>
    </row>
    <row r="26" spans="1:9" x14ac:dyDescent="0.2">
      <c r="A26">
        <v>1018</v>
      </c>
      <c r="B26" s="3">
        <v>31</v>
      </c>
      <c r="C26" s="3">
        <v>100994.37</v>
      </c>
      <c r="D26" s="3">
        <v>8493</v>
      </c>
      <c r="E26" s="3">
        <v>8968.300056</v>
      </c>
      <c r="F26" s="38">
        <f t="shared" si="0"/>
        <v>8.8800000000000004E-2</v>
      </c>
      <c r="G26" s="3">
        <f t="shared" si="1"/>
        <v>3257.8829032258063</v>
      </c>
      <c r="H26" s="3">
        <f t="shared" si="2"/>
        <v>289.30000180645163</v>
      </c>
      <c r="I26" s="3">
        <f t="shared" si="3"/>
        <v>273.96774193548384</v>
      </c>
    </row>
    <row r="27" spans="1:9" x14ac:dyDescent="0.2">
      <c r="A27">
        <v>1019</v>
      </c>
      <c r="B27" s="3">
        <v>31</v>
      </c>
      <c r="C27" s="3">
        <v>97154.28</v>
      </c>
      <c r="D27" s="3">
        <v>8170</v>
      </c>
      <c r="E27" s="3">
        <v>8627.3000640000009</v>
      </c>
      <c r="F27" s="38">
        <f t="shared" si="0"/>
        <v>8.8800000000000004E-2</v>
      </c>
      <c r="G27" s="3">
        <f t="shared" si="1"/>
        <v>3134.0090322580645</v>
      </c>
      <c r="H27" s="3">
        <f t="shared" si="2"/>
        <v>278.30000206451615</v>
      </c>
      <c r="I27" s="3">
        <f t="shared" si="3"/>
        <v>263.54838709677421</v>
      </c>
    </row>
    <row r="28" spans="1:9" x14ac:dyDescent="0.2">
      <c r="A28">
        <v>1020</v>
      </c>
      <c r="B28" s="3">
        <v>31</v>
      </c>
      <c r="C28" s="3">
        <v>89670.37</v>
      </c>
      <c r="D28" s="3">
        <v>6746</v>
      </c>
      <c r="E28" s="3">
        <v>7263.29997</v>
      </c>
      <c r="F28" s="38">
        <f t="shared" si="0"/>
        <v>8.1000000000000003E-2</v>
      </c>
      <c r="G28" s="3">
        <f t="shared" si="1"/>
        <v>2892.592580645161</v>
      </c>
      <c r="H28" s="3">
        <f t="shared" si="2"/>
        <v>234.29999903225806</v>
      </c>
      <c r="I28" s="3">
        <f t="shared" si="3"/>
        <v>217.61290322580646</v>
      </c>
    </row>
    <row r="29" spans="1:9" x14ac:dyDescent="0.2">
      <c r="A29">
        <v>1021</v>
      </c>
      <c r="B29" s="3">
        <v>31</v>
      </c>
      <c r="C29" s="3">
        <v>99774.07</v>
      </c>
      <c r="D29" s="3">
        <v>7653</v>
      </c>
      <c r="E29" s="3">
        <v>8081.6996700000009</v>
      </c>
      <c r="F29" s="38">
        <f t="shared" si="0"/>
        <v>8.1000000000000003E-2</v>
      </c>
      <c r="G29" s="3">
        <f t="shared" si="1"/>
        <v>3218.5183870967744</v>
      </c>
      <c r="H29" s="3">
        <f t="shared" si="2"/>
        <v>260.69998935483875</v>
      </c>
      <c r="I29" s="3">
        <f t="shared" si="3"/>
        <v>246.87096774193549</v>
      </c>
    </row>
    <row r="30" spans="1:9" x14ac:dyDescent="0.2">
      <c r="A30">
        <v>1022</v>
      </c>
      <c r="B30" s="3">
        <v>31</v>
      </c>
      <c r="C30" s="3">
        <v>80712.95</v>
      </c>
      <c r="D30" s="3">
        <v>7621</v>
      </c>
      <c r="E30" s="3">
        <v>7974.4394600000005</v>
      </c>
      <c r="F30" s="38">
        <f t="shared" si="0"/>
        <v>9.8799999999999999E-2</v>
      </c>
      <c r="G30" s="3">
        <f t="shared" si="1"/>
        <v>2603.6435483870969</v>
      </c>
      <c r="H30" s="3">
        <f t="shared" si="2"/>
        <v>257.23998258064518</v>
      </c>
      <c r="I30" s="3">
        <f t="shared" si="3"/>
        <v>245.83870967741936</v>
      </c>
    </row>
    <row r="31" spans="1:9" x14ac:dyDescent="0.2">
      <c r="A31">
        <v>1023</v>
      </c>
      <c r="B31" s="3">
        <v>31</v>
      </c>
      <c r="C31" s="3">
        <v>85935.07</v>
      </c>
      <c r="D31" s="3">
        <v>6492</v>
      </c>
      <c r="E31" s="3">
        <v>6960.740670000001</v>
      </c>
      <c r="F31" s="38">
        <f t="shared" si="0"/>
        <v>8.1000000000000003E-2</v>
      </c>
      <c r="G31" s="3">
        <f t="shared" si="1"/>
        <v>2772.0990322580647</v>
      </c>
      <c r="H31" s="3">
        <f t="shared" si="2"/>
        <v>224.54002161290325</v>
      </c>
      <c r="I31" s="3">
        <f t="shared" si="3"/>
        <v>209.41935483870967</v>
      </c>
    </row>
    <row r="32" spans="1:9" x14ac:dyDescent="0.2">
      <c r="A32">
        <v>1024</v>
      </c>
      <c r="B32" s="3">
        <v>31</v>
      </c>
      <c r="C32" s="3">
        <v>73188.87</v>
      </c>
      <c r="D32" s="3">
        <v>6767</v>
      </c>
      <c r="E32" s="3">
        <v>7231.0603560000009</v>
      </c>
      <c r="F32" s="38">
        <f t="shared" si="0"/>
        <v>9.8800000000000013E-2</v>
      </c>
      <c r="G32" s="3">
        <f t="shared" si="1"/>
        <v>2360.9312903225805</v>
      </c>
      <c r="H32" s="3">
        <f t="shared" si="2"/>
        <v>233.26001148387098</v>
      </c>
      <c r="I32" s="3">
        <f t="shared" si="3"/>
        <v>218.29032258064515</v>
      </c>
    </row>
    <row r="33" spans="1:9" x14ac:dyDescent="0.2">
      <c r="A33">
        <v>1025</v>
      </c>
      <c r="B33" s="3">
        <v>31</v>
      </c>
      <c r="C33" s="3">
        <v>99284.2</v>
      </c>
      <c r="D33" s="3">
        <v>7649</v>
      </c>
      <c r="E33" s="3">
        <v>8042.0201999999999</v>
      </c>
      <c r="F33" s="38">
        <f t="shared" si="0"/>
        <v>8.1000000000000003E-2</v>
      </c>
      <c r="G33" s="3">
        <f t="shared" si="1"/>
        <v>3202.7161290322579</v>
      </c>
      <c r="H33" s="3">
        <f t="shared" si="2"/>
        <v>259.42000645161289</v>
      </c>
      <c r="I33" s="3">
        <f t="shared" si="3"/>
        <v>246.74193548387098</v>
      </c>
    </row>
    <row r="34" spans="1:9" x14ac:dyDescent="0.2">
      <c r="A34">
        <v>1026</v>
      </c>
      <c r="B34" s="3">
        <v>31</v>
      </c>
      <c r="C34" s="3">
        <v>129470.6</v>
      </c>
      <c r="D34" s="3">
        <v>6669</v>
      </c>
      <c r="E34" s="3">
        <v>6603.0006000000003</v>
      </c>
      <c r="F34" s="38">
        <f t="shared" si="0"/>
        <v>5.0999999999999997E-2</v>
      </c>
      <c r="G34" s="3">
        <f t="shared" si="1"/>
        <v>4176.470967741936</v>
      </c>
      <c r="H34" s="3">
        <f t="shared" si="2"/>
        <v>213.00001935483871</v>
      </c>
      <c r="I34" s="3">
        <f t="shared" si="3"/>
        <v>215.12903225806451</v>
      </c>
    </row>
    <row r="35" spans="1:9" x14ac:dyDescent="0.2">
      <c r="A35">
        <v>1027</v>
      </c>
      <c r="B35" s="3">
        <v>31</v>
      </c>
      <c r="C35" s="3">
        <v>129470.6</v>
      </c>
      <c r="D35" s="3">
        <v>6834</v>
      </c>
      <c r="E35" s="3">
        <v>6603.0006000000003</v>
      </c>
      <c r="F35" s="38">
        <f t="shared" si="0"/>
        <v>5.0999999999999997E-2</v>
      </c>
      <c r="G35" s="3">
        <f t="shared" si="1"/>
        <v>4176.470967741936</v>
      </c>
      <c r="H35" s="3">
        <f t="shared" si="2"/>
        <v>213.00001935483871</v>
      </c>
      <c r="I35" s="3">
        <f t="shared" si="3"/>
        <v>220.45161290322579</v>
      </c>
    </row>
    <row r="36" spans="1:9" x14ac:dyDescent="0.2">
      <c r="A36">
        <v>1028</v>
      </c>
      <c r="B36" s="3">
        <v>31</v>
      </c>
      <c r="C36" s="3">
        <v>79518.23</v>
      </c>
      <c r="D36" s="3">
        <v>5985</v>
      </c>
      <c r="E36" s="3">
        <v>6107.0000639999989</v>
      </c>
      <c r="F36" s="38">
        <f t="shared" si="0"/>
        <v>7.6799999999999993E-2</v>
      </c>
      <c r="G36" s="3">
        <f t="shared" si="1"/>
        <v>2565.1041935483868</v>
      </c>
      <c r="H36" s="3">
        <f t="shared" si="2"/>
        <v>197.00000206451608</v>
      </c>
      <c r="I36" s="3">
        <f t="shared" si="3"/>
        <v>193.06451612903226</v>
      </c>
    </row>
    <row r="37" spans="1:9" x14ac:dyDescent="0.2">
      <c r="A37">
        <v>1029</v>
      </c>
      <c r="B37" s="3">
        <v>31</v>
      </c>
      <c r="C37" s="3">
        <v>58667.41</v>
      </c>
      <c r="D37" s="3">
        <v>5291</v>
      </c>
      <c r="E37" s="3">
        <v>5238.9997130000002</v>
      </c>
      <c r="F37" s="38">
        <f t="shared" si="0"/>
        <v>8.929999999999999E-2</v>
      </c>
      <c r="G37" s="3">
        <f t="shared" si="1"/>
        <v>1892.4970967741936</v>
      </c>
      <c r="H37" s="3">
        <f t="shared" si="2"/>
        <v>168.99999074193548</v>
      </c>
      <c r="I37" s="3">
        <f t="shared" si="3"/>
        <v>170.67741935483872</v>
      </c>
    </row>
    <row r="38" spans="1:9" x14ac:dyDescent="0.2">
      <c r="A38">
        <v>1030</v>
      </c>
      <c r="B38" s="3">
        <v>31</v>
      </c>
      <c r="C38" s="3">
        <v>47211.65</v>
      </c>
      <c r="D38" s="3">
        <v>4104</v>
      </c>
      <c r="E38" s="3">
        <v>4216.0003450000004</v>
      </c>
      <c r="F38" s="38">
        <f t="shared" si="0"/>
        <v>8.9300000000000004E-2</v>
      </c>
      <c r="G38" s="3">
        <f t="shared" si="1"/>
        <v>1522.9564516129033</v>
      </c>
      <c r="H38" s="3">
        <f t="shared" si="2"/>
        <v>136.00001112903226</v>
      </c>
      <c r="I38" s="3">
        <f t="shared" si="3"/>
        <v>132.38709677419354</v>
      </c>
    </row>
    <row r="39" spans="1:9" x14ac:dyDescent="0.2">
      <c r="A39">
        <v>1031</v>
      </c>
      <c r="B39" s="3">
        <v>31</v>
      </c>
      <c r="C39" s="3">
        <v>66601.56</v>
      </c>
      <c r="D39" s="3">
        <v>5004</v>
      </c>
      <c r="E39" s="3">
        <v>5114.9998079999996</v>
      </c>
      <c r="F39" s="38">
        <f t="shared" si="0"/>
        <v>7.6799999999999993E-2</v>
      </c>
      <c r="G39" s="3">
        <f t="shared" si="1"/>
        <v>2148.4374193548388</v>
      </c>
      <c r="H39" s="3">
        <f t="shared" si="2"/>
        <v>164.99999380645161</v>
      </c>
      <c r="I39" s="3">
        <f t="shared" si="3"/>
        <v>161.41935483870967</v>
      </c>
    </row>
    <row r="40" spans="1:9" x14ac:dyDescent="0.2">
      <c r="A40">
        <v>1032</v>
      </c>
      <c r="B40" s="3">
        <v>31</v>
      </c>
      <c r="C40" s="3">
        <v>131901.95000000001</v>
      </c>
      <c r="D40" s="3">
        <v>6884</v>
      </c>
      <c r="E40" s="3">
        <v>6726.9994500000003</v>
      </c>
      <c r="F40" s="38">
        <f t="shared" ref="F40:F71" si="4">H40/G40</f>
        <v>5.1000000000000004E-2</v>
      </c>
      <c r="G40" s="3">
        <f t="shared" ref="G40:G71" si="5">C40/B40</f>
        <v>4254.9016129032261</v>
      </c>
      <c r="H40" s="3">
        <f t="shared" ref="H40:H71" si="6">E40/B40</f>
        <v>216.99998225806453</v>
      </c>
      <c r="I40" s="3">
        <f t="shared" ref="I40:I71" si="7">D40/B40</f>
        <v>222.06451612903226</v>
      </c>
    </row>
    <row r="41" spans="1:9" x14ac:dyDescent="0.2">
      <c r="A41">
        <v>1033</v>
      </c>
      <c r="B41" s="3">
        <v>31</v>
      </c>
      <c r="C41" s="3">
        <v>137372.54999999999</v>
      </c>
      <c r="D41" s="3">
        <v>7099</v>
      </c>
      <c r="E41" s="3">
        <v>7006.0000499999987</v>
      </c>
      <c r="F41" s="38">
        <f t="shared" si="4"/>
        <v>5.0999999999999997E-2</v>
      </c>
      <c r="G41" s="3">
        <f t="shared" si="5"/>
        <v>4431.3725806451612</v>
      </c>
      <c r="H41" s="3">
        <f t="shared" si="6"/>
        <v>226.00000161290319</v>
      </c>
      <c r="I41" s="3">
        <f t="shared" si="7"/>
        <v>229</v>
      </c>
    </row>
    <row r="42" spans="1:9" x14ac:dyDescent="0.2">
      <c r="A42">
        <v>1034</v>
      </c>
      <c r="B42" s="3">
        <v>31</v>
      </c>
      <c r="C42" s="3">
        <v>73247.48</v>
      </c>
      <c r="D42" s="3">
        <v>6606</v>
      </c>
      <c r="E42" s="3">
        <v>6540.9999639999996</v>
      </c>
      <c r="F42" s="38">
        <f t="shared" si="4"/>
        <v>8.9300000000000004E-2</v>
      </c>
      <c r="G42" s="3">
        <f t="shared" si="5"/>
        <v>2362.8219354838707</v>
      </c>
      <c r="H42" s="3">
        <f t="shared" si="6"/>
        <v>210.99999883870967</v>
      </c>
      <c r="I42" s="3">
        <f t="shared" si="7"/>
        <v>213.09677419354838</v>
      </c>
    </row>
    <row r="43" spans="1:9" x14ac:dyDescent="0.2">
      <c r="A43">
        <v>1035</v>
      </c>
      <c r="B43" s="3">
        <v>31</v>
      </c>
      <c r="C43" s="3">
        <v>71445.31</v>
      </c>
      <c r="D43" s="3">
        <v>5332</v>
      </c>
      <c r="E43" s="3">
        <v>5486.9998079999996</v>
      </c>
      <c r="F43" s="38">
        <f t="shared" si="4"/>
        <v>7.6799999999999993E-2</v>
      </c>
      <c r="G43" s="3">
        <f t="shared" si="5"/>
        <v>2304.6874193548388</v>
      </c>
      <c r="H43" s="3">
        <f t="shared" si="6"/>
        <v>176.99999380645161</v>
      </c>
      <c r="I43" s="3">
        <f t="shared" si="7"/>
        <v>172</v>
      </c>
    </row>
    <row r="44" spans="1:9" x14ac:dyDescent="0.2">
      <c r="A44">
        <v>1036</v>
      </c>
      <c r="B44" s="3">
        <v>31</v>
      </c>
      <c r="C44" s="3">
        <v>59014.559999999998</v>
      </c>
      <c r="D44" s="3">
        <v>5173</v>
      </c>
      <c r="E44" s="3">
        <v>5270.0002080000004</v>
      </c>
      <c r="F44" s="38">
        <f t="shared" si="4"/>
        <v>8.9300000000000004E-2</v>
      </c>
      <c r="G44" s="3">
        <f t="shared" si="5"/>
        <v>1903.6954838709676</v>
      </c>
      <c r="H44" s="3">
        <f t="shared" si="6"/>
        <v>170.00000670967742</v>
      </c>
      <c r="I44" s="3">
        <f t="shared" si="7"/>
        <v>166.87096774193549</v>
      </c>
    </row>
    <row r="45" spans="1:9" x14ac:dyDescent="0.2">
      <c r="A45">
        <v>1037</v>
      </c>
      <c r="B45" s="3">
        <v>31</v>
      </c>
      <c r="C45" s="3">
        <v>81132.81</v>
      </c>
      <c r="D45" s="3">
        <v>6117</v>
      </c>
      <c r="E45" s="3">
        <v>6230.9998079999996</v>
      </c>
      <c r="F45" s="38">
        <f t="shared" si="4"/>
        <v>7.6799999999999993E-2</v>
      </c>
      <c r="G45" s="3">
        <f t="shared" si="5"/>
        <v>2617.1874193548388</v>
      </c>
      <c r="H45" s="3">
        <f t="shared" si="6"/>
        <v>200.99999380645161</v>
      </c>
      <c r="I45" s="3">
        <f t="shared" si="7"/>
        <v>197.32258064516128</v>
      </c>
    </row>
    <row r="46" spans="1:9" x14ac:dyDescent="0.2">
      <c r="A46">
        <v>1038</v>
      </c>
      <c r="B46" s="3">
        <v>31</v>
      </c>
      <c r="C46" s="3">
        <v>120352.95</v>
      </c>
      <c r="D46" s="3">
        <v>6384</v>
      </c>
      <c r="E46" s="3">
        <v>6138.0004499999995</v>
      </c>
      <c r="F46" s="38">
        <f t="shared" si="4"/>
        <v>5.0999999999999997E-2</v>
      </c>
      <c r="G46" s="3">
        <f t="shared" si="5"/>
        <v>3882.3532258064515</v>
      </c>
      <c r="H46" s="3">
        <f t="shared" si="6"/>
        <v>198.00001451612903</v>
      </c>
      <c r="I46" s="3">
        <f t="shared" si="7"/>
        <v>205.93548387096774</v>
      </c>
    </row>
    <row r="47" spans="1:9" x14ac:dyDescent="0.2">
      <c r="A47">
        <v>1039</v>
      </c>
      <c r="B47" s="3">
        <v>31</v>
      </c>
      <c r="C47" s="3">
        <v>122176.45</v>
      </c>
      <c r="D47" s="3">
        <v>6449</v>
      </c>
      <c r="E47" s="3">
        <v>6230.9989499999992</v>
      </c>
      <c r="F47" s="38">
        <f t="shared" si="4"/>
        <v>5.099999999999999E-2</v>
      </c>
      <c r="G47" s="3">
        <f t="shared" si="5"/>
        <v>3941.175806451613</v>
      </c>
      <c r="H47" s="3">
        <f t="shared" si="6"/>
        <v>200.99996612903223</v>
      </c>
      <c r="I47" s="3">
        <f t="shared" si="7"/>
        <v>208.03225806451613</v>
      </c>
    </row>
    <row r="48" spans="1:9" x14ac:dyDescent="0.2">
      <c r="A48">
        <v>1040</v>
      </c>
      <c r="B48" s="3">
        <v>31</v>
      </c>
      <c r="C48" s="3">
        <v>153333.35</v>
      </c>
      <c r="D48" s="3">
        <v>7107</v>
      </c>
      <c r="E48" s="3">
        <v>7130.0007750000004</v>
      </c>
      <c r="F48" s="38">
        <f t="shared" si="4"/>
        <v>4.6500000000000007E-2</v>
      </c>
      <c r="G48" s="3">
        <f t="shared" si="5"/>
        <v>4946.2370967741936</v>
      </c>
      <c r="H48" s="3">
        <f t="shared" si="6"/>
        <v>230.00002500000002</v>
      </c>
      <c r="I48" s="3">
        <f t="shared" si="7"/>
        <v>229.25806451612902</v>
      </c>
    </row>
    <row r="49" spans="1:9" x14ac:dyDescent="0.2">
      <c r="A49">
        <v>1041</v>
      </c>
      <c r="B49" s="3">
        <v>31</v>
      </c>
      <c r="C49" s="3">
        <v>154000</v>
      </c>
      <c r="D49" s="3">
        <v>7206</v>
      </c>
      <c r="E49" s="3">
        <v>7161</v>
      </c>
      <c r="F49" s="38">
        <f t="shared" si="4"/>
        <v>4.65E-2</v>
      </c>
      <c r="G49" s="3">
        <f t="shared" si="5"/>
        <v>4967.7419354838712</v>
      </c>
      <c r="H49" s="3">
        <f t="shared" si="6"/>
        <v>231</v>
      </c>
      <c r="I49" s="3">
        <f t="shared" si="7"/>
        <v>232.45161290322579</v>
      </c>
    </row>
    <row r="50" spans="1:9" x14ac:dyDescent="0.2">
      <c r="A50">
        <v>1042</v>
      </c>
      <c r="B50" s="3">
        <v>31</v>
      </c>
      <c r="C50" s="3">
        <v>148000</v>
      </c>
      <c r="D50" s="3">
        <v>6904</v>
      </c>
      <c r="E50" s="3">
        <v>6882</v>
      </c>
      <c r="F50" s="38">
        <f t="shared" si="4"/>
        <v>4.65E-2</v>
      </c>
      <c r="G50" s="3">
        <f t="shared" si="5"/>
        <v>4774.1935483870966</v>
      </c>
      <c r="H50" s="3">
        <f t="shared" si="6"/>
        <v>222</v>
      </c>
      <c r="I50" s="3">
        <f t="shared" si="7"/>
        <v>222.70967741935485</v>
      </c>
    </row>
    <row r="51" spans="1:9" x14ac:dyDescent="0.2">
      <c r="A51">
        <v>1043</v>
      </c>
      <c r="B51" s="3">
        <v>31</v>
      </c>
      <c r="C51" s="3">
        <v>125823.55</v>
      </c>
      <c r="D51" s="3">
        <v>6492</v>
      </c>
      <c r="E51" s="3">
        <v>6417.0010499999999</v>
      </c>
      <c r="F51" s="38">
        <f t="shared" si="4"/>
        <v>5.1000000000000004E-2</v>
      </c>
      <c r="G51" s="3">
        <f t="shared" si="5"/>
        <v>4058.824193548387</v>
      </c>
      <c r="H51" s="3">
        <f t="shared" si="6"/>
        <v>207.00003387096774</v>
      </c>
      <c r="I51" s="3">
        <f t="shared" si="7"/>
        <v>209.41935483870967</v>
      </c>
    </row>
    <row r="52" spans="1:9" x14ac:dyDescent="0.2">
      <c r="A52">
        <v>1044</v>
      </c>
      <c r="B52" s="3">
        <v>31</v>
      </c>
      <c r="C52" s="3">
        <v>130078.45</v>
      </c>
      <c r="D52" s="3">
        <v>6833</v>
      </c>
      <c r="E52" s="3">
        <v>6634.0009499999996</v>
      </c>
      <c r="F52" s="38">
        <f t="shared" si="4"/>
        <v>5.0999999999999997E-2</v>
      </c>
      <c r="G52" s="3">
        <f t="shared" si="5"/>
        <v>4196.0790322580642</v>
      </c>
      <c r="H52" s="3">
        <f t="shared" si="6"/>
        <v>214.00003064516127</v>
      </c>
      <c r="I52" s="3">
        <f t="shared" si="7"/>
        <v>220.41935483870967</v>
      </c>
    </row>
    <row r="53" spans="1:9" x14ac:dyDescent="0.2">
      <c r="A53">
        <v>1045</v>
      </c>
      <c r="B53" s="3">
        <v>31</v>
      </c>
      <c r="C53" s="3">
        <v>122784.3</v>
      </c>
      <c r="D53" s="3">
        <v>6481</v>
      </c>
      <c r="E53" s="3">
        <v>6261.9992999999995</v>
      </c>
      <c r="F53" s="38">
        <f t="shared" si="4"/>
        <v>5.099999999999999E-2</v>
      </c>
      <c r="G53" s="3">
        <f t="shared" si="5"/>
        <v>3960.7838709677421</v>
      </c>
      <c r="H53" s="3">
        <f t="shared" si="6"/>
        <v>201.99997741935482</v>
      </c>
      <c r="I53" s="3">
        <f t="shared" si="7"/>
        <v>209.06451612903226</v>
      </c>
    </row>
    <row r="54" spans="1:9" x14ac:dyDescent="0.2">
      <c r="A54">
        <v>1046</v>
      </c>
      <c r="B54" s="3">
        <v>31</v>
      </c>
      <c r="C54" s="3">
        <v>134333.35</v>
      </c>
      <c r="D54" s="3">
        <v>6954</v>
      </c>
      <c r="E54" s="3">
        <v>6851.0008499999994</v>
      </c>
      <c r="F54" s="38">
        <f t="shared" si="4"/>
        <v>5.0999999999999997E-2</v>
      </c>
      <c r="G54" s="3">
        <f t="shared" si="5"/>
        <v>4333.3338709677419</v>
      </c>
      <c r="H54" s="3">
        <f t="shared" si="6"/>
        <v>221.00002741935481</v>
      </c>
      <c r="I54" s="3">
        <f t="shared" si="7"/>
        <v>224.32258064516128</v>
      </c>
    </row>
    <row r="55" spans="1:9" x14ac:dyDescent="0.2">
      <c r="A55">
        <v>1047</v>
      </c>
      <c r="B55" s="3">
        <v>31</v>
      </c>
      <c r="C55" s="3">
        <v>65247.040000000001</v>
      </c>
      <c r="D55" s="3">
        <v>6834</v>
      </c>
      <c r="E55" s="3">
        <v>6603.0004479999998</v>
      </c>
      <c r="F55" s="38">
        <f t="shared" si="4"/>
        <v>0.10119999999999998</v>
      </c>
      <c r="G55" s="3">
        <f t="shared" si="5"/>
        <v>2104.7432258064518</v>
      </c>
      <c r="H55" s="3">
        <f t="shared" si="6"/>
        <v>213.00001445161288</v>
      </c>
      <c r="I55" s="3">
        <f t="shared" si="7"/>
        <v>220.45161290322579</v>
      </c>
    </row>
    <row r="56" spans="1:9" x14ac:dyDescent="0.2">
      <c r="A56">
        <v>1048</v>
      </c>
      <c r="B56" s="3">
        <v>31</v>
      </c>
      <c r="C56" s="3">
        <v>66179.78</v>
      </c>
      <c r="D56" s="3">
        <v>6027</v>
      </c>
      <c r="E56" s="3">
        <v>5890.0004199999994</v>
      </c>
      <c r="F56" s="38">
        <f t="shared" si="4"/>
        <v>8.8999999999999982E-2</v>
      </c>
      <c r="G56" s="3">
        <f t="shared" si="5"/>
        <v>2134.831612903226</v>
      </c>
      <c r="H56" s="3">
        <f t="shared" si="6"/>
        <v>190.00001354838707</v>
      </c>
      <c r="I56" s="3">
        <f t="shared" si="7"/>
        <v>194.41935483870967</v>
      </c>
    </row>
    <row r="57" spans="1:9" x14ac:dyDescent="0.2">
      <c r="A57">
        <v>1049</v>
      </c>
      <c r="B57" s="3">
        <v>31</v>
      </c>
      <c r="C57" s="3">
        <v>60345.85</v>
      </c>
      <c r="D57" s="3">
        <v>6219</v>
      </c>
      <c r="E57" s="3">
        <v>6107.0000199999995</v>
      </c>
      <c r="F57" s="38">
        <f t="shared" si="4"/>
        <v>0.1012</v>
      </c>
      <c r="G57" s="3">
        <f t="shared" si="5"/>
        <v>1946.640322580645</v>
      </c>
      <c r="H57" s="3">
        <f t="shared" si="6"/>
        <v>197.00000064516126</v>
      </c>
      <c r="I57" s="3">
        <f t="shared" si="7"/>
        <v>200.61290322580646</v>
      </c>
    </row>
    <row r="58" spans="1:9" x14ac:dyDescent="0.2">
      <c r="A58">
        <v>1050</v>
      </c>
      <c r="B58" s="3">
        <v>31</v>
      </c>
      <c r="C58" s="3">
        <v>77325.84</v>
      </c>
      <c r="D58" s="3">
        <v>7238</v>
      </c>
      <c r="E58" s="3">
        <v>6881.9997599999997</v>
      </c>
      <c r="F58" s="38">
        <f t="shared" si="4"/>
        <v>8.8999999999999996E-2</v>
      </c>
      <c r="G58" s="3">
        <f t="shared" si="5"/>
        <v>2494.3819354838711</v>
      </c>
      <c r="H58" s="3">
        <f t="shared" si="6"/>
        <v>221.99999225806451</v>
      </c>
      <c r="I58" s="3">
        <f t="shared" si="7"/>
        <v>233.48387096774192</v>
      </c>
    </row>
    <row r="59" spans="1:9" x14ac:dyDescent="0.2">
      <c r="A59">
        <v>1051</v>
      </c>
      <c r="B59" s="3">
        <v>31</v>
      </c>
      <c r="C59" s="3">
        <v>58865.17</v>
      </c>
      <c r="D59" s="3">
        <v>5335</v>
      </c>
      <c r="E59" s="3">
        <v>5239.0001300000004</v>
      </c>
      <c r="F59" s="38">
        <f t="shared" si="4"/>
        <v>8.900000000000001E-2</v>
      </c>
      <c r="G59" s="3">
        <f t="shared" si="5"/>
        <v>1898.8764516129031</v>
      </c>
      <c r="H59" s="3">
        <f t="shared" si="6"/>
        <v>169.00000419354839</v>
      </c>
      <c r="I59" s="3">
        <f t="shared" si="7"/>
        <v>172.09677419354838</v>
      </c>
    </row>
    <row r="60" spans="1:9" x14ac:dyDescent="0.2">
      <c r="A60">
        <v>1052</v>
      </c>
      <c r="B60" s="3">
        <v>31</v>
      </c>
      <c r="C60" s="3">
        <v>51550.559999999998</v>
      </c>
      <c r="D60" s="3">
        <v>4772</v>
      </c>
      <c r="E60" s="3">
        <v>4587.9998400000004</v>
      </c>
      <c r="F60" s="38">
        <f t="shared" si="4"/>
        <v>8.900000000000001E-2</v>
      </c>
      <c r="G60" s="3">
        <f t="shared" si="5"/>
        <v>1662.9212903225805</v>
      </c>
      <c r="H60" s="3">
        <f t="shared" si="6"/>
        <v>147.99999483870968</v>
      </c>
      <c r="I60" s="3">
        <f t="shared" si="7"/>
        <v>153.93548387096774</v>
      </c>
    </row>
    <row r="61" spans="1:9" x14ac:dyDescent="0.2">
      <c r="A61">
        <v>1053</v>
      </c>
      <c r="B61" s="3">
        <v>31</v>
      </c>
      <c r="C61" s="3">
        <v>46254.94</v>
      </c>
      <c r="D61" s="3">
        <v>4899</v>
      </c>
      <c r="E61" s="3">
        <v>4680.9999280000002</v>
      </c>
      <c r="F61" s="38">
        <f t="shared" si="4"/>
        <v>0.1012</v>
      </c>
      <c r="G61" s="3">
        <f t="shared" si="5"/>
        <v>1492.0948387096776</v>
      </c>
      <c r="H61" s="3">
        <f t="shared" si="6"/>
        <v>150.99999767741937</v>
      </c>
      <c r="I61" s="3">
        <f t="shared" si="7"/>
        <v>158.03225806451613</v>
      </c>
    </row>
    <row r="62" spans="1:9" x14ac:dyDescent="0.2">
      <c r="A62">
        <v>1054</v>
      </c>
      <c r="B62" s="3">
        <v>31</v>
      </c>
      <c r="C62" s="3">
        <v>44417</v>
      </c>
      <c r="D62" s="3">
        <v>4742</v>
      </c>
      <c r="E62" s="3">
        <v>4495.0003999999999</v>
      </c>
      <c r="F62" s="38">
        <f t="shared" si="4"/>
        <v>0.1012</v>
      </c>
      <c r="G62" s="3">
        <f t="shared" si="5"/>
        <v>1432.8064516129032</v>
      </c>
      <c r="H62" s="3">
        <f t="shared" si="6"/>
        <v>145.00001290322581</v>
      </c>
      <c r="I62" s="3">
        <f t="shared" si="7"/>
        <v>152.96774193548387</v>
      </c>
    </row>
    <row r="63" spans="1:9" x14ac:dyDescent="0.2">
      <c r="A63">
        <v>1055</v>
      </c>
      <c r="B63" s="3">
        <v>31</v>
      </c>
      <c r="C63" s="3">
        <v>49112.36</v>
      </c>
      <c r="D63" s="3">
        <v>4466</v>
      </c>
      <c r="E63" s="3">
        <v>4371.0000400000008</v>
      </c>
      <c r="F63" s="38">
        <f t="shared" si="4"/>
        <v>8.9000000000000024E-2</v>
      </c>
      <c r="G63" s="3">
        <f t="shared" si="5"/>
        <v>1584.2696774193548</v>
      </c>
      <c r="H63" s="3">
        <f t="shared" si="6"/>
        <v>141.00000129032261</v>
      </c>
      <c r="I63" s="3">
        <f t="shared" si="7"/>
        <v>144.06451612903226</v>
      </c>
    </row>
    <row r="64" spans="1:9" x14ac:dyDescent="0.2">
      <c r="A64">
        <v>1056</v>
      </c>
      <c r="B64" s="3">
        <v>31</v>
      </c>
      <c r="C64" s="3">
        <v>49460.67</v>
      </c>
      <c r="D64" s="3">
        <v>4666</v>
      </c>
      <c r="E64" s="3">
        <v>4401.9996300000003</v>
      </c>
      <c r="F64" s="38">
        <f t="shared" si="4"/>
        <v>8.900000000000001E-2</v>
      </c>
      <c r="G64" s="3">
        <f t="shared" si="5"/>
        <v>1595.5054838709677</v>
      </c>
      <c r="H64" s="3">
        <f t="shared" si="6"/>
        <v>141.99998806451615</v>
      </c>
      <c r="I64" s="3">
        <f t="shared" si="7"/>
        <v>150.51612903225808</v>
      </c>
    </row>
    <row r="65" spans="1:9" x14ac:dyDescent="0.2">
      <c r="A65">
        <v>1057</v>
      </c>
      <c r="B65" s="3">
        <v>31</v>
      </c>
      <c r="C65" s="3">
        <v>42885.38</v>
      </c>
      <c r="D65" s="3">
        <v>4514</v>
      </c>
      <c r="E65" s="3">
        <v>4340.0004559999998</v>
      </c>
      <c r="F65" s="38">
        <f t="shared" si="4"/>
        <v>0.1012</v>
      </c>
      <c r="G65" s="3">
        <f t="shared" si="5"/>
        <v>1383.3993548387095</v>
      </c>
      <c r="H65" s="3">
        <f t="shared" si="6"/>
        <v>140.0000147096774</v>
      </c>
      <c r="I65" s="3">
        <f t="shared" si="7"/>
        <v>145.61290322580646</v>
      </c>
    </row>
    <row r="66" spans="1:9" x14ac:dyDescent="0.2">
      <c r="A66">
        <v>1058</v>
      </c>
      <c r="B66" s="3">
        <v>31</v>
      </c>
      <c r="C66" s="3">
        <v>43498.02</v>
      </c>
      <c r="D66" s="3">
        <v>4519</v>
      </c>
      <c r="E66" s="3">
        <v>4401.999624</v>
      </c>
      <c r="F66" s="38">
        <f t="shared" si="4"/>
        <v>0.10120000000000001</v>
      </c>
      <c r="G66" s="3">
        <f t="shared" si="5"/>
        <v>1403.1619354838708</v>
      </c>
      <c r="H66" s="3">
        <f t="shared" si="6"/>
        <v>141.99998787096774</v>
      </c>
      <c r="I66" s="3">
        <f t="shared" si="7"/>
        <v>145.7741935483871</v>
      </c>
    </row>
    <row r="67" spans="1:9" x14ac:dyDescent="0.2">
      <c r="A67">
        <v>1059</v>
      </c>
      <c r="B67" s="3">
        <v>31</v>
      </c>
      <c r="C67" s="3">
        <v>50157.3</v>
      </c>
      <c r="D67" s="3">
        <v>4665</v>
      </c>
      <c r="E67" s="3">
        <v>4463.9997000000003</v>
      </c>
      <c r="F67" s="38">
        <f t="shared" si="4"/>
        <v>8.900000000000001E-2</v>
      </c>
      <c r="G67" s="3">
        <f t="shared" si="5"/>
        <v>1617.9774193548387</v>
      </c>
      <c r="H67" s="3">
        <f t="shared" si="6"/>
        <v>143.99999032258066</v>
      </c>
      <c r="I67" s="3">
        <f t="shared" si="7"/>
        <v>150.48387096774192</v>
      </c>
    </row>
    <row r="68" spans="1:9" x14ac:dyDescent="0.2">
      <c r="A68">
        <v>1060</v>
      </c>
      <c r="B68" s="3">
        <v>31</v>
      </c>
      <c r="C68" s="3">
        <v>60258.43</v>
      </c>
      <c r="D68" s="3">
        <v>5658</v>
      </c>
      <c r="E68" s="3">
        <v>5363.0002700000005</v>
      </c>
      <c r="F68" s="38">
        <f t="shared" si="4"/>
        <v>8.900000000000001E-2</v>
      </c>
      <c r="G68" s="3">
        <f t="shared" si="5"/>
        <v>1943.8203225806451</v>
      </c>
      <c r="H68" s="3">
        <f t="shared" si="6"/>
        <v>173.00000870967745</v>
      </c>
      <c r="I68" s="3">
        <f t="shared" si="7"/>
        <v>182.51612903225808</v>
      </c>
    </row>
    <row r="69" spans="1:9" x14ac:dyDescent="0.2">
      <c r="A69">
        <v>1061</v>
      </c>
      <c r="B69" s="3">
        <v>31</v>
      </c>
      <c r="C69" s="3">
        <v>297600</v>
      </c>
      <c r="D69" s="3">
        <v>6663</v>
      </c>
      <c r="E69" s="3">
        <v>6696</v>
      </c>
      <c r="F69" s="38">
        <f t="shared" si="4"/>
        <v>2.2499999999999999E-2</v>
      </c>
      <c r="G69" s="3">
        <f t="shared" si="5"/>
        <v>9600</v>
      </c>
      <c r="H69" s="3">
        <f t="shared" si="6"/>
        <v>216</v>
      </c>
      <c r="I69" s="3">
        <f t="shared" si="7"/>
        <v>214.93548387096774</v>
      </c>
    </row>
    <row r="70" spans="1:9" x14ac:dyDescent="0.2">
      <c r="A70">
        <v>1062</v>
      </c>
      <c r="B70" s="3">
        <v>31</v>
      </c>
      <c r="C70" s="3">
        <v>264533.34999999998</v>
      </c>
      <c r="D70" s="3">
        <v>6111</v>
      </c>
      <c r="E70" s="3">
        <v>5952.0003749999996</v>
      </c>
      <c r="F70" s="38">
        <f t="shared" si="4"/>
        <v>2.2500000000000003E-2</v>
      </c>
      <c r="G70" s="3">
        <f t="shared" si="5"/>
        <v>8533.3338709677409</v>
      </c>
      <c r="H70" s="3">
        <f t="shared" si="6"/>
        <v>192.00001209677419</v>
      </c>
      <c r="I70" s="3">
        <f t="shared" si="7"/>
        <v>197.12903225806451</v>
      </c>
    </row>
    <row r="71" spans="1:9" x14ac:dyDescent="0.2">
      <c r="A71">
        <v>1063</v>
      </c>
      <c r="B71" s="3">
        <v>31</v>
      </c>
      <c r="C71" s="3">
        <v>272800</v>
      </c>
      <c r="D71" s="3">
        <v>6312</v>
      </c>
      <c r="E71" s="3">
        <v>6138</v>
      </c>
      <c r="F71" s="38">
        <f t="shared" si="4"/>
        <v>2.2499999999999999E-2</v>
      </c>
      <c r="G71" s="3">
        <f t="shared" si="5"/>
        <v>8800</v>
      </c>
      <c r="H71" s="3">
        <f t="shared" si="6"/>
        <v>198</v>
      </c>
      <c r="I71" s="3">
        <f t="shared" si="7"/>
        <v>203.61290322580646</v>
      </c>
    </row>
    <row r="72" spans="1:9" x14ac:dyDescent="0.2">
      <c r="A72">
        <v>1064</v>
      </c>
      <c r="B72" s="3">
        <v>31</v>
      </c>
      <c r="C72" s="3">
        <v>300355.55</v>
      </c>
      <c r="D72" s="3">
        <v>6724</v>
      </c>
      <c r="E72" s="3">
        <v>6757.9998749999995</v>
      </c>
      <c r="F72" s="38">
        <f t="shared" ref="F72:F103" si="8">H72/G72</f>
        <v>2.2499999999999996E-2</v>
      </c>
      <c r="G72" s="3">
        <f t="shared" ref="G72:G103" si="9">C72/B72</f>
        <v>9688.8887096774197</v>
      </c>
      <c r="H72" s="3">
        <f t="shared" ref="H72:H103" si="10">E72/B72</f>
        <v>217.99999596774191</v>
      </c>
      <c r="I72" s="3">
        <f t="shared" ref="I72:I103" si="11">D72/B72</f>
        <v>216.90322580645162</v>
      </c>
    </row>
    <row r="73" spans="1:9" x14ac:dyDescent="0.2">
      <c r="A73">
        <v>1065</v>
      </c>
      <c r="B73" s="3">
        <v>31</v>
      </c>
      <c r="C73" s="3">
        <v>296222.2</v>
      </c>
      <c r="D73" s="3">
        <v>6843</v>
      </c>
      <c r="E73" s="3">
        <v>6664.9994999999999</v>
      </c>
      <c r="F73" s="38">
        <f t="shared" si="8"/>
        <v>2.2499999999999999E-2</v>
      </c>
      <c r="G73" s="3">
        <f t="shared" si="9"/>
        <v>9555.5548387096769</v>
      </c>
      <c r="H73" s="3">
        <f t="shared" si="10"/>
        <v>214.99998387096772</v>
      </c>
      <c r="I73" s="3">
        <f t="shared" si="11"/>
        <v>220.74193548387098</v>
      </c>
    </row>
    <row r="74" spans="1:9" x14ac:dyDescent="0.2">
      <c r="A74">
        <v>1066</v>
      </c>
      <c r="B74" s="3">
        <v>31</v>
      </c>
      <c r="C74" s="3">
        <v>271422.2</v>
      </c>
      <c r="D74" s="3">
        <v>6311</v>
      </c>
      <c r="E74" s="3">
        <v>6106.9994999999999</v>
      </c>
      <c r="F74" s="38">
        <f t="shared" si="8"/>
        <v>2.2499999999999999E-2</v>
      </c>
      <c r="G74" s="3">
        <f t="shared" si="9"/>
        <v>8755.5548387096769</v>
      </c>
      <c r="H74" s="3">
        <f t="shared" si="10"/>
        <v>196.99998387096772</v>
      </c>
      <c r="I74" s="3">
        <f t="shared" si="11"/>
        <v>203.58064516129033</v>
      </c>
    </row>
    <row r="75" spans="1:9" x14ac:dyDescent="0.2">
      <c r="A75">
        <v>1067</v>
      </c>
      <c r="B75" s="3">
        <v>31</v>
      </c>
      <c r="C75" s="3">
        <v>263155.55</v>
      </c>
      <c r="D75" s="3">
        <v>6030</v>
      </c>
      <c r="E75" s="3">
        <v>5920.9998749999995</v>
      </c>
      <c r="F75" s="38">
        <f t="shared" si="8"/>
        <v>2.2499999999999996E-2</v>
      </c>
      <c r="G75" s="3">
        <f t="shared" si="9"/>
        <v>8488.8887096774197</v>
      </c>
      <c r="H75" s="3">
        <f t="shared" si="10"/>
        <v>190.99999596774191</v>
      </c>
      <c r="I75" s="3">
        <f t="shared" si="11"/>
        <v>194.51612903225808</v>
      </c>
    </row>
    <row r="76" spans="1:9" x14ac:dyDescent="0.2">
      <c r="A76">
        <v>1068</v>
      </c>
      <c r="B76" s="3">
        <v>31</v>
      </c>
      <c r="C76" s="3">
        <v>311377.8</v>
      </c>
      <c r="D76" s="3">
        <v>6948</v>
      </c>
      <c r="E76" s="3">
        <v>7006.0004999999992</v>
      </c>
      <c r="F76" s="38">
        <f t="shared" si="8"/>
        <v>2.2499999999999996E-2</v>
      </c>
      <c r="G76" s="3">
        <f t="shared" si="9"/>
        <v>10044.445161290323</v>
      </c>
      <c r="H76" s="3">
        <f t="shared" si="10"/>
        <v>226.00001612903222</v>
      </c>
      <c r="I76" s="3">
        <f t="shared" si="11"/>
        <v>224.12903225806451</v>
      </c>
    </row>
    <row r="77" spans="1:9" x14ac:dyDescent="0.2">
      <c r="A77">
        <v>2069</v>
      </c>
      <c r="B77" s="3">
        <v>5</v>
      </c>
      <c r="C77" s="3">
        <v>28250</v>
      </c>
      <c r="D77" s="3">
        <v>563</v>
      </c>
      <c r="E77" s="3">
        <v>565</v>
      </c>
      <c r="F77" s="38">
        <f t="shared" si="8"/>
        <v>0.02</v>
      </c>
      <c r="G77" s="3">
        <f t="shared" si="9"/>
        <v>5650</v>
      </c>
      <c r="H77" s="3">
        <f t="shared" si="10"/>
        <v>113</v>
      </c>
      <c r="I77" s="3">
        <f t="shared" si="11"/>
        <v>112.6</v>
      </c>
    </row>
    <row r="78" spans="1:9" x14ac:dyDescent="0.2">
      <c r="A78">
        <v>2070</v>
      </c>
      <c r="B78" s="3">
        <v>5</v>
      </c>
      <c r="C78" s="3">
        <v>27250</v>
      </c>
      <c r="D78" s="3">
        <v>560</v>
      </c>
      <c r="E78" s="3">
        <v>545</v>
      </c>
      <c r="F78" s="38">
        <f t="shared" si="8"/>
        <v>0.02</v>
      </c>
      <c r="G78" s="3">
        <f t="shared" si="9"/>
        <v>5450</v>
      </c>
      <c r="H78" s="3">
        <f t="shared" si="10"/>
        <v>109</v>
      </c>
      <c r="I78" s="3">
        <f t="shared" si="11"/>
        <v>112</v>
      </c>
    </row>
    <row r="79" spans="1:9" x14ac:dyDescent="0.2">
      <c r="A79">
        <v>2071</v>
      </c>
      <c r="B79" s="3">
        <v>5</v>
      </c>
      <c r="C79" s="3">
        <v>27500</v>
      </c>
      <c r="D79" s="3">
        <v>561</v>
      </c>
      <c r="E79" s="3">
        <v>550</v>
      </c>
      <c r="F79" s="38">
        <f t="shared" si="8"/>
        <v>0.02</v>
      </c>
      <c r="G79" s="3">
        <f t="shared" si="9"/>
        <v>5500</v>
      </c>
      <c r="H79" s="3">
        <f t="shared" si="10"/>
        <v>110</v>
      </c>
      <c r="I79" s="3">
        <f t="shared" si="11"/>
        <v>112.2</v>
      </c>
    </row>
    <row r="80" spans="1:9" x14ac:dyDescent="0.2">
      <c r="A80">
        <v>2072</v>
      </c>
      <c r="B80" s="3">
        <v>5</v>
      </c>
      <c r="C80" s="3">
        <v>35500</v>
      </c>
      <c r="D80" s="3">
        <v>712</v>
      </c>
      <c r="E80" s="3">
        <v>710</v>
      </c>
      <c r="F80" s="38">
        <f t="shared" si="8"/>
        <v>0.02</v>
      </c>
      <c r="G80" s="3">
        <f t="shared" si="9"/>
        <v>7100</v>
      </c>
      <c r="H80" s="3">
        <f t="shared" si="10"/>
        <v>142</v>
      </c>
      <c r="I80" s="3">
        <f t="shared" si="11"/>
        <v>142.4</v>
      </c>
    </row>
    <row r="81" spans="1:9" x14ac:dyDescent="0.2">
      <c r="A81">
        <v>1073</v>
      </c>
      <c r="B81" s="3">
        <v>31</v>
      </c>
      <c r="C81" s="3">
        <v>256857.25</v>
      </c>
      <c r="D81" s="3">
        <v>4622</v>
      </c>
      <c r="E81" s="3">
        <v>4495.0018750000008</v>
      </c>
      <c r="F81" s="38">
        <f t="shared" si="8"/>
        <v>1.7500000000000005E-2</v>
      </c>
      <c r="G81" s="3">
        <f t="shared" si="9"/>
        <v>8285.717741935483</v>
      </c>
      <c r="H81" s="3">
        <f t="shared" si="10"/>
        <v>145.00006048387098</v>
      </c>
      <c r="I81" s="3">
        <f t="shared" si="11"/>
        <v>149.09677419354838</v>
      </c>
    </row>
    <row r="82" spans="1:9" x14ac:dyDescent="0.2">
      <c r="A82">
        <v>1074</v>
      </c>
      <c r="B82" s="3">
        <v>31</v>
      </c>
      <c r="C82" s="3">
        <v>210800</v>
      </c>
      <c r="D82" s="3">
        <v>3683</v>
      </c>
      <c r="E82" s="3">
        <v>3689.0000000000005</v>
      </c>
      <c r="F82" s="38">
        <f t="shared" si="8"/>
        <v>1.7500000000000002E-2</v>
      </c>
      <c r="G82" s="3">
        <f t="shared" si="9"/>
        <v>6800</v>
      </c>
      <c r="H82" s="3">
        <f t="shared" si="10"/>
        <v>119.00000000000001</v>
      </c>
      <c r="I82" s="3">
        <f t="shared" si="11"/>
        <v>118.80645161290323</v>
      </c>
    </row>
    <row r="83" spans="1:9" x14ac:dyDescent="0.2">
      <c r="A83">
        <v>1075</v>
      </c>
      <c r="B83" s="3">
        <v>31</v>
      </c>
      <c r="C83" s="3">
        <v>262171.5</v>
      </c>
      <c r="D83" s="3">
        <v>4733</v>
      </c>
      <c r="E83" s="3">
        <v>4588.0012500000003</v>
      </c>
      <c r="F83" s="38">
        <f t="shared" si="8"/>
        <v>1.7500000000000002E-2</v>
      </c>
      <c r="G83" s="3">
        <f t="shared" si="9"/>
        <v>8457.145161290322</v>
      </c>
      <c r="H83" s="3">
        <f t="shared" si="10"/>
        <v>148.00004032258065</v>
      </c>
      <c r="I83" s="3">
        <f t="shared" si="11"/>
        <v>152.67741935483872</v>
      </c>
    </row>
    <row r="84" spans="1:9" x14ac:dyDescent="0.2">
      <c r="A84">
        <v>1076</v>
      </c>
      <c r="B84" s="3">
        <v>31</v>
      </c>
      <c r="C84" s="3">
        <v>248000</v>
      </c>
      <c r="D84" s="3">
        <v>4485</v>
      </c>
      <c r="E84" s="3">
        <v>4340</v>
      </c>
      <c r="F84" s="38">
        <f t="shared" si="8"/>
        <v>1.7500000000000002E-2</v>
      </c>
      <c r="G84" s="3">
        <f t="shared" si="9"/>
        <v>8000</v>
      </c>
      <c r="H84" s="3">
        <f t="shared" si="10"/>
        <v>140</v>
      </c>
      <c r="I84" s="3">
        <f t="shared" si="11"/>
        <v>144.67741935483872</v>
      </c>
    </row>
    <row r="85" spans="1:9" x14ac:dyDescent="0.2">
      <c r="A85">
        <v>1077</v>
      </c>
      <c r="B85" s="3">
        <v>31</v>
      </c>
      <c r="C85" s="3">
        <v>203714.25</v>
      </c>
      <c r="D85" s="3">
        <v>3559</v>
      </c>
      <c r="E85" s="3">
        <v>3564.9993750000003</v>
      </c>
      <c r="F85" s="38">
        <f t="shared" si="8"/>
        <v>1.7500000000000002E-2</v>
      </c>
      <c r="G85" s="3">
        <f t="shared" si="9"/>
        <v>6571.427419354839</v>
      </c>
      <c r="H85" s="3">
        <f t="shared" si="10"/>
        <v>114.99997983870969</v>
      </c>
      <c r="I85" s="3">
        <f t="shared" si="11"/>
        <v>114.80645161290323</v>
      </c>
    </row>
    <row r="86" spans="1:9" x14ac:dyDescent="0.2">
      <c r="A86">
        <v>1078</v>
      </c>
      <c r="B86" s="3">
        <v>31</v>
      </c>
      <c r="C86" s="3">
        <v>196628.5</v>
      </c>
      <c r="D86" s="3">
        <v>3498</v>
      </c>
      <c r="E86" s="3">
        <v>3440.9987500000002</v>
      </c>
      <c r="F86" s="38">
        <f t="shared" si="8"/>
        <v>1.7500000000000002E-2</v>
      </c>
      <c r="G86" s="3">
        <f t="shared" si="9"/>
        <v>6342.8548387096771</v>
      </c>
      <c r="H86" s="3">
        <f t="shared" si="10"/>
        <v>110.99995967741935</v>
      </c>
      <c r="I86" s="3">
        <f t="shared" si="11"/>
        <v>112.83870967741936</v>
      </c>
    </row>
    <row r="87" spans="1:9" x14ac:dyDescent="0.2">
      <c r="A87">
        <v>2079</v>
      </c>
      <c r="B87" s="3">
        <v>20</v>
      </c>
      <c r="C87" s="3">
        <v>83666.75</v>
      </c>
      <c r="D87" s="3">
        <v>4928</v>
      </c>
      <c r="E87" s="3">
        <v>5020.0050000000001</v>
      </c>
      <c r="F87" s="38">
        <f t="shared" si="8"/>
        <v>6.0000000000000005E-2</v>
      </c>
      <c r="G87" s="3">
        <f t="shared" si="9"/>
        <v>4183.3374999999996</v>
      </c>
      <c r="H87" s="3">
        <f t="shared" si="10"/>
        <v>251.00024999999999</v>
      </c>
      <c r="I87" s="3">
        <f t="shared" si="11"/>
        <v>246.4</v>
      </c>
    </row>
    <row r="88" spans="1:9" x14ac:dyDescent="0.2">
      <c r="A88">
        <v>2080</v>
      </c>
      <c r="B88" s="3">
        <v>20</v>
      </c>
      <c r="C88" s="3">
        <v>77538.5</v>
      </c>
      <c r="D88" s="3">
        <v>5057</v>
      </c>
      <c r="E88" s="3">
        <v>5040.0025000000005</v>
      </c>
      <c r="F88" s="38">
        <f t="shared" si="8"/>
        <v>6.5000000000000002E-2</v>
      </c>
      <c r="G88" s="3">
        <f t="shared" si="9"/>
        <v>3876.9250000000002</v>
      </c>
      <c r="H88" s="3">
        <f t="shared" si="10"/>
        <v>252.00012500000003</v>
      </c>
      <c r="I88" s="3">
        <f t="shared" si="11"/>
        <v>252.85</v>
      </c>
    </row>
    <row r="89" spans="1:9" x14ac:dyDescent="0.2">
      <c r="A89">
        <v>2081</v>
      </c>
      <c r="B89" s="3">
        <v>20</v>
      </c>
      <c r="C89" s="3">
        <v>84666.75</v>
      </c>
      <c r="D89" s="3">
        <v>5046</v>
      </c>
      <c r="E89" s="3">
        <v>5080.0050000000001</v>
      </c>
      <c r="F89" s="38">
        <f t="shared" si="8"/>
        <v>6.0000000000000005E-2</v>
      </c>
      <c r="G89" s="3">
        <f t="shared" si="9"/>
        <v>4233.3374999999996</v>
      </c>
      <c r="H89" s="3">
        <f t="shared" si="10"/>
        <v>254.00024999999999</v>
      </c>
      <c r="I89" s="3">
        <f t="shared" si="11"/>
        <v>252.3</v>
      </c>
    </row>
    <row r="90" spans="1:9" x14ac:dyDescent="0.2">
      <c r="A90">
        <v>2082</v>
      </c>
      <c r="B90" s="3">
        <v>20</v>
      </c>
      <c r="C90" s="3">
        <v>78461.5</v>
      </c>
      <c r="D90" s="3">
        <v>5015</v>
      </c>
      <c r="E90" s="3">
        <v>5099.9975000000004</v>
      </c>
      <c r="F90" s="38">
        <f t="shared" si="8"/>
        <v>6.5000000000000016E-2</v>
      </c>
      <c r="G90" s="3">
        <f t="shared" si="9"/>
        <v>3923.0749999999998</v>
      </c>
      <c r="H90" s="3">
        <f t="shared" si="10"/>
        <v>254.99987500000003</v>
      </c>
      <c r="I90" s="3">
        <f t="shared" si="11"/>
        <v>250.75</v>
      </c>
    </row>
    <row r="91" spans="1:9" x14ac:dyDescent="0.2">
      <c r="A91">
        <v>1083</v>
      </c>
      <c r="B91" s="3">
        <v>31</v>
      </c>
      <c r="C91" s="3">
        <v>114461.5</v>
      </c>
      <c r="D91" s="3">
        <v>7750</v>
      </c>
      <c r="E91" s="3">
        <v>7439.9975000000004</v>
      </c>
      <c r="F91" s="38">
        <f t="shared" si="8"/>
        <v>6.5000000000000002E-2</v>
      </c>
      <c r="G91" s="3">
        <f t="shared" si="9"/>
        <v>3692.3064516129034</v>
      </c>
      <c r="H91" s="3">
        <f t="shared" si="10"/>
        <v>239.99991935483871</v>
      </c>
      <c r="I91" s="3">
        <f t="shared" si="11"/>
        <v>250</v>
      </c>
    </row>
    <row r="92" spans="1:9" x14ac:dyDescent="0.2">
      <c r="A92">
        <v>1084</v>
      </c>
      <c r="B92" s="3">
        <v>31</v>
      </c>
      <c r="C92" s="3">
        <v>127616.75</v>
      </c>
      <c r="D92" s="3">
        <v>7848</v>
      </c>
      <c r="E92" s="3">
        <v>7657.0050000000001</v>
      </c>
      <c r="F92" s="38">
        <f t="shared" si="8"/>
        <v>6.0000000000000005E-2</v>
      </c>
      <c r="G92" s="3">
        <f t="shared" si="9"/>
        <v>4116.6693548387093</v>
      </c>
      <c r="H92" s="3">
        <f t="shared" si="10"/>
        <v>247.00016129032258</v>
      </c>
      <c r="I92" s="3">
        <f t="shared" si="11"/>
        <v>253.16129032258064</v>
      </c>
    </row>
    <row r="93" spans="1:9" x14ac:dyDescent="0.2">
      <c r="A93">
        <v>1085</v>
      </c>
      <c r="B93" s="3">
        <v>31</v>
      </c>
      <c r="C93" s="3">
        <v>116846.25</v>
      </c>
      <c r="D93" s="3">
        <v>7823</v>
      </c>
      <c r="E93" s="3">
        <v>7595.0062500000004</v>
      </c>
      <c r="F93" s="38">
        <f t="shared" si="8"/>
        <v>6.5000000000000002E-2</v>
      </c>
      <c r="G93" s="3">
        <f t="shared" si="9"/>
        <v>3769.233870967742</v>
      </c>
      <c r="H93" s="3">
        <f t="shared" si="10"/>
        <v>245.00020161290323</v>
      </c>
      <c r="I93" s="3">
        <f t="shared" si="11"/>
        <v>252.35483870967741</v>
      </c>
    </row>
    <row r="94" spans="1:9" x14ac:dyDescent="0.2">
      <c r="A94">
        <v>1086</v>
      </c>
      <c r="B94" s="3">
        <v>31</v>
      </c>
      <c r="C94" s="3">
        <v>122966.75</v>
      </c>
      <c r="D94" s="3">
        <v>7550</v>
      </c>
      <c r="E94" s="3">
        <v>7378.0050000000001</v>
      </c>
      <c r="F94" s="38">
        <f t="shared" si="8"/>
        <v>0.06</v>
      </c>
      <c r="G94" s="3">
        <f t="shared" si="9"/>
        <v>3966.6693548387098</v>
      </c>
      <c r="H94" s="3">
        <f t="shared" si="10"/>
        <v>238.00016129032258</v>
      </c>
      <c r="I94" s="3">
        <f t="shared" si="11"/>
        <v>243.54838709677421</v>
      </c>
    </row>
    <row r="95" spans="1:9" x14ac:dyDescent="0.2">
      <c r="A95">
        <v>1087</v>
      </c>
      <c r="B95" s="3">
        <v>31</v>
      </c>
      <c r="C95" s="3">
        <v>113507.75</v>
      </c>
      <c r="D95" s="3">
        <v>7526</v>
      </c>
      <c r="E95" s="3">
        <v>7378.0037499999999</v>
      </c>
      <c r="F95" s="38">
        <f t="shared" si="8"/>
        <v>6.5000000000000002E-2</v>
      </c>
      <c r="G95" s="3">
        <f t="shared" si="9"/>
        <v>3661.5403225806454</v>
      </c>
      <c r="H95" s="3">
        <f t="shared" si="10"/>
        <v>238.00012096774194</v>
      </c>
      <c r="I95" s="3">
        <f t="shared" si="11"/>
        <v>242.7741935483871</v>
      </c>
    </row>
    <row r="96" spans="1:9" x14ac:dyDescent="0.2">
      <c r="A96">
        <v>1088</v>
      </c>
      <c r="B96" s="3">
        <v>31</v>
      </c>
      <c r="C96" s="3">
        <v>249107</v>
      </c>
      <c r="D96" s="3">
        <v>7126</v>
      </c>
      <c r="E96" s="3">
        <v>6974.9960000000001</v>
      </c>
      <c r="F96" s="38">
        <f t="shared" si="8"/>
        <v>2.8000000000000001E-2</v>
      </c>
      <c r="G96" s="3">
        <f t="shared" si="9"/>
        <v>8035.7096774193551</v>
      </c>
      <c r="H96" s="3">
        <f t="shared" si="10"/>
        <v>224.99987096774194</v>
      </c>
      <c r="I96" s="3">
        <f t="shared" si="11"/>
        <v>229.87096774193549</v>
      </c>
    </row>
    <row r="97" spans="1:9" x14ac:dyDescent="0.2">
      <c r="A97">
        <v>1089</v>
      </c>
      <c r="B97" s="3">
        <v>31</v>
      </c>
      <c r="C97" s="3">
        <v>243571</v>
      </c>
      <c r="D97" s="3">
        <v>6956</v>
      </c>
      <c r="E97" s="3">
        <v>6819.9880000000003</v>
      </c>
      <c r="F97" s="38">
        <f t="shared" si="8"/>
        <v>2.8000000000000004E-2</v>
      </c>
      <c r="G97" s="3">
        <f t="shared" si="9"/>
        <v>7857.1290322580644</v>
      </c>
      <c r="H97" s="3">
        <f t="shared" si="10"/>
        <v>219.99961290322582</v>
      </c>
      <c r="I97" s="3">
        <f t="shared" si="11"/>
        <v>224.38709677419354</v>
      </c>
    </row>
    <row r="98" spans="1:9" x14ac:dyDescent="0.2">
      <c r="A98">
        <v>1090</v>
      </c>
      <c r="B98" s="3">
        <v>31</v>
      </c>
      <c r="C98" s="3">
        <v>280107</v>
      </c>
      <c r="D98" s="3">
        <v>7817</v>
      </c>
      <c r="E98" s="3">
        <v>7842.9960000000001</v>
      </c>
      <c r="F98" s="38">
        <f t="shared" si="8"/>
        <v>2.8000000000000004E-2</v>
      </c>
      <c r="G98" s="3">
        <f t="shared" si="9"/>
        <v>9035.7096774193542</v>
      </c>
      <c r="H98" s="3">
        <f t="shared" si="10"/>
        <v>252.99987096774194</v>
      </c>
      <c r="I98" s="3">
        <f t="shared" si="11"/>
        <v>252.16129032258064</v>
      </c>
    </row>
    <row r="99" spans="1:9" x14ac:dyDescent="0.2">
      <c r="A99">
        <v>1091</v>
      </c>
      <c r="B99" s="3">
        <v>31</v>
      </c>
      <c r="C99" s="3">
        <v>255750</v>
      </c>
      <c r="D99" s="3">
        <v>7185</v>
      </c>
      <c r="E99" s="3">
        <v>7161</v>
      </c>
      <c r="F99" s="38">
        <f t="shared" si="8"/>
        <v>2.8000000000000001E-2</v>
      </c>
      <c r="G99" s="3">
        <f t="shared" si="9"/>
        <v>8250</v>
      </c>
      <c r="H99" s="3">
        <f t="shared" si="10"/>
        <v>231</v>
      </c>
      <c r="I99" s="3">
        <f t="shared" si="11"/>
        <v>231.7741935483871</v>
      </c>
    </row>
    <row r="100" spans="1:9" x14ac:dyDescent="0.2">
      <c r="A100">
        <v>1092</v>
      </c>
      <c r="B100" s="3">
        <v>31</v>
      </c>
      <c r="C100" s="3">
        <v>272357</v>
      </c>
      <c r="D100" s="3">
        <v>7918</v>
      </c>
      <c r="E100" s="3">
        <v>7625.9960000000001</v>
      </c>
      <c r="F100" s="38">
        <f t="shared" si="8"/>
        <v>2.8000000000000004E-2</v>
      </c>
      <c r="G100" s="3">
        <f t="shared" si="9"/>
        <v>8785.7096774193542</v>
      </c>
      <c r="H100" s="3">
        <f t="shared" si="10"/>
        <v>245.99987096774194</v>
      </c>
      <c r="I100" s="3">
        <f t="shared" si="11"/>
        <v>255.41935483870967</v>
      </c>
    </row>
    <row r="101" spans="1:9" x14ac:dyDescent="0.2">
      <c r="A101">
        <v>1093</v>
      </c>
      <c r="B101" s="3">
        <v>31</v>
      </c>
      <c r="C101" s="3">
        <v>252429</v>
      </c>
      <c r="D101" s="3">
        <v>7033</v>
      </c>
      <c r="E101" s="3">
        <v>7068.0119999999997</v>
      </c>
      <c r="F101" s="38">
        <f t="shared" si="8"/>
        <v>2.7999999999999997E-2</v>
      </c>
      <c r="G101" s="3">
        <f t="shared" si="9"/>
        <v>8142.8709677419356</v>
      </c>
      <c r="H101" s="3">
        <f t="shared" si="10"/>
        <v>228.00038709677418</v>
      </c>
      <c r="I101" s="3">
        <f t="shared" si="11"/>
        <v>226.87096774193549</v>
      </c>
    </row>
    <row r="102" spans="1:9" x14ac:dyDescent="0.2">
      <c r="A102">
        <v>1094</v>
      </c>
      <c r="B102" s="3">
        <v>31</v>
      </c>
      <c r="C102" s="3">
        <v>240386</v>
      </c>
      <c r="D102" s="3">
        <v>6782</v>
      </c>
      <c r="E102" s="3">
        <v>6851.0010000000002</v>
      </c>
      <c r="F102" s="38">
        <f t="shared" si="8"/>
        <v>2.8500000000000001E-2</v>
      </c>
      <c r="G102" s="3">
        <f t="shared" si="9"/>
        <v>7754.3870967741932</v>
      </c>
      <c r="H102" s="3">
        <f t="shared" si="10"/>
        <v>221.00003225806452</v>
      </c>
      <c r="I102" s="3">
        <f t="shared" si="11"/>
        <v>218.7741935483871</v>
      </c>
    </row>
    <row r="103" spans="1:9" x14ac:dyDescent="0.2">
      <c r="A103">
        <v>1095</v>
      </c>
      <c r="B103" s="3">
        <v>31</v>
      </c>
      <c r="C103" s="3">
        <v>238211</v>
      </c>
      <c r="D103" s="3">
        <v>6902</v>
      </c>
      <c r="E103" s="3">
        <v>6789.0135</v>
      </c>
      <c r="F103" s="38">
        <f t="shared" si="8"/>
        <v>2.8500000000000001E-2</v>
      </c>
      <c r="G103" s="3">
        <f t="shared" si="9"/>
        <v>7684.2258064516127</v>
      </c>
      <c r="H103" s="3">
        <f t="shared" si="10"/>
        <v>219.00043548387097</v>
      </c>
      <c r="I103" s="3">
        <f t="shared" si="11"/>
        <v>222.64516129032259</v>
      </c>
    </row>
    <row r="104" spans="1:9" x14ac:dyDescent="0.2">
      <c r="A104">
        <v>1096</v>
      </c>
      <c r="B104" s="3">
        <v>31</v>
      </c>
      <c r="C104" s="3">
        <v>243649</v>
      </c>
      <c r="D104" s="3">
        <v>7187</v>
      </c>
      <c r="E104" s="3">
        <v>6943.9965000000002</v>
      </c>
      <c r="F104" s="38">
        <f t="shared" ref="F104:F135" si="12">H104/G104</f>
        <v>2.8499999999999998E-2</v>
      </c>
      <c r="G104" s="3">
        <f t="shared" ref="G104:G135" si="13">C104/B104</f>
        <v>7859.6451612903229</v>
      </c>
      <c r="H104" s="3">
        <f t="shared" ref="H104:H135" si="14">E104/B104</f>
        <v>223.99988709677419</v>
      </c>
      <c r="I104" s="3">
        <f t="shared" ref="I104:I135" si="15">D104/B104</f>
        <v>231.83870967741936</v>
      </c>
    </row>
    <row r="105" spans="1:9" x14ac:dyDescent="0.2">
      <c r="A105">
        <v>1097</v>
      </c>
      <c r="B105" s="3">
        <v>31</v>
      </c>
      <c r="C105" s="3">
        <v>269754</v>
      </c>
      <c r="D105" s="3">
        <v>7983</v>
      </c>
      <c r="E105" s="3">
        <v>7687.9890000000005</v>
      </c>
      <c r="F105" s="38">
        <f t="shared" si="12"/>
        <v>2.8500000000000001E-2</v>
      </c>
      <c r="G105" s="3">
        <f t="shared" si="13"/>
        <v>8701.7419354838712</v>
      </c>
      <c r="H105" s="3">
        <f t="shared" si="14"/>
        <v>247.99964516129035</v>
      </c>
      <c r="I105" s="3">
        <f t="shared" si="15"/>
        <v>257.51612903225805</v>
      </c>
    </row>
    <row r="106" spans="1:9" x14ac:dyDescent="0.2">
      <c r="A106">
        <v>1098</v>
      </c>
      <c r="B106" s="3">
        <v>31</v>
      </c>
      <c r="C106" s="3">
        <v>244737</v>
      </c>
      <c r="D106" s="3">
        <v>6963</v>
      </c>
      <c r="E106" s="3">
        <v>6975.0045</v>
      </c>
      <c r="F106" s="38">
        <f t="shared" si="12"/>
        <v>2.8500000000000001E-2</v>
      </c>
      <c r="G106" s="3">
        <f t="shared" si="13"/>
        <v>7894.7419354838712</v>
      </c>
      <c r="H106" s="3">
        <f t="shared" si="14"/>
        <v>225.00014516129033</v>
      </c>
      <c r="I106" s="3">
        <f t="shared" si="15"/>
        <v>224.61290322580646</v>
      </c>
    </row>
    <row r="107" spans="1:9" x14ac:dyDescent="0.2">
      <c r="A107">
        <v>1099</v>
      </c>
      <c r="B107" s="3">
        <v>31</v>
      </c>
      <c r="C107" s="3">
        <v>278456</v>
      </c>
      <c r="D107" s="3">
        <v>8068</v>
      </c>
      <c r="E107" s="3">
        <v>7935.9960000000001</v>
      </c>
      <c r="F107" s="38">
        <f t="shared" si="12"/>
        <v>2.8500000000000001E-2</v>
      </c>
      <c r="G107" s="3">
        <f t="shared" si="13"/>
        <v>8982.4516129032254</v>
      </c>
      <c r="H107" s="3">
        <f t="shared" si="14"/>
        <v>255.99987096774194</v>
      </c>
      <c r="I107" s="3">
        <f t="shared" si="15"/>
        <v>260.25806451612902</v>
      </c>
    </row>
    <row r="108" spans="1:9" x14ac:dyDescent="0.2">
      <c r="A108">
        <v>1100</v>
      </c>
      <c r="B108" s="3">
        <v>31</v>
      </c>
      <c r="C108" s="3">
        <v>716207</v>
      </c>
      <c r="D108" s="3">
        <v>5366</v>
      </c>
      <c r="E108" s="3">
        <v>20770.003000000001</v>
      </c>
      <c r="F108" s="38">
        <f t="shared" si="12"/>
        <v>2.9000000000000001E-2</v>
      </c>
      <c r="G108" s="3">
        <f t="shared" si="13"/>
        <v>23103.451612903227</v>
      </c>
      <c r="H108" s="3">
        <f t="shared" si="14"/>
        <v>670.00009677419359</v>
      </c>
      <c r="I108" s="3">
        <f t="shared" si="15"/>
        <v>173.09677419354838</v>
      </c>
    </row>
    <row r="109" spans="1:9" x14ac:dyDescent="0.2">
      <c r="A109">
        <v>1101</v>
      </c>
      <c r="B109" s="3">
        <v>31</v>
      </c>
      <c r="C109" s="3">
        <v>189207</v>
      </c>
      <c r="D109" s="3">
        <v>5533</v>
      </c>
      <c r="E109" s="3">
        <v>5487.0030000000006</v>
      </c>
      <c r="F109" s="38">
        <f t="shared" si="12"/>
        <v>2.9000000000000005E-2</v>
      </c>
      <c r="G109" s="3">
        <f t="shared" si="13"/>
        <v>6103.4516129032254</v>
      </c>
      <c r="H109" s="3">
        <f t="shared" si="14"/>
        <v>177.00009677419357</v>
      </c>
      <c r="I109" s="3">
        <f t="shared" si="15"/>
        <v>178.48387096774192</v>
      </c>
    </row>
    <row r="110" spans="1:9" x14ac:dyDescent="0.2">
      <c r="A110">
        <v>1102</v>
      </c>
      <c r="B110" s="3">
        <v>31</v>
      </c>
      <c r="C110" s="3">
        <v>210586</v>
      </c>
      <c r="D110" s="3">
        <v>6107</v>
      </c>
      <c r="E110" s="3">
        <v>6106.9940000000006</v>
      </c>
      <c r="F110" s="38">
        <f t="shared" si="12"/>
        <v>2.9000000000000005E-2</v>
      </c>
      <c r="G110" s="3">
        <f t="shared" si="13"/>
        <v>6793.0967741935483</v>
      </c>
      <c r="H110" s="3">
        <f t="shared" si="14"/>
        <v>196.99980645161293</v>
      </c>
      <c r="I110" s="3">
        <f t="shared" si="15"/>
        <v>197</v>
      </c>
    </row>
    <row r="111" spans="1:9" x14ac:dyDescent="0.2">
      <c r="A111">
        <v>1103</v>
      </c>
      <c r="B111" s="3">
        <v>31</v>
      </c>
      <c r="C111" s="3">
        <v>217000</v>
      </c>
      <c r="D111" s="3">
        <v>6251</v>
      </c>
      <c r="E111" s="3">
        <v>6293</v>
      </c>
      <c r="F111" s="38">
        <f t="shared" si="12"/>
        <v>2.9000000000000001E-2</v>
      </c>
      <c r="G111" s="3">
        <f t="shared" si="13"/>
        <v>7000</v>
      </c>
      <c r="H111" s="3">
        <f t="shared" si="14"/>
        <v>203</v>
      </c>
      <c r="I111" s="3">
        <f t="shared" si="15"/>
        <v>201.64516129032259</v>
      </c>
    </row>
    <row r="112" spans="1:9" x14ac:dyDescent="0.2">
      <c r="A112">
        <v>1104</v>
      </c>
      <c r="B112" s="3">
        <v>31</v>
      </c>
      <c r="C112" s="3">
        <v>210586</v>
      </c>
      <c r="D112" s="3">
        <v>6270</v>
      </c>
      <c r="E112" s="3">
        <v>6106.9940000000006</v>
      </c>
      <c r="F112" s="38">
        <f t="shared" si="12"/>
        <v>2.9000000000000005E-2</v>
      </c>
      <c r="G112" s="3">
        <f t="shared" si="13"/>
        <v>6793.0967741935483</v>
      </c>
      <c r="H112" s="3">
        <f t="shared" si="14"/>
        <v>196.99980645161293</v>
      </c>
      <c r="I112" s="3">
        <f t="shared" si="15"/>
        <v>202.25806451612902</v>
      </c>
    </row>
    <row r="113" spans="1:9" x14ac:dyDescent="0.2">
      <c r="A113">
        <v>1105</v>
      </c>
      <c r="B113" s="3">
        <v>31</v>
      </c>
      <c r="C113" s="3">
        <v>214862</v>
      </c>
      <c r="D113" s="3">
        <v>6262</v>
      </c>
      <c r="E113" s="3">
        <v>6230.9980000000005</v>
      </c>
      <c r="F113" s="38">
        <f t="shared" si="12"/>
        <v>2.9000000000000001E-2</v>
      </c>
      <c r="G113" s="3">
        <f t="shared" si="13"/>
        <v>6931.0322580645161</v>
      </c>
      <c r="H113" s="3">
        <f t="shared" si="14"/>
        <v>200.99993548387098</v>
      </c>
      <c r="I113" s="3">
        <f t="shared" si="15"/>
        <v>202</v>
      </c>
    </row>
    <row r="114" spans="1:9" x14ac:dyDescent="0.2">
      <c r="A114">
        <v>2106</v>
      </c>
      <c r="B114" s="3">
        <v>20</v>
      </c>
      <c r="C114" s="3">
        <v>68000</v>
      </c>
      <c r="D114" s="3">
        <v>4494</v>
      </c>
      <c r="E114" s="3">
        <v>4420</v>
      </c>
      <c r="F114" s="38">
        <f t="shared" si="12"/>
        <v>6.5000000000000002E-2</v>
      </c>
      <c r="G114" s="3">
        <f t="shared" si="13"/>
        <v>3400</v>
      </c>
      <c r="H114" s="3">
        <f t="shared" si="14"/>
        <v>221</v>
      </c>
      <c r="I114" s="3">
        <f t="shared" si="15"/>
        <v>224.7</v>
      </c>
    </row>
    <row r="115" spans="1:9" x14ac:dyDescent="0.2">
      <c r="A115">
        <v>2107</v>
      </c>
      <c r="B115" s="3">
        <v>20</v>
      </c>
      <c r="C115" s="3">
        <v>73666.75</v>
      </c>
      <c r="D115" s="3">
        <v>4442</v>
      </c>
      <c r="E115" s="3">
        <v>4420.0050000000001</v>
      </c>
      <c r="F115" s="38">
        <f t="shared" si="12"/>
        <v>0.06</v>
      </c>
      <c r="G115" s="3">
        <f t="shared" si="13"/>
        <v>3683.3375000000001</v>
      </c>
      <c r="H115" s="3">
        <f t="shared" si="14"/>
        <v>221.00024999999999</v>
      </c>
      <c r="I115" s="3">
        <f t="shared" si="15"/>
        <v>222.1</v>
      </c>
    </row>
    <row r="116" spans="1:9" x14ac:dyDescent="0.2">
      <c r="A116">
        <v>1108</v>
      </c>
      <c r="B116" s="3">
        <v>31</v>
      </c>
      <c r="C116" s="3">
        <v>106285.71</v>
      </c>
      <c r="D116" s="3">
        <v>7688</v>
      </c>
      <c r="E116" s="3">
        <v>7439.9997000000012</v>
      </c>
      <c r="F116" s="38">
        <f t="shared" si="12"/>
        <v>7.0000000000000007E-2</v>
      </c>
      <c r="G116" s="3">
        <f t="shared" si="13"/>
        <v>3428.5712903225808</v>
      </c>
      <c r="H116" s="3">
        <f t="shared" si="14"/>
        <v>239.99999032258069</v>
      </c>
      <c r="I116" s="3">
        <f t="shared" si="15"/>
        <v>248</v>
      </c>
    </row>
    <row r="117" spans="1:9" x14ac:dyDescent="0.2">
      <c r="A117">
        <v>1109</v>
      </c>
      <c r="B117" s="3">
        <v>31</v>
      </c>
      <c r="C117" s="3">
        <v>94328.57</v>
      </c>
      <c r="D117" s="3">
        <v>6790</v>
      </c>
      <c r="E117" s="3">
        <v>6602.9999000000007</v>
      </c>
      <c r="F117" s="38">
        <f t="shared" si="12"/>
        <v>6.9999999999999993E-2</v>
      </c>
      <c r="G117" s="3">
        <f t="shared" si="13"/>
        <v>3042.8570967741939</v>
      </c>
      <c r="H117" s="3">
        <f t="shared" si="14"/>
        <v>212.99999677419356</v>
      </c>
      <c r="I117" s="3">
        <f t="shared" si="15"/>
        <v>219.03225806451613</v>
      </c>
    </row>
    <row r="118" spans="1:9" x14ac:dyDescent="0.2">
      <c r="A118">
        <v>1110</v>
      </c>
      <c r="B118" s="3">
        <v>31</v>
      </c>
      <c r="C118" s="3">
        <v>93885.71</v>
      </c>
      <c r="D118" s="3">
        <v>6780</v>
      </c>
      <c r="E118" s="3">
        <v>6571.9997000000012</v>
      </c>
      <c r="F118" s="38">
        <f t="shared" si="12"/>
        <v>7.0000000000000007E-2</v>
      </c>
      <c r="G118" s="3">
        <f t="shared" si="13"/>
        <v>3028.5712903225808</v>
      </c>
      <c r="H118" s="3">
        <f t="shared" si="14"/>
        <v>211.99999032258069</v>
      </c>
      <c r="I118" s="3">
        <f t="shared" si="15"/>
        <v>218.70967741935485</v>
      </c>
    </row>
    <row r="119" spans="1:9" x14ac:dyDescent="0.2">
      <c r="A119">
        <v>2111</v>
      </c>
      <c r="B119" s="3">
        <v>10</v>
      </c>
      <c r="C119" s="3">
        <v>54226.75</v>
      </c>
      <c r="D119" s="3">
        <v>5374</v>
      </c>
      <c r="E119" s="3">
        <v>2629.9973749999999</v>
      </c>
      <c r="F119" s="38">
        <f t="shared" si="12"/>
        <v>4.8499999999999995E-2</v>
      </c>
      <c r="G119" s="3">
        <f t="shared" si="13"/>
        <v>5422.6750000000002</v>
      </c>
      <c r="H119" s="3">
        <f t="shared" si="14"/>
        <v>262.99973749999998</v>
      </c>
      <c r="I119" s="3">
        <f t="shared" si="15"/>
        <v>537.4</v>
      </c>
    </row>
    <row r="120" spans="1:9" x14ac:dyDescent="0.2">
      <c r="A120">
        <v>2112</v>
      </c>
      <c r="B120" s="3">
        <v>10</v>
      </c>
      <c r="C120" s="3">
        <v>40206.25</v>
      </c>
      <c r="D120" s="3">
        <v>1999</v>
      </c>
      <c r="E120" s="3">
        <v>1950.003125</v>
      </c>
      <c r="F120" s="38">
        <f t="shared" si="12"/>
        <v>4.8500000000000001E-2</v>
      </c>
      <c r="G120" s="3">
        <f t="shared" si="13"/>
        <v>4020.625</v>
      </c>
      <c r="H120" s="3">
        <f t="shared" si="14"/>
        <v>195.00031250000001</v>
      </c>
      <c r="I120" s="3">
        <f t="shared" si="15"/>
        <v>199.9</v>
      </c>
    </row>
    <row r="121" spans="1:9" x14ac:dyDescent="0.2">
      <c r="A121">
        <v>2113</v>
      </c>
      <c r="B121" s="3">
        <v>10</v>
      </c>
      <c r="C121" s="3">
        <v>36082.5</v>
      </c>
      <c r="D121" s="3">
        <v>1838</v>
      </c>
      <c r="E121" s="3">
        <v>1750.00125</v>
      </c>
      <c r="F121" s="38">
        <f t="shared" si="12"/>
        <v>4.8500000000000001E-2</v>
      </c>
      <c r="G121" s="3">
        <f t="shared" si="13"/>
        <v>3608.25</v>
      </c>
      <c r="H121" s="3">
        <f t="shared" si="14"/>
        <v>175.000125</v>
      </c>
      <c r="I121" s="3">
        <f t="shared" si="15"/>
        <v>183.8</v>
      </c>
    </row>
    <row r="122" spans="1:9" x14ac:dyDescent="0.2">
      <c r="A122">
        <v>2114</v>
      </c>
      <c r="B122" s="3">
        <v>10</v>
      </c>
      <c r="C122" s="3">
        <v>43711.25</v>
      </c>
      <c r="D122" s="3">
        <v>2194</v>
      </c>
      <c r="E122" s="3">
        <v>2119.995625</v>
      </c>
      <c r="F122" s="38">
        <f t="shared" si="12"/>
        <v>4.8500000000000001E-2</v>
      </c>
      <c r="G122" s="3">
        <f t="shared" si="13"/>
        <v>4371.125</v>
      </c>
      <c r="H122" s="3">
        <f t="shared" si="14"/>
        <v>211.9995625</v>
      </c>
      <c r="I122" s="3">
        <f t="shared" si="15"/>
        <v>219.4</v>
      </c>
    </row>
    <row r="123" spans="1:9" x14ac:dyDescent="0.2">
      <c r="A123">
        <v>2115</v>
      </c>
      <c r="B123" s="3">
        <v>10</v>
      </c>
      <c r="C123" s="3">
        <v>50103</v>
      </c>
      <c r="D123" s="3">
        <v>4892</v>
      </c>
      <c r="E123" s="3">
        <v>2429.9955</v>
      </c>
      <c r="F123" s="38">
        <f t="shared" si="12"/>
        <v>4.8500000000000001E-2</v>
      </c>
      <c r="G123" s="3">
        <f t="shared" si="13"/>
        <v>5010.3</v>
      </c>
      <c r="H123" s="3">
        <f t="shared" si="14"/>
        <v>242.99955</v>
      </c>
      <c r="I123" s="3">
        <f t="shared" si="15"/>
        <v>489.2</v>
      </c>
    </row>
    <row r="124" spans="1:9" x14ac:dyDescent="0.2">
      <c r="A124">
        <v>2116</v>
      </c>
      <c r="B124" s="3">
        <v>10</v>
      </c>
      <c r="C124" s="3">
        <v>41649.5</v>
      </c>
      <c r="D124" s="3">
        <v>2111</v>
      </c>
      <c r="E124" s="3">
        <v>2020.0007500000002</v>
      </c>
      <c r="F124" s="38">
        <f t="shared" si="12"/>
        <v>4.8500000000000001E-2</v>
      </c>
      <c r="G124" s="3">
        <f t="shared" si="13"/>
        <v>4164.95</v>
      </c>
      <c r="H124" s="3">
        <f t="shared" si="14"/>
        <v>202.00007500000001</v>
      </c>
      <c r="I124" s="3">
        <f t="shared" si="15"/>
        <v>211.1</v>
      </c>
    </row>
    <row r="125" spans="1:9" x14ac:dyDescent="0.2">
      <c r="A125">
        <v>2117</v>
      </c>
      <c r="B125" s="3">
        <v>10</v>
      </c>
      <c r="C125" s="3">
        <v>36082.5</v>
      </c>
      <c r="D125" s="3">
        <v>1861</v>
      </c>
      <c r="E125" s="3">
        <v>1750.00125</v>
      </c>
      <c r="F125" s="38">
        <f t="shared" si="12"/>
        <v>4.8500000000000001E-2</v>
      </c>
      <c r="G125" s="3">
        <f t="shared" si="13"/>
        <v>3608.25</v>
      </c>
      <c r="H125" s="3">
        <f t="shared" si="14"/>
        <v>175.000125</v>
      </c>
      <c r="I125" s="3">
        <f t="shared" si="15"/>
        <v>186.1</v>
      </c>
    </row>
    <row r="126" spans="1:9" x14ac:dyDescent="0.2">
      <c r="A126">
        <v>2118</v>
      </c>
      <c r="B126" s="3">
        <v>10</v>
      </c>
      <c r="C126" s="3">
        <v>51134</v>
      </c>
      <c r="D126" s="3">
        <v>5125</v>
      </c>
      <c r="E126" s="3">
        <v>2479.9990000000003</v>
      </c>
      <c r="F126" s="38">
        <f t="shared" si="12"/>
        <v>4.8500000000000008E-2</v>
      </c>
      <c r="G126" s="3">
        <f t="shared" si="13"/>
        <v>5113.3999999999996</v>
      </c>
      <c r="H126" s="3">
        <f t="shared" si="14"/>
        <v>247.99990000000003</v>
      </c>
      <c r="I126" s="3">
        <f t="shared" si="15"/>
        <v>512.5</v>
      </c>
    </row>
    <row r="127" spans="1:9" x14ac:dyDescent="0.2">
      <c r="A127">
        <v>1119</v>
      </c>
      <c r="B127" s="3">
        <v>31</v>
      </c>
      <c r="C127" s="3">
        <v>157844</v>
      </c>
      <c r="D127" s="3">
        <v>6974</v>
      </c>
      <c r="E127" s="3">
        <v>6881.9984000000004</v>
      </c>
      <c r="F127" s="38">
        <f t="shared" si="12"/>
        <v>4.36E-2</v>
      </c>
      <c r="G127" s="3">
        <f t="shared" si="13"/>
        <v>5091.7419354838712</v>
      </c>
      <c r="H127" s="3">
        <f t="shared" si="14"/>
        <v>221.99994838709679</v>
      </c>
      <c r="I127" s="3">
        <f t="shared" si="15"/>
        <v>224.96774193548387</v>
      </c>
    </row>
    <row r="128" spans="1:9" x14ac:dyDescent="0.2">
      <c r="A128">
        <v>1120</v>
      </c>
      <c r="B128" s="3">
        <v>31</v>
      </c>
      <c r="C128" s="3">
        <v>112339.5</v>
      </c>
      <c r="D128" s="3">
        <v>5143</v>
      </c>
      <c r="E128" s="3">
        <v>4898.0021999999999</v>
      </c>
      <c r="F128" s="38">
        <f t="shared" si="12"/>
        <v>4.3599999999999993E-2</v>
      </c>
      <c r="G128" s="3">
        <f t="shared" si="13"/>
        <v>3623.8548387096776</v>
      </c>
      <c r="H128" s="3">
        <f t="shared" si="14"/>
        <v>158.00007096774192</v>
      </c>
      <c r="I128" s="3">
        <f t="shared" si="15"/>
        <v>165.90322580645162</v>
      </c>
    </row>
    <row r="129" spans="1:9" x14ac:dyDescent="0.2">
      <c r="A129">
        <v>1121</v>
      </c>
      <c r="B129" s="3">
        <v>31</v>
      </c>
      <c r="C129" s="3">
        <v>126559.75</v>
      </c>
      <c r="D129" s="3">
        <v>5720</v>
      </c>
      <c r="E129" s="3">
        <v>5518.0051000000003</v>
      </c>
      <c r="F129" s="38">
        <f t="shared" si="12"/>
        <v>4.36E-2</v>
      </c>
      <c r="G129" s="3">
        <f t="shared" si="13"/>
        <v>4082.5725806451615</v>
      </c>
      <c r="H129" s="3">
        <f t="shared" si="14"/>
        <v>178.00016451612905</v>
      </c>
      <c r="I129" s="3">
        <f t="shared" si="15"/>
        <v>184.51612903225808</v>
      </c>
    </row>
    <row r="130" spans="1:9" x14ac:dyDescent="0.2">
      <c r="A130">
        <v>1122</v>
      </c>
      <c r="B130" s="3">
        <v>31</v>
      </c>
      <c r="C130" s="3">
        <v>122293.5</v>
      </c>
      <c r="D130" s="3">
        <v>5581</v>
      </c>
      <c r="E130" s="3">
        <v>5331.9966000000004</v>
      </c>
      <c r="F130" s="38">
        <f t="shared" si="12"/>
        <v>4.36E-2</v>
      </c>
      <c r="G130" s="3">
        <f t="shared" si="13"/>
        <v>3944.9516129032259</v>
      </c>
      <c r="H130" s="3">
        <f t="shared" si="14"/>
        <v>171.99989032258065</v>
      </c>
      <c r="I130" s="3">
        <f t="shared" si="15"/>
        <v>180.03225806451613</v>
      </c>
    </row>
    <row r="131" spans="1:9" x14ac:dyDescent="0.2">
      <c r="A131">
        <v>1123</v>
      </c>
      <c r="B131" s="3">
        <v>31</v>
      </c>
      <c r="C131" s="3">
        <v>95214.29</v>
      </c>
      <c r="D131" s="3">
        <v>6732</v>
      </c>
      <c r="E131" s="3">
        <v>6665.0003000000006</v>
      </c>
      <c r="F131" s="38">
        <f t="shared" si="12"/>
        <v>7.0000000000000007E-2</v>
      </c>
      <c r="G131" s="3">
        <f t="shared" si="13"/>
        <v>3071.4287096774192</v>
      </c>
      <c r="H131" s="3">
        <f t="shared" si="14"/>
        <v>215.00000967741937</v>
      </c>
      <c r="I131" s="3">
        <f t="shared" si="15"/>
        <v>217.16129032258064</v>
      </c>
    </row>
    <row r="132" spans="1:9" x14ac:dyDescent="0.2">
      <c r="A132">
        <v>1124</v>
      </c>
      <c r="B132" s="3">
        <v>31</v>
      </c>
      <c r="C132" s="3">
        <v>111157.14</v>
      </c>
      <c r="D132" s="3">
        <v>7872</v>
      </c>
      <c r="E132" s="3">
        <v>7780.9998000000005</v>
      </c>
      <c r="F132" s="38">
        <f t="shared" si="12"/>
        <v>7.0000000000000007E-2</v>
      </c>
      <c r="G132" s="3">
        <f t="shared" si="13"/>
        <v>3585.7141935483869</v>
      </c>
      <c r="H132" s="3">
        <f t="shared" si="14"/>
        <v>250.99999354838712</v>
      </c>
      <c r="I132" s="3">
        <f t="shared" si="15"/>
        <v>253.93548387096774</v>
      </c>
    </row>
    <row r="133" spans="1:9" x14ac:dyDescent="0.2">
      <c r="A133">
        <v>1125</v>
      </c>
      <c r="B133" s="3">
        <v>31</v>
      </c>
      <c r="C133" s="3">
        <v>99642.86</v>
      </c>
      <c r="D133" s="3">
        <v>7219</v>
      </c>
      <c r="E133" s="3">
        <v>6975.0002000000004</v>
      </c>
      <c r="F133" s="38">
        <f t="shared" si="12"/>
        <v>6.9999999999999993E-2</v>
      </c>
      <c r="G133" s="3">
        <f t="shared" si="13"/>
        <v>3214.2858064516131</v>
      </c>
      <c r="H133" s="3">
        <f t="shared" si="14"/>
        <v>225.0000064516129</v>
      </c>
      <c r="I133" s="3">
        <f t="shared" si="15"/>
        <v>232.87096774193549</v>
      </c>
    </row>
    <row r="134" spans="1:9" x14ac:dyDescent="0.2">
      <c r="A134">
        <v>1126</v>
      </c>
      <c r="B134" s="3">
        <v>31</v>
      </c>
      <c r="C134" s="3">
        <v>109385.71</v>
      </c>
      <c r="D134" s="3">
        <v>7746</v>
      </c>
      <c r="E134" s="3">
        <v>7656.9997000000012</v>
      </c>
      <c r="F134" s="38">
        <f t="shared" si="12"/>
        <v>7.0000000000000007E-2</v>
      </c>
      <c r="G134" s="3">
        <f t="shared" si="13"/>
        <v>3528.5712903225808</v>
      </c>
      <c r="H134" s="3">
        <f t="shared" si="14"/>
        <v>246.99999032258069</v>
      </c>
      <c r="I134" s="3">
        <f t="shared" si="15"/>
        <v>249.87096774193549</v>
      </c>
    </row>
    <row r="135" spans="1:9" x14ac:dyDescent="0.2">
      <c r="A135">
        <v>1127</v>
      </c>
      <c r="B135" s="3">
        <v>31</v>
      </c>
      <c r="C135" s="3">
        <v>94771.43</v>
      </c>
      <c r="D135" s="3">
        <v>6822</v>
      </c>
      <c r="E135" s="3">
        <v>6634.0001000000002</v>
      </c>
      <c r="F135" s="38">
        <f t="shared" si="12"/>
        <v>7.0000000000000007E-2</v>
      </c>
      <c r="G135" s="3">
        <f t="shared" si="13"/>
        <v>3057.1429032258061</v>
      </c>
      <c r="H135" s="3">
        <f t="shared" si="14"/>
        <v>214.00000322580647</v>
      </c>
      <c r="I135" s="3">
        <f t="shared" si="15"/>
        <v>220.06451612903226</v>
      </c>
    </row>
    <row r="136" spans="1:9" x14ac:dyDescent="0.2">
      <c r="A136">
        <v>1128</v>
      </c>
      <c r="B136" s="3">
        <v>31</v>
      </c>
      <c r="C136" s="3">
        <v>94328.57</v>
      </c>
      <c r="D136" s="3">
        <v>6702</v>
      </c>
      <c r="E136" s="3">
        <v>6602.9999000000007</v>
      </c>
      <c r="F136" s="38">
        <f t="shared" ref="F136:F167" si="16">H136/G136</f>
        <v>6.9999999999999993E-2</v>
      </c>
      <c r="G136" s="3">
        <f t="shared" ref="G136:G167" si="17">C136/B136</f>
        <v>3042.8570967741939</v>
      </c>
      <c r="H136" s="3">
        <f t="shared" ref="H136:H167" si="18">E136/B136</f>
        <v>212.99999677419356</v>
      </c>
      <c r="I136" s="3">
        <f t="shared" ref="I136:I167" si="19">D136/B136</f>
        <v>216.19354838709677</v>
      </c>
    </row>
    <row r="137" spans="1:9" x14ac:dyDescent="0.2">
      <c r="A137">
        <v>1129</v>
      </c>
      <c r="B137" s="3">
        <v>31</v>
      </c>
      <c r="C137" s="3">
        <v>107614.29</v>
      </c>
      <c r="D137" s="3">
        <v>7621</v>
      </c>
      <c r="E137" s="3">
        <v>7533.0003000000006</v>
      </c>
      <c r="F137" s="38">
        <f t="shared" si="16"/>
        <v>7.0000000000000007E-2</v>
      </c>
      <c r="G137" s="3">
        <f t="shared" si="17"/>
        <v>3471.4287096774192</v>
      </c>
      <c r="H137" s="3">
        <f t="shared" si="18"/>
        <v>243.00000967741937</v>
      </c>
      <c r="I137" s="3">
        <f t="shared" si="19"/>
        <v>245.83870967741936</v>
      </c>
    </row>
    <row r="138" spans="1:9" x14ac:dyDescent="0.2">
      <c r="A138">
        <v>1130</v>
      </c>
      <c r="B138" s="3">
        <v>31</v>
      </c>
      <c r="C138" s="3">
        <v>108942.86</v>
      </c>
      <c r="D138" s="3">
        <v>7817</v>
      </c>
      <c r="E138" s="3">
        <v>7626.0002000000004</v>
      </c>
      <c r="F138" s="38">
        <f t="shared" si="16"/>
        <v>6.9999999999999993E-2</v>
      </c>
      <c r="G138" s="3">
        <f t="shared" si="17"/>
        <v>3514.2858064516131</v>
      </c>
      <c r="H138" s="3">
        <f t="shared" si="18"/>
        <v>246.0000064516129</v>
      </c>
      <c r="I138" s="3">
        <f t="shared" si="19"/>
        <v>252.16129032258064</v>
      </c>
    </row>
    <row r="139" spans="1:9" x14ac:dyDescent="0.2">
      <c r="A139">
        <v>1131</v>
      </c>
      <c r="B139" s="3">
        <v>31</v>
      </c>
      <c r="C139" s="3">
        <v>95214.29</v>
      </c>
      <c r="D139" s="3">
        <v>6898</v>
      </c>
      <c r="E139" s="3">
        <v>6665.0003000000006</v>
      </c>
      <c r="F139" s="38">
        <f t="shared" si="16"/>
        <v>7.0000000000000007E-2</v>
      </c>
      <c r="G139" s="3">
        <f t="shared" si="17"/>
        <v>3071.4287096774192</v>
      </c>
      <c r="H139" s="3">
        <f t="shared" si="18"/>
        <v>215.00000967741937</v>
      </c>
      <c r="I139" s="3">
        <f t="shared" si="19"/>
        <v>222.51612903225808</v>
      </c>
    </row>
    <row r="140" spans="1:9" x14ac:dyDescent="0.2">
      <c r="A140">
        <v>1132</v>
      </c>
      <c r="B140" s="3">
        <v>31</v>
      </c>
      <c r="C140" s="3">
        <v>107614.29</v>
      </c>
      <c r="D140" s="3">
        <v>7734</v>
      </c>
      <c r="E140" s="3">
        <v>7533.0003000000006</v>
      </c>
      <c r="F140" s="38">
        <f t="shared" si="16"/>
        <v>7.0000000000000007E-2</v>
      </c>
      <c r="G140" s="3">
        <f t="shared" si="17"/>
        <v>3471.4287096774192</v>
      </c>
      <c r="H140" s="3">
        <f t="shared" si="18"/>
        <v>243.00000967741937</v>
      </c>
      <c r="I140" s="3">
        <f t="shared" si="19"/>
        <v>249.48387096774192</v>
      </c>
    </row>
    <row r="141" spans="1:9" x14ac:dyDescent="0.2">
      <c r="A141">
        <v>1133</v>
      </c>
      <c r="B141" s="3">
        <v>31</v>
      </c>
      <c r="C141" s="3">
        <v>98757.14</v>
      </c>
      <c r="D141" s="3">
        <v>7213</v>
      </c>
      <c r="E141" s="3">
        <v>6912.9998000000005</v>
      </c>
      <c r="F141" s="38">
        <f t="shared" si="16"/>
        <v>7.0000000000000007E-2</v>
      </c>
      <c r="G141" s="3">
        <f t="shared" si="17"/>
        <v>3185.7141935483869</v>
      </c>
      <c r="H141" s="3">
        <f t="shared" si="18"/>
        <v>222.99999354838712</v>
      </c>
      <c r="I141" s="3">
        <f t="shared" si="19"/>
        <v>232.67741935483872</v>
      </c>
    </row>
    <row r="142" spans="1:9" x14ac:dyDescent="0.2">
      <c r="A142">
        <v>1134</v>
      </c>
      <c r="B142" s="3">
        <v>31</v>
      </c>
      <c r="C142" s="3">
        <v>109828.57</v>
      </c>
      <c r="D142" s="3">
        <v>7919</v>
      </c>
      <c r="E142" s="3">
        <v>7687.9999000000016</v>
      </c>
      <c r="F142" s="38">
        <f t="shared" si="16"/>
        <v>7.0000000000000007E-2</v>
      </c>
      <c r="G142" s="3">
        <f t="shared" si="17"/>
        <v>3542.8570967741939</v>
      </c>
      <c r="H142" s="3">
        <f t="shared" si="18"/>
        <v>247.99999677419359</v>
      </c>
      <c r="I142" s="3">
        <f t="shared" si="19"/>
        <v>255.45161290322579</v>
      </c>
    </row>
    <row r="143" spans="1:9" x14ac:dyDescent="0.2">
      <c r="A143">
        <v>1135</v>
      </c>
      <c r="B143" s="3">
        <v>31</v>
      </c>
      <c r="C143" s="3">
        <v>105400</v>
      </c>
      <c r="D143" s="3">
        <v>7562</v>
      </c>
      <c r="E143" s="3">
        <v>7378.0000000000009</v>
      </c>
      <c r="F143" s="38">
        <f t="shared" si="16"/>
        <v>7.0000000000000007E-2</v>
      </c>
      <c r="G143" s="3">
        <f t="shared" si="17"/>
        <v>3400</v>
      </c>
      <c r="H143" s="3">
        <f t="shared" si="18"/>
        <v>238.00000000000003</v>
      </c>
      <c r="I143" s="3">
        <f t="shared" si="19"/>
        <v>243.93548387096774</v>
      </c>
    </row>
    <row r="144" spans="1:9" x14ac:dyDescent="0.2">
      <c r="A144">
        <v>1136</v>
      </c>
      <c r="B144" s="3">
        <v>31</v>
      </c>
      <c r="C144" s="3">
        <v>108500</v>
      </c>
      <c r="D144" s="3">
        <v>7924</v>
      </c>
      <c r="E144" s="3">
        <v>7595.0000000000009</v>
      </c>
      <c r="F144" s="38">
        <f t="shared" si="16"/>
        <v>7.0000000000000007E-2</v>
      </c>
      <c r="G144" s="3">
        <f t="shared" si="17"/>
        <v>3500</v>
      </c>
      <c r="H144" s="3">
        <f t="shared" si="18"/>
        <v>245.00000000000003</v>
      </c>
      <c r="I144" s="3">
        <f t="shared" si="19"/>
        <v>255.61290322580646</v>
      </c>
    </row>
    <row r="145" spans="1:9" x14ac:dyDescent="0.2">
      <c r="A145">
        <v>1137</v>
      </c>
      <c r="B145" s="3">
        <v>31</v>
      </c>
      <c r="C145" s="3">
        <v>93885.71</v>
      </c>
      <c r="D145" s="3">
        <v>6824</v>
      </c>
      <c r="E145" s="3">
        <v>6571.9997000000012</v>
      </c>
      <c r="F145" s="38">
        <f t="shared" si="16"/>
        <v>7.0000000000000007E-2</v>
      </c>
      <c r="G145" s="3">
        <f t="shared" si="17"/>
        <v>3028.5712903225808</v>
      </c>
      <c r="H145" s="3">
        <f t="shared" si="18"/>
        <v>211.99999032258069</v>
      </c>
      <c r="I145" s="3">
        <f t="shared" si="19"/>
        <v>220.12903225806451</v>
      </c>
    </row>
    <row r="146" spans="1:9" x14ac:dyDescent="0.2">
      <c r="A146">
        <v>1138</v>
      </c>
      <c r="B146" s="3">
        <v>31</v>
      </c>
      <c r="C146" s="3">
        <v>126559.65</v>
      </c>
      <c r="D146" s="3">
        <v>5544</v>
      </c>
      <c r="E146" s="3">
        <v>5518.0007399999995</v>
      </c>
      <c r="F146" s="38">
        <f t="shared" si="16"/>
        <v>4.36E-2</v>
      </c>
      <c r="G146" s="3">
        <f t="shared" si="17"/>
        <v>4082.5693548387094</v>
      </c>
      <c r="H146" s="3">
        <f t="shared" si="18"/>
        <v>178.00002387096774</v>
      </c>
      <c r="I146" s="3">
        <f t="shared" si="19"/>
        <v>178.83870967741936</v>
      </c>
    </row>
    <row r="147" spans="1:9" x14ac:dyDescent="0.2">
      <c r="A147">
        <v>1139</v>
      </c>
      <c r="B147" s="3">
        <v>31</v>
      </c>
      <c r="C147" s="3">
        <v>87910.45</v>
      </c>
      <c r="D147" s="3">
        <v>4764</v>
      </c>
      <c r="E147" s="3">
        <v>4712.0001199999997</v>
      </c>
      <c r="F147" s="38">
        <f t="shared" si="16"/>
        <v>5.3599999999999995E-2</v>
      </c>
      <c r="G147" s="3">
        <f t="shared" si="17"/>
        <v>2835.8209677419354</v>
      </c>
      <c r="H147" s="3">
        <f t="shared" si="18"/>
        <v>152.00000387096773</v>
      </c>
      <c r="I147" s="3">
        <f t="shared" si="19"/>
        <v>153.67741935483872</v>
      </c>
    </row>
    <row r="148" spans="1:9" x14ac:dyDescent="0.2">
      <c r="A148">
        <v>1140</v>
      </c>
      <c r="B148" s="3">
        <v>31</v>
      </c>
      <c r="C148" s="3">
        <v>127981.65</v>
      </c>
      <c r="D148" s="3">
        <v>5615</v>
      </c>
      <c r="E148" s="3">
        <v>5579.9999399999997</v>
      </c>
      <c r="F148" s="38">
        <f t="shared" si="16"/>
        <v>4.3600000000000007E-2</v>
      </c>
      <c r="G148" s="3">
        <f t="shared" si="17"/>
        <v>4128.4403225806445</v>
      </c>
      <c r="H148" s="3">
        <f t="shared" si="18"/>
        <v>179.99999806451612</v>
      </c>
      <c r="I148" s="3">
        <f t="shared" si="19"/>
        <v>181.12903225806451</v>
      </c>
    </row>
    <row r="149" spans="1:9" x14ac:dyDescent="0.2">
      <c r="A149">
        <v>1141</v>
      </c>
      <c r="B149" s="3">
        <v>31</v>
      </c>
      <c r="C149" s="3">
        <v>102947.75</v>
      </c>
      <c r="D149" s="3">
        <v>5588</v>
      </c>
      <c r="E149" s="3">
        <v>5517.9994000000006</v>
      </c>
      <c r="F149" s="38">
        <f t="shared" si="16"/>
        <v>5.3600000000000009E-2</v>
      </c>
      <c r="G149" s="3">
        <f t="shared" si="17"/>
        <v>3320.8951612903224</v>
      </c>
      <c r="H149" s="3">
        <f t="shared" si="18"/>
        <v>177.99998064516132</v>
      </c>
      <c r="I149" s="3">
        <f t="shared" si="19"/>
        <v>180.25806451612902</v>
      </c>
    </row>
    <row r="150" spans="1:9" x14ac:dyDescent="0.2">
      <c r="A150">
        <v>1142</v>
      </c>
      <c r="B150" s="3">
        <v>31</v>
      </c>
      <c r="C150" s="3">
        <v>113761.45</v>
      </c>
      <c r="D150" s="3">
        <v>5196</v>
      </c>
      <c r="E150" s="3">
        <v>4959.9992199999997</v>
      </c>
      <c r="F150" s="38">
        <f t="shared" si="16"/>
        <v>4.36E-2</v>
      </c>
      <c r="G150" s="3">
        <f t="shared" si="17"/>
        <v>3669.7241935483871</v>
      </c>
      <c r="H150" s="3">
        <f t="shared" si="18"/>
        <v>159.99997483870968</v>
      </c>
      <c r="I150" s="3">
        <f t="shared" si="19"/>
        <v>167.61290322580646</v>
      </c>
    </row>
    <row r="151" spans="1:9" x14ac:dyDescent="0.2">
      <c r="A151">
        <v>1143</v>
      </c>
      <c r="B151" s="3">
        <v>31</v>
      </c>
      <c r="C151" s="3">
        <v>101791.05</v>
      </c>
      <c r="D151" s="3">
        <v>5456</v>
      </c>
      <c r="E151" s="3">
        <v>5456.0002800000002</v>
      </c>
      <c r="F151" s="38">
        <f t="shared" si="16"/>
        <v>5.3600000000000002E-2</v>
      </c>
      <c r="G151" s="3">
        <f t="shared" si="17"/>
        <v>3283.5822580645163</v>
      </c>
      <c r="H151" s="3">
        <f t="shared" si="18"/>
        <v>176.00000903225808</v>
      </c>
      <c r="I151" s="3">
        <f t="shared" si="19"/>
        <v>176</v>
      </c>
    </row>
    <row r="152" spans="1:9" x14ac:dyDescent="0.2">
      <c r="A152">
        <v>1144</v>
      </c>
      <c r="B152" s="3">
        <v>31</v>
      </c>
      <c r="C152" s="3">
        <v>89900</v>
      </c>
      <c r="D152" s="3">
        <v>6398</v>
      </c>
      <c r="E152" s="3">
        <v>6293.0000000000009</v>
      </c>
      <c r="F152" s="38">
        <f t="shared" si="16"/>
        <v>7.0000000000000007E-2</v>
      </c>
      <c r="G152" s="3">
        <f t="shared" si="17"/>
        <v>2900</v>
      </c>
      <c r="H152" s="3">
        <f t="shared" si="18"/>
        <v>203.00000000000003</v>
      </c>
      <c r="I152" s="3">
        <f t="shared" si="19"/>
        <v>206.38709677419354</v>
      </c>
    </row>
    <row r="153" spans="1:9" x14ac:dyDescent="0.2">
      <c r="A153">
        <v>1145</v>
      </c>
      <c r="B153" s="3">
        <v>31</v>
      </c>
      <c r="C153" s="3">
        <v>102742.86</v>
      </c>
      <c r="D153" s="3">
        <v>7396</v>
      </c>
      <c r="E153" s="3">
        <v>7192.0002000000004</v>
      </c>
      <c r="F153" s="38">
        <f t="shared" si="16"/>
        <v>6.9999999999999993E-2</v>
      </c>
      <c r="G153" s="3">
        <f t="shared" si="17"/>
        <v>3314.2858064516131</v>
      </c>
      <c r="H153" s="3">
        <f t="shared" si="18"/>
        <v>232.0000064516129</v>
      </c>
      <c r="I153" s="3">
        <f t="shared" si="19"/>
        <v>238.58064516129033</v>
      </c>
    </row>
    <row r="154" spans="1:9" x14ac:dyDescent="0.2">
      <c r="A154">
        <v>1146</v>
      </c>
      <c r="B154" s="3">
        <v>31</v>
      </c>
      <c r="C154" s="3">
        <v>91671.43</v>
      </c>
      <c r="D154" s="3">
        <v>6620</v>
      </c>
      <c r="E154" s="3">
        <v>6417.0001000000002</v>
      </c>
      <c r="F154" s="38">
        <f t="shared" si="16"/>
        <v>7.0000000000000007E-2</v>
      </c>
      <c r="G154" s="3">
        <f t="shared" si="17"/>
        <v>2957.1429032258061</v>
      </c>
      <c r="H154" s="3">
        <f t="shared" si="18"/>
        <v>207.00000322580647</v>
      </c>
      <c r="I154" s="3">
        <f t="shared" si="19"/>
        <v>213.54838709677421</v>
      </c>
    </row>
    <row r="155" spans="1:9" x14ac:dyDescent="0.2">
      <c r="A155">
        <v>1147</v>
      </c>
      <c r="B155" s="3">
        <v>31</v>
      </c>
      <c r="C155" s="3">
        <v>162440</v>
      </c>
      <c r="D155" s="3">
        <v>4352</v>
      </c>
      <c r="E155" s="3">
        <v>4061</v>
      </c>
      <c r="F155" s="38">
        <f t="shared" si="16"/>
        <v>2.5000000000000001E-2</v>
      </c>
      <c r="G155" s="3">
        <f t="shared" si="17"/>
        <v>5240</v>
      </c>
      <c r="H155" s="3">
        <f t="shared" si="18"/>
        <v>131</v>
      </c>
      <c r="I155" s="3">
        <f t="shared" si="19"/>
        <v>140.38709677419354</v>
      </c>
    </row>
    <row r="156" spans="1:9" x14ac:dyDescent="0.2">
      <c r="A156">
        <v>1148</v>
      </c>
      <c r="B156" s="3">
        <v>31</v>
      </c>
      <c r="C156" s="3">
        <v>121520</v>
      </c>
      <c r="D156" s="3">
        <v>3144</v>
      </c>
      <c r="E156" s="3">
        <v>3038</v>
      </c>
      <c r="F156" s="38">
        <f t="shared" si="16"/>
        <v>2.5000000000000001E-2</v>
      </c>
      <c r="G156" s="3">
        <f t="shared" si="17"/>
        <v>3920</v>
      </c>
      <c r="H156" s="3">
        <f t="shared" si="18"/>
        <v>98</v>
      </c>
      <c r="I156" s="3">
        <f t="shared" si="19"/>
        <v>101.41935483870968</v>
      </c>
    </row>
    <row r="157" spans="1:9" x14ac:dyDescent="0.2">
      <c r="A157">
        <v>1149</v>
      </c>
      <c r="B157" s="3">
        <v>31</v>
      </c>
      <c r="C157" s="3">
        <v>128960</v>
      </c>
      <c r="D157" s="3">
        <v>3460</v>
      </c>
      <c r="E157" s="3">
        <v>3224</v>
      </c>
      <c r="F157" s="38">
        <f t="shared" si="16"/>
        <v>2.5000000000000001E-2</v>
      </c>
      <c r="G157" s="3">
        <f t="shared" si="17"/>
        <v>4160</v>
      </c>
      <c r="H157" s="3">
        <f t="shared" si="18"/>
        <v>104</v>
      </c>
      <c r="I157" s="3">
        <f t="shared" si="19"/>
        <v>111.61290322580645</v>
      </c>
    </row>
    <row r="158" spans="1:9" x14ac:dyDescent="0.2">
      <c r="A158">
        <v>1150</v>
      </c>
      <c r="B158" s="3">
        <v>31</v>
      </c>
      <c r="C158" s="3">
        <v>135160</v>
      </c>
      <c r="D158" s="3">
        <v>3570</v>
      </c>
      <c r="E158" s="3">
        <v>3379</v>
      </c>
      <c r="F158" s="38">
        <f t="shared" si="16"/>
        <v>2.5000000000000001E-2</v>
      </c>
      <c r="G158" s="3">
        <f t="shared" si="17"/>
        <v>4360</v>
      </c>
      <c r="H158" s="3">
        <f t="shared" si="18"/>
        <v>109</v>
      </c>
      <c r="I158" s="3">
        <f t="shared" si="19"/>
        <v>115.16129032258064</v>
      </c>
    </row>
    <row r="159" spans="1:9" x14ac:dyDescent="0.2">
      <c r="A159">
        <v>1151</v>
      </c>
      <c r="B159" s="3">
        <v>31</v>
      </c>
      <c r="C159" s="3">
        <v>163680</v>
      </c>
      <c r="D159" s="3">
        <v>4406</v>
      </c>
      <c r="E159" s="3">
        <v>4092</v>
      </c>
      <c r="F159" s="38">
        <f t="shared" si="16"/>
        <v>2.5000000000000001E-2</v>
      </c>
      <c r="G159" s="3">
        <f t="shared" si="17"/>
        <v>5280</v>
      </c>
      <c r="H159" s="3">
        <f t="shared" si="18"/>
        <v>132</v>
      </c>
      <c r="I159" s="3">
        <f t="shared" si="19"/>
        <v>142.12903225806451</v>
      </c>
    </row>
    <row r="160" spans="1:9" x14ac:dyDescent="0.2">
      <c r="A160">
        <v>1152</v>
      </c>
      <c r="B160" s="3">
        <v>31</v>
      </c>
      <c r="C160" s="3">
        <v>114814.8</v>
      </c>
      <c r="D160" s="3">
        <v>6956</v>
      </c>
      <c r="E160" s="3">
        <v>6819.9991200000004</v>
      </c>
      <c r="F160" s="38">
        <f t="shared" si="16"/>
        <v>5.9400000000000001E-2</v>
      </c>
      <c r="G160" s="3">
        <f t="shared" si="17"/>
        <v>3703.7032258064519</v>
      </c>
      <c r="H160" s="3">
        <f t="shared" si="18"/>
        <v>219.99997161290324</v>
      </c>
      <c r="I160" s="3">
        <f t="shared" si="19"/>
        <v>224.38709677419354</v>
      </c>
    </row>
    <row r="161" spans="1:9" x14ac:dyDescent="0.2">
      <c r="A161">
        <v>1153</v>
      </c>
      <c r="B161" s="3">
        <v>31</v>
      </c>
      <c r="C161" s="3">
        <v>108552.2</v>
      </c>
      <c r="D161" s="3">
        <v>6530</v>
      </c>
      <c r="E161" s="3">
        <v>6448.0006800000001</v>
      </c>
      <c r="F161" s="38">
        <f t="shared" si="16"/>
        <v>5.9400000000000008E-2</v>
      </c>
      <c r="G161" s="3">
        <f t="shared" si="17"/>
        <v>3501.6838709677418</v>
      </c>
      <c r="H161" s="3">
        <f t="shared" si="18"/>
        <v>208.00002193548389</v>
      </c>
      <c r="I161" s="3">
        <f t="shared" si="19"/>
        <v>210.64516129032259</v>
      </c>
    </row>
    <row r="162" spans="1:9" x14ac:dyDescent="0.2">
      <c r="A162">
        <v>1154</v>
      </c>
      <c r="B162" s="3">
        <v>31</v>
      </c>
      <c r="C162" s="3">
        <v>110117.85</v>
      </c>
      <c r="D162" s="3">
        <v>6665</v>
      </c>
      <c r="E162" s="3">
        <v>6541.0002900000009</v>
      </c>
      <c r="F162" s="38">
        <f t="shared" si="16"/>
        <v>5.9400000000000008E-2</v>
      </c>
      <c r="G162" s="3">
        <f t="shared" si="17"/>
        <v>3552.1887096774194</v>
      </c>
      <c r="H162" s="3">
        <f t="shared" si="18"/>
        <v>211.00000935483874</v>
      </c>
      <c r="I162" s="3">
        <f t="shared" si="19"/>
        <v>215</v>
      </c>
    </row>
    <row r="163" spans="1:9" x14ac:dyDescent="0.2">
      <c r="A163">
        <v>1155</v>
      </c>
      <c r="B163" s="3">
        <v>31</v>
      </c>
      <c r="C163" s="3">
        <v>113249.15</v>
      </c>
      <c r="D163" s="3">
        <v>6906</v>
      </c>
      <c r="E163" s="3">
        <v>6726.9995099999996</v>
      </c>
      <c r="F163" s="38">
        <f t="shared" si="16"/>
        <v>5.9400000000000008E-2</v>
      </c>
      <c r="G163" s="3">
        <f t="shared" si="17"/>
        <v>3653.1983870967738</v>
      </c>
      <c r="H163" s="3">
        <f t="shared" si="18"/>
        <v>216.99998419354839</v>
      </c>
      <c r="I163" s="3">
        <f t="shared" si="19"/>
        <v>222.7741935483871</v>
      </c>
    </row>
    <row r="164" spans="1:9" x14ac:dyDescent="0.2">
      <c r="A164">
        <v>1156</v>
      </c>
      <c r="B164" s="3">
        <v>31</v>
      </c>
      <c r="C164" s="3">
        <v>116902.35</v>
      </c>
      <c r="D164" s="3">
        <v>7233</v>
      </c>
      <c r="E164" s="3">
        <v>6943.9995900000004</v>
      </c>
      <c r="F164" s="38">
        <f t="shared" si="16"/>
        <v>5.9400000000000001E-2</v>
      </c>
      <c r="G164" s="3">
        <f t="shared" si="17"/>
        <v>3771.043548387097</v>
      </c>
      <c r="H164" s="3">
        <f t="shared" si="18"/>
        <v>223.99998677419356</v>
      </c>
      <c r="I164" s="3">
        <f t="shared" si="19"/>
        <v>233.32258064516128</v>
      </c>
    </row>
    <row r="165" spans="1:9" x14ac:dyDescent="0.2">
      <c r="A165">
        <v>1157</v>
      </c>
      <c r="B165" s="3">
        <v>31</v>
      </c>
      <c r="C165" s="3">
        <v>115858.6</v>
      </c>
      <c r="D165" s="3">
        <v>7272</v>
      </c>
      <c r="E165" s="3">
        <v>6882.0008400000006</v>
      </c>
      <c r="F165" s="38">
        <f t="shared" si="16"/>
        <v>5.9400000000000001E-2</v>
      </c>
      <c r="G165" s="3">
        <f t="shared" si="17"/>
        <v>3737.3741935483872</v>
      </c>
      <c r="H165" s="3">
        <f t="shared" si="18"/>
        <v>222.0000270967742</v>
      </c>
      <c r="I165" s="3">
        <f t="shared" si="19"/>
        <v>234.58064516129033</v>
      </c>
    </row>
    <row r="166" spans="1:9" x14ac:dyDescent="0.2">
      <c r="A166">
        <v>1158</v>
      </c>
      <c r="B166" s="3">
        <v>31</v>
      </c>
      <c r="C166" s="3">
        <v>123643.1</v>
      </c>
      <c r="D166" s="3">
        <v>7698</v>
      </c>
      <c r="E166" s="3">
        <v>7344.4001400000006</v>
      </c>
      <c r="F166" s="38">
        <f t="shared" si="16"/>
        <v>5.9400000000000001E-2</v>
      </c>
      <c r="G166" s="3">
        <f t="shared" si="17"/>
        <v>3988.4870967741936</v>
      </c>
      <c r="H166" s="3">
        <f t="shared" si="18"/>
        <v>236.91613354838711</v>
      </c>
      <c r="I166" s="3">
        <f t="shared" si="19"/>
        <v>248.32258064516128</v>
      </c>
    </row>
    <row r="167" spans="1:9" x14ac:dyDescent="0.2">
      <c r="A167">
        <v>1159</v>
      </c>
      <c r="B167" s="3">
        <v>31</v>
      </c>
      <c r="C167" s="3">
        <v>125989</v>
      </c>
      <c r="D167" s="3">
        <v>7180</v>
      </c>
      <c r="E167" s="3">
        <v>7483.7466000000004</v>
      </c>
      <c r="F167" s="38">
        <f t="shared" si="16"/>
        <v>5.9400000000000001E-2</v>
      </c>
      <c r="G167" s="3">
        <f t="shared" si="17"/>
        <v>4064.1612903225805</v>
      </c>
      <c r="H167" s="3">
        <f t="shared" si="18"/>
        <v>241.41118064516129</v>
      </c>
      <c r="I167" s="3">
        <f t="shared" si="19"/>
        <v>231.61290322580646</v>
      </c>
    </row>
    <row r="168" spans="1:9" x14ac:dyDescent="0.2">
      <c r="A168">
        <v>1160</v>
      </c>
      <c r="B168" s="3">
        <v>31</v>
      </c>
      <c r="C168" s="3">
        <v>71916.97</v>
      </c>
      <c r="D168" s="3">
        <v>5998</v>
      </c>
      <c r="E168" s="3">
        <v>5889.9998430000005</v>
      </c>
      <c r="F168" s="38">
        <f t="shared" ref="F168:F199" si="20">H168/G168</f>
        <v>8.1900000000000014E-2</v>
      </c>
      <c r="G168" s="3">
        <f t="shared" ref="G168:G199" si="21">C168/B168</f>
        <v>2319.902258064516</v>
      </c>
      <c r="H168" s="3">
        <f t="shared" ref="H168:H199" si="22">E168/B168</f>
        <v>189.9999949354839</v>
      </c>
      <c r="I168" s="3">
        <f t="shared" ref="I168:I199" si="23">D168/B168</f>
        <v>193.48387096774192</v>
      </c>
    </row>
    <row r="169" spans="1:9" x14ac:dyDescent="0.2">
      <c r="A169">
        <v>1161</v>
      </c>
      <c r="B169" s="3">
        <v>31</v>
      </c>
      <c r="C169" s="3">
        <v>64725.27</v>
      </c>
      <c r="D169" s="3">
        <v>5469</v>
      </c>
      <c r="E169" s="3">
        <v>5300.999613</v>
      </c>
      <c r="F169" s="38">
        <f t="shared" si="20"/>
        <v>8.1900000000000014E-2</v>
      </c>
      <c r="G169" s="3">
        <f t="shared" si="21"/>
        <v>2087.9119354838708</v>
      </c>
      <c r="H169" s="3">
        <f t="shared" si="22"/>
        <v>170.99998751612904</v>
      </c>
      <c r="I169" s="3">
        <f t="shared" si="23"/>
        <v>176.41935483870967</v>
      </c>
    </row>
    <row r="170" spans="1:9" x14ac:dyDescent="0.2">
      <c r="A170">
        <v>1162</v>
      </c>
      <c r="B170" s="3">
        <v>31</v>
      </c>
      <c r="C170" s="3">
        <v>67374.850000000006</v>
      </c>
      <c r="D170" s="3">
        <v>5702</v>
      </c>
      <c r="E170" s="3">
        <v>5518.0002150000009</v>
      </c>
      <c r="F170" s="38">
        <f t="shared" si="20"/>
        <v>8.1900000000000001E-2</v>
      </c>
      <c r="G170" s="3">
        <f t="shared" si="21"/>
        <v>2173.3822580645165</v>
      </c>
      <c r="H170" s="3">
        <f t="shared" si="22"/>
        <v>178.0000069354839</v>
      </c>
      <c r="I170" s="3">
        <f t="shared" si="23"/>
        <v>183.93548387096774</v>
      </c>
    </row>
    <row r="171" spans="1:9" x14ac:dyDescent="0.2">
      <c r="A171">
        <v>1163</v>
      </c>
      <c r="B171" s="3">
        <v>31</v>
      </c>
      <c r="C171" s="3">
        <v>126011.5</v>
      </c>
      <c r="D171" s="3">
        <v>6867</v>
      </c>
      <c r="E171" s="3">
        <v>6603.0026000000007</v>
      </c>
      <c r="F171" s="38">
        <f t="shared" si="20"/>
        <v>5.2400000000000002E-2</v>
      </c>
      <c r="G171" s="3">
        <f t="shared" si="21"/>
        <v>4064.8870967741937</v>
      </c>
      <c r="H171" s="3">
        <f t="shared" si="22"/>
        <v>213.00008387096776</v>
      </c>
      <c r="I171" s="3">
        <f t="shared" si="23"/>
        <v>221.51612903225808</v>
      </c>
    </row>
    <row r="172" spans="1:9" x14ac:dyDescent="0.2">
      <c r="A172">
        <v>1164</v>
      </c>
      <c r="B172" s="3">
        <v>31</v>
      </c>
      <c r="C172" s="3">
        <v>98159</v>
      </c>
      <c r="D172" s="3">
        <v>6754</v>
      </c>
      <c r="E172" s="3">
        <v>6664.9961000000003</v>
      </c>
      <c r="F172" s="38">
        <f t="shared" si="20"/>
        <v>6.7900000000000002E-2</v>
      </c>
      <c r="G172" s="3">
        <f t="shared" si="21"/>
        <v>3166.4193548387098</v>
      </c>
      <c r="H172" s="3">
        <f t="shared" si="22"/>
        <v>214.99987419354841</v>
      </c>
      <c r="I172" s="3">
        <f t="shared" si="23"/>
        <v>217.87096774193549</v>
      </c>
    </row>
    <row r="173" spans="1:9" x14ac:dyDescent="0.2">
      <c r="A173">
        <v>1165</v>
      </c>
      <c r="B173" s="3">
        <v>31</v>
      </c>
      <c r="C173" s="3">
        <v>124828.25</v>
      </c>
      <c r="D173" s="3">
        <v>6574</v>
      </c>
      <c r="E173" s="3">
        <v>6541.0003000000006</v>
      </c>
      <c r="F173" s="38">
        <f t="shared" si="20"/>
        <v>5.2400000000000002E-2</v>
      </c>
      <c r="G173" s="3">
        <f t="shared" si="21"/>
        <v>4026.7177419354839</v>
      </c>
      <c r="H173" s="3">
        <f t="shared" si="22"/>
        <v>211.00000967741937</v>
      </c>
      <c r="I173" s="3">
        <f t="shared" si="23"/>
        <v>212.06451612903226</v>
      </c>
    </row>
    <row r="174" spans="1:9" x14ac:dyDescent="0.2">
      <c r="A174">
        <v>1166</v>
      </c>
      <c r="B174" s="3">
        <v>31</v>
      </c>
      <c r="C174" s="3">
        <v>99985.25</v>
      </c>
      <c r="D174" s="3">
        <v>7004</v>
      </c>
      <c r="E174" s="3">
        <v>6788.9984750000003</v>
      </c>
      <c r="F174" s="38">
        <f t="shared" si="20"/>
        <v>6.7900000000000002E-2</v>
      </c>
      <c r="G174" s="3">
        <f t="shared" si="21"/>
        <v>3225.3306451612902</v>
      </c>
      <c r="H174" s="3">
        <f t="shared" si="22"/>
        <v>218.99995080645164</v>
      </c>
      <c r="I174" s="3">
        <f t="shared" si="23"/>
        <v>225.93548387096774</v>
      </c>
    </row>
    <row r="175" spans="1:9" x14ac:dyDescent="0.2">
      <c r="A175">
        <v>1167</v>
      </c>
      <c r="B175" s="3">
        <v>31</v>
      </c>
      <c r="C175" s="3">
        <v>68888.89</v>
      </c>
      <c r="D175" s="3">
        <v>5745</v>
      </c>
      <c r="E175" s="3">
        <v>5642.0000909999999</v>
      </c>
      <c r="F175" s="38">
        <f t="shared" si="20"/>
        <v>8.1900000000000001E-2</v>
      </c>
      <c r="G175" s="3">
        <f t="shared" si="21"/>
        <v>2222.2222580645162</v>
      </c>
      <c r="H175" s="3">
        <f t="shared" si="22"/>
        <v>182.00000293548388</v>
      </c>
      <c r="I175" s="3">
        <f t="shared" si="23"/>
        <v>185.32258064516128</v>
      </c>
    </row>
    <row r="176" spans="1:9" x14ac:dyDescent="0.2">
      <c r="A176">
        <v>1168</v>
      </c>
      <c r="B176" s="3">
        <v>31</v>
      </c>
      <c r="C176" s="3">
        <v>69645.91</v>
      </c>
      <c r="D176" s="3">
        <v>5790</v>
      </c>
      <c r="E176" s="3">
        <v>5704.0000290000007</v>
      </c>
      <c r="F176" s="38">
        <f t="shared" si="20"/>
        <v>8.1900000000000001E-2</v>
      </c>
      <c r="G176" s="3">
        <f t="shared" si="21"/>
        <v>2246.6422580645162</v>
      </c>
      <c r="H176" s="3">
        <f t="shared" si="22"/>
        <v>184.00000093548388</v>
      </c>
      <c r="I176" s="3">
        <f t="shared" si="23"/>
        <v>186.7741935483871</v>
      </c>
    </row>
    <row r="177" spans="1:9" x14ac:dyDescent="0.2">
      <c r="A177">
        <v>1169</v>
      </c>
      <c r="B177" s="3">
        <v>31</v>
      </c>
      <c r="C177" s="3">
        <v>79487.179999999993</v>
      </c>
      <c r="D177" s="3">
        <v>6662</v>
      </c>
      <c r="E177" s="3">
        <v>6510.0000419999997</v>
      </c>
      <c r="F177" s="38">
        <f t="shared" si="20"/>
        <v>8.1900000000000001E-2</v>
      </c>
      <c r="G177" s="3">
        <f t="shared" si="21"/>
        <v>2564.1025806451612</v>
      </c>
      <c r="H177" s="3">
        <f t="shared" si="22"/>
        <v>210.0000013548387</v>
      </c>
      <c r="I177" s="3">
        <f t="shared" si="23"/>
        <v>214.90322580645162</v>
      </c>
    </row>
    <row r="178" spans="1:9" x14ac:dyDescent="0.2">
      <c r="A178">
        <v>1171</v>
      </c>
      <c r="B178" s="3">
        <v>31</v>
      </c>
      <c r="C178" s="3">
        <v>105420.9</v>
      </c>
      <c r="D178" s="3">
        <v>6371</v>
      </c>
      <c r="E178" s="3">
        <v>6262.0014599999995</v>
      </c>
      <c r="F178" s="38">
        <f t="shared" si="20"/>
        <v>5.9400000000000001E-2</v>
      </c>
      <c r="G178" s="3">
        <f t="shared" si="21"/>
        <v>3400.6741935483869</v>
      </c>
      <c r="H178" s="3">
        <f t="shared" si="22"/>
        <v>202.00004709677418</v>
      </c>
      <c r="I178" s="3">
        <f t="shared" si="23"/>
        <v>205.51612903225808</v>
      </c>
    </row>
    <row r="179" spans="1:9" x14ac:dyDescent="0.2">
      <c r="A179">
        <v>1172</v>
      </c>
      <c r="B179" s="3">
        <v>31</v>
      </c>
      <c r="C179" s="3">
        <v>106464.65</v>
      </c>
      <c r="D179" s="3">
        <v>6324</v>
      </c>
      <c r="E179" s="3">
        <v>6324.0002100000002</v>
      </c>
      <c r="F179" s="38">
        <f t="shared" si="20"/>
        <v>5.9400000000000008E-2</v>
      </c>
      <c r="G179" s="3">
        <f t="shared" si="21"/>
        <v>3434.3435483870967</v>
      </c>
      <c r="H179" s="3">
        <f t="shared" si="22"/>
        <v>204.00000677419357</v>
      </c>
      <c r="I179" s="3">
        <f t="shared" si="23"/>
        <v>204</v>
      </c>
    </row>
    <row r="180" spans="1:9" x14ac:dyDescent="0.2">
      <c r="A180">
        <v>2173</v>
      </c>
      <c r="B180" s="3">
        <v>15</v>
      </c>
      <c r="C180" s="3">
        <v>53852.49</v>
      </c>
      <c r="D180" s="3">
        <v>3217.4334140435835</v>
      </c>
      <c r="E180" s="3">
        <v>3198.8379059999997</v>
      </c>
      <c r="F180" s="38">
        <f t="shared" si="20"/>
        <v>5.9400000000000001E-2</v>
      </c>
      <c r="G180" s="3">
        <f t="shared" si="21"/>
        <v>3590.1659999999997</v>
      </c>
      <c r="H180" s="3">
        <f t="shared" si="22"/>
        <v>213.25586039999999</v>
      </c>
      <c r="I180" s="3">
        <f t="shared" si="23"/>
        <v>214.49556093623889</v>
      </c>
    </row>
    <row r="181" spans="1:9" x14ac:dyDescent="0.2">
      <c r="A181">
        <v>1174</v>
      </c>
      <c r="B181" s="3">
        <v>31</v>
      </c>
      <c r="C181" s="3">
        <v>110074.05</v>
      </c>
      <c r="D181" s="3">
        <v>6458</v>
      </c>
      <c r="E181" s="3">
        <v>6538.3985700000003</v>
      </c>
      <c r="F181" s="38">
        <f t="shared" si="20"/>
        <v>5.9400000000000008E-2</v>
      </c>
      <c r="G181" s="3">
        <f t="shared" si="21"/>
        <v>3550.7758064516129</v>
      </c>
      <c r="H181" s="3">
        <f t="shared" si="22"/>
        <v>210.91608290322583</v>
      </c>
      <c r="I181" s="3">
        <f t="shared" si="23"/>
        <v>208.32258064516128</v>
      </c>
    </row>
    <row r="182" spans="1:9" x14ac:dyDescent="0.2">
      <c r="A182">
        <v>1175</v>
      </c>
      <c r="B182" s="3">
        <v>31</v>
      </c>
      <c r="C182" s="3">
        <v>106986.55</v>
      </c>
      <c r="D182" s="3">
        <v>6305</v>
      </c>
      <c r="E182" s="3">
        <v>6355.0010700000003</v>
      </c>
      <c r="F182" s="38">
        <f t="shared" si="20"/>
        <v>5.9400000000000001E-2</v>
      </c>
      <c r="G182" s="3">
        <f t="shared" si="21"/>
        <v>3451.1790322580646</v>
      </c>
      <c r="H182" s="3">
        <f t="shared" si="22"/>
        <v>205.00003451612903</v>
      </c>
      <c r="I182" s="3">
        <f t="shared" si="23"/>
        <v>203.38709677419354</v>
      </c>
    </row>
    <row r="183" spans="1:9" x14ac:dyDescent="0.2">
      <c r="A183">
        <v>1176</v>
      </c>
      <c r="B183" s="3">
        <v>31</v>
      </c>
      <c r="C183" s="3">
        <v>107508.4</v>
      </c>
      <c r="D183" s="3">
        <v>6366</v>
      </c>
      <c r="E183" s="3">
        <v>6385.9989599999999</v>
      </c>
      <c r="F183" s="38">
        <f t="shared" si="20"/>
        <v>5.9399999999999994E-2</v>
      </c>
      <c r="G183" s="3">
        <f t="shared" si="21"/>
        <v>3468.0129032258064</v>
      </c>
      <c r="H183" s="3">
        <f t="shared" si="22"/>
        <v>205.99996645161289</v>
      </c>
      <c r="I183" s="3">
        <f t="shared" si="23"/>
        <v>205.35483870967741</v>
      </c>
    </row>
    <row r="184" spans="1:9" x14ac:dyDescent="0.2">
      <c r="A184">
        <v>1177</v>
      </c>
      <c r="B184" s="3">
        <v>31</v>
      </c>
      <c r="C184" s="3">
        <v>115555</v>
      </c>
      <c r="D184" s="3">
        <v>7552</v>
      </c>
      <c r="E184" s="3">
        <v>6863.9670000000006</v>
      </c>
      <c r="F184" s="38">
        <f t="shared" si="20"/>
        <v>5.9400000000000008E-2</v>
      </c>
      <c r="G184" s="3">
        <f t="shared" si="21"/>
        <v>3727.5806451612902</v>
      </c>
      <c r="H184" s="3">
        <f t="shared" si="22"/>
        <v>221.41829032258067</v>
      </c>
      <c r="I184" s="3">
        <f t="shared" si="23"/>
        <v>243.61290322580646</v>
      </c>
    </row>
    <row r="185" spans="1:9" x14ac:dyDescent="0.2">
      <c r="A185">
        <v>1178</v>
      </c>
      <c r="B185" s="3">
        <v>31</v>
      </c>
      <c r="C185" s="3">
        <v>107030.3</v>
      </c>
      <c r="D185" s="3">
        <v>6488</v>
      </c>
      <c r="E185" s="3">
        <v>6357.5998200000004</v>
      </c>
      <c r="F185" s="38">
        <f t="shared" si="20"/>
        <v>5.9400000000000001E-2</v>
      </c>
      <c r="G185" s="3">
        <f t="shared" si="21"/>
        <v>3452.5903225806451</v>
      </c>
      <c r="H185" s="3">
        <f t="shared" si="22"/>
        <v>205.08386516129033</v>
      </c>
      <c r="I185" s="3">
        <f t="shared" si="23"/>
        <v>209.29032258064515</v>
      </c>
    </row>
    <row r="186" spans="1:9" x14ac:dyDescent="0.2">
      <c r="A186">
        <v>1179</v>
      </c>
      <c r="B186" s="3">
        <v>31</v>
      </c>
      <c r="C186" s="3">
        <v>283133.33</v>
      </c>
      <c r="D186" s="3">
        <v>4169</v>
      </c>
      <c r="E186" s="3">
        <v>4246.9999500000004</v>
      </c>
      <c r="F186" s="38">
        <f t="shared" si="20"/>
        <v>1.4999999999999999E-2</v>
      </c>
      <c r="G186" s="3">
        <f t="shared" si="21"/>
        <v>9133.3332258064529</v>
      </c>
      <c r="H186" s="3">
        <f t="shared" si="22"/>
        <v>136.99999838709678</v>
      </c>
      <c r="I186" s="3">
        <f t="shared" si="23"/>
        <v>134.48387096774192</v>
      </c>
    </row>
    <row r="187" spans="1:9" x14ac:dyDescent="0.2">
      <c r="A187">
        <v>1180</v>
      </c>
      <c r="B187" s="3">
        <v>31</v>
      </c>
      <c r="C187" s="3">
        <v>256266.67</v>
      </c>
      <c r="D187" s="3">
        <v>3741</v>
      </c>
      <c r="E187" s="3">
        <v>3844.0000500000001</v>
      </c>
      <c r="F187" s="38">
        <f t="shared" si="20"/>
        <v>1.4999999999999999E-2</v>
      </c>
      <c r="G187" s="3">
        <f t="shared" si="21"/>
        <v>8266.6667741935489</v>
      </c>
      <c r="H187" s="3">
        <f t="shared" si="22"/>
        <v>124.00000161290323</v>
      </c>
      <c r="I187" s="3">
        <f t="shared" si="23"/>
        <v>120.6774193548387</v>
      </c>
    </row>
    <row r="188" spans="1:9" x14ac:dyDescent="0.2">
      <c r="A188">
        <v>1181</v>
      </c>
      <c r="B188" s="3">
        <v>31</v>
      </c>
      <c r="C188" s="3">
        <v>258333.33</v>
      </c>
      <c r="D188" s="3">
        <v>3849</v>
      </c>
      <c r="E188" s="3">
        <v>3874.9999499999994</v>
      </c>
      <c r="F188" s="38">
        <f t="shared" si="20"/>
        <v>1.4999999999999998E-2</v>
      </c>
      <c r="G188" s="3">
        <f t="shared" si="21"/>
        <v>8333.3332258064511</v>
      </c>
      <c r="H188" s="3">
        <f t="shared" si="22"/>
        <v>124.99999838709675</v>
      </c>
      <c r="I188" s="3">
        <f t="shared" si="23"/>
        <v>124.16129032258064</v>
      </c>
    </row>
    <row r="189" spans="1:9" x14ac:dyDescent="0.2">
      <c r="A189">
        <v>1182</v>
      </c>
      <c r="B189" s="3">
        <v>31</v>
      </c>
      <c r="C189" s="3">
        <v>281066.67</v>
      </c>
      <c r="D189" s="3">
        <v>4132</v>
      </c>
      <c r="E189" s="3">
        <v>4216.0000499999996</v>
      </c>
      <c r="F189" s="38">
        <f t="shared" si="20"/>
        <v>1.5000000000000001E-2</v>
      </c>
      <c r="G189" s="3">
        <f t="shared" si="21"/>
        <v>9066.6667741935471</v>
      </c>
      <c r="H189" s="3">
        <f t="shared" si="22"/>
        <v>136.00000161290322</v>
      </c>
      <c r="I189" s="3">
        <f t="shared" si="23"/>
        <v>133.29032258064515</v>
      </c>
    </row>
    <row r="190" spans="1:9" x14ac:dyDescent="0.2">
      <c r="A190">
        <v>1183</v>
      </c>
      <c r="B190" s="3">
        <v>31</v>
      </c>
      <c r="C190" s="3">
        <v>291400</v>
      </c>
      <c r="D190" s="3">
        <v>4262</v>
      </c>
      <c r="E190" s="3">
        <v>4371</v>
      </c>
      <c r="F190" s="38">
        <f t="shared" si="20"/>
        <v>1.4999999999999999E-2</v>
      </c>
      <c r="G190" s="3">
        <f t="shared" si="21"/>
        <v>9400</v>
      </c>
      <c r="H190" s="3">
        <f t="shared" si="22"/>
        <v>141</v>
      </c>
      <c r="I190" s="3">
        <f t="shared" si="23"/>
        <v>137.48387096774192</v>
      </c>
    </row>
    <row r="191" spans="1:9" x14ac:dyDescent="0.2">
      <c r="A191">
        <v>1184</v>
      </c>
      <c r="B191" s="3">
        <v>31</v>
      </c>
      <c r="C191" s="3">
        <v>256266.67</v>
      </c>
      <c r="D191" s="3">
        <v>3722</v>
      </c>
      <c r="E191" s="3">
        <v>3844.0000500000001</v>
      </c>
      <c r="F191" s="38">
        <f t="shared" si="20"/>
        <v>1.4999999999999999E-2</v>
      </c>
      <c r="G191" s="3">
        <f t="shared" si="21"/>
        <v>8266.6667741935489</v>
      </c>
      <c r="H191" s="3">
        <f t="shared" si="22"/>
        <v>124.00000161290323</v>
      </c>
      <c r="I191" s="3">
        <f t="shared" si="23"/>
        <v>120.06451612903226</v>
      </c>
    </row>
    <row r="192" spans="1:9" x14ac:dyDescent="0.2">
      <c r="A192">
        <v>1185</v>
      </c>
      <c r="B192" s="3">
        <v>31</v>
      </c>
      <c r="C192" s="3">
        <v>252133.33</v>
      </c>
      <c r="D192" s="3">
        <v>3757</v>
      </c>
      <c r="E192" s="3">
        <v>3781.9999499999994</v>
      </c>
      <c r="F192" s="38">
        <f t="shared" si="20"/>
        <v>1.4999999999999998E-2</v>
      </c>
      <c r="G192" s="3">
        <f t="shared" si="21"/>
        <v>8133.3332258064511</v>
      </c>
      <c r="H192" s="3">
        <f t="shared" si="22"/>
        <v>121.99999838709675</v>
      </c>
      <c r="I192" s="3">
        <f t="shared" si="23"/>
        <v>121.19354838709677</v>
      </c>
    </row>
    <row r="193" spans="1:9" x14ac:dyDescent="0.2">
      <c r="A193">
        <v>1186</v>
      </c>
      <c r="B193" s="3">
        <v>31</v>
      </c>
      <c r="C193" s="3">
        <v>291400</v>
      </c>
      <c r="D193" s="3">
        <v>4327</v>
      </c>
      <c r="E193" s="3">
        <v>4371</v>
      </c>
      <c r="F193" s="38">
        <f t="shared" si="20"/>
        <v>1.4999999999999999E-2</v>
      </c>
      <c r="G193" s="3">
        <f t="shared" si="21"/>
        <v>9400</v>
      </c>
      <c r="H193" s="3">
        <f t="shared" si="22"/>
        <v>141</v>
      </c>
      <c r="I193" s="3">
        <f t="shared" si="23"/>
        <v>139.58064516129033</v>
      </c>
    </row>
    <row r="194" spans="1:9" x14ac:dyDescent="0.2">
      <c r="A194">
        <v>1187</v>
      </c>
      <c r="B194" s="3">
        <v>31</v>
      </c>
      <c r="C194" s="3">
        <v>235600</v>
      </c>
      <c r="D194" s="3">
        <v>3487</v>
      </c>
      <c r="E194" s="3">
        <v>3534</v>
      </c>
      <c r="F194" s="38">
        <f t="shared" si="20"/>
        <v>1.4999999999999999E-2</v>
      </c>
      <c r="G194" s="3">
        <f t="shared" si="21"/>
        <v>7600</v>
      </c>
      <c r="H194" s="3">
        <f t="shared" si="22"/>
        <v>114</v>
      </c>
      <c r="I194" s="3">
        <f t="shared" si="23"/>
        <v>112.48387096774194</v>
      </c>
    </row>
    <row r="195" spans="1:9" x14ac:dyDescent="0.2">
      <c r="A195">
        <v>1188</v>
      </c>
      <c r="B195" s="3">
        <v>31</v>
      </c>
      <c r="C195" s="3">
        <v>183933.25</v>
      </c>
      <c r="D195" s="3">
        <v>2731</v>
      </c>
      <c r="E195" s="3">
        <v>2758.9987499999997</v>
      </c>
      <c r="F195" s="38">
        <f t="shared" si="20"/>
        <v>1.4999999999999996E-2</v>
      </c>
      <c r="G195" s="3">
        <f t="shared" si="21"/>
        <v>5933.3306451612907</v>
      </c>
      <c r="H195" s="3">
        <f t="shared" si="22"/>
        <v>88.999959677419341</v>
      </c>
      <c r="I195" s="3">
        <f t="shared" si="23"/>
        <v>88.096774193548384</v>
      </c>
    </row>
    <row r="196" spans="1:9" x14ac:dyDescent="0.2">
      <c r="A196">
        <v>1189</v>
      </c>
      <c r="B196" s="3">
        <v>31</v>
      </c>
      <c r="C196" s="3">
        <v>194266.75</v>
      </c>
      <c r="D196" s="3">
        <v>2987</v>
      </c>
      <c r="E196" s="3">
        <v>2914.0012499999998</v>
      </c>
      <c r="F196" s="38">
        <f t="shared" si="20"/>
        <v>1.5000000000000001E-2</v>
      </c>
      <c r="G196" s="3">
        <f t="shared" si="21"/>
        <v>6266.6693548387093</v>
      </c>
      <c r="H196" s="3">
        <f t="shared" si="22"/>
        <v>94.000040322580645</v>
      </c>
      <c r="I196" s="3">
        <f t="shared" si="23"/>
        <v>96.354838709677423</v>
      </c>
    </row>
    <row r="197" spans="1:9" x14ac:dyDescent="0.2">
      <c r="A197">
        <v>1190</v>
      </c>
      <c r="B197" s="3">
        <v>31</v>
      </c>
      <c r="C197" s="3">
        <v>192200</v>
      </c>
      <c r="D197" s="3">
        <v>2907</v>
      </c>
      <c r="E197" s="3">
        <v>2883</v>
      </c>
      <c r="F197" s="38">
        <f t="shared" si="20"/>
        <v>1.4999999999999999E-2</v>
      </c>
      <c r="G197" s="3">
        <f t="shared" si="21"/>
        <v>6200</v>
      </c>
      <c r="H197" s="3">
        <f t="shared" si="22"/>
        <v>93</v>
      </c>
      <c r="I197" s="3">
        <f t="shared" si="23"/>
        <v>93.774193548387103</v>
      </c>
    </row>
    <row r="198" spans="1:9" x14ac:dyDescent="0.2">
      <c r="A198">
        <v>1191</v>
      </c>
      <c r="B198" s="3">
        <v>31</v>
      </c>
      <c r="C198" s="3">
        <v>233533.25</v>
      </c>
      <c r="D198" s="3">
        <v>3456</v>
      </c>
      <c r="E198" s="3">
        <v>3502.9987499999997</v>
      </c>
      <c r="F198" s="38">
        <f t="shared" si="20"/>
        <v>1.4999999999999998E-2</v>
      </c>
      <c r="G198" s="3">
        <f t="shared" si="21"/>
        <v>7533.3306451612907</v>
      </c>
      <c r="H198" s="3">
        <f t="shared" si="22"/>
        <v>112.99995967741934</v>
      </c>
      <c r="I198" s="3">
        <f t="shared" si="23"/>
        <v>111.48387096774194</v>
      </c>
    </row>
    <row r="199" spans="1:9" x14ac:dyDescent="0.2">
      <c r="A199">
        <v>1192</v>
      </c>
      <c r="B199" s="3">
        <v>31</v>
      </c>
      <c r="C199" s="3">
        <v>134294</v>
      </c>
      <c r="D199" s="3">
        <v>7107</v>
      </c>
      <c r="E199" s="3">
        <v>7037.0056000000004</v>
      </c>
      <c r="F199" s="38">
        <f t="shared" si="20"/>
        <v>5.2400000000000002E-2</v>
      </c>
      <c r="G199" s="3">
        <f t="shared" si="21"/>
        <v>4332.0645161290322</v>
      </c>
      <c r="H199" s="3">
        <f t="shared" si="22"/>
        <v>227.00018064516129</v>
      </c>
      <c r="I199" s="3">
        <f t="shared" si="23"/>
        <v>229.25806451612902</v>
      </c>
    </row>
    <row r="200" spans="1:9" x14ac:dyDescent="0.2">
      <c r="A200">
        <v>1193</v>
      </c>
      <c r="B200" s="3">
        <v>31</v>
      </c>
      <c r="C200" s="3">
        <v>100441.75</v>
      </c>
      <c r="D200" s="3">
        <v>6945</v>
      </c>
      <c r="E200" s="3">
        <v>6819.9948249999998</v>
      </c>
      <c r="F200" s="38">
        <f t="shared" ref="F200:F207" si="24">H200/G200</f>
        <v>6.7899999999999988E-2</v>
      </c>
      <c r="G200" s="3">
        <f t="shared" ref="G200:G207" si="25">C200/B200</f>
        <v>3240.0564516129034</v>
      </c>
      <c r="H200" s="3">
        <f t="shared" ref="H200:H207" si="26">E200/B200</f>
        <v>219.99983306451611</v>
      </c>
      <c r="I200" s="3">
        <f t="shared" ref="I200:I207" si="27">D200/B200</f>
        <v>224.03225806451613</v>
      </c>
    </row>
    <row r="201" spans="1:9" x14ac:dyDescent="0.2">
      <c r="A201">
        <v>1194</v>
      </c>
      <c r="B201" s="3">
        <v>31</v>
      </c>
      <c r="C201" s="3">
        <v>98615.5</v>
      </c>
      <c r="D201" s="3">
        <v>6707</v>
      </c>
      <c r="E201" s="3">
        <v>6695.9924500000006</v>
      </c>
      <c r="F201" s="38">
        <f t="shared" si="24"/>
        <v>6.7900000000000002E-2</v>
      </c>
      <c r="G201" s="3">
        <f t="shared" si="25"/>
        <v>3181.1451612903224</v>
      </c>
      <c r="H201" s="3">
        <f t="shared" si="26"/>
        <v>215.99975645161291</v>
      </c>
      <c r="I201" s="3">
        <f t="shared" si="27"/>
        <v>216.35483870967741</v>
      </c>
    </row>
    <row r="202" spans="1:9" x14ac:dyDescent="0.2">
      <c r="A202">
        <v>1195</v>
      </c>
      <c r="B202" s="3">
        <v>31</v>
      </c>
      <c r="C202" s="3">
        <v>127194.75</v>
      </c>
      <c r="D202" s="3">
        <v>6920</v>
      </c>
      <c r="E202" s="3">
        <v>6665.0048999999999</v>
      </c>
      <c r="F202" s="38">
        <f t="shared" si="24"/>
        <v>5.2399999999999995E-2</v>
      </c>
      <c r="G202" s="3">
        <f t="shared" si="25"/>
        <v>4103.0564516129034</v>
      </c>
      <c r="H202" s="3">
        <f t="shared" si="26"/>
        <v>215.00015806451611</v>
      </c>
      <c r="I202" s="3">
        <f t="shared" si="27"/>
        <v>223.2258064516129</v>
      </c>
    </row>
    <row r="203" spans="1:9" x14ac:dyDescent="0.2">
      <c r="A203">
        <v>1196</v>
      </c>
      <c r="B203" s="3">
        <v>31</v>
      </c>
      <c r="C203" s="3">
        <v>70402.929999999993</v>
      </c>
      <c r="D203" s="3">
        <v>5728</v>
      </c>
      <c r="E203" s="3">
        <v>5765.9999669999997</v>
      </c>
      <c r="F203" s="38">
        <f t="shared" si="24"/>
        <v>8.1900000000000001E-2</v>
      </c>
      <c r="G203" s="3">
        <f t="shared" si="25"/>
        <v>2271.0622580645158</v>
      </c>
      <c r="H203" s="3">
        <f t="shared" si="26"/>
        <v>185.99999893548386</v>
      </c>
      <c r="I203" s="3">
        <f t="shared" si="27"/>
        <v>184.7741935483871</v>
      </c>
    </row>
    <row r="204" spans="1:9" x14ac:dyDescent="0.2">
      <c r="A204">
        <v>1197</v>
      </c>
      <c r="B204" s="3">
        <v>31</v>
      </c>
      <c r="C204" s="3">
        <v>74566.539999999994</v>
      </c>
      <c r="D204" s="3">
        <v>5934</v>
      </c>
      <c r="E204" s="3">
        <v>6106.9996259999998</v>
      </c>
      <c r="F204" s="38">
        <f t="shared" si="24"/>
        <v>8.1900000000000001E-2</v>
      </c>
      <c r="G204" s="3">
        <f t="shared" si="25"/>
        <v>2405.3722580645158</v>
      </c>
      <c r="H204" s="3">
        <f t="shared" si="26"/>
        <v>196.99998793548386</v>
      </c>
      <c r="I204" s="3">
        <f t="shared" si="27"/>
        <v>191.41935483870967</v>
      </c>
    </row>
    <row r="205" spans="1:9" x14ac:dyDescent="0.2">
      <c r="A205">
        <v>1198</v>
      </c>
      <c r="B205" s="3">
        <v>31</v>
      </c>
      <c r="C205" s="3">
        <v>83272.28</v>
      </c>
      <c r="D205" s="3">
        <v>6990</v>
      </c>
      <c r="E205" s="3">
        <v>6819.9997320000002</v>
      </c>
      <c r="F205" s="38">
        <f t="shared" si="24"/>
        <v>8.1900000000000014E-2</v>
      </c>
      <c r="G205" s="3">
        <f t="shared" si="25"/>
        <v>2686.2025806451611</v>
      </c>
      <c r="H205" s="3">
        <f t="shared" si="26"/>
        <v>219.99999135483873</v>
      </c>
      <c r="I205" s="3">
        <f t="shared" si="27"/>
        <v>225.48387096774192</v>
      </c>
    </row>
    <row r="206" spans="1:9" x14ac:dyDescent="0.2">
      <c r="A206">
        <v>1199</v>
      </c>
      <c r="B206" s="3">
        <v>31</v>
      </c>
      <c r="C206" s="3">
        <v>85543.35</v>
      </c>
      <c r="D206" s="3">
        <v>7240</v>
      </c>
      <c r="E206" s="3">
        <v>7006.0003650000008</v>
      </c>
      <c r="F206" s="38">
        <f t="shared" si="24"/>
        <v>8.1900000000000001E-2</v>
      </c>
      <c r="G206" s="3">
        <f t="shared" si="25"/>
        <v>2759.4629032258067</v>
      </c>
      <c r="H206" s="3">
        <f t="shared" si="26"/>
        <v>226.00001177419358</v>
      </c>
      <c r="I206" s="3">
        <f t="shared" si="27"/>
        <v>233.54838709677421</v>
      </c>
    </row>
    <row r="207" spans="1:9" x14ac:dyDescent="0.2">
      <c r="A207">
        <v>1200</v>
      </c>
      <c r="B207" s="3">
        <v>31</v>
      </c>
      <c r="C207" s="3">
        <v>84407.81</v>
      </c>
      <c r="D207" s="3">
        <v>7132</v>
      </c>
      <c r="E207" s="3">
        <v>6912.9996389999997</v>
      </c>
      <c r="F207" s="38">
        <f t="shared" si="24"/>
        <v>8.1900000000000001E-2</v>
      </c>
      <c r="G207" s="3">
        <f t="shared" si="25"/>
        <v>2722.8325806451612</v>
      </c>
      <c r="H207" s="3">
        <f t="shared" si="26"/>
        <v>222.99998835483871</v>
      </c>
      <c r="I207" s="3">
        <f t="shared" si="27"/>
        <v>230.06451612903226</v>
      </c>
    </row>
    <row r="208" spans="1:9" x14ac:dyDescent="0.2">
      <c r="B208" s="50"/>
      <c r="C208" s="50"/>
      <c r="D208" s="50"/>
      <c r="E208" s="50"/>
      <c r="F208" s="48"/>
      <c r="G208" s="50"/>
      <c r="H208" s="50"/>
      <c r="I208" s="50"/>
    </row>
    <row r="209" spans="1:9" x14ac:dyDescent="0.2">
      <c r="A209" s="17"/>
      <c r="H209" s="66"/>
      <c r="I209" s="66"/>
    </row>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3"/>
  <sheetViews>
    <sheetView zoomScale="190" zoomScaleNormal="190" workbookViewId="0">
      <selection activeCell="A4" sqref="A4"/>
    </sheetView>
  </sheetViews>
  <sheetFormatPr defaultRowHeight="12.75" x14ac:dyDescent="0.2"/>
  <cols>
    <col min="1" max="1" width="10.85546875" customWidth="1"/>
    <col min="3" max="3" width="15.5703125" customWidth="1"/>
  </cols>
  <sheetData>
    <row r="1" spans="1:3" x14ac:dyDescent="0.2">
      <c r="A1" s="17" t="s">
        <v>354</v>
      </c>
      <c r="C1" s="68" t="s">
        <v>353</v>
      </c>
    </row>
    <row r="2" spans="1:3" x14ac:dyDescent="0.2">
      <c r="A2" t="s">
        <v>352</v>
      </c>
    </row>
    <row r="3" spans="1:3" x14ac:dyDescent="0.2">
      <c r="A3" t="s">
        <v>351</v>
      </c>
    </row>
    <row r="5" spans="1:3" x14ac:dyDescent="0.2">
      <c r="B5" s="76" t="s">
        <v>350</v>
      </c>
      <c r="C5" s="76" t="s">
        <v>349</v>
      </c>
    </row>
    <row r="6" spans="1:3" x14ac:dyDescent="0.2">
      <c r="A6" s="75" t="s">
        <v>348</v>
      </c>
      <c r="B6" s="15" t="s">
        <v>347</v>
      </c>
      <c r="C6" s="74" t="s">
        <v>346</v>
      </c>
    </row>
    <row r="7" spans="1:3" x14ac:dyDescent="0.2">
      <c r="A7" s="73">
        <v>39964</v>
      </c>
      <c r="B7">
        <v>1</v>
      </c>
      <c r="C7">
        <v>350</v>
      </c>
    </row>
    <row r="8" spans="1:3" x14ac:dyDescent="0.2">
      <c r="A8" s="73">
        <v>39994</v>
      </c>
      <c r="B8">
        <v>2</v>
      </c>
      <c r="C8">
        <v>340</v>
      </c>
    </row>
    <row r="9" spans="1:3" x14ac:dyDescent="0.2">
      <c r="A9" s="73">
        <v>40025</v>
      </c>
      <c r="B9">
        <v>3</v>
      </c>
      <c r="C9">
        <v>344</v>
      </c>
    </row>
    <row r="10" spans="1:3" x14ac:dyDescent="0.2">
      <c r="A10" s="73">
        <v>40056</v>
      </c>
      <c r="B10">
        <v>4</v>
      </c>
      <c r="C10">
        <v>337</v>
      </c>
    </row>
    <row r="11" spans="1:3" x14ac:dyDescent="0.2">
      <c r="A11" s="73">
        <v>40086</v>
      </c>
      <c r="B11">
        <v>5</v>
      </c>
      <c r="C11">
        <v>338</v>
      </c>
    </row>
    <row r="12" spans="1:3" x14ac:dyDescent="0.2">
      <c r="A12" s="73">
        <v>40117</v>
      </c>
      <c r="B12">
        <v>6</v>
      </c>
      <c r="C12">
        <v>310</v>
      </c>
    </row>
    <row r="13" spans="1:3" x14ac:dyDescent="0.2">
      <c r="A13" s="73">
        <v>40147</v>
      </c>
      <c r="B13">
        <v>7</v>
      </c>
      <c r="C13">
        <v>321</v>
      </c>
    </row>
    <row r="14" spans="1:3" x14ac:dyDescent="0.2">
      <c r="A14" s="73">
        <v>40178</v>
      </c>
      <c r="B14">
        <v>8</v>
      </c>
      <c r="C14">
        <v>318</v>
      </c>
    </row>
    <row r="15" spans="1:3" x14ac:dyDescent="0.2">
      <c r="A15" s="73">
        <v>40209</v>
      </c>
      <c r="B15">
        <v>9</v>
      </c>
      <c r="C15">
        <v>305</v>
      </c>
    </row>
    <row r="16" spans="1:3" x14ac:dyDescent="0.2">
      <c r="A16" s="73">
        <v>40237</v>
      </c>
      <c r="B16">
        <v>10</v>
      </c>
      <c r="C16">
        <v>288</v>
      </c>
    </row>
    <row r="17" spans="1:3" x14ac:dyDescent="0.2">
      <c r="A17" s="73">
        <v>40268</v>
      </c>
      <c r="B17">
        <v>11</v>
      </c>
      <c r="C17">
        <v>294</v>
      </c>
    </row>
    <row r="18" spans="1:3" x14ac:dyDescent="0.2">
      <c r="A18" s="73">
        <v>40298</v>
      </c>
      <c r="B18">
        <v>12</v>
      </c>
      <c r="C18">
        <v>280</v>
      </c>
    </row>
    <row r="19" spans="1:3" x14ac:dyDescent="0.2">
      <c r="A19" s="73">
        <v>40329</v>
      </c>
      <c r="B19">
        <v>13</v>
      </c>
      <c r="C19">
        <v>274</v>
      </c>
    </row>
    <row r="21" spans="1:3" x14ac:dyDescent="0.2">
      <c r="A21" s="71" t="s">
        <v>345</v>
      </c>
      <c r="B21" s="70"/>
      <c r="C21" s="69">
        <f>SLOPE(C7:C19,B7:B19)</f>
        <v>-6.3791208791208796</v>
      </c>
    </row>
    <row r="22" spans="1:3" x14ac:dyDescent="0.2">
      <c r="A22" s="71" t="s">
        <v>344</v>
      </c>
      <c r="B22" s="70"/>
      <c r="C22" s="72">
        <f>RSQ(C7:C19,B7:B19)</f>
        <v>0.93173661552413956</v>
      </c>
    </row>
    <row r="23" spans="1:3" x14ac:dyDescent="0.2">
      <c r="A23" s="71" t="s">
        <v>343</v>
      </c>
      <c r="B23" s="70"/>
      <c r="C23" s="69">
        <f>INTERCEPT(C7:C19,B7:B19)</f>
        <v>359.96153846153845</v>
      </c>
    </row>
  </sheetData>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376"/>
  <sheetViews>
    <sheetView zoomScale="205" zoomScaleNormal="205" workbookViewId="0">
      <pane ySplit="7" topLeftCell="A8" activePane="bottomLeft" state="frozen"/>
      <selection activeCell="H6" sqref="H6"/>
      <selection pane="bottomLeft" activeCell="A20" sqref="A20"/>
    </sheetView>
  </sheetViews>
  <sheetFormatPr defaultColWidth="8.85546875" defaultRowHeight="12.75" x14ac:dyDescent="0.2"/>
  <cols>
    <col min="1" max="1" width="24" customWidth="1"/>
    <col min="2" max="3" width="16.5703125" style="31" customWidth="1"/>
    <col min="4" max="4" width="8.140625" customWidth="1"/>
    <col min="5" max="5" width="31.7109375" customWidth="1"/>
    <col min="6" max="6" width="10.28515625" customWidth="1"/>
    <col min="7" max="8" width="12" style="31" customWidth="1"/>
    <col min="9" max="10" width="12.28515625" style="31" customWidth="1"/>
  </cols>
  <sheetData>
    <row r="1" spans="1:10" ht="15.75" x14ac:dyDescent="0.25">
      <c r="A1" s="37" t="s">
        <v>364</v>
      </c>
      <c r="B1" s="16" t="s">
        <v>363</v>
      </c>
    </row>
    <row r="2" spans="1:10" x14ac:dyDescent="0.2">
      <c r="A2" t="s">
        <v>362</v>
      </c>
    </row>
    <row r="3" spans="1:10" x14ac:dyDescent="0.2">
      <c r="A3" t="s">
        <v>1103</v>
      </c>
      <c r="G3" s="4"/>
      <c r="H3" s="4"/>
    </row>
    <row r="4" spans="1:10" x14ac:dyDescent="0.2">
      <c r="G4" s="4"/>
      <c r="H4" s="4"/>
    </row>
    <row r="5" spans="1:10" x14ac:dyDescent="0.2">
      <c r="G5" s="4"/>
      <c r="H5" s="4"/>
    </row>
    <row r="6" spans="1:10" x14ac:dyDescent="0.2">
      <c r="G6" s="4"/>
      <c r="H6" s="4"/>
    </row>
    <row r="7" spans="1:10" x14ac:dyDescent="0.2">
      <c r="A7" s="43" t="s">
        <v>361</v>
      </c>
      <c r="B7" s="80" t="s">
        <v>360</v>
      </c>
      <c r="C7" s="80" t="s">
        <v>359</v>
      </c>
      <c r="D7" s="43"/>
      <c r="E7" s="43"/>
      <c r="F7" s="43"/>
      <c r="G7" s="43"/>
      <c r="H7" s="43"/>
      <c r="I7" s="43"/>
      <c r="J7" s="43"/>
    </row>
    <row r="8" spans="1:10" x14ac:dyDescent="0.2">
      <c r="A8" s="76">
        <v>1</v>
      </c>
      <c r="B8" s="31">
        <v>700</v>
      </c>
      <c r="C8" s="31">
        <v>1990</v>
      </c>
    </row>
    <row r="9" spans="1:10" x14ac:dyDescent="0.2">
      <c r="A9" s="76">
        <v>2</v>
      </c>
      <c r="B9" s="31">
        <v>800</v>
      </c>
      <c r="C9" s="31">
        <v>1900</v>
      </c>
    </row>
    <row r="10" spans="1:10" x14ac:dyDescent="0.2">
      <c r="A10" s="76">
        <v>3</v>
      </c>
      <c r="B10" s="31">
        <v>900</v>
      </c>
      <c r="C10" s="31">
        <v>1500</v>
      </c>
    </row>
    <row r="11" spans="1:10" x14ac:dyDescent="0.2">
      <c r="A11" s="76">
        <v>4</v>
      </c>
      <c r="B11" s="31">
        <v>1000</v>
      </c>
      <c r="C11" s="31">
        <v>1000</v>
      </c>
    </row>
    <row r="12" spans="1:10" x14ac:dyDescent="0.2">
      <c r="A12" s="76">
        <v>5</v>
      </c>
      <c r="B12" s="31">
        <v>1100</v>
      </c>
      <c r="C12" s="31">
        <v>500</v>
      </c>
    </row>
    <row r="13" spans="1:10" x14ac:dyDescent="0.2">
      <c r="A13" s="76">
        <v>6</v>
      </c>
      <c r="B13" s="31">
        <v>1200</v>
      </c>
      <c r="C13" s="31">
        <v>100</v>
      </c>
    </row>
    <row r="14" spans="1:10" x14ac:dyDescent="0.2">
      <c r="A14" s="76">
        <v>7</v>
      </c>
      <c r="B14" s="31">
        <v>1300</v>
      </c>
      <c r="C14" s="31">
        <v>10</v>
      </c>
    </row>
    <row r="16" spans="1:10" x14ac:dyDescent="0.2">
      <c r="A16" s="79" t="s">
        <v>358</v>
      </c>
      <c r="B16" s="31">
        <f>COUNT(B8:B14)</f>
        <v>7</v>
      </c>
      <c r="C16" s="31">
        <f>COUNT(C8:C14)</f>
        <v>7</v>
      </c>
    </row>
    <row r="17" spans="1:33" x14ac:dyDescent="0.2">
      <c r="A17" s="78" t="s">
        <v>357</v>
      </c>
      <c r="B17" s="77">
        <f>MEDIAN(B8:B14)</f>
        <v>1000</v>
      </c>
      <c r="C17" s="77">
        <f>MEDIAN(C8:C14)</f>
        <v>1000</v>
      </c>
    </row>
    <row r="18" spans="1:33" x14ac:dyDescent="0.2">
      <c r="A18" s="78" t="s">
        <v>257</v>
      </c>
      <c r="B18" s="77">
        <f>AVERAGE(B8:B14)</f>
        <v>1000</v>
      </c>
      <c r="C18" s="77">
        <f>AVERAGE(C8:C14)</f>
        <v>1000</v>
      </c>
    </row>
    <row r="19" spans="1:33" s="38" customFormat="1" x14ac:dyDescent="0.2">
      <c r="A19" s="78" t="s">
        <v>356</v>
      </c>
      <c r="B19" s="77">
        <f>_xlfn.STDEV.S(B8:B14)</f>
        <v>216.02468994692867</v>
      </c>
      <c r="C19" s="77">
        <f>_xlfn.STDEV.S(C8:C14)</f>
        <v>824.64133617793709</v>
      </c>
      <c r="D19"/>
      <c r="E19"/>
      <c r="F19"/>
      <c r="G19" s="31"/>
      <c r="H19" s="31"/>
      <c r="I19" s="31"/>
      <c r="J19" s="31"/>
      <c r="K19"/>
      <c r="L19"/>
      <c r="M19"/>
      <c r="N19"/>
      <c r="O19"/>
      <c r="P19"/>
      <c r="Q19"/>
      <c r="R19"/>
      <c r="S19"/>
      <c r="T19"/>
      <c r="U19"/>
      <c r="V19"/>
      <c r="W19"/>
      <c r="X19"/>
      <c r="Y19"/>
      <c r="Z19"/>
      <c r="AA19"/>
      <c r="AB19"/>
      <c r="AC19"/>
      <c r="AD19"/>
      <c r="AE19"/>
      <c r="AF19"/>
      <c r="AG19"/>
    </row>
    <row r="20" spans="1:33" s="38" customFormat="1" x14ac:dyDescent="0.2">
      <c r="A20" s="78" t="s">
        <v>1227</v>
      </c>
      <c r="B20" s="77">
        <f>CONFIDENCE(0.05,B19,B16)</f>
        <v>160.03038921184361</v>
      </c>
      <c r="C20" s="77">
        <f>CONFIDENCE(0.05,C19,C16)</f>
        <v>610.89162549498803</v>
      </c>
      <c r="D20"/>
      <c r="E20"/>
      <c r="F20"/>
      <c r="G20" s="31"/>
      <c r="H20" s="31"/>
      <c r="I20" s="31"/>
      <c r="J20" s="31"/>
      <c r="K20"/>
      <c r="L20"/>
      <c r="M20"/>
      <c r="N20"/>
      <c r="O20"/>
      <c r="P20"/>
      <c r="Q20"/>
      <c r="R20"/>
      <c r="S20"/>
      <c r="T20"/>
      <c r="U20"/>
      <c r="V20"/>
      <c r="W20"/>
      <c r="X20"/>
      <c r="Y20"/>
      <c r="Z20"/>
      <c r="AA20"/>
      <c r="AB20"/>
      <c r="AC20"/>
      <c r="AD20"/>
      <c r="AE20"/>
      <c r="AF20"/>
      <c r="AG20"/>
    </row>
    <row r="21" spans="1:33" s="38" customFormat="1" x14ac:dyDescent="0.2">
      <c r="B21" s="31"/>
      <c r="C21" s="31"/>
      <c r="D21"/>
      <c r="E21"/>
      <c r="F21"/>
      <c r="G21" s="31"/>
      <c r="H21" s="31"/>
      <c r="I21" s="31"/>
      <c r="J21" s="31"/>
      <c r="K21"/>
      <c r="L21"/>
      <c r="M21"/>
      <c r="N21"/>
      <c r="O21"/>
      <c r="P21"/>
      <c r="Q21"/>
      <c r="R21"/>
      <c r="S21"/>
      <c r="T21"/>
      <c r="U21"/>
      <c r="V21"/>
      <c r="W21"/>
      <c r="X21"/>
      <c r="Y21"/>
      <c r="Z21"/>
      <c r="AA21"/>
      <c r="AB21"/>
      <c r="AC21"/>
      <c r="AD21"/>
      <c r="AE21"/>
      <c r="AF21"/>
      <c r="AG21"/>
    </row>
    <row r="22" spans="1:33" s="38" customFormat="1" x14ac:dyDescent="0.2">
      <c r="A22" s="45" t="s">
        <v>355</v>
      </c>
      <c r="B22" s="31"/>
      <c r="C22" s="31"/>
      <c r="D22"/>
      <c r="E22"/>
      <c r="F22"/>
      <c r="G22" s="31"/>
      <c r="H22" s="31"/>
      <c r="I22" s="31"/>
      <c r="J22" s="31"/>
      <c r="K22"/>
      <c r="L22"/>
      <c r="M22"/>
      <c r="N22"/>
      <c r="O22"/>
      <c r="P22"/>
      <c r="Q22"/>
      <c r="R22"/>
      <c r="S22"/>
      <c r="T22"/>
      <c r="U22"/>
      <c r="V22"/>
      <c r="W22"/>
      <c r="X22"/>
      <c r="Y22"/>
      <c r="Z22"/>
      <c r="AA22"/>
      <c r="AB22"/>
      <c r="AC22"/>
      <c r="AD22"/>
      <c r="AE22"/>
      <c r="AF22"/>
      <c r="AG22"/>
    </row>
    <row r="23" spans="1:33" s="38" customFormat="1" x14ac:dyDescent="0.2">
      <c r="A23" s="262" t="s">
        <v>1169</v>
      </c>
      <c r="B23" s="31"/>
      <c r="C23" s="31"/>
      <c r="D23"/>
      <c r="E23"/>
      <c r="F23"/>
      <c r="G23" s="31"/>
      <c r="H23" s="31"/>
      <c r="I23" s="31"/>
      <c r="J23" s="31"/>
      <c r="K23"/>
      <c r="L23"/>
      <c r="M23"/>
      <c r="N23"/>
      <c r="O23"/>
      <c r="P23"/>
      <c r="Q23"/>
      <c r="R23"/>
      <c r="S23"/>
      <c r="T23"/>
      <c r="U23"/>
      <c r="V23"/>
      <c r="W23"/>
      <c r="X23"/>
      <c r="Y23"/>
      <c r="Z23"/>
      <c r="AA23"/>
      <c r="AB23"/>
      <c r="AC23"/>
      <c r="AD23"/>
      <c r="AE23"/>
      <c r="AF23"/>
      <c r="AG23"/>
    </row>
    <row r="24" spans="1:33" s="38" customFormat="1" x14ac:dyDescent="0.2">
      <c r="A24" s="260" t="s">
        <v>1170</v>
      </c>
      <c r="B24" s="31"/>
      <c r="C24" s="31"/>
      <c r="D24"/>
      <c r="E24"/>
      <c r="F24"/>
      <c r="G24" s="31"/>
      <c r="H24" s="31"/>
      <c r="I24" s="31"/>
      <c r="J24" s="31"/>
      <c r="K24"/>
      <c r="L24"/>
      <c r="M24"/>
      <c r="N24"/>
      <c r="O24"/>
      <c r="P24"/>
      <c r="Q24"/>
      <c r="R24"/>
      <c r="S24"/>
      <c r="T24"/>
      <c r="U24"/>
      <c r="V24"/>
      <c r="W24"/>
      <c r="X24"/>
      <c r="Y24"/>
      <c r="Z24"/>
      <c r="AA24"/>
      <c r="AB24"/>
      <c r="AC24"/>
      <c r="AD24"/>
      <c r="AE24"/>
      <c r="AF24"/>
      <c r="AG24"/>
    </row>
    <row r="25" spans="1:33" s="38" customFormat="1" x14ac:dyDescent="0.2">
      <c r="A25"/>
      <c r="B25" s="31"/>
      <c r="C25" s="31"/>
      <c r="D25"/>
      <c r="E25"/>
      <c r="F25"/>
      <c r="G25" s="31"/>
      <c r="H25" s="31"/>
      <c r="I25" s="31"/>
      <c r="J25" s="31"/>
      <c r="K25"/>
      <c r="L25"/>
      <c r="M25"/>
      <c r="N25"/>
      <c r="O25"/>
      <c r="P25"/>
      <c r="Q25"/>
      <c r="R25"/>
      <c r="S25"/>
      <c r="T25"/>
      <c r="U25"/>
      <c r="V25"/>
      <c r="W25"/>
      <c r="X25"/>
      <c r="Y25"/>
      <c r="Z25"/>
      <c r="AA25"/>
      <c r="AB25"/>
      <c r="AC25"/>
      <c r="AD25"/>
      <c r="AE25"/>
      <c r="AF25"/>
      <c r="AG25"/>
    </row>
    <row r="26" spans="1:33" s="38" customFormat="1" x14ac:dyDescent="0.2">
      <c r="A26"/>
      <c r="B26" s="31"/>
      <c r="C26" s="31"/>
      <c r="D26"/>
      <c r="E26"/>
      <c r="F26"/>
      <c r="G26" s="31"/>
      <c r="H26" s="31"/>
      <c r="I26" s="31"/>
      <c r="J26" s="31"/>
      <c r="K26"/>
      <c r="L26"/>
      <c r="M26"/>
      <c r="N26"/>
      <c r="O26"/>
      <c r="P26"/>
      <c r="Q26"/>
      <c r="R26"/>
      <c r="S26"/>
      <c r="T26"/>
      <c r="U26"/>
      <c r="V26"/>
      <c r="W26"/>
      <c r="X26"/>
      <c r="Y26"/>
      <c r="Z26"/>
      <c r="AA26"/>
      <c r="AB26"/>
      <c r="AC26"/>
      <c r="AD26"/>
      <c r="AE26"/>
      <c r="AF26"/>
      <c r="AG26"/>
    </row>
    <row r="27" spans="1:33" s="38" customFormat="1" x14ac:dyDescent="0.2">
      <c r="A27"/>
      <c r="B27" s="31"/>
      <c r="C27" s="31"/>
      <c r="D27"/>
      <c r="E27"/>
      <c r="F27"/>
      <c r="G27" s="31"/>
      <c r="H27" s="31"/>
      <c r="I27" s="31"/>
      <c r="J27" s="31"/>
      <c r="K27"/>
      <c r="L27"/>
      <c r="M27"/>
      <c r="N27"/>
      <c r="O27"/>
      <c r="P27"/>
      <c r="Q27"/>
      <c r="R27"/>
      <c r="S27"/>
      <c r="T27"/>
      <c r="U27"/>
      <c r="V27"/>
      <c r="W27"/>
      <c r="X27"/>
      <c r="Y27"/>
      <c r="Z27"/>
      <c r="AA27"/>
      <c r="AB27"/>
      <c r="AC27"/>
      <c r="AD27"/>
      <c r="AE27"/>
      <c r="AF27"/>
      <c r="AG27"/>
    </row>
    <row r="28" spans="1:33" s="38" customFormat="1" x14ac:dyDescent="0.2">
      <c r="A28"/>
      <c r="B28" s="31"/>
      <c r="C28" s="31"/>
      <c r="D28"/>
      <c r="E28"/>
      <c r="F28"/>
      <c r="G28" s="31"/>
      <c r="H28" s="31"/>
      <c r="I28" s="31"/>
      <c r="J28" s="31"/>
      <c r="K28"/>
      <c r="L28"/>
      <c r="M28"/>
      <c r="N28"/>
      <c r="O28"/>
      <c r="P28"/>
      <c r="Q28"/>
      <c r="R28"/>
      <c r="S28"/>
      <c r="T28"/>
      <c r="U28"/>
      <c r="V28"/>
      <c r="W28"/>
      <c r="X28"/>
      <c r="Y28"/>
      <c r="Z28"/>
      <c r="AA28"/>
      <c r="AB28"/>
      <c r="AC28"/>
      <c r="AD28"/>
      <c r="AE28"/>
      <c r="AF28"/>
      <c r="AG28"/>
    </row>
    <row r="29" spans="1:33" s="38" customFormat="1" x14ac:dyDescent="0.2">
      <c r="A29"/>
      <c r="B29" s="31"/>
      <c r="C29" s="31"/>
      <c r="D29"/>
      <c r="E29"/>
      <c r="F29"/>
      <c r="G29" s="31"/>
      <c r="H29" s="31"/>
      <c r="I29" s="31"/>
      <c r="J29" s="31"/>
      <c r="K29"/>
      <c r="L29"/>
      <c r="M29"/>
      <c r="N29"/>
      <c r="O29"/>
      <c r="P29"/>
      <c r="Q29"/>
      <c r="R29"/>
      <c r="S29"/>
      <c r="T29"/>
      <c r="U29"/>
      <c r="V29"/>
      <c r="W29"/>
      <c r="X29"/>
      <c r="Y29"/>
      <c r="Z29"/>
      <c r="AA29"/>
      <c r="AB29"/>
      <c r="AC29"/>
      <c r="AD29"/>
      <c r="AE29"/>
      <c r="AF29"/>
      <c r="AG29"/>
    </row>
    <row r="30" spans="1:33" s="38" customFormat="1" x14ac:dyDescent="0.2">
      <c r="A30"/>
      <c r="B30" s="31"/>
      <c r="C30" s="31"/>
      <c r="D30"/>
      <c r="E30"/>
      <c r="F30"/>
      <c r="G30" s="31"/>
      <c r="H30" s="31"/>
      <c r="I30" s="31"/>
      <c r="J30" s="31"/>
      <c r="K30"/>
      <c r="L30"/>
      <c r="M30"/>
      <c r="N30"/>
      <c r="O30"/>
      <c r="P30"/>
      <c r="Q30"/>
      <c r="R30"/>
      <c r="S30"/>
      <c r="T30"/>
      <c r="U30"/>
      <c r="V30"/>
      <c r="W30"/>
      <c r="X30"/>
      <c r="Y30"/>
      <c r="Z30"/>
      <c r="AA30"/>
      <c r="AB30"/>
      <c r="AC30"/>
      <c r="AD30"/>
      <c r="AE30"/>
      <c r="AF30"/>
      <c r="AG30"/>
    </row>
    <row r="31" spans="1:33" s="38" customFormat="1" x14ac:dyDescent="0.2">
      <c r="A31"/>
      <c r="B31" s="31"/>
      <c r="C31" s="31"/>
      <c r="D31"/>
      <c r="E31"/>
      <c r="F31"/>
      <c r="G31" s="31"/>
      <c r="H31" s="31"/>
      <c r="I31" s="31"/>
      <c r="J31" s="31"/>
      <c r="K31"/>
      <c r="L31"/>
      <c r="M31"/>
      <c r="N31"/>
      <c r="O31"/>
      <c r="P31"/>
      <c r="Q31"/>
      <c r="R31"/>
      <c r="S31"/>
      <c r="T31"/>
      <c r="U31"/>
      <c r="V31"/>
      <c r="W31"/>
      <c r="X31"/>
      <c r="Y31"/>
      <c r="Z31"/>
      <c r="AA31"/>
      <c r="AB31"/>
      <c r="AC31"/>
      <c r="AD31"/>
      <c r="AE31"/>
      <c r="AF31"/>
      <c r="AG31"/>
    </row>
    <row r="32" spans="1:33" s="38" customFormat="1" x14ac:dyDescent="0.2">
      <c r="A32"/>
      <c r="B32" s="31"/>
      <c r="C32" s="31"/>
      <c r="D32"/>
      <c r="E32"/>
      <c r="F32"/>
      <c r="G32" s="31"/>
      <c r="H32" s="31"/>
      <c r="I32" s="31"/>
      <c r="J32" s="31"/>
      <c r="K32"/>
      <c r="L32"/>
      <c r="M32"/>
      <c r="N32"/>
      <c r="O32"/>
      <c r="P32"/>
      <c r="Q32"/>
      <c r="R32"/>
      <c r="S32"/>
      <c r="T32"/>
      <c r="U32"/>
      <c r="V32"/>
      <c r="W32"/>
      <c r="X32"/>
      <c r="Y32"/>
      <c r="Z32"/>
      <c r="AA32"/>
      <c r="AB32"/>
      <c r="AC32"/>
      <c r="AD32"/>
      <c r="AE32"/>
      <c r="AF32"/>
      <c r="AG32"/>
    </row>
    <row r="33" spans="1:33" s="38" customFormat="1" x14ac:dyDescent="0.2">
      <c r="A33"/>
      <c r="B33" s="31"/>
      <c r="C33" s="31"/>
      <c r="D33"/>
      <c r="E33"/>
      <c r="F33"/>
      <c r="G33" s="31"/>
      <c r="H33" s="31"/>
      <c r="I33" s="31"/>
      <c r="J33" s="31"/>
      <c r="K33"/>
      <c r="L33"/>
      <c r="M33"/>
      <c r="N33"/>
      <c r="O33"/>
      <c r="P33"/>
      <c r="Q33"/>
      <c r="R33"/>
      <c r="S33"/>
      <c r="T33"/>
      <c r="U33"/>
      <c r="V33"/>
      <c r="W33"/>
      <c r="X33"/>
      <c r="Y33"/>
      <c r="Z33"/>
      <c r="AA33"/>
      <c r="AB33"/>
      <c r="AC33"/>
      <c r="AD33"/>
      <c r="AE33"/>
      <c r="AF33"/>
      <c r="AG33"/>
    </row>
    <row r="34" spans="1:33" s="38" customFormat="1" x14ac:dyDescent="0.2">
      <c r="A34"/>
      <c r="B34" s="31"/>
      <c r="C34" s="31"/>
      <c r="D34"/>
      <c r="E34"/>
      <c r="F34"/>
      <c r="G34" s="31"/>
      <c r="H34" s="31"/>
      <c r="I34" s="31"/>
      <c r="J34" s="31"/>
      <c r="K34"/>
      <c r="L34"/>
      <c r="M34"/>
      <c r="N34"/>
      <c r="O34"/>
      <c r="P34"/>
      <c r="Q34"/>
      <c r="R34"/>
      <c r="S34"/>
      <c r="T34"/>
      <c r="U34"/>
      <c r="V34"/>
      <c r="W34"/>
      <c r="X34"/>
      <c r="Y34"/>
      <c r="Z34"/>
      <c r="AA34"/>
      <c r="AB34"/>
      <c r="AC34"/>
      <c r="AD34"/>
      <c r="AE34"/>
      <c r="AF34"/>
      <c r="AG34"/>
    </row>
    <row r="35" spans="1:33" s="38" customFormat="1" x14ac:dyDescent="0.2">
      <c r="A35"/>
      <c r="B35" s="31"/>
      <c r="C35" s="31"/>
      <c r="D35"/>
      <c r="E35"/>
      <c r="F35"/>
      <c r="G35" s="31"/>
      <c r="H35" s="31"/>
      <c r="I35" s="31"/>
      <c r="J35" s="31"/>
      <c r="K35"/>
      <c r="L35"/>
      <c r="M35"/>
      <c r="N35"/>
      <c r="O35"/>
      <c r="P35"/>
      <c r="Q35"/>
      <c r="R35"/>
      <c r="S35"/>
      <c r="T35"/>
      <c r="U35"/>
      <c r="V35"/>
      <c r="W35"/>
      <c r="X35"/>
      <c r="Y35"/>
      <c r="Z35"/>
      <c r="AA35"/>
      <c r="AB35"/>
      <c r="AC35"/>
      <c r="AD35"/>
      <c r="AE35"/>
      <c r="AF35"/>
      <c r="AG35"/>
    </row>
    <row r="36" spans="1:33" s="38" customFormat="1" x14ac:dyDescent="0.2">
      <c r="A36"/>
      <c r="B36" s="31"/>
      <c r="C36" s="31"/>
      <c r="D36"/>
      <c r="E36"/>
      <c r="F36"/>
      <c r="G36" s="31"/>
      <c r="H36" s="31"/>
      <c r="I36" s="31"/>
      <c r="J36" s="31"/>
      <c r="K36"/>
      <c r="L36"/>
      <c r="M36"/>
      <c r="N36"/>
      <c r="O36"/>
      <c r="P36"/>
      <c r="Q36"/>
      <c r="R36"/>
      <c r="S36"/>
      <c r="T36"/>
      <c r="U36"/>
      <c r="V36"/>
      <c r="W36"/>
      <c r="X36"/>
      <c r="Y36"/>
      <c r="Z36"/>
      <c r="AA36"/>
      <c r="AB36"/>
      <c r="AC36"/>
      <c r="AD36"/>
      <c r="AE36"/>
      <c r="AF36"/>
      <c r="AG36"/>
    </row>
    <row r="37" spans="1:33" s="38" customFormat="1" x14ac:dyDescent="0.2">
      <c r="A37"/>
      <c r="B37" s="31"/>
      <c r="C37" s="31"/>
      <c r="D37"/>
      <c r="E37"/>
      <c r="F37"/>
      <c r="G37" s="31"/>
      <c r="H37" s="31"/>
      <c r="I37" s="31"/>
      <c r="J37" s="31"/>
      <c r="K37"/>
      <c r="L37"/>
      <c r="M37"/>
      <c r="N37"/>
      <c r="O37"/>
      <c r="P37"/>
      <c r="Q37"/>
      <c r="R37"/>
      <c r="S37"/>
      <c r="T37"/>
      <c r="U37"/>
      <c r="V37"/>
      <c r="W37"/>
      <c r="X37"/>
      <c r="Y37"/>
      <c r="Z37"/>
      <c r="AA37"/>
      <c r="AB37"/>
      <c r="AC37"/>
      <c r="AD37"/>
      <c r="AE37"/>
      <c r="AF37"/>
      <c r="AG37"/>
    </row>
    <row r="38" spans="1:33" s="38" customFormat="1" x14ac:dyDescent="0.2">
      <c r="A38"/>
      <c r="B38" s="31"/>
      <c r="C38" s="31"/>
      <c r="D38"/>
      <c r="E38"/>
      <c r="F38"/>
      <c r="G38" s="31"/>
      <c r="H38" s="31"/>
      <c r="I38" s="31"/>
      <c r="J38" s="31"/>
      <c r="K38"/>
      <c r="L38"/>
      <c r="M38"/>
      <c r="N38"/>
      <c r="O38"/>
      <c r="P38"/>
      <c r="Q38"/>
      <c r="R38"/>
      <c r="S38"/>
      <c r="T38"/>
      <c r="U38"/>
      <c r="V38"/>
      <c r="W38"/>
      <c r="X38"/>
      <c r="Y38"/>
      <c r="Z38"/>
      <c r="AA38"/>
      <c r="AB38"/>
      <c r="AC38"/>
      <c r="AD38"/>
      <c r="AE38"/>
      <c r="AF38"/>
      <c r="AG38"/>
    </row>
    <row r="39" spans="1:33" s="38" customFormat="1" x14ac:dyDescent="0.2">
      <c r="A39"/>
      <c r="B39" s="31"/>
      <c r="C39" s="31"/>
      <c r="D39"/>
      <c r="E39"/>
      <c r="F39"/>
      <c r="G39" s="31"/>
      <c r="H39" s="31"/>
      <c r="I39" s="31"/>
      <c r="J39" s="31"/>
      <c r="K39"/>
      <c r="L39"/>
      <c r="M39"/>
      <c r="N39"/>
      <c r="O39"/>
      <c r="P39"/>
      <c r="Q39"/>
      <c r="R39"/>
      <c r="S39"/>
      <c r="T39"/>
      <c r="U39"/>
      <c r="V39"/>
      <c r="W39"/>
      <c r="X39"/>
      <c r="Y39"/>
      <c r="Z39"/>
      <c r="AA39"/>
      <c r="AB39"/>
      <c r="AC39"/>
      <c r="AD39"/>
      <c r="AE39"/>
      <c r="AF39"/>
      <c r="AG39"/>
    </row>
    <row r="40" spans="1:33" s="38" customFormat="1" x14ac:dyDescent="0.2">
      <c r="A40"/>
      <c r="B40" s="31"/>
      <c r="C40" s="31"/>
      <c r="D40"/>
      <c r="E40"/>
      <c r="F40"/>
      <c r="G40" s="31"/>
      <c r="H40" s="31"/>
      <c r="I40" s="31"/>
      <c r="J40" s="31"/>
      <c r="K40"/>
      <c r="L40"/>
      <c r="M40"/>
      <c r="N40"/>
      <c r="O40"/>
      <c r="P40"/>
      <c r="Q40"/>
      <c r="R40"/>
      <c r="S40"/>
      <c r="T40"/>
      <c r="U40"/>
      <c r="V40"/>
      <c r="W40"/>
      <c r="X40"/>
      <c r="Y40"/>
      <c r="Z40"/>
      <c r="AA40"/>
      <c r="AB40"/>
      <c r="AC40"/>
      <c r="AD40"/>
      <c r="AE40"/>
      <c r="AF40"/>
      <c r="AG40"/>
    </row>
    <row r="41" spans="1:33" s="38" customFormat="1" x14ac:dyDescent="0.2">
      <c r="A41"/>
      <c r="B41" s="31"/>
      <c r="C41" s="31"/>
      <c r="D41"/>
      <c r="E41"/>
      <c r="F41"/>
      <c r="G41" s="31"/>
      <c r="H41" s="31"/>
      <c r="I41" s="31"/>
      <c r="J41" s="31"/>
      <c r="K41"/>
      <c r="L41"/>
      <c r="M41"/>
      <c r="N41"/>
      <c r="O41"/>
      <c r="P41"/>
      <c r="Q41"/>
      <c r="R41"/>
      <c r="S41"/>
      <c r="T41"/>
      <c r="U41"/>
      <c r="V41"/>
      <c r="W41"/>
      <c r="X41"/>
      <c r="Y41"/>
      <c r="Z41"/>
      <c r="AA41"/>
      <c r="AB41"/>
      <c r="AC41"/>
      <c r="AD41"/>
      <c r="AE41"/>
      <c r="AF41"/>
      <c r="AG41"/>
    </row>
    <row r="42" spans="1:33" s="38" customFormat="1" x14ac:dyDescent="0.2">
      <c r="A42"/>
      <c r="B42" s="31"/>
      <c r="C42" s="31"/>
      <c r="D42"/>
      <c r="E42"/>
      <c r="F42"/>
      <c r="G42" s="31"/>
      <c r="H42" s="31"/>
      <c r="I42" s="31"/>
      <c r="J42" s="31"/>
      <c r="K42"/>
      <c r="L42"/>
      <c r="M42"/>
      <c r="N42"/>
      <c r="O42"/>
      <c r="P42"/>
      <c r="Q42"/>
      <c r="R42"/>
      <c r="S42"/>
      <c r="T42"/>
      <c r="U42"/>
      <c r="V42"/>
      <c r="W42"/>
      <c r="X42"/>
      <c r="Y42"/>
      <c r="Z42"/>
      <c r="AA42"/>
      <c r="AB42"/>
      <c r="AC42"/>
      <c r="AD42"/>
      <c r="AE42"/>
      <c r="AF42"/>
      <c r="AG42"/>
    </row>
    <row r="43" spans="1:33" s="38" customFormat="1" x14ac:dyDescent="0.2">
      <c r="A43"/>
      <c r="B43" s="31"/>
      <c r="C43" s="31"/>
      <c r="D43"/>
      <c r="E43"/>
      <c r="F43"/>
      <c r="G43" s="31"/>
      <c r="H43" s="31"/>
      <c r="I43" s="31"/>
      <c r="J43" s="31"/>
      <c r="K43"/>
      <c r="L43"/>
      <c r="M43"/>
      <c r="N43"/>
      <c r="O43"/>
      <c r="P43"/>
      <c r="Q43"/>
      <c r="R43"/>
      <c r="S43"/>
      <c r="T43"/>
      <c r="U43"/>
      <c r="V43"/>
      <c r="W43"/>
      <c r="X43"/>
      <c r="Y43"/>
      <c r="Z43"/>
      <c r="AA43"/>
      <c r="AB43"/>
      <c r="AC43"/>
      <c r="AD43"/>
      <c r="AE43"/>
      <c r="AF43"/>
      <c r="AG43"/>
    </row>
    <row r="44" spans="1:33" s="38" customFormat="1" x14ac:dyDescent="0.2">
      <c r="A44"/>
      <c r="B44" s="31"/>
      <c r="C44" s="31"/>
      <c r="D44"/>
      <c r="E44"/>
      <c r="F44"/>
      <c r="G44" s="31"/>
      <c r="H44" s="31"/>
      <c r="I44" s="31"/>
      <c r="J44" s="31"/>
      <c r="K44"/>
      <c r="L44"/>
      <c r="M44"/>
      <c r="N44"/>
      <c r="O44"/>
      <c r="P44"/>
      <c r="Q44"/>
      <c r="R44"/>
      <c r="S44"/>
      <c r="T44"/>
      <c r="U44"/>
      <c r="V44"/>
      <c r="W44"/>
      <c r="X44"/>
      <c r="Y44"/>
      <c r="Z44"/>
      <c r="AA44"/>
      <c r="AB44"/>
      <c r="AC44"/>
      <c r="AD44"/>
      <c r="AE44"/>
      <c r="AF44"/>
      <c r="AG44"/>
    </row>
    <row r="45" spans="1:33" s="38" customFormat="1" x14ac:dyDescent="0.2">
      <c r="A45"/>
      <c r="B45" s="31"/>
      <c r="C45" s="31"/>
      <c r="D45"/>
      <c r="E45"/>
      <c r="F45"/>
      <c r="G45" s="31"/>
      <c r="H45" s="31"/>
      <c r="I45" s="31"/>
      <c r="J45" s="31"/>
      <c r="K45"/>
      <c r="L45"/>
      <c r="M45"/>
      <c r="N45"/>
      <c r="O45"/>
      <c r="P45"/>
      <c r="Q45"/>
      <c r="R45"/>
      <c r="S45"/>
      <c r="T45"/>
      <c r="U45"/>
      <c r="V45"/>
      <c r="W45"/>
      <c r="X45"/>
      <c r="Y45"/>
      <c r="Z45"/>
      <c r="AA45"/>
      <c r="AB45"/>
      <c r="AC45"/>
      <c r="AD45"/>
      <c r="AE45"/>
      <c r="AF45"/>
      <c r="AG45"/>
    </row>
    <row r="46" spans="1:33" s="38" customFormat="1" x14ac:dyDescent="0.2">
      <c r="A46"/>
      <c r="B46" s="31"/>
      <c r="C46" s="31"/>
      <c r="D46"/>
      <c r="E46"/>
      <c r="F46"/>
      <c r="G46" s="31"/>
      <c r="H46" s="31"/>
      <c r="I46" s="31"/>
      <c r="J46" s="31"/>
      <c r="K46"/>
      <c r="L46"/>
      <c r="M46"/>
      <c r="N46"/>
      <c r="O46"/>
      <c r="P46"/>
      <c r="Q46"/>
      <c r="R46"/>
      <c r="S46"/>
      <c r="T46"/>
      <c r="U46"/>
      <c r="V46"/>
      <c r="W46"/>
      <c r="X46"/>
      <c r="Y46"/>
      <c r="Z46"/>
      <c r="AA46"/>
      <c r="AB46"/>
      <c r="AC46"/>
      <c r="AD46"/>
      <c r="AE46"/>
      <c r="AF46"/>
      <c r="AG46"/>
    </row>
    <row r="47" spans="1:33" s="38" customFormat="1" x14ac:dyDescent="0.2">
      <c r="A47"/>
      <c r="B47" s="31"/>
      <c r="C47" s="31"/>
      <c r="D47"/>
      <c r="E47"/>
      <c r="F47"/>
      <c r="G47" s="31"/>
      <c r="H47" s="31"/>
      <c r="I47" s="31"/>
      <c r="J47" s="31"/>
      <c r="K47"/>
      <c r="L47"/>
      <c r="M47"/>
      <c r="N47"/>
      <c r="O47"/>
      <c r="P47"/>
      <c r="Q47"/>
      <c r="R47"/>
      <c r="S47"/>
      <c r="T47"/>
      <c r="U47"/>
      <c r="V47"/>
      <c r="W47"/>
      <c r="X47"/>
      <c r="Y47"/>
      <c r="Z47"/>
      <c r="AA47"/>
      <c r="AB47"/>
      <c r="AC47"/>
      <c r="AD47"/>
      <c r="AE47"/>
      <c r="AF47"/>
      <c r="AG47"/>
    </row>
    <row r="48" spans="1:33" s="38" customFormat="1" x14ac:dyDescent="0.2">
      <c r="A48"/>
      <c r="B48" s="31"/>
      <c r="C48" s="31"/>
      <c r="D48"/>
      <c r="E48"/>
      <c r="F48"/>
      <c r="G48" s="31"/>
      <c r="H48" s="31"/>
      <c r="I48" s="31"/>
      <c r="J48" s="31"/>
      <c r="K48"/>
      <c r="L48"/>
      <c r="M48"/>
      <c r="N48"/>
      <c r="O48"/>
      <c r="P48"/>
      <c r="Q48"/>
      <c r="R48"/>
      <c r="S48"/>
      <c r="T48"/>
      <c r="U48"/>
      <c r="V48"/>
      <c r="W48"/>
      <c r="X48"/>
      <c r="Y48"/>
      <c r="Z48"/>
      <c r="AA48"/>
      <c r="AB48"/>
      <c r="AC48"/>
      <c r="AD48"/>
      <c r="AE48"/>
      <c r="AF48"/>
      <c r="AG48"/>
    </row>
    <row r="49" spans="1:33" s="38" customFormat="1" x14ac:dyDescent="0.2">
      <c r="A49"/>
      <c r="B49" s="31"/>
      <c r="C49" s="31"/>
      <c r="D49"/>
      <c r="E49"/>
      <c r="F49"/>
      <c r="G49" s="31"/>
      <c r="H49" s="31"/>
      <c r="I49" s="31"/>
      <c r="J49" s="31"/>
      <c r="K49"/>
      <c r="L49"/>
      <c r="M49"/>
      <c r="N49"/>
      <c r="O49"/>
      <c r="P49"/>
      <c r="Q49"/>
      <c r="R49"/>
      <c r="S49"/>
      <c r="T49"/>
      <c r="U49"/>
      <c r="V49"/>
      <c r="W49"/>
      <c r="X49"/>
      <c r="Y49"/>
      <c r="Z49"/>
      <c r="AA49"/>
      <c r="AB49"/>
      <c r="AC49"/>
      <c r="AD49"/>
      <c r="AE49"/>
      <c r="AF49"/>
      <c r="AG49"/>
    </row>
    <row r="50" spans="1:33" s="38" customFormat="1" x14ac:dyDescent="0.2">
      <c r="A50"/>
      <c r="B50" s="31"/>
      <c r="C50" s="31"/>
      <c r="D50"/>
      <c r="E50"/>
      <c r="F50"/>
      <c r="G50" s="31"/>
      <c r="H50" s="31"/>
      <c r="I50" s="31"/>
      <c r="J50" s="31"/>
      <c r="K50"/>
      <c r="L50"/>
      <c r="M50"/>
      <c r="N50"/>
      <c r="O50"/>
      <c r="P50"/>
      <c r="Q50"/>
      <c r="R50"/>
      <c r="S50"/>
      <c r="T50"/>
      <c r="U50"/>
      <c r="V50"/>
      <c r="W50"/>
      <c r="X50"/>
      <c r="Y50"/>
      <c r="Z50"/>
      <c r="AA50"/>
      <c r="AB50"/>
      <c r="AC50"/>
      <c r="AD50"/>
      <c r="AE50"/>
      <c r="AF50"/>
      <c r="AG50"/>
    </row>
    <row r="51" spans="1:33" s="38" customFormat="1" x14ac:dyDescent="0.2">
      <c r="A51"/>
      <c r="B51" s="31"/>
      <c r="C51" s="31"/>
      <c r="D51"/>
      <c r="E51"/>
      <c r="F51"/>
      <c r="G51" s="31"/>
      <c r="H51" s="31"/>
      <c r="I51" s="31"/>
      <c r="J51" s="31"/>
      <c r="K51"/>
      <c r="L51"/>
      <c r="M51"/>
      <c r="N51"/>
      <c r="O51"/>
      <c r="P51"/>
      <c r="Q51"/>
      <c r="R51"/>
      <c r="S51"/>
      <c r="T51"/>
      <c r="U51"/>
      <c r="V51"/>
      <c r="W51"/>
      <c r="X51"/>
      <c r="Y51"/>
      <c r="Z51"/>
      <c r="AA51"/>
      <c r="AB51"/>
      <c r="AC51"/>
      <c r="AD51"/>
      <c r="AE51"/>
      <c r="AF51"/>
      <c r="AG51"/>
    </row>
    <row r="52" spans="1:33" s="38" customFormat="1" x14ac:dyDescent="0.2">
      <c r="A52"/>
      <c r="B52" s="31"/>
      <c r="C52" s="31"/>
      <c r="D52"/>
      <c r="E52"/>
      <c r="F52"/>
      <c r="G52" s="31"/>
      <c r="H52" s="31"/>
      <c r="I52" s="31"/>
      <c r="J52" s="31"/>
      <c r="K52"/>
      <c r="L52"/>
      <c r="M52"/>
      <c r="N52"/>
      <c r="O52"/>
      <c r="P52"/>
      <c r="Q52"/>
      <c r="R52"/>
      <c r="S52"/>
      <c r="T52"/>
      <c r="U52"/>
      <c r="V52"/>
      <c r="W52"/>
      <c r="X52"/>
      <c r="Y52"/>
      <c r="Z52"/>
      <c r="AA52"/>
      <c r="AB52"/>
      <c r="AC52"/>
      <c r="AD52"/>
      <c r="AE52"/>
      <c r="AF52"/>
      <c r="AG52"/>
    </row>
    <row r="53" spans="1:33" s="38" customFormat="1" x14ac:dyDescent="0.2">
      <c r="A53"/>
      <c r="B53" s="31"/>
      <c r="C53" s="31"/>
      <c r="D53"/>
      <c r="E53"/>
      <c r="F53"/>
      <c r="G53" s="31"/>
      <c r="H53" s="31"/>
      <c r="I53" s="31"/>
      <c r="J53" s="31"/>
      <c r="K53"/>
      <c r="L53"/>
      <c r="M53"/>
      <c r="N53"/>
      <c r="O53"/>
      <c r="P53"/>
      <c r="Q53"/>
      <c r="R53"/>
      <c r="S53"/>
      <c r="T53"/>
      <c r="U53"/>
      <c r="V53"/>
      <c r="W53"/>
      <c r="X53"/>
      <c r="Y53"/>
      <c r="Z53"/>
      <c r="AA53"/>
      <c r="AB53"/>
      <c r="AC53"/>
      <c r="AD53"/>
      <c r="AE53"/>
      <c r="AF53"/>
      <c r="AG53"/>
    </row>
    <row r="54" spans="1:33" s="38" customFormat="1" x14ac:dyDescent="0.2">
      <c r="A54"/>
      <c r="B54" s="31"/>
      <c r="C54" s="31"/>
      <c r="D54"/>
      <c r="E54"/>
      <c r="F54"/>
      <c r="G54" s="31"/>
      <c r="H54" s="31"/>
      <c r="I54" s="31"/>
      <c r="J54" s="31"/>
      <c r="K54"/>
      <c r="L54"/>
      <c r="M54"/>
      <c r="N54"/>
      <c r="O54"/>
      <c r="P54"/>
      <c r="Q54"/>
      <c r="R54"/>
      <c r="S54"/>
      <c r="T54"/>
      <c r="U54"/>
      <c r="V54"/>
      <c r="W54"/>
      <c r="X54"/>
      <c r="Y54"/>
      <c r="Z54"/>
      <c r="AA54"/>
      <c r="AB54"/>
      <c r="AC54"/>
      <c r="AD54"/>
      <c r="AE54"/>
      <c r="AF54"/>
      <c r="AG54"/>
    </row>
    <row r="55" spans="1:33" s="38" customFormat="1" x14ac:dyDescent="0.2">
      <c r="A55"/>
      <c r="B55" s="31"/>
      <c r="C55" s="31"/>
      <c r="D55"/>
      <c r="E55"/>
      <c r="F55"/>
      <c r="G55" s="31"/>
      <c r="H55" s="31"/>
      <c r="I55" s="31"/>
      <c r="J55" s="31"/>
      <c r="K55"/>
      <c r="L55"/>
      <c r="M55"/>
      <c r="N55"/>
      <c r="O55"/>
      <c r="P55"/>
      <c r="Q55"/>
      <c r="R55"/>
      <c r="S55"/>
      <c r="T55"/>
      <c r="U55"/>
      <c r="V55"/>
      <c r="W55"/>
      <c r="X55"/>
      <c r="Y55"/>
      <c r="Z55"/>
      <c r="AA55"/>
      <c r="AB55"/>
      <c r="AC55"/>
      <c r="AD55"/>
      <c r="AE55"/>
      <c r="AF55"/>
      <c r="AG55"/>
    </row>
    <row r="56" spans="1:33" s="38" customFormat="1" x14ac:dyDescent="0.2">
      <c r="A56"/>
      <c r="B56" s="31"/>
      <c r="C56" s="31"/>
      <c r="D56"/>
      <c r="E56"/>
      <c r="F56"/>
      <c r="G56" s="31"/>
      <c r="H56" s="31"/>
      <c r="I56" s="31"/>
      <c r="J56" s="31"/>
      <c r="K56"/>
      <c r="L56"/>
      <c r="M56"/>
      <c r="N56"/>
      <c r="O56"/>
      <c r="P56"/>
      <c r="Q56"/>
      <c r="R56"/>
      <c r="S56"/>
      <c r="T56"/>
      <c r="U56"/>
      <c r="V56"/>
      <c r="W56"/>
      <c r="X56"/>
      <c r="Y56"/>
      <c r="Z56"/>
      <c r="AA56"/>
      <c r="AB56"/>
      <c r="AC56"/>
      <c r="AD56"/>
      <c r="AE56"/>
      <c r="AF56"/>
      <c r="AG56"/>
    </row>
    <row r="57" spans="1:33" s="38" customFormat="1" x14ac:dyDescent="0.2">
      <c r="A57"/>
      <c r="B57" s="31"/>
      <c r="C57" s="31"/>
      <c r="D57"/>
      <c r="E57"/>
      <c r="F57"/>
      <c r="G57" s="31"/>
      <c r="H57" s="31"/>
      <c r="I57" s="31"/>
      <c r="J57" s="31"/>
      <c r="K57"/>
      <c r="L57"/>
      <c r="M57"/>
      <c r="N57"/>
      <c r="O57"/>
      <c r="P57"/>
      <c r="Q57"/>
      <c r="R57"/>
      <c r="S57"/>
      <c r="T57"/>
      <c r="U57"/>
      <c r="V57"/>
      <c r="W57"/>
      <c r="X57"/>
      <c r="Y57"/>
      <c r="Z57"/>
      <c r="AA57"/>
      <c r="AB57"/>
      <c r="AC57"/>
      <c r="AD57"/>
      <c r="AE57"/>
      <c r="AF57"/>
      <c r="AG57"/>
    </row>
    <row r="58" spans="1:33" s="38" customFormat="1" x14ac:dyDescent="0.2">
      <c r="A58"/>
      <c r="B58" s="31"/>
      <c r="C58" s="31"/>
      <c r="D58"/>
      <c r="E58"/>
      <c r="F58"/>
      <c r="G58" s="31"/>
      <c r="H58" s="31"/>
      <c r="I58" s="31"/>
      <c r="J58" s="31"/>
      <c r="K58"/>
      <c r="L58"/>
      <c r="M58"/>
      <c r="N58"/>
      <c r="O58"/>
      <c r="P58"/>
      <c r="Q58"/>
      <c r="R58"/>
      <c r="S58"/>
      <c r="T58"/>
      <c r="U58"/>
      <c r="V58"/>
      <c r="W58"/>
      <c r="X58"/>
      <c r="Y58"/>
      <c r="Z58"/>
      <c r="AA58"/>
      <c r="AB58"/>
      <c r="AC58"/>
      <c r="AD58"/>
      <c r="AE58"/>
      <c r="AF58"/>
      <c r="AG58"/>
    </row>
    <row r="59" spans="1:33" s="38" customFormat="1" x14ac:dyDescent="0.2">
      <c r="A59"/>
      <c r="B59" s="31"/>
      <c r="C59" s="31"/>
      <c r="D59"/>
      <c r="E59"/>
      <c r="F59"/>
      <c r="G59" s="31"/>
      <c r="H59" s="31"/>
      <c r="I59" s="31"/>
      <c r="J59" s="31"/>
      <c r="K59"/>
      <c r="L59"/>
      <c r="M59"/>
      <c r="N59"/>
      <c r="O59"/>
      <c r="P59"/>
      <c r="Q59"/>
      <c r="R59"/>
      <c r="S59"/>
      <c r="T59"/>
      <c r="U59"/>
      <c r="V59"/>
      <c r="W59"/>
      <c r="X59"/>
      <c r="Y59"/>
      <c r="Z59"/>
      <c r="AA59"/>
      <c r="AB59"/>
      <c r="AC59"/>
      <c r="AD59"/>
      <c r="AE59"/>
      <c r="AF59"/>
      <c r="AG59"/>
    </row>
    <row r="60" spans="1:33" s="38" customFormat="1" x14ac:dyDescent="0.2">
      <c r="A60"/>
      <c r="B60" s="31"/>
      <c r="C60" s="31"/>
      <c r="D60"/>
      <c r="E60"/>
      <c r="F60"/>
      <c r="G60" s="31"/>
      <c r="H60" s="31"/>
      <c r="I60" s="31"/>
      <c r="J60" s="31"/>
      <c r="K60"/>
      <c r="L60"/>
      <c r="M60"/>
      <c r="N60"/>
      <c r="O60"/>
      <c r="P60"/>
      <c r="Q60"/>
      <c r="R60"/>
      <c r="S60"/>
      <c r="T60"/>
      <c r="U60"/>
      <c r="V60"/>
      <c r="W60"/>
      <c r="X60"/>
      <c r="Y60"/>
      <c r="Z60"/>
      <c r="AA60"/>
      <c r="AB60"/>
      <c r="AC60"/>
      <c r="AD60"/>
      <c r="AE60"/>
      <c r="AF60"/>
      <c r="AG60"/>
    </row>
    <row r="61" spans="1:33" s="38" customFormat="1" x14ac:dyDescent="0.2">
      <c r="A61"/>
      <c r="B61" s="31"/>
      <c r="C61" s="31"/>
      <c r="D61"/>
      <c r="E61"/>
      <c r="F61"/>
      <c r="G61" s="31"/>
      <c r="H61" s="31"/>
      <c r="I61" s="31"/>
      <c r="J61" s="31"/>
      <c r="K61"/>
      <c r="L61"/>
      <c r="M61"/>
      <c r="N61"/>
      <c r="O61"/>
      <c r="P61"/>
      <c r="Q61"/>
      <c r="R61"/>
      <c r="S61"/>
      <c r="T61"/>
      <c r="U61"/>
      <c r="V61"/>
      <c r="W61"/>
      <c r="X61"/>
      <c r="Y61"/>
      <c r="Z61"/>
      <c r="AA61"/>
      <c r="AB61"/>
      <c r="AC61"/>
      <c r="AD61"/>
      <c r="AE61"/>
      <c r="AF61"/>
      <c r="AG61"/>
    </row>
    <row r="62" spans="1:33" s="38" customFormat="1" x14ac:dyDescent="0.2">
      <c r="A62"/>
      <c r="B62" s="31"/>
      <c r="C62" s="31"/>
      <c r="D62"/>
      <c r="E62"/>
      <c r="F62"/>
      <c r="G62" s="31"/>
      <c r="H62" s="31"/>
      <c r="I62" s="31"/>
      <c r="J62" s="31"/>
      <c r="K62"/>
      <c r="L62"/>
      <c r="M62"/>
      <c r="N62"/>
      <c r="O62"/>
      <c r="P62"/>
      <c r="Q62"/>
      <c r="R62"/>
      <c r="S62"/>
      <c r="T62"/>
      <c r="U62"/>
      <c r="V62"/>
      <c r="W62"/>
      <c r="X62"/>
      <c r="Y62"/>
      <c r="Z62"/>
      <c r="AA62"/>
      <c r="AB62"/>
      <c r="AC62"/>
      <c r="AD62"/>
      <c r="AE62"/>
      <c r="AF62"/>
      <c r="AG62"/>
    </row>
    <row r="63" spans="1:33" s="38" customFormat="1" x14ac:dyDescent="0.2">
      <c r="A63"/>
      <c r="B63" s="31"/>
      <c r="C63" s="31"/>
      <c r="D63"/>
      <c r="E63"/>
      <c r="F63"/>
      <c r="G63" s="31"/>
      <c r="H63" s="31"/>
      <c r="I63" s="31"/>
      <c r="J63" s="31"/>
      <c r="K63"/>
      <c r="L63"/>
      <c r="M63"/>
      <c r="N63"/>
      <c r="O63"/>
      <c r="P63"/>
      <c r="Q63"/>
      <c r="R63"/>
      <c r="S63"/>
      <c r="T63"/>
      <c r="U63"/>
      <c r="V63"/>
      <c r="W63"/>
      <c r="X63"/>
      <c r="Y63"/>
      <c r="Z63"/>
      <c r="AA63"/>
      <c r="AB63"/>
      <c r="AC63"/>
      <c r="AD63"/>
      <c r="AE63"/>
      <c r="AF63"/>
      <c r="AG63"/>
    </row>
    <row r="64" spans="1:33" s="38" customFormat="1" x14ac:dyDescent="0.2">
      <c r="A64"/>
      <c r="B64" s="31"/>
      <c r="C64" s="31"/>
      <c r="D64"/>
      <c r="E64"/>
      <c r="F64"/>
      <c r="G64" s="31"/>
      <c r="H64" s="31"/>
      <c r="I64" s="31"/>
      <c r="J64" s="31"/>
      <c r="K64"/>
      <c r="L64"/>
      <c r="M64"/>
      <c r="N64"/>
      <c r="O64"/>
      <c r="P64"/>
      <c r="Q64"/>
      <c r="R64"/>
      <c r="S64"/>
      <c r="T64"/>
      <c r="U64"/>
      <c r="V64"/>
      <c r="W64"/>
      <c r="X64"/>
      <c r="Y64"/>
      <c r="Z64"/>
      <c r="AA64"/>
      <c r="AB64"/>
      <c r="AC64"/>
      <c r="AD64"/>
      <c r="AE64"/>
      <c r="AF64"/>
      <c r="AG64"/>
    </row>
    <row r="65" spans="1:33" s="38" customFormat="1" x14ac:dyDescent="0.2">
      <c r="A65"/>
      <c r="B65" s="31"/>
      <c r="C65" s="31"/>
      <c r="D65"/>
      <c r="E65"/>
      <c r="F65"/>
      <c r="G65" s="31"/>
      <c r="H65" s="31"/>
      <c r="I65" s="31"/>
      <c r="J65" s="31"/>
      <c r="K65"/>
      <c r="L65"/>
      <c r="M65"/>
      <c r="N65"/>
      <c r="O65"/>
      <c r="P65"/>
      <c r="Q65"/>
      <c r="R65"/>
      <c r="S65"/>
      <c r="T65"/>
      <c r="U65"/>
      <c r="V65"/>
      <c r="W65"/>
      <c r="X65"/>
      <c r="Y65"/>
      <c r="Z65"/>
      <c r="AA65"/>
      <c r="AB65"/>
      <c r="AC65"/>
      <c r="AD65"/>
      <c r="AE65"/>
      <c r="AF65"/>
      <c r="AG65"/>
    </row>
    <row r="66" spans="1:33" s="38" customFormat="1" x14ac:dyDescent="0.2">
      <c r="A66"/>
      <c r="B66" s="31"/>
      <c r="C66" s="31"/>
      <c r="D66"/>
      <c r="E66"/>
      <c r="F66"/>
      <c r="G66" s="31"/>
      <c r="H66" s="31"/>
      <c r="I66" s="31"/>
      <c r="J66" s="31"/>
      <c r="K66"/>
      <c r="L66"/>
      <c r="M66"/>
      <c r="N66"/>
      <c r="O66"/>
      <c r="P66"/>
      <c r="Q66"/>
      <c r="R66"/>
      <c r="S66"/>
      <c r="T66"/>
      <c r="U66"/>
      <c r="V66"/>
      <c r="W66"/>
      <c r="X66"/>
      <c r="Y66"/>
      <c r="Z66"/>
      <c r="AA66"/>
      <c r="AB66"/>
      <c r="AC66"/>
      <c r="AD66"/>
      <c r="AE66"/>
      <c r="AF66"/>
      <c r="AG66"/>
    </row>
    <row r="67" spans="1:33" s="38" customFormat="1" x14ac:dyDescent="0.2">
      <c r="A67"/>
      <c r="B67" s="31"/>
      <c r="C67" s="31"/>
      <c r="D67"/>
      <c r="E67"/>
      <c r="F67"/>
      <c r="G67" s="31"/>
      <c r="H67" s="31"/>
      <c r="I67" s="31"/>
      <c r="J67" s="31"/>
      <c r="K67"/>
      <c r="L67"/>
      <c r="M67"/>
      <c r="N67"/>
      <c r="O67"/>
      <c r="P67"/>
      <c r="Q67"/>
      <c r="R67"/>
      <c r="S67"/>
      <c r="T67"/>
      <c r="U67"/>
      <c r="V67"/>
      <c r="W67"/>
      <c r="X67"/>
      <c r="Y67"/>
      <c r="Z67"/>
      <c r="AA67"/>
      <c r="AB67"/>
      <c r="AC67"/>
      <c r="AD67"/>
      <c r="AE67"/>
      <c r="AF67"/>
      <c r="AG67"/>
    </row>
    <row r="68" spans="1:33" s="38" customFormat="1" x14ac:dyDescent="0.2">
      <c r="A68"/>
      <c r="B68" s="31"/>
      <c r="C68" s="31"/>
      <c r="D68"/>
      <c r="E68"/>
      <c r="F68"/>
      <c r="G68" s="31"/>
      <c r="H68" s="31"/>
      <c r="I68" s="31"/>
      <c r="J68" s="31"/>
      <c r="K68"/>
      <c r="L68"/>
      <c r="M68"/>
      <c r="N68"/>
      <c r="O68"/>
      <c r="P68"/>
      <c r="Q68"/>
      <c r="R68"/>
      <c r="S68"/>
      <c r="T68"/>
      <c r="U68"/>
      <c r="V68"/>
      <c r="W68"/>
      <c r="X68"/>
      <c r="Y68"/>
      <c r="Z68"/>
      <c r="AA68"/>
      <c r="AB68"/>
      <c r="AC68"/>
      <c r="AD68"/>
      <c r="AE68"/>
      <c r="AF68"/>
      <c r="AG68"/>
    </row>
    <row r="69" spans="1:33" s="38" customFormat="1" x14ac:dyDescent="0.2">
      <c r="A69"/>
      <c r="B69" s="31"/>
      <c r="C69" s="31"/>
      <c r="D69"/>
      <c r="E69"/>
      <c r="F69"/>
      <c r="G69" s="31"/>
      <c r="H69" s="31"/>
      <c r="I69" s="31"/>
      <c r="J69" s="31"/>
      <c r="K69"/>
      <c r="L69"/>
      <c r="M69"/>
      <c r="N69"/>
      <c r="O69"/>
      <c r="P69"/>
      <c r="Q69"/>
      <c r="R69"/>
      <c r="S69"/>
      <c r="T69"/>
      <c r="U69"/>
      <c r="V69"/>
      <c r="W69"/>
      <c r="X69"/>
      <c r="Y69"/>
      <c r="Z69"/>
      <c r="AA69"/>
      <c r="AB69"/>
      <c r="AC69"/>
      <c r="AD69"/>
      <c r="AE69"/>
      <c r="AF69"/>
      <c r="AG69"/>
    </row>
    <row r="70" spans="1:33" s="38" customFormat="1" x14ac:dyDescent="0.2">
      <c r="A70"/>
      <c r="B70" s="31"/>
      <c r="C70" s="31"/>
      <c r="D70"/>
      <c r="E70"/>
      <c r="F70"/>
      <c r="G70" s="31"/>
      <c r="H70" s="31"/>
      <c r="I70" s="31"/>
      <c r="J70" s="31"/>
      <c r="K70"/>
      <c r="L70"/>
      <c r="M70"/>
      <c r="N70"/>
      <c r="O70"/>
      <c r="P70"/>
      <c r="Q70"/>
      <c r="R70"/>
      <c r="S70"/>
      <c r="T70"/>
      <c r="U70"/>
      <c r="V70"/>
      <c r="W70"/>
      <c r="X70"/>
      <c r="Y70"/>
      <c r="Z70"/>
      <c r="AA70"/>
      <c r="AB70"/>
      <c r="AC70"/>
      <c r="AD70"/>
      <c r="AE70"/>
      <c r="AF70"/>
      <c r="AG70"/>
    </row>
    <row r="71" spans="1:33" s="38" customFormat="1" x14ac:dyDescent="0.2">
      <c r="A71"/>
      <c r="B71" s="31"/>
      <c r="C71" s="31"/>
      <c r="D71"/>
      <c r="E71"/>
      <c r="F71"/>
      <c r="G71" s="31"/>
      <c r="H71" s="31"/>
      <c r="I71" s="31"/>
      <c r="J71" s="31"/>
      <c r="K71"/>
      <c r="L71"/>
      <c r="M71"/>
      <c r="N71"/>
      <c r="O71"/>
      <c r="P71"/>
      <c r="Q71"/>
      <c r="R71"/>
      <c r="S71"/>
      <c r="T71"/>
      <c r="U71"/>
      <c r="V71"/>
      <c r="W71"/>
      <c r="X71"/>
      <c r="Y71"/>
      <c r="Z71"/>
      <c r="AA71"/>
      <c r="AB71"/>
      <c r="AC71"/>
      <c r="AD71"/>
      <c r="AE71"/>
      <c r="AF71"/>
      <c r="AG71"/>
    </row>
    <row r="72" spans="1:33" s="38" customFormat="1" x14ac:dyDescent="0.2">
      <c r="A72"/>
      <c r="B72" s="31"/>
      <c r="C72" s="31"/>
      <c r="D72"/>
      <c r="E72"/>
      <c r="F72"/>
      <c r="G72" s="31"/>
      <c r="H72" s="31"/>
      <c r="I72" s="31"/>
      <c r="J72" s="31"/>
      <c r="K72"/>
      <c r="L72"/>
      <c r="M72"/>
      <c r="N72"/>
      <c r="O72"/>
      <c r="P72"/>
      <c r="Q72"/>
      <c r="R72"/>
      <c r="S72"/>
      <c r="T72"/>
      <c r="U72"/>
      <c r="V72"/>
      <c r="W72"/>
      <c r="X72"/>
      <c r="Y72"/>
      <c r="Z72"/>
      <c r="AA72"/>
      <c r="AB72"/>
      <c r="AC72"/>
      <c r="AD72"/>
      <c r="AE72"/>
      <c r="AF72"/>
      <c r="AG72"/>
    </row>
    <row r="73" spans="1:33" s="38" customFormat="1" x14ac:dyDescent="0.2">
      <c r="A73"/>
      <c r="B73" s="31"/>
      <c r="C73" s="31"/>
      <c r="D73"/>
      <c r="E73"/>
      <c r="F73"/>
      <c r="G73" s="31"/>
      <c r="H73" s="31"/>
      <c r="I73" s="31"/>
      <c r="J73" s="31"/>
      <c r="K73"/>
      <c r="L73"/>
      <c r="M73"/>
      <c r="N73"/>
      <c r="O73"/>
      <c r="P73"/>
      <c r="Q73"/>
      <c r="R73"/>
      <c r="S73"/>
      <c r="T73"/>
      <c r="U73"/>
      <c r="V73"/>
      <c r="W73"/>
      <c r="X73"/>
      <c r="Y73"/>
      <c r="Z73"/>
      <c r="AA73"/>
      <c r="AB73"/>
      <c r="AC73"/>
      <c r="AD73"/>
      <c r="AE73"/>
      <c r="AF73"/>
      <c r="AG73"/>
    </row>
    <row r="74" spans="1:33" s="38" customFormat="1" x14ac:dyDescent="0.2">
      <c r="A74"/>
      <c r="B74" s="31"/>
      <c r="C74" s="31"/>
      <c r="D74"/>
      <c r="E74"/>
      <c r="F74"/>
      <c r="G74" s="31"/>
      <c r="H74" s="31"/>
      <c r="I74" s="31"/>
      <c r="J74" s="31"/>
      <c r="K74"/>
      <c r="L74"/>
      <c r="M74"/>
      <c r="N74"/>
      <c r="O74"/>
      <c r="P74"/>
      <c r="Q74"/>
      <c r="R74"/>
      <c r="S74"/>
      <c r="T74"/>
      <c r="U74"/>
      <c r="V74"/>
      <c r="W74"/>
      <c r="X74"/>
      <c r="Y74"/>
      <c r="Z74"/>
      <c r="AA74"/>
      <c r="AB74"/>
      <c r="AC74"/>
      <c r="AD74"/>
      <c r="AE74"/>
      <c r="AF74"/>
      <c r="AG74"/>
    </row>
    <row r="75" spans="1:33" s="38" customFormat="1" x14ac:dyDescent="0.2">
      <c r="A75"/>
      <c r="B75" s="31"/>
      <c r="C75" s="31"/>
      <c r="D75"/>
      <c r="E75"/>
      <c r="F75"/>
      <c r="G75" s="31"/>
      <c r="H75" s="31"/>
      <c r="I75" s="31"/>
      <c r="J75" s="31"/>
      <c r="K75"/>
      <c r="L75"/>
      <c r="M75"/>
      <c r="N75"/>
      <c r="O75"/>
      <c r="P75"/>
      <c r="Q75"/>
      <c r="R75"/>
      <c r="S75"/>
      <c r="T75"/>
      <c r="U75"/>
      <c r="V75"/>
      <c r="W75"/>
      <c r="X75"/>
      <c r="Y75"/>
      <c r="Z75"/>
      <c r="AA75"/>
      <c r="AB75"/>
      <c r="AC75"/>
      <c r="AD75"/>
      <c r="AE75"/>
      <c r="AF75"/>
      <c r="AG75"/>
    </row>
    <row r="76" spans="1:33" s="38" customFormat="1" x14ac:dyDescent="0.2">
      <c r="A76"/>
      <c r="B76" s="31"/>
      <c r="C76" s="31"/>
      <c r="D76"/>
      <c r="E76"/>
      <c r="F76"/>
      <c r="G76" s="31"/>
      <c r="H76" s="31"/>
      <c r="I76" s="31"/>
      <c r="J76" s="31"/>
      <c r="K76"/>
      <c r="L76"/>
      <c r="M76"/>
      <c r="N76"/>
      <c r="O76"/>
      <c r="P76"/>
      <c r="Q76"/>
      <c r="R76"/>
      <c r="S76"/>
      <c r="T76"/>
      <c r="U76"/>
      <c r="V76"/>
      <c r="W76"/>
      <c r="X76"/>
      <c r="Y76"/>
      <c r="Z76"/>
      <c r="AA76"/>
      <c r="AB76"/>
      <c r="AC76"/>
      <c r="AD76"/>
      <c r="AE76"/>
      <c r="AF76"/>
      <c r="AG76"/>
    </row>
    <row r="77" spans="1:33" s="38" customFormat="1" x14ac:dyDescent="0.2">
      <c r="A77"/>
      <c r="B77" s="31"/>
      <c r="C77" s="31"/>
      <c r="D77"/>
      <c r="E77"/>
      <c r="F77"/>
      <c r="G77" s="31"/>
      <c r="H77" s="31"/>
      <c r="I77" s="31"/>
      <c r="J77" s="31"/>
      <c r="K77"/>
      <c r="L77"/>
      <c r="M77"/>
      <c r="N77"/>
      <c r="O77"/>
      <c r="P77"/>
      <c r="Q77"/>
      <c r="R77"/>
      <c r="S77"/>
      <c r="T77"/>
      <c r="U77"/>
      <c r="V77"/>
      <c r="W77"/>
      <c r="X77"/>
      <c r="Y77"/>
      <c r="Z77"/>
      <c r="AA77"/>
      <c r="AB77"/>
      <c r="AC77"/>
      <c r="AD77"/>
      <c r="AE77"/>
      <c r="AF77"/>
      <c r="AG77"/>
    </row>
    <row r="78" spans="1:33" s="38" customFormat="1" x14ac:dyDescent="0.2">
      <c r="A78"/>
      <c r="B78" s="31"/>
      <c r="C78" s="31"/>
      <c r="D78"/>
      <c r="E78"/>
      <c r="F78"/>
      <c r="G78" s="31"/>
      <c r="H78" s="31"/>
      <c r="I78" s="31"/>
      <c r="J78" s="31"/>
      <c r="K78"/>
      <c r="L78"/>
      <c r="M78"/>
      <c r="N78"/>
      <c r="O78"/>
      <c r="P78"/>
      <c r="Q78"/>
      <c r="R78"/>
      <c r="S78"/>
      <c r="T78"/>
      <c r="U78"/>
      <c r="V78"/>
      <c r="W78"/>
      <c r="X78"/>
      <c r="Y78"/>
      <c r="Z78"/>
      <c r="AA78"/>
      <c r="AB78"/>
      <c r="AC78"/>
      <c r="AD78"/>
      <c r="AE78"/>
      <c r="AF78"/>
      <c r="AG78"/>
    </row>
    <row r="79" spans="1:33" s="38" customFormat="1" x14ac:dyDescent="0.2">
      <c r="A79"/>
      <c r="B79" s="31"/>
      <c r="C79" s="31"/>
      <c r="D79"/>
      <c r="E79"/>
      <c r="F79"/>
      <c r="G79" s="31"/>
      <c r="H79" s="31"/>
      <c r="I79" s="31"/>
      <c r="J79" s="31"/>
      <c r="K79"/>
      <c r="L79"/>
      <c r="M79"/>
      <c r="N79"/>
      <c r="O79"/>
      <c r="P79"/>
      <c r="Q79"/>
      <c r="R79"/>
      <c r="S79"/>
      <c r="T79"/>
      <c r="U79"/>
      <c r="V79"/>
      <c r="W79"/>
      <c r="X79"/>
      <c r="Y79"/>
      <c r="Z79"/>
      <c r="AA79"/>
      <c r="AB79"/>
      <c r="AC79"/>
      <c r="AD79"/>
      <c r="AE79"/>
      <c r="AF79"/>
      <c r="AG79"/>
    </row>
    <row r="80" spans="1:33" s="38" customFormat="1" x14ac:dyDescent="0.2">
      <c r="A80"/>
      <c r="B80" s="31"/>
      <c r="C80" s="31"/>
      <c r="D80"/>
      <c r="E80"/>
      <c r="F80"/>
      <c r="G80" s="31"/>
      <c r="H80" s="31"/>
      <c r="I80" s="31"/>
      <c r="J80" s="31"/>
      <c r="K80"/>
      <c r="L80"/>
      <c r="M80"/>
      <c r="N80"/>
      <c r="O80"/>
      <c r="P80"/>
      <c r="Q80"/>
      <c r="R80"/>
      <c r="S80"/>
      <c r="T80"/>
      <c r="U80"/>
      <c r="V80"/>
      <c r="W80"/>
      <c r="X80"/>
      <c r="Y80"/>
      <c r="Z80"/>
      <c r="AA80"/>
      <c r="AB80"/>
      <c r="AC80"/>
      <c r="AD80"/>
      <c r="AE80"/>
      <c r="AF80"/>
      <c r="AG80"/>
    </row>
    <row r="81" spans="1:33" s="38" customFormat="1" x14ac:dyDescent="0.2">
      <c r="A81"/>
      <c r="B81" s="31"/>
      <c r="C81" s="31"/>
      <c r="D81"/>
      <c r="E81"/>
      <c r="F81"/>
      <c r="G81" s="31"/>
      <c r="H81" s="31"/>
      <c r="I81" s="31"/>
      <c r="J81" s="31"/>
      <c r="K81"/>
      <c r="L81"/>
      <c r="M81"/>
      <c r="N81"/>
      <c r="O81"/>
      <c r="P81"/>
      <c r="Q81"/>
      <c r="R81"/>
      <c r="S81"/>
      <c r="T81"/>
      <c r="U81"/>
      <c r="V81"/>
      <c r="W81"/>
      <c r="X81"/>
      <c r="Y81"/>
      <c r="Z81"/>
      <c r="AA81"/>
      <c r="AB81"/>
      <c r="AC81"/>
      <c r="AD81"/>
      <c r="AE81"/>
      <c r="AF81"/>
      <c r="AG81"/>
    </row>
    <row r="82" spans="1:33" s="38" customFormat="1" x14ac:dyDescent="0.2">
      <c r="A82"/>
      <c r="B82" s="31"/>
      <c r="C82" s="31"/>
      <c r="D82"/>
      <c r="E82"/>
      <c r="F82"/>
      <c r="G82" s="31"/>
      <c r="H82" s="31"/>
      <c r="I82" s="31"/>
      <c r="J82" s="31"/>
      <c r="K82"/>
      <c r="L82"/>
      <c r="M82"/>
      <c r="N82"/>
      <c r="O82"/>
      <c r="P82"/>
      <c r="Q82"/>
      <c r="R82"/>
      <c r="S82"/>
      <c r="T82"/>
      <c r="U82"/>
      <c r="V82"/>
      <c r="W82"/>
      <c r="X82"/>
      <c r="Y82"/>
      <c r="Z82"/>
      <c r="AA82"/>
      <c r="AB82"/>
      <c r="AC82"/>
      <c r="AD82"/>
      <c r="AE82"/>
      <c r="AF82"/>
      <c r="AG82"/>
    </row>
    <row r="83" spans="1:33" s="38" customFormat="1" x14ac:dyDescent="0.2">
      <c r="A83"/>
      <c r="B83" s="31"/>
      <c r="C83" s="31"/>
      <c r="D83"/>
      <c r="E83"/>
      <c r="F83"/>
      <c r="G83" s="31"/>
      <c r="H83" s="31"/>
      <c r="I83" s="31"/>
      <c r="J83" s="31"/>
      <c r="K83"/>
      <c r="L83"/>
      <c r="M83"/>
      <c r="N83"/>
      <c r="O83"/>
      <c r="P83"/>
      <c r="Q83"/>
      <c r="R83"/>
      <c r="S83"/>
      <c r="T83"/>
      <c r="U83"/>
      <c r="V83"/>
      <c r="W83"/>
      <c r="X83"/>
      <c r="Y83"/>
      <c r="Z83"/>
      <c r="AA83"/>
      <c r="AB83"/>
      <c r="AC83"/>
      <c r="AD83"/>
      <c r="AE83"/>
      <c r="AF83"/>
      <c r="AG83"/>
    </row>
    <row r="84" spans="1:33" s="38" customFormat="1" x14ac:dyDescent="0.2">
      <c r="A84"/>
      <c r="B84" s="31"/>
      <c r="C84" s="31"/>
      <c r="D84"/>
      <c r="E84"/>
      <c r="F84"/>
      <c r="G84" s="31"/>
      <c r="H84" s="31"/>
      <c r="I84" s="31"/>
      <c r="J84" s="31"/>
      <c r="K84"/>
      <c r="L84"/>
      <c r="M84"/>
      <c r="N84"/>
      <c r="O84"/>
      <c r="P84"/>
      <c r="Q84"/>
      <c r="R84"/>
      <c r="S84"/>
      <c r="T84"/>
      <c r="U84"/>
      <c r="V84"/>
      <c r="W84"/>
      <c r="X84"/>
      <c r="Y84"/>
      <c r="Z84"/>
      <c r="AA84"/>
      <c r="AB84"/>
      <c r="AC84"/>
      <c r="AD84"/>
      <c r="AE84"/>
      <c r="AF84"/>
      <c r="AG84"/>
    </row>
    <row r="85" spans="1:33" s="38" customFormat="1" x14ac:dyDescent="0.2">
      <c r="A85"/>
      <c r="B85" s="31"/>
      <c r="C85" s="31"/>
      <c r="D85"/>
      <c r="E85"/>
      <c r="F85"/>
      <c r="G85" s="31"/>
      <c r="H85" s="31"/>
      <c r="I85" s="31"/>
      <c r="J85" s="31"/>
      <c r="K85"/>
      <c r="L85"/>
      <c r="M85"/>
      <c r="N85"/>
      <c r="O85"/>
      <c r="P85"/>
      <c r="Q85"/>
      <c r="R85"/>
      <c r="S85"/>
      <c r="T85"/>
      <c r="U85"/>
      <c r="V85"/>
      <c r="W85"/>
      <c r="X85"/>
      <c r="Y85"/>
      <c r="Z85"/>
      <c r="AA85"/>
      <c r="AB85"/>
      <c r="AC85"/>
      <c r="AD85"/>
      <c r="AE85"/>
      <c r="AF85"/>
      <c r="AG85"/>
    </row>
    <row r="86" spans="1:33" s="38" customFormat="1" x14ac:dyDescent="0.2">
      <c r="A86"/>
      <c r="B86" s="31"/>
      <c r="C86" s="31"/>
      <c r="D86"/>
      <c r="E86"/>
      <c r="F86"/>
      <c r="G86" s="31"/>
      <c r="H86" s="31"/>
      <c r="I86" s="31"/>
      <c r="J86" s="31"/>
      <c r="K86"/>
      <c r="L86"/>
      <c r="M86"/>
      <c r="N86"/>
      <c r="O86"/>
      <c r="P86"/>
      <c r="Q86"/>
      <c r="R86"/>
      <c r="S86"/>
      <c r="T86"/>
      <c r="U86"/>
      <c r="V86"/>
      <c r="W86"/>
      <c r="X86"/>
      <c r="Y86"/>
      <c r="Z86"/>
      <c r="AA86"/>
      <c r="AB86"/>
      <c r="AC86"/>
      <c r="AD86"/>
      <c r="AE86"/>
      <c r="AF86"/>
      <c r="AG86"/>
    </row>
    <row r="87" spans="1:33" s="38" customFormat="1" x14ac:dyDescent="0.2">
      <c r="A87"/>
      <c r="B87" s="31"/>
      <c r="C87" s="31"/>
      <c r="D87"/>
      <c r="E87"/>
      <c r="F87"/>
      <c r="G87" s="31"/>
      <c r="H87" s="31"/>
      <c r="I87" s="31"/>
      <c r="J87" s="31"/>
      <c r="K87"/>
      <c r="L87"/>
      <c r="M87"/>
      <c r="N87"/>
      <c r="O87"/>
      <c r="P87"/>
      <c r="Q87"/>
      <c r="R87"/>
      <c r="S87"/>
      <c r="T87"/>
      <c r="U87"/>
      <c r="V87"/>
      <c r="W87"/>
      <c r="X87"/>
      <c r="Y87"/>
      <c r="Z87"/>
      <c r="AA87"/>
      <c r="AB87"/>
      <c r="AC87"/>
      <c r="AD87"/>
      <c r="AE87"/>
      <c r="AF87"/>
      <c r="AG87"/>
    </row>
    <row r="88" spans="1:33" s="38" customFormat="1" x14ac:dyDescent="0.2">
      <c r="A88"/>
      <c r="B88" s="31"/>
      <c r="C88" s="31"/>
      <c r="D88"/>
      <c r="E88"/>
      <c r="F88"/>
      <c r="G88" s="31"/>
      <c r="H88" s="31"/>
      <c r="I88" s="31"/>
      <c r="J88" s="31"/>
      <c r="K88"/>
      <c r="L88"/>
      <c r="M88"/>
      <c r="N88"/>
      <c r="O88"/>
      <c r="P88"/>
      <c r="Q88"/>
      <c r="R88"/>
      <c r="S88"/>
      <c r="T88"/>
      <c r="U88"/>
      <c r="V88"/>
      <c r="W88"/>
      <c r="X88"/>
      <c r="Y88"/>
      <c r="Z88"/>
      <c r="AA88"/>
      <c r="AB88"/>
      <c r="AC88"/>
      <c r="AD88"/>
      <c r="AE88"/>
      <c r="AF88"/>
      <c r="AG88"/>
    </row>
    <row r="89" spans="1:33" s="38" customFormat="1" x14ac:dyDescent="0.2">
      <c r="A89"/>
      <c r="B89" s="31"/>
      <c r="C89" s="31"/>
      <c r="D89"/>
      <c r="E89"/>
      <c r="F89"/>
      <c r="G89" s="31"/>
      <c r="H89" s="31"/>
      <c r="I89" s="31"/>
      <c r="J89" s="31"/>
      <c r="K89"/>
      <c r="L89"/>
      <c r="M89"/>
      <c r="N89"/>
      <c r="O89"/>
      <c r="P89"/>
      <c r="Q89"/>
      <c r="R89"/>
      <c r="S89"/>
      <c r="T89"/>
      <c r="U89"/>
      <c r="V89"/>
      <c r="W89"/>
      <c r="X89"/>
      <c r="Y89"/>
      <c r="Z89"/>
      <c r="AA89"/>
      <c r="AB89"/>
      <c r="AC89"/>
      <c r="AD89"/>
      <c r="AE89"/>
      <c r="AF89"/>
      <c r="AG89"/>
    </row>
    <row r="90" spans="1:33" s="38" customFormat="1" x14ac:dyDescent="0.2">
      <c r="A90"/>
      <c r="B90" s="31"/>
      <c r="C90" s="31"/>
      <c r="D90"/>
      <c r="E90"/>
      <c r="F90"/>
      <c r="G90" s="31"/>
      <c r="H90" s="31"/>
      <c r="I90" s="31"/>
      <c r="J90" s="31"/>
      <c r="K90"/>
      <c r="L90"/>
      <c r="M90"/>
      <c r="N90"/>
      <c r="O90"/>
      <c r="P90"/>
      <c r="Q90"/>
      <c r="R90"/>
      <c r="S90"/>
      <c r="T90"/>
      <c r="U90"/>
      <c r="V90"/>
      <c r="W90"/>
      <c r="X90"/>
      <c r="Y90"/>
      <c r="Z90"/>
      <c r="AA90"/>
      <c r="AB90"/>
      <c r="AC90"/>
      <c r="AD90"/>
      <c r="AE90"/>
      <c r="AF90"/>
      <c r="AG90"/>
    </row>
    <row r="91" spans="1:33" s="38" customFormat="1" x14ac:dyDescent="0.2">
      <c r="A91"/>
      <c r="B91" s="31"/>
      <c r="C91" s="31"/>
      <c r="D91"/>
      <c r="E91"/>
      <c r="F91"/>
      <c r="G91" s="31"/>
      <c r="H91" s="31"/>
      <c r="I91" s="31"/>
      <c r="J91" s="31"/>
      <c r="K91"/>
      <c r="L91"/>
      <c r="M91"/>
      <c r="N91"/>
      <c r="O91"/>
      <c r="P91"/>
      <c r="Q91"/>
      <c r="R91"/>
      <c r="S91"/>
      <c r="T91"/>
      <c r="U91"/>
      <c r="V91"/>
      <c r="W91"/>
      <c r="X91"/>
      <c r="Y91"/>
      <c r="Z91"/>
      <c r="AA91"/>
      <c r="AB91"/>
      <c r="AC91"/>
      <c r="AD91"/>
      <c r="AE91"/>
      <c r="AF91"/>
      <c r="AG91"/>
    </row>
    <row r="92" spans="1:33" s="38" customFormat="1" x14ac:dyDescent="0.2">
      <c r="A92"/>
      <c r="B92" s="31"/>
      <c r="C92" s="31"/>
      <c r="D92"/>
      <c r="E92"/>
      <c r="F92"/>
      <c r="G92" s="31"/>
      <c r="H92" s="31"/>
      <c r="I92" s="31"/>
      <c r="J92" s="31"/>
      <c r="K92"/>
      <c r="L92"/>
      <c r="M92"/>
      <c r="N92"/>
      <c r="O92"/>
      <c r="P92"/>
      <c r="Q92"/>
      <c r="R92"/>
      <c r="S92"/>
      <c r="T92"/>
      <c r="U92"/>
      <c r="V92"/>
      <c r="W92"/>
      <c r="X92"/>
      <c r="Y92"/>
      <c r="Z92"/>
      <c r="AA92"/>
      <c r="AB92"/>
      <c r="AC92"/>
      <c r="AD92"/>
      <c r="AE92"/>
      <c r="AF92"/>
      <c r="AG92"/>
    </row>
    <row r="93" spans="1:33" s="38" customFormat="1" x14ac:dyDescent="0.2">
      <c r="A93"/>
      <c r="B93" s="31"/>
      <c r="C93" s="31"/>
      <c r="D93"/>
      <c r="E93"/>
      <c r="F93"/>
      <c r="G93" s="31"/>
      <c r="H93" s="31"/>
      <c r="I93" s="31"/>
      <c r="J93" s="31"/>
      <c r="K93"/>
      <c r="L93"/>
      <c r="M93"/>
      <c r="N93"/>
      <c r="O93"/>
      <c r="P93"/>
      <c r="Q93"/>
      <c r="R93"/>
      <c r="S93"/>
      <c r="T93"/>
      <c r="U93"/>
      <c r="V93"/>
      <c r="W93"/>
      <c r="X93"/>
      <c r="Y93"/>
      <c r="Z93"/>
      <c r="AA93"/>
      <c r="AB93"/>
      <c r="AC93"/>
      <c r="AD93"/>
      <c r="AE93"/>
      <c r="AF93"/>
      <c r="AG93"/>
    </row>
    <row r="94" spans="1:33" s="38" customFormat="1" x14ac:dyDescent="0.2">
      <c r="A94"/>
      <c r="B94" s="31"/>
      <c r="C94" s="31"/>
      <c r="D94"/>
      <c r="E94"/>
      <c r="F94"/>
      <c r="G94" s="31"/>
      <c r="H94" s="31"/>
      <c r="I94" s="31"/>
      <c r="J94" s="31"/>
      <c r="K94"/>
      <c r="L94"/>
      <c r="M94"/>
      <c r="N94"/>
      <c r="O94"/>
      <c r="P94"/>
      <c r="Q94"/>
      <c r="R94"/>
      <c r="S94"/>
      <c r="T94"/>
      <c r="U94"/>
      <c r="V94"/>
      <c r="W94"/>
      <c r="X94"/>
      <c r="Y94"/>
      <c r="Z94"/>
      <c r="AA94"/>
      <c r="AB94"/>
      <c r="AC94"/>
      <c r="AD94"/>
      <c r="AE94"/>
      <c r="AF94"/>
      <c r="AG94"/>
    </row>
    <row r="95" spans="1:33" s="38" customFormat="1" x14ac:dyDescent="0.2">
      <c r="A95"/>
      <c r="B95" s="31"/>
      <c r="C95" s="31"/>
      <c r="D95"/>
      <c r="E95"/>
      <c r="F95"/>
      <c r="G95" s="31"/>
      <c r="H95" s="31"/>
      <c r="I95" s="31"/>
      <c r="J95" s="31"/>
      <c r="K95"/>
      <c r="L95"/>
      <c r="M95"/>
      <c r="N95"/>
      <c r="O95"/>
      <c r="P95"/>
      <c r="Q95"/>
      <c r="R95"/>
      <c r="S95"/>
      <c r="T95"/>
      <c r="U95"/>
      <c r="V95"/>
      <c r="W95"/>
      <c r="X95"/>
      <c r="Y95"/>
      <c r="Z95"/>
      <c r="AA95"/>
      <c r="AB95"/>
      <c r="AC95"/>
      <c r="AD95"/>
      <c r="AE95"/>
      <c r="AF95"/>
      <c r="AG95"/>
    </row>
    <row r="96" spans="1:33" s="38" customFormat="1" x14ac:dyDescent="0.2">
      <c r="A96"/>
      <c r="B96" s="31"/>
      <c r="C96" s="31"/>
      <c r="D96"/>
      <c r="E96"/>
      <c r="F96"/>
      <c r="G96" s="31"/>
      <c r="H96" s="31"/>
      <c r="I96" s="31"/>
      <c r="J96" s="31"/>
      <c r="K96"/>
      <c r="L96"/>
      <c r="M96"/>
      <c r="N96"/>
      <c r="O96"/>
      <c r="P96"/>
      <c r="Q96"/>
      <c r="R96"/>
      <c r="S96"/>
      <c r="T96"/>
      <c r="U96"/>
      <c r="V96"/>
      <c r="W96"/>
      <c r="X96"/>
      <c r="Y96"/>
      <c r="Z96"/>
      <c r="AA96"/>
      <c r="AB96"/>
      <c r="AC96"/>
      <c r="AD96"/>
      <c r="AE96"/>
      <c r="AF96"/>
      <c r="AG96"/>
    </row>
    <row r="97" spans="1:33" s="38" customFormat="1" x14ac:dyDescent="0.2">
      <c r="A97"/>
      <c r="B97" s="31"/>
      <c r="C97" s="31"/>
      <c r="D97"/>
      <c r="E97"/>
      <c r="F97"/>
      <c r="G97" s="31"/>
      <c r="H97" s="31"/>
      <c r="I97" s="31"/>
      <c r="J97" s="31"/>
      <c r="K97"/>
      <c r="L97"/>
      <c r="M97"/>
      <c r="N97"/>
      <c r="O97"/>
      <c r="P97"/>
      <c r="Q97"/>
      <c r="R97"/>
      <c r="S97"/>
      <c r="T97"/>
      <c r="U97"/>
      <c r="V97"/>
      <c r="W97"/>
      <c r="X97"/>
      <c r="Y97"/>
      <c r="Z97"/>
      <c r="AA97"/>
      <c r="AB97"/>
      <c r="AC97"/>
      <c r="AD97"/>
      <c r="AE97"/>
      <c r="AF97"/>
      <c r="AG97"/>
    </row>
    <row r="98" spans="1:33" s="38" customFormat="1" x14ac:dyDescent="0.2">
      <c r="A98"/>
      <c r="B98" s="31"/>
      <c r="C98" s="31"/>
      <c r="D98"/>
      <c r="E98"/>
      <c r="F98"/>
      <c r="G98" s="31"/>
      <c r="H98" s="31"/>
      <c r="I98" s="31"/>
      <c r="J98" s="31"/>
      <c r="K98"/>
      <c r="L98"/>
      <c r="M98"/>
      <c r="N98"/>
      <c r="O98"/>
      <c r="P98"/>
      <c r="Q98"/>
      <c r="R98"/>
      <c r="S98"/>
      <c r="T98"/>
      <c r="U98"/>
      <c r="V98"/>
      <c r="W98"/>
      <c r="X98"/>
      <c r="Y98"/>
      <c r="Z98"/>
      <c r="AA98"/>
      <c r="AB98"/>
      <c r="AC98"/>
      <c r="AD98"/>
      <c r="AE98"/>
      <c r="AF98"/>
      <c r="AG98"/>
    </row>
    <row r="99" spans="1:33" s="38" customFormat="1" x14ac:dyDescent="0.2">
      <c r="A99"/>
      <c r="B99" s="31"/>
      <c r="C99" s="31"/>
      <c r="D99"/>
      <c r="E99"/>
      <c r="F99"/>
      <c r="G99" s="31"/>
      <c r="H99" s="31"/>
      <c r="I99" s="31"/>
      <c r="J99" s="31"/>
      <c r="K99"/>
      <c r="L99"/>
      <c r="M99"/>
      <c r="N99"/>
      <c r="O99"/>
      <c r="P99"/>
      <c r="Q99"/>
      <c r="R99"/>
      <c r="S99"/>
      <c r="T99"/>
      <c r="U99"/>
      <c r="V99"/>
      <c r="W99"/>
      <c r="X99"/>
      <c r="Y99"/>
      <c r="Z99"/>
      <c r="AA99"/>
      <c r="AB99"/>
      <c r="AC99"/>
      <c r="AD99"/>
      <c r="AE99"/>
      <c r="AF99"/>
      <c r="AG99"/>
    </row>
    <row r="100" spans="1:33" s="38" customFormat="1" x14ac:dyDescent="0.2">
      <c r="A100"/>
      <c r="B100" s="31"/>
      <c r="C100" s="31"/>
      <c r="D100"/>
      <c r="E100"/>
      <c r="F100"/>
      <c r="G100" s="31"/>
      <c r="H100" s="31"/>
      <c r="I100" s="31"/>
      <c r="J100" s="31"/>
      <c r="K100"/>
      <c r="L100"/>
      <c r="M100"/>
      <c r="N100"/>
      <c r="O100"/>
      <c r="P100"/>
      <c r="Q100"/>
      <c r="R100"/>
      <c r="S100"/>
      <c r="T100"/>
      <c r="U100"/>
      <c r="V100"/>
      <c r="W100"/>
      <c r="X100"/>
      <c r="Y100"/>
      <c r="Z100"/>
      <c r="AA100"/>
      <c r="AB100"/>
      <c r="AC100"/>
      <c r="AD100"/>
      <c r="AE100"/>
      <c r="AF100"/>
      <c r="AG100"/>
    </row>
    <row r="101" spans="1:33" s="38" customFormat="1" x14ac:dyDescent="0.2">
      <c r="A101"/>
      <c r="B101" s="31"/>
      <c r="C101" s="31"/>
      <c r="D101"/>
      <c r="E101"/>
      <c r="F101"/>
      <c r="G101" s="31"/>
      <c r="H101" s="31"/>
      <c r="I101" s="31"/>
      <c r="J101" s="31"/>
      <c r="K101"/>
      <c r="L101"/>
      <c r="M101"/>
      <c r="N101"/>
      <c r="O101"/>
      <c r="P101"/>
      <c r="Q101"/>
      <c r="R101"/>
      <c r="S101"/>
      <c r="T101"/>
      <c r="U101"/>
      <c r="V101"/>
      <c r="W101"/>
      <c r="X101"/>
      <c r="Y101"/>
      <c r="Z101"/>
      <c r="AA101"/>
      <c r="AB101"/>
      <c r="AC101"/>
      <c r="AD101"/>
      <c r="AE101"/>
      <c r="AF101"/>
      <c r="AG101"/>
    </row>
    <row r="102" spans="1:33" s="38" customFormat="1" x14ac:dyDescent="0.2">
      <c r="A102"/>
      <c r="B102" s="31"/>
      <c r="C102" s="31"/>
      <c r="D102"/>
      <c r="E102"/>
      <c r="F102"/>
      <c r="G102" s="31"/>
      <c r="H102" s="31"/>
      <c r="I102" s="31"/>
      <c r="J102" s="31"/>
      <c r="K102"/>
      <c r="L102"/>
      <c r="M102"/>
      <c r="N102"/>
      <c r="O102"/>
      <c r="P102"/>
      <c r="Q102"/>
      <c r="R102"/>
      <c r="S102"/>
      <c r="T102"/>
      <c r="U102"/>
      <c r="V102"/>
      <c r="W102"/>
      <c r="X102"/>
      <c r="Y102"/>
      <c r="Z102"/>
      <c r="AA102"/>
      <c r="AB102"/>
      <c r="AC102"/>
      <c r="AD102"/>
      <c r="AE102"/>
      <c r="AF102"/>
      <c r="AG102"/>
    </row>
    <row r="103" spans="1:33" s="38" customFormat="1" x14ac:dyDescent="0.2">
      <c r="A103"/>
      <c r="B103" s="31"/>
      <c r="C103" s="31"/>
      <c r="D103"/>
      <c r="E103"/>
      <c r="F103"/>
      <c r="G103" s="31"/>
      <c r="H103" s="31"/>
      <c r="I103" s="31"/>
      <c r="J103" s="31"/>
      <c r="K103"/>
      <c r="L103"/>
      <c r="M103"/>
      <c r="N103"/>
      <c r="O103"/>
      <c r="P103"/>
      <c r="Q103"/>
      <c r="R103"/>
      <c r="S103"/>
      <c r="T103"/>
      <c r="U103"/>
      <c r="V103"/>
      <c r="W103"/>
      <c r="X103"/>
      <c r="Y103"/>
      <c r="Z103"/>
      <c r="AA103"/>
      <c r="AB103"/>
      <c r="AC103"/>
      <c r="AD103"/>
      <c r="AE103"/>
      <c r="AF103"/>
      <c r="AG103"/>
    </row>
    <row r="104" spans="1:33" s="38" customFormat="1" x14ac:dyDescent="0.2">
      <c r="A104"/>
      <c r="B104" s="31"/>
      <c r="C104" s="31"/>
      <c r="D104"/>
      <c r="E104"/>
      <c r="F104"/>
      <c r="G104" s="31"/>
      <c r="H104" s="31"/>
      <c r="I104" s="31"/>
      <c r="J104" s="31"/>
      <c r="K104"/>
      <c r="L104"/>
      <c r="M104"/>
      <c r="N104"/>
      <c r="O104"/>
      <c r="P104"/>
      <c r="Q104"/>
      <c r="R104"/>
      <c r="S104"/>
      <c r="T104"/>
      <c r="U104"/>
      <c r="V104"/>
      <c r="W104"/>
      <c r="X104"/>
      <c r="Y104"/>
      <c r="Z104"/>
      <c r="AA104"/>
      <c r="AB104"/>
      <c r="AC104"/>
      <c r="AD104"/>
      <c r="AE104"/>
      <c r="AF104"/>
      <c r="AG104"/>
    </row>
    <row r="105" spans="1:33" s="38" customFormat="1" x14ac:dyDescent="0.2">
      <c r="A105"/>
      <c r="B105" s="31"/>
      <c r="C105" s="31"/>
      <c r="D105"/>
      <c r="E105"/>
      <c r="F105"/>
      <c r="G105" s="31"/>
      <c r="H105" s="31"/>
      <c r="I105" s="31"/>
      <c r="J105" s="31"/>
      <c r="K105"/>
      <c r="L105"/>
      <c r="M105"/>
      <c r="N105"/>
      <c r="O105"/>
      <c r="P105"/>
      <c r="Q105"/>
      <c r="R105"/>
      <c r="S105"/>
      <c r="T105"/>
      <c r="U105"/>
      <c r="V105"/>
      <c r="W105"/>
      <c r="X105"/>
      <c r="Y105"/>
      <c r="Z105"/>
      <c r="AA105"/>
      <c r="AB105"/>
      <c r="AC105"/>
      <c r="AD105"/>
      <c r="AE105"/>
      <c r="AF105"/>
      <c r="AG105"/>
    </row>
    <row r="106" spans="1:33" s="38" customFormat="1" x14ac:dyDescent="0.2">
      <c r="A106"/>
      <c r="B106" s="31"/>
      <c r="C106" s="31"/>
      <c r="D106"/>
      <c r="E106"/>
      <c r="F106"/>
      <c r="G106" s="31"/>
      <c r="H106" s="31"/>
      <c r="I106" s="31"/>
      <c r="J106" s="31"/>
      <c r="K106"/>
      <c r="L106"/>
      <c r="M106"/>
      <c r="N106"/>
      <c r="O106"/>
      <c r="P106"/>
      <c r="Q106"/>
      <c r="R106"/>
      <c r="S106"/>
      <c r="T106"/>
      <c r="U106"/>
      <c r="V106"/>
      <c r="W106"/>
      <c r="X106"/>
      <c r="Y106"/>
      <c r="Z106"/>
      <c r="AA106"/>
      <c r="AB106"/>
      <c r="AC106"/>
      <c r="AD106"/>
      <c r="AE106"/>
      <c r="AF106"/>
      <c r="AG106"/>
    </row>
    <row r="107" spans="1:33" s="38" customFormat="1" x14ac:dyDescent="0.2">
      <c r="A107"/>
      <c r="B107" s="31"/>
      <c r="C107" s="31"/>
      <c r="D107"/>
      <c r="E107"/>
      <c r="F107"/>
      <c r="G107" s="31"/>
      <c r="H107" s="31"/>
      <c r="I107" s="31"/>
      <c r="J107" s="31"/>
      <c r="K107"/>
      <c r="L107"/>
      <c r="M107"/>
      <c r="N107"/>
      <c r="O107"/>
      <c r="P107"/>
      <c r="Q107"/>
      <c r="R107"/>
      <c r="S107"/>
      <c r="T107"/>
      <c r="U107"/>
      <c r="V107"/>
      <c r="W107"/>
      <c r="X107"/>
      <c r="Y107"/>
      <c r="Z107"/>
      <c r="AA107"/>
      <c r="AB107"/>
      <c r="AC107"/>
      <c r="AD107"/>
      <c r="AE107"/>
      <c r="AF107"/>
      <c r="AG107"/>
    </row>
    <row r="108" spans="1:33" s="38" customFormat="1" x14ac:dyDescent="0.2">
      <c r="A108"/>
      <c r="B108" s="31"/>
      <c r="C108" s="31"/>
      <c r="D108"/>
      <c r="E108"/>
      <c r="F108"/>
      <c r="G108" s="31"/>
      <c r="H108" s="31"/>
      <c r="I108" s="31"/>
      <c r="J108" s="31"/>
      <c r="K108"/>
      <c r="L108"/>
      <c r="M108"/>
      <c r="N108"/>
      <c r="O108"/>
      <c r="P108"/>
      <c r="Q108"/>
      <c r="R108"/>
      <c r="S108"/>
      <c r="T108"/>
      <c r="U108"/>
      <c r="V108"/>
      <c r="W108"/>
      <c r="X108"/>
      <c r="Y108"/>
      <c r="Z108"/>
      <c r="AA108"/>
      <c r="AB108"/>
      <c r="AC108"/>
      <c r="AD108"/>
      <c r="AE108"/>
      <c r="AF108"/>
      <c r="AG108"/>
    </row>
    <row r="109" spans="1:33" s="38" customFormat="1" x14ac:dyDescent="0.2">
      <c r="A109"/>
      <c r="B109" s="31"/>
      <c r="C109" s="31"/>
      <c r="D109"/>
      <c r="E109"/>
      <c r="F109"/>
      <c r="G109" s="31"/>
      <c r="H109" s="31"/>
      <c r="I109" s="31"/>
      <c r="J109" s="31"/>
      <c r="K109"/>
      <c r="L109"/>
      <c r="M109"/>
      <c r="N109"/>
      <c r="O109"/>
      <c r="P109"/>
      <c r="Q109"/>
      <c r="R109"/>
      <c r="S109"/>
      <c r="T109"/>
      <c r="U109"/>
      <c r="V109"/>
      <c r="W109"/>
      <c r="X109"/>
      <c r="Y109"/>
      <c r="Z109"/>
      <c r="AA109"/>
      <c r="AB109"/>
      <c r="AC109"/>
      <c r="AD109"/>
      <c r="AE109"/>
      <c r="AF109"/>
      <c r="AG109"/>
    </row>
    <row r="110" spans="1:33" s="38" customFormat="1" x14ac:dyDescent="0.2">
      <c r="A110"/>
      <c r="B110" s="31"/>
      <c r="C110" s="31"/>
      <c r="D110"/>
      <c r="E110"/>
      <c r="F110"/>
      <c r="G110" s="31"/>
      <c r="H110" s="31"/>
      <c r="I110" s="31"/>
      <c r="J110" s="31"/>
      <c r="K110"/>
      <c r="L110"/>
      <c r="M110"/>
      <c r="N110"/>
      <c r="O110"/>
      <c r="P110"/>
      <c r="Q110"/>
      <c r="R110"/>
      <c r="S110"/>
      <c r="T110"/>
      <c r="U110"/>
      <c r="V110"/>
      <c r="W110"/>
      <c r="X110"/>
      <c r="Y110"/>
      <c r="Z110"/>
      <c r="AA110"/>
      <c r="AB110"/>
      <c r="AC110"/>
      <c r="AD110"/>
      <c r="AE110"/>
      <c r="AF110"/>
      <c r="AG110"/>
    </row>
    <row r="111" spans="1:33" s="38" customFormat="1" x14ac:dyDescent="0.2">
      <c r="A111"/>
      <c r="B111" s="31"/>
      <c r="C111" s="31"/>
      <c r="D111"/>
      <c r="E111"/>
      <c r="F111"/>
      <c r="G111" s="31"/>
      <c r="H111" s="31"/>
      <c r="I111" s="31"/>
      <c r="J111" s="31"/>
      <c r="K111"/>
      <c r="L111"/>
      <c r="M111"/>
      <c r="N111"/>
      <c r="O111"/>
      <c r="P111"/>
      <c r="Q111"/>
      <c r="R111"/>
      <c r="S111"/>
      <c r="T111"/>
      <c r="U111"/>
      <c r="V111"/>
      <c r="W111"/>
      <c r="X111"/>
      <c r="Y111"/>
      <c r="Z111"/>
      <c r="AA111"/>
      <c r="AB111"/>
      <c r="AC111"/>
      <c r="AD111"/>
      <c r="AE111"/>
      <c r="AF111"/>
      <c r="AG111"/>
    </row>
    <row r="112" spans="1:33" s="38" customFormat="1" x14ac:dyDescent="0.2">
      <c r="A112"/>
      <c r="B112" s="31"/>
      <c r="C112" s="31"/>
      <c r="D112"/>
      <c r="E112"/>
      <c r="F112"/>
      <c r="G112" s="31"/>
      <c r="H112" s="31"/>
      <c r="I112" s="31"/>
      <c r="J112" s="31"/>
      <c r="K112"/>
      <c r="L112"/>
      <c r="M112"/>
      <c r="N112"/>
      <c r="O112"/>
      <c r="P112"/>
      <c r="Q112"/>
      <c r="R112"/>
      <c r="S112"/>
      <c r="T112"/>
      <c r="U112"/>
      <c r="V112"/>
      <c r="W112"/>
      <c r="X112"/>
      <c r="Y112"/>
      <c r="Z112"/>
      <c r="AA112"/>
      <c r="AB112"/>
      <c r="AC112"/>
      <c r="AD112"/>
      <c r="AE112"/>
      <c r="AF112"/>
      <c r="AG112"/>
    </row>
    <row r="113" spans="1:33" s="38" customFormat="1" x14ac:dyDescent="0.2">
      <c r="A113"/>
      <c r="B113" s="31"/>
      <c r="C113" s="31"/>
      <c r="D113"/>
      <c r="E113"/>
      <c r="F113"/>
      <c r="G113" s="31"/>
      <c r="H113" s="31"/>
      <c r="I113" s="31"/>
      <c r="J113" s="31"/>
      <c r="K113"/>
      <c r="L113"/>
      <c r="M113"/>
      <c r="N113"/>
      <c r="O113"/>
      <c r="P113"/>
      <c r="Q113"/>
      <c r="R113"/>
      <c r="S113"/>
      <c r="T113"/>
      <c r="U113"/>
      <c r="V113"/>
      <c r="W113"/>
      <c r="X113"/>
      <c r="Y113"/>
      <c r="Z113"/>
      <c r="AA113"/>
      <c r="AB113"/>
      <c r="AC113"/>
      <c r="AD113"/>
      <c r="AE113"/>
      <c r="AF113"/>
      <c r="AG113"/>
    </row>
    <row r="114" spans="1:33" s="38" customFormat="1" x14ac:dyDescent="0.2">
      <c r="A114"/>
      <c r="B114" s="31"/>
      <c r="C114" s="31"/>
      <c r="D114"/>
      <c r="E114"/>
      <c r="F114"/>
      <c r="G114" s="31"/>
      <c r="H114" s="31"/>
      <c r="I114" s="31"/>
      <c r="J114" s="31"/>
      <c r="K114"/>
      <c r="L114"/>
      <c r="M114"/>
      <c r="N114"/>
      <c r="O114"/>
      <c r="P114"/>
      <c r="Q114"/>
      <c r="R114"/>
      <c r="S114"/>
      <c r="T114"/>
      <c r="U114"/>
      <c r="V114"/>
      <c r="W114"/>
      <c r="X114"/>
      <c r="Y114"/>
      <c r="Z114"/>
      <c r="AA114"/>
      <c r="AB114"/>
      <c r="AC114"/>
      <c r="AD114"/>
      <c r="AE114"/>
      <c r="AF114"/>
      <c r="AG114"/>
    </row>
    <row r="115" spans="1:33" s="38" customFormat="1" x14ac:dyDescent="0.2">
      <c r="A115"/>
      <c r="B115" s="31"/>
      <c r="C115" s="31"/>
      <c r="D115"/>
      <c r="E115"/>
      <c r="F115"/>
      <c r="G115" s="31"/>
      <c r="H115" s="31"/>
      <c r="I115" s="31"/>
      <c r="J115" s="31"/>
      <c r="K115"/>
      <c r="L115"/>
      <c r="M115"/>
      <c r="N115"/>
      <c r="O115"/>
      <c r="P115"/>
      <c r="Q115"/>
      <c r="R115"/>
      <c r="S115"/>
      <c r="T115"/>
      <c r="U115"/>
      <c r="V115"/>
      <c r="W115"/>
      <c r="X115"/>
      <c r="Y115"/>
      <c r="Z115"/>
      <c r="AA115"/>
      <c r="AB115"/>
      <c r="AC115"/>
      <c r="AD115"/>
      <c r="AE115"/>
      <c r="AF115"/>
      <c r="AG115"/>
    </row>
    <row r="116" spans="1:33" s="38" customFormat="1" x14ac:dyDescent="0.2">
      <c r="A116"/>
      <c r="B116" s="31"/>
      <c r="C116" s="31"/>
      <c r="D116"/>
      <c r="E116"/>
      <c r="F116"/>
      <c r="G116" s="31"/>
      <c r="H116" s="31"/>
      <c r="I116" s="31"/>
      <c r="J116" s="31"/>
      <c r="K116"/>
      <c r="L116"/>
      <c r="M116"/>
      <c r="N116"/>
      <c r="O116"/>
      <c r="P116"/>
      <c r="Q116"/>
      <c r="R116"/>
      <c r="S116"/>
      <c r="T116"/>
      <c r="U116"/>
      <c r="V116"/>
      <c r="W116"/>
      <c r="X116"/>
      <c r="Y116"/>
      <c r="Z116"/>
      <c r="AA116"/>
      <c r="AB116"/>
      <c r="AC116"/>
      <c r="AD116"/>
      <c r="AE116"/>
      <c r="AF116"/>
      <c r="AG116"/>
    </row>
    <row r="117" spans="1:33" s="38" customFormat="1" x14ac:dyDescent="0.2">
      <c r="A117"/>
      <c r="B117" s="31"/>
      <c r="C117" s="31"/>
      <c r="D117"/>
      <c r="E117"/>
      <c r="F117"/>
      <c r="G117" s="31"/>
      <c r="H117" s="31"/>
      <c r="I117" s="31"/>
      <c r="J117" s="31"/>
      <c r="K117"/>
      <c r="L117"/>
      <c r="M117"/>
      <c r="N117"/>
      <c r="O117"/>
      <c r="P117"/>
      <c r="Q117"/>
      <c r="R117"/>
      <c r="S117"/>
      <c r="T117"/>
      <c r="U117"/>
      <c r="V117"/>
      <c r="W117"/>
      <c r="X117"/>
      <c r="Y117"/>
      <c r="Z117"/>
      <c r="AA117"/>
      <c r="AB117"/>
      <c r="AC117"/>
      <c r="AD117"/>
      <c r="AE117"/>
      <c r="AF117"/>
      <c r="AG117"/>
    </row>
    <row r="118" spans="1:33" s="38" customFormat="1" x14ac:dyDescent="0.2">
      <c r="A118"/>
      <c r="B118" s="31"/>
      <c r="C118" s="31"/>
      <c r="D118"/>
      <c r="E118"/>
      <c r="F118"/>
      <c r="G118" s="31"/>
      <c r="H118" s="31"/>
      <c r="I118" s="31"/>
      <c r="J118" s="31"/>
      <c r="K118"/>
      <c r="L118"/>
      <c r="M118"/>
      <c r="N118"/>
      <c r="O118"/>
      <c r="P118"/>
      <c r="Q118"/>
      <c r="R118"/>
      <c r="S118"/>
      <c r="T118"/>
      <c r="U118"/>
      <c r="V118"/>
      <c r="W118"/>
      <c r="X118"/>
      <c r="Y118"/>
      <c r="Z118"/>
      <c r="AA118"/>
      <c r="AB118"/>
      <c r="AC118"/>
      <c r="AD118"/>
      <c r="AE118"/>
      <c r="AF118"/>
      <c r="AG118"/>
    </row>
    <row r="119" spans="1:33" s="38" customFormat="1" x14ac:dyDescent="0.2">
      <c r="A119"/>
      <c r="B119" s="31"/>
      <c r="C119" s="31"/>
      <c r="D119"/>
      <c r="E119"/>
      <c r="F119"/>
      <c r="G119" s="31"/>
      <c r="H119" s="31"/>
      <c r="I119" s="31"/>
      <c r="J119" s="31"/>
      <c r="K119"/>
      <c r="L119"/>
      <c r="M119"/>
      <c r="N119"/>
      <c r="O119"/>
      <c r="P119"/>
      <c r="Q119"/>
      <c r="R119"/>
      <c r="S119"/>
      <c r="T119"/>
      <c r="U119"/>
      <c r="V119"/>
      <c r="W119"/>
      <c r="X119"/>
      <c r="Y119"/>
      <c r="Z119"/>
      <c r="AA119"/>
      <c r="AB119"/>
      <c r="AC119"/>
      <c r="AD119"/>
      <c r="AE119"/>
      <c r="AF119"/>
      <c r="AG119"/>
    </row>
    <row r="120" spans="1:33" s="38" customFormat="1" x14ac:dyDescent="0.2">
      <c r="A120"/>
      <c r="B120" s="31"/>
      <c r="C120" s="31"/>
      <c r="D120"/>
      <c r="E120"/>
      <c r="F120"/>
      <c r="G120" s="31"/>
      <c r="H120" s="31"/>
      <c r="I120" s="31"/>
      <c r="J120" s="31"/>
      <c r="K120"/>
      <c r="L120"/>
      <c r="M120"/>
      <c r="N120"/>
      <c r="O120"/>
      <c r="P120"/>
      <c r="Q120"/>
      <c r="R120"/>
      <c r="S120"/>
      <c r="T120"/>
      <c r="U120"/>
      <c r="V120"/>
      <c r="W120"/>
      <c r="X120"/>
      <c r="Y120"/>
      <c r="Z120"/>
      <c r="AA120"/>
      <c r="AB120"/>
      <c r="AC120"/>
      <c r="AD120"/>
      <c r="AE120"/>
      <c r="AF120"/>
      <c r="AG120"/>
    </row>
    <row r="121" spans="1:33" s="38" customFormat="1" x14ac:dyDescent="0.2">
      <c r="A121"/>
      <c r="B121" s="31"/>
      <c r="C121" s="31"/>
      <c r="D121"/>
      <c r="E121"/>
      <c r="F121"/>
      <c r="G121" s="31"/>
      <c r="H121" s="31"/>
      <c r="I121" s="31"/>
      <c r="J121" s="31"/>
      <c r="K121"/>
      <c r="L121"/>
      <c r="M121"/>
      <c r="N121"/>
      <c r="O121"/>
      <c r="P121"/>
      <c r="Q121"/>
      <c r="R121"/>
      <c r="S121"/>
      <c r="T121"/>
      <c r="U121"/>
      <c r="V121"/>
      <c r="W121"/>
      <c r="X121"/>
      <c r="Y121"/>
      <c r="Z121"/>
      <c r="AA121"/>
      <c r="AB121"/>
      <c r="AC121"/>
      <c r="AD121"/>
      <c r="AE121"/>
      <c r="AF121"/>
      <c r="AG121"/>
    </row>
    <row r="122" spans="1:33" s="38" customFormat="1" x14ac:dyDescent="0.2">
      <c r="A122"/>
      <c r="B122" s="31"/>
      <c r="C122" s="31"/>
      <c r="D122"/>
      <c r="E122"/>
      <c r="F122"/>
      <c r="G122" s="31"/>
      <c r="H122" s="31"/>
      <c r="I122" s="31"/>
      <c r="J122" s="31"/>
      <c r="K122"/>
      <c r="L122"/>
      <c r="M122"/>
      <c r="N122"/>
      <c r="O122"/>
      <c r="P122"/>
      <c r="Q122"/>
      <c r="R122"/>
      <c r="S122"/>
      <c r="T122"/>
      <c r="U122"/>
      <c r="V122"/>
      <c r="W122"/>
      <c r="X122"/>
      <c r="Y122"/>
      <c r="Z122"/>
      <c r="AA122"/>
      <c r="AB122"/>
      <c r="AC122"/>
      <c r="AD122"/>
      <c r="AE122"/>
      <c r="AF122"/>
      <c r="AG122"/>
    </row>
    <row r="123" spans="1:33" s="38" customFormat="1" x14ac:dyDescent="0.2">
      <c r="A123"/>
      <c r="B123" s="31"/>
      <c r="C123" s="31"/>
      <c r="D123"/>
      <c r="E123"/>
      <c r="F123"/>
      <c r="G123" s="31"/>
      <c r="H123" s="31"/>
      <c r="I123" s="31"/>
      <c r="J123" s="31"/>
      <c r="K123"/>
      <c r="L123"/>
      <c r="M123"/>
      <c r="N123"/>
      <c r="O123"/>
      <c r="P123"/>
      <c r="Q123"/>
      <c r="R123"/>
      <c r="S123"/>
      <c r="T123"/>
      <c r="U123"/>
      <c r="V123"/>
      <c r="W123"/>
      <c r="X123"/>
      <c r="Y123"/>
      <c r="Z123"/>
      <c r="AA123"/>
      <c r="AB123"/>
      <c r="AC123"/>
      <c r="AD123"/>
      <c r="AE123"/>
      <c r="AF123"/>
      <c r="AG123"/>
    </row>
    <row r="124" spans="1:33" s="38" customFormat="1" x14ac:dyDescent="0.2">
      <c r="A124"/>
      <c r="B124" s="31"/>
      <c r="C124" s="31"/>
      <c r="D124"/>
      <c r="E124"/>
      <c r="F124"/>
      <c r="G124" s="31"/>
      <c r="H124" s="31"/>
      <c r="I124" s="31"/>
      <c r="J124" s="31"/>
      <c r="K124"/>
      <c r="L124"/>
      <c r="M124"/>
      <c r="N124"/>
      <c r="O124"/>
      <c r="P124"/>
      <c r="Q124"/>
      <c r="R124"/>
      <c r="S124"/>
      <c r="T124"/>
      <c r="U124"/>
      <c r="V124"/>
      <c r="W124"/>
      <c r="X124"/>
      <c r="Y124"/>
      <c r="Z124"/>
      <c r="AA124"/>
      <c r="AB124"/>
      <c r="AC124"/>
      <c r="AD124"/>
      <c r="AE124"/>
      <c r="AF124"/>
      <c r="AG124"/>
    </row>
    <row r="125" spans="1:33" s="38" customFormat="1" x14ac:dyDescent="0.2">
      <c r="A125"/>
      <c r="B125" s="31"/>
      <c r="C125" s="31"/>
      <c r="D125"/>
      <c r="E125"/>
      <c r="F125"/>
      <c r="G125" s="31"/>
      <c r="H125" s="31"/>
      <c r="I125" s="31"/>
      <c r="J125" s="31"/>
      <c r="K125"/>
      <c r="L125"/>
      <c r="M125"/>
      <c r="N125"/>
      <c r="O125"/>
      <c r="P125"/>
      <c r="Q125"/>
      <c r="R125"/>
      <c r="S125"/>
      <c r="T125"/>
      <c r="U125"/>
      <c r="V125"/>
      <c r="W125"/>
      <c r="X125"/>
      <c r="Y125"/>
      <c r="Z125"/>
      <c r="AA125"/>
      <c r="AB125"/>
      <c r="AC125"/>
      <c r="AD125"/>
      <c r="AE125"/>
      <c r="AF125"/>
      <c r="AG125"/>
    </row>
    <row r="126" spans="1:33" s="38" customFormat="1" x14ac:dyDescent="0.2">
      <c r="A126"/>
      <c r="B126" s="31"/>
      <c r="C126" s="31"/>
      <c r="D126"/>
      <c r="E126"/>
      <c r="F126"/>
      <c r="G126" s="31"/>
      <c r="H126" s="31"/>
      <c r="I126" s="31"/>
      <c r="J126" s="31"/>
      <c r="K126"/>
      <c r="L126"/>
      <c r="M126"/>
      <c r="N126"/>
      <c r="O126"/>
      <c r="P126"/>
      <c r="Q126"/>
      <c r="R126"/>
      <c r="S126"/>
      <c r="T126"/>
      <c r="U126"/>
      <c r="V126"/>
      <c r="W126"/>
      <c r="X126"/>
      <c r="Y126"/>
      <c r="Z126"/>
      <c r="AA126"/>
      <c r="AB126"/>
      <c r="AC126"/>
      <c r="AD126"/>
      <c r="AE126"/>
      <c r="AF126"/>
      <c r="AG126"/>
    </row>
    <row r="127" spans="1:33" s="38" customFormat="1" x14ac:dyDescent="0.2">
      <c r="A127"/>
      <c r="B127" s="31"/>
      <c r="C127" s="31"/>
      <c r="D127"/>
      <c r="E127"/>
      <c r="F127"/>
      <c r="G127" s="31"/>
      <c r="H127" s="31"/>
      <c r="I127" s="31"/>
      <c r="J127" s="31"/>
      <c r="K127"/>
      <c r="L127"/>
      <c r="M127"/>
      <c r="N127"/>
      <c r="O127"/>
      <c r="P127"/>
      <c r="Q127"/>
      <c r="R127"/>
      <c r="S127"/>
      <c r="T127"/>
      <c r="U127"/>
      <c r="V127"/>
      <c r="W127"/>
      <c r="X127"/>
      <c r="Y127"/>
      <c r="Z127"/>
      <c r="AA127"/>
      <c r="AB127"/>
      <c r="AC127"/>
      <c r="AD127"/>
      <c r="AE127"/>
      <c r="AF127"/>
      <c r="AG127"/>
    </row>
    <row r="128" spans="1:33" s="38" customFormat="1" x14ac:dyDescent="0.2">
      <c r="A128"/>
      <c r="B128" s="31"/>
      <c r="C128" s="31"/>
      <c r="D128"/>
      <c r="E128"/>
      <c r="F128"/>
      <c r="G128" s="31"/>
      <c r="H128" s="31"/>
      <c r="I128" s="31"/>
      <c r="J128" s="31"/>
      <c r="K128"/>
      <c r="L128"/>
      <c r="M128"/>
      <c r="N128"/>
      <c r="O128"/>
      <c r="P128"/>
      <c r="Q128"/>
      <c r="R128"/>
      <c r="S128"/>
      <c r="T128"/>
      <c r="U128"/>
      <c r="V128"/>
      <c r="W128"/>
      <c r="X128"/>
      <c r="Y128"/>
      <c r="Z128"/>
      <c r="AA128"/>
      <c r="AB128"/>
      <c r="AC128"/>
      <c r="AD128"/>
      <c r="AE128"/>
      <c r="AF128"/>
      <c r="AG128"/>
    </row>
    <row r="129" spans="1:33" s="38" customFormat="1" x14ac:dyDescent="0.2">
      <c r="A129"/>
      <c r="B129" s="31"/>
      <c r="C129" s="31"/>
      <c r="D129"/>
      <c r="E129"/>
      <c r="F129"/>
      <c r="G129" s="31"/>
      <c r="H129" s="31"/>
      <c r="I129" s="31"/>
      <c r="J129" s="31"/>
      <c r="K129"/>
      <c r="L129"/>
      <c r="M129"/>
      <c r="N129"/>
      <c r="O129"/>
      <c r="P129"/>
      <c r="Q129"/>
      <c r="R129"/>
      <c r="S129"/>
      <c r="T129"/>
      <c r="U129"/>
      <c r="V129"/>
      <c r="W129"/>
      <c r="X129"/>
      <c r="Y129"/>
      <c r="Z129"/>
      <c r="AA129"/>
      <c r="AB129"/>
      <c r="AC129"/>
      <c r="AD129"/>
      <c r="AE129"/>
      <c r="AF129"/>
      <c r="AG129"/>
    </row>
    <row r="130" spans="1:33" s="38" customFormat="1" x14ac:dyDescent="0.2">
      <c r="A130"/>
      <c r="B130" s="31"/>
      <c r="C130" s="31"/>
      <c r="D130"/>
      <c r="E130"/>
      <c r="F130"/>
      <c r="G130" s="31"/>
      <c r="H130" s="31"/>
      <c r="I130" s="31"/>
      <c r="J130" s="31"/>
      <c r="K130"/>
      <c r="L130"/>
      <c r="M130"/>
      <c r="N130"/>
      <c r="O130"/>
      <c r="P130"/>
      <c r="Q130"/>
      <c r="R130"/>
      <c r="S130"/>
      <c r="T130"/>
      <c r="U130"/>
      <c r="V130"/>
      <c r="W130"/>
      <c r="X130"/>
      <c r="Y130"/>
      <c r="Z130"/>
      <c r="AA130"/>
      <c r="AB130"/>
      <c r="AC130"/>
      <c r="AD130"/>
      <c r="AE130"/>
      <c r="AF130"/>
      <c r="AG130"/>
    </row>
    <row r="131" spans="1:33" s="38" customFormat="1" x14ac:dyDescent="0.2">
      <c r="A131"/>
      <c r="B131" s="31"/>
      <c r="C131" s="31"/>
      <c r="D131"/>
      <c r="E131"/>
      <c r="F131"/>
      <c r="G131" s="31"/>
      <c r="H131" s="31"/>
      <c r="I131" s="31"/>
      <c r="J131" s="31"/>
      <c r="K131"/>
      <c r="L131"/>
      <c r="M131"/>
      <c r="N131"/>
      <c r="O131"/>
      <c r="P131"/>
      <c r="Q131"/>
      <c r="R131"/>
      <c r="S131"/>
      <c r="T131"/>
      <c r="U131"/>
      <c r="V131"/>
      <c r="W131"/>
      <c r="X131"/>
      <c r="Y131"/>
      <c r="Z131"/>
      <c r="AA131"/>
      <c r="AB131"/>
      <c r="AC131"/>
      <c r="AD131"/>
      <c r="AE131"/>
      <c r="AF131"/>
      <c r="AG131"/>
    </row>
    <row r="132" spans="1:33" s="38" customFormat="1" x14ac:dyDescent="0.2">
      <c r="A132"/>
      <c r="B132" s="31"/>
      <c r="C132" s="31"/>
      <c r="D132"/>
      <c r="E132"/>
      <c r="F132"/>
      <c r="G132" s="31"/>
      <c r="H132" s="31"/>
      <c r="I132" s="31"/>
      <c r="J132" s="31"/>
      <c r="K132"/>
      <c r="L132"/>
      <c r="M132"/>
      <c r="N132"/>
      <c r="O132"/>
      <c r="P132"/>
      <c r="Q132"/>
      <c r="R132"/>
      <c r="S132"/>
      <c r="T132"/>
      <c r="U132"/>
      <c r="V132"/>
      <c r="W132"/>
      <c r="X132"/>
      <c r="Y132"/>
      <c r="Z132"/>
      <c r="AA132"/>
      <c r="AB132"/>
      <c r="AC132"/>
      <c r="AD132"/>
      <c r="AE132"/>
      <c r="AF132"/>
      <c r="AG132"/>
    </row>
    <row r="133" spans="1:33" s="38" customFormat="1" x14ac:dyDescent="0.2">
      <c r="A133"/>
      <c r="B133" s="31"/>
      <c r="C133" s="31"/>
      <c r="D133"/>
      <c r="E133"/>
      <c r="F133"/>
      <c r="G133" s="31"/>
      <c r="H133" s="31"/>
      <c r="I133" s="31"/>
      <c r="J133" s="31"/>
      <c r="K133"/>
      <c r="L133"/>
      <c r="M133"/>
      <c r="N133"/>
      <c r="O133"/>
      <c r="P133"/>
      <c r="Q133"/>
      <c r="R133"/>
      <c r="S133"/>
      <c r="T133"/>
      <c r="U133"/>
      <c r="V133"/>
      <c r="W133"/>
      <c r="X133"/>
      <c r="Y133"/>
      <c r="Z133"/>
      <c r="AA133"/>
      <c r="AB133"/>
      <c r="AC133"/>
      <c r="AD133"/>
      <c r="AE133"/>
      <c r="AF133"/>
      <c r="AG133"/>
    </row>
    <row r="134" spans="1:33" s="38" customFormat="1" x14ac:dyDescent="0.2">
      <c r="A134"/>
      <c r="B134" s="31"/>
      <c r="C134" s="31"/>
      <c r="D134"/>
      <c r="E134"/>
      <c r="F134"/>
      <c r="G134" s="31"/>
      <c r="H134" s="31"/>
      <c r="I134" s="31"/>
      <c r="J134" s="31"/>
      <c r="K134"/>
      <c r="L134"/>
      <c r="M134"/>
      <c r="N134"/>
      <c r="O134"/>
      <c r="P134"/>
      <c r="Q134"/>
      <c r="R134"/>
      <c r="S134"/>
      <c r="T134"/>
      <c r="U134"/>
      <c r="V134"/>
      <c r="W134"/>
      <c r="X134"/>
      <c r="Y134"/>
      <c r="Z134"/>
      <c r="AA134"/>
      <c r="AB134"/>
      <c r="AC134"/>
      <c r="AD134"/>
      <c r="AE134"/>
      <c r="AF134"/>
      <c r="AG134"/>
    </row>
    <row r="135" spans="1:33" s="38" customFormat="1" x14ac:dyDescent="0.2">
      <c r="A135"/>
      <c r="B135" s="31"/>
      <c r="C135" s="31"/>
      <c r="D135"/>
      <c r="E135"/>
      <c r="F135"/>
      <c r="G135" s="31"/>
      <c r="H135" s="31"/>
      <c r="I135" s="31"/>
      <c r="J135" s="31"/>
      <c r="K135"/>
      <c r="L135"/>
      <c r="M135"/>
      <c r="N135"/>
      <c r="O135"/>
      <c r="P135"/>
      <c r="Q135"/>
      <c r="R135"/>
      <c r="S135"/>
      <c r="T135"/>
      <c r="U135"/>
      <c r="V135"/>
      <c r="W135"/>
      <c r="X135"/>
      <c r="Y135"/>
      <c r="Z135"/>
      <c r="AA135"/>
      <c r="AB135"/>
      <c r="AC135"/>
      <c r="AD135"/>
      <c r="AE135"/>
      <c r="AF135"/>
      <c r="AG135"/>
    </row>
    <row r="136" spans="1:33" s="38" customFormat="1" x14ac:dyDescent="0.2">
      <c r="A136"/>
      <c r="B136" s="31"/>
      <c r="C136" s="31"/>
      <c r="D136"/>
      <c r="E136"/>
      <c r="F136"/>
      <c r="G136" s="31"/>
      <c r="H136" s="31"/>
      <c r="I136" s="31"/>
      <c r="J136" s="31"/>
      <c r="K136"/>
      <c r="L136"/>
      <c r="M136"/>
      <c r="N136"/>
      <c r="O136"/>
      <c r="P136"/>
      <c r="Q136"/>
      <c r="R136"/>
      <c r="S136"/>
      <c r="T136"/>
      <c r="U136"/>
      <c r="V136"/>
      <c r="W136"/>
      <c r="X136"/>
      <c r="Y136"/>
      <c r="Z136"/>
      <c r="AA136"/>
      <c r="AB136"/>
      <c r="AC136"/>
      <c r="AD136"/>
      <c r="AE136"/>
      <c r="AF136"/>
      <c r="AG136"/>
    </row>
    <row r="137" spans="1:33" s="38" customFormat="1" x14ac:dyDescent="0.2">
      <c r="A137"/>
      <c r="B137" s="31"/>
      <c r="C137" s="31"/>
      <c r="D137"/>
      <c r="E137"/>
      <c r="F137"/>
      <c r="G137" s="31"/>
      <c r="H137" s="31"/>
      <c r="I137" s="31"/>
      <c r="J137" s="31"/>
      <c r="K137"/>
      <c r="L137"/>
      <c r="M137"/>
      <c r="N137"/>
      <c r="O137"/>
      <c r="P137"/>
      <c r="Q137"/>
      <c r="R137"/>
      <c r="S137"/>
      <c r="T137"/>
      <c r="U137"/>
      <c r="V137"/>
      <c r="W137"/>
      <c r="X137"/>
      <c r="Y137"/>
      <c r="Z137"/>
      <c r="AA137"/>
      <c r="AB137"/>
      <c r="AC137"/>
      <c r="AD137"/>
      <c r="AE137"/>
      <c r="AF137"/>
      <c r="AG137"/>
    </row>
    <row r="138" spans="1:33" s="38" customFormat="1" x14ac:dyDescent="0.2">
      <c r="A138"/>
      <c r="B138" s="31"/>
      <c r="C138" s="31"/>
      <c r="D138"/>
      <c r="E138"/>
      <c r="F138"/>
      <c r="G138" s="31"/>
      <c r="H138" s="31"/>
      <c r="I138" s="31"/>
      <c r="J138" s="31"/>
      <c r="K138"/>
      <c r="L138"/>
      <c r="M138"/>
      <c r="N138"/>
      <c r="O138"/>
      <c r="P138"/>
      <c r="Q138"/>
      <c r="R138"/>
      <c r="S138"/>
      <c r="T138"/>
      <c r="U138"/>
      <c r="V138"/>
      <c r="W138"/>
      <c r="X138"/>
      <c r="Y138"/>
      <c r="Z138"/>
      <c r="AA138"/>
      <c r="AB138"/>
      <c r="AC138"/>
      <c r="AD138"/>
      <c r="AE138"/>
      <c r="AF138"/>
      <c r="AG138"/>
    </row>
    <row r="139" spans="1:33" s="38" customFormat="1" x14ac:dyDescent="0.2">
      <c r="A139"/>
      <c r="B139" s="31"/>
      <c r="C139" s="31"/>
      <c r="D139"/>
      <c r="E139"/>
      <c r="F139"/>
      <c r="G139" s="31"/>
      <c r="H139" s="31"/>
      <c r="I139" s="31"/>
      <c r="J139" s="31"/>
      <c r="K139"/>
      <c r="L139"/>
      <c r="M139"/>
      <c r="N139"/>
      <c r="O139"/>
      <c r="P139"/>
      <c r="Q139"/>
      <c r="R139"/>
      <c r="S139"/>
      <c r="T139"/>
      <c r="U139"/>
      <c r="V139"/>
      <c r="W139"/>
      <c r="X139"/>
      <c r="Y139"/>
      <c r="Z139"/>
      <c r="AA139"/>
      <c r="AB139"/>
      <c r="AC139"/>
      <c r="AD139"/>
      <c r="AE139"/>
      <c r="AF139"/>
      <c r="AG139"/>
    </row>
    <row r="140" spans="1:33" s="38" customFormat="1" x14ac:dyDescent="0.2">
      <c r="A140"/>
      <c r="B140" s="31"/>
      <c r="C140" s="31"/>
      <c r="D140"/>
      <c r="E140"/>
      <c r="F140"/>
      <c r="G140" s="31"/>
      <c r="H140" s="31"/>
      <c r="I140" s="31"/>
      <c r="J140" s="31"/>
      <c r="K140"/>
      <c r="L140"/>
      <c r="M140"/>
      <c r="N140"/>
      <c r="O140"/>
      <c r="P140"/>
      <c r="Q140"/>
      <c r="R140"/>
      <c r="S140"/>
      <c r="T140"/>
      <c r="U140"/>
      <c r="V140"/>
      <c r="W140"/>
      <c r="X140"/>
      <c r="Y140"/>
      <c r="Z140"/>
      <c r="AA140"/>
      <c r="AB140"/>
      <c r="AC140"/>
      <c r="AD140"/>
      <c r="AE140"/>
      <c r="AF140"/>
      <c r="AG140"/>
    </row>
    <row r="141" spans="1:33" s="38" customFormat="1" x14ac:dyDescent="0.2">
      <c r="A141"/>
      <c r="B141" s="31"/>
      <c r="C141" s="31"/>
      <c r="D141"/>
      <c r="E141"/>
      <c r="F141"/>
      <c r="G141" s="31"/>
      <c r="H141" s="31"/>
      <c r="I141" s="31"/>
      <c r="J141" s="31"/>
      <c r="K141"/>
      <c r="L141"/>
      <c r="M141"/>
      <c r="N141"/>
      <c r="O141"/>
      <c r="P141"/>
      <c r="Q141"/>
      <c r="R141"/>
      <c r="S141"/>
      <c r="T141"/>
      <c r="U141"/>
      <c r="V141"/>
      <c r="W141"/>
      <c r="X141"/>
      <c r="Y141"/>
      <c r="Z141"/>
      <c r="AA141"/>
      <c r="AB141"/>
      <c r="AC141"/>
      <c r="AD141"/>
      <c r="AE141"/>
      <c r="AF141"/>
      <c r="AG141"/>
    </row>
    <row r="142" spans="1:33" s="38" customFormat="1" x14ac:dyDescent="0.2">
      <c r="A142"/>
      <c r="B142" s="31"/>
      <c r="C142" s="31"/>
      <c r="D142"/>
      <c r="E142"/>
      <c r="F142"/>
      <c r="G142" s="31"/>
      <c r="H142" s="31"/>
      <c r="I142" s="31"/>
      <c r="J142" s="31"/>
      <c r="K142"/>
      <c r="L142"/>
      <c r="M142"/>
      <c r="N142"/>
      <c r="O142"/>
      <c r="P142"/>
      <c r="Q142"/>
      <c r="R142"/>
      <c r="S142"/>
      <c r="T142"/>
      <c r="U142"/>
      <c r="V142"/>
      <c r="W142"/>
      <c r="X142"/>
      <c r="Y142"/>
      <c r="Z142"/>
      <c r="AA142"/>
      <c r="AB142"/>
      <c r="AC142"/>
      <c r="AD142"/>
      <c r="AE142"/>
      <c r="AF142"/>
      <c r="AG142"/>
    </row>
    <row r="143" spans="1:33" s="38" customFormat="1" x14ac:dyDescent="0.2">
      <c r="A143"/>
      <c r="B143" s="31"/>
      <c r="C143" s="31"/>
      <c r="D143"/>
      <c r="E143"/>
      <c r="F143"/>
      <c r="G143" s="31"/>
      <c r="H143" s="31"/>
      <c r="I143" s="31"/>
      <c r="J143" s="31"/>
      <c r="K143"/>
      <c r="L143"/>
      <c r="M143"/>
      <c r="N143"/>
      <c r="O143"/>
      <c r="P143"/>
      <c r="Q143"/>
      <c r="R143"/>
      <c r="S143"/>
      <c r="T143"/>
      <c r="U143"/>
      <c r="V143"/>
      <c r="W143"/>
      <c r="X143"/>
      <c r="Y143"/>
      <c r="Z143"/>
      <c r="AA143"/>
      <c r="AB143"/>
      <c r="AC143"/>
      <c r="AD143"/>
      <c r="AE143"/>
      <c r="AF143"/>
      <c r="AG143"/>
    </row>
    <row r="144" spans="1:33" s="38" customFormat="1" x14ac:dyDescent="0.2">
      <c r="A144"/>
      <c r="B144" s="31"/>
      <c r="C144" s="31"/>
      <c r="D144"/>
      <c r="E144"/>
      <c r="F144"/>
      <c r="G144" s="31"/>
      <c r="H144" s="31"/>
      <c r="I144" s="31"/>
      <c r="J144" s="31"/>
      <c r="K144"/>
      <c r="L144"/>
      <c r="M144"/>
      <c r="N144"/>
      <c r="O144"/>
      <c r="P144"/>
      <c r="Q144"/>
      <c r="R144"/>
      <c r="S144"/>
      <c r="T144"/>
      <c r="U144"/>
      <c r="V144"/>
      <c r="W144"/>
      <c r="X144"/>
      <c r="Y144"/>
      <c r="Z144"/>
      <c r="AA144"/>
      <c r="AB144"/>
      <c r="AC144"/>
      <c r="AD144"/>
      <c r="AE144"/>
      <c r="AF144"/>
      <c r="AG144"/>
    </row>
    <row r="145" spans="1:33" s="38" customFormat="1" x14ac:dyDescent="0.2">
      <c r="A145"/>
      <c r="B145" s="31"/>
      <c r="C145" s="31"/>
      <c r="D145"/>
      <c r="E145"/>
      <c r="F145"/>
      <c r="G145" s="31"/>
      <c r="H145" s="31"/>
      <c r="I145" s="31"/>
      <c r="J145" s="31"/>
      <c r="K145"/>
      <c r="L145"/>
      <c r="M145"/>
      <c r="N145"/>
      <c r="O145"/>
      <c r="P145"/>
      <c r="Q145"/>
      <c r="R145"/>
      <c r="S145"/>
      <c r="T145"/>
      <c r="U145"/>
      <c r="V145"/>
      <c r="W145"/>
      <c r="X145"/>
      <c r="Y145"/>
      <c r="Z145"/>
      <c r="AA145"/>
      <c r="AB145"/>
      <c r="AC145"/>
      <c r="AD145"/>
      <c r="AE145"/>
      <c r="AF145"/>
      <c r="AG145"/>
    </row>
    <row r="146" spans="1:33" s="38" customFormat="1" x14ac:dyDescent="0.2">
      <c r="A146"/>
      <c r="B146" s="31"/>
      <c r="C146" s="31"/>
      <c r="D146"/>
      <c r="E146"/>
      <c r="F146"/>
      <c r="G146" s="31"/>
      <c r="H146" s="31"/>
      <c r="I146" s="31"/>
      <c r="J146" s="31"/>
      <c r="K146"/>
      <c r="L146"/>
      <c r="M146"/>
      <c r="N146"/>
      <c r="O146"/>
      <c r="P146"/>
      <c r="Q146"/>
      <c r="R146"/>
      <c r="S146"/>
      <c r="T146"/>
      <c r="U146"/>
      <c r="V146"/>
      <c r="W146"/>
      <c r="X146"/>
      <c r="Y146"/>
      <c r="Z146"/>
      <c r="AA146"/>
      <c r="AB146"/>
      <c r="AC146"/>
      <c r="AD146"/>
      <c r="AE146"/>
      <c r="AF146"/>
      <c r="AG146"/>
    </row>
    <row r="147" spans="1:33" s="38" customFormat="1" x14ac:dyDescent="0.2">
      <c r="A147"/>
      <c r="B147" s="31"/>
      <c r="C147" s="31"/>
      <c r="D147"/>
      <c r="E147"/>
      <c r="F147"/>
      <c r="G147" s="31"/>
      <c r="H147" s="31"/>
      <c r="I147" s="31"/>
      <c r="J147" s="31"/>
      <c r="K147"/>
      <c r="L147"/>
      <c r="M147"/>
      <c r="N147"/>
      <c r="O147"/>
      <c r="P147"/>
      <c r="Q147"/>
      <c r="R147"/>
      <c r="S147"/>
      <c r="T147"/>
      <c r="U147"/>
      <c r="V147"/>
      <c r="W147"/>
      <c r="X147"/>
      <c r="Y147"/>
      <c r="Z147"/>
      <c r="AA147"/>
      <c r="AB147"/>
      <c r="AC147"/>
      <c r="AD147"/>
      <c r="AE147"/>
      <c r="AF147"/>
      <c r="AG147"/>
    </row>
    <row r="148" spans="1:33" s="38" customFormat="1" x14ac:dyDescent="0.2">
      <c r="A148"/>
      <c r="B148" s="31"/>
      <c r="C148" s="31"/>
      <c r="D148"/>
      <c r="E148"/>
      <c r="F148"/>
      <c r="G148" s="31"/>
      <c r="H148" s="31"/>
      <c r="I148" s="31"/>
      <c r="J148" s="31"/>
      <c r="K148"/>
      <c r="L148"/>
      <c r="M148"/>
      <c r="N148"/>
      <c r="O148"/>
      <c r="P148"/>
      <c r="Q148"/>
      <c r="R148"/>
      <c r="S148"/>
      <c r="T148"/>
      <c r="U148"/>
      <c r="V148"/>
      <c r="W148"/>
      <c r="X148"/>
      <c r="Y148"/>
      <c r="Z148"/>
      <c r="AA148"/>
      <c r="AB148"/>
      <c r="AC148"/>
      <c r="AD148"/>
      <c r="AE148"/>
      <c r="AF148"/>
      <c r="AG148"/>
    </row>
    <row r="149" spans="1:33" s="38" customFormat="1" x14ac:dyDescent="0.2">
      <c r="A149"/>
      <c r="B149" s="31"/>
      <c r="C149" s="31"/>
      <c r="D149"/>
      <c r="E149"/>
      <c r="F149"/>
      <c r="G149" s="31"/>
      <c r="H149" s="31"/>
      <c r="I149" s="31"/>
      <c r="J149" s="31"/>
      <c r="K149"/>
      <c r="L149"/>
      <c r="M149"/>
      <c r="N149"/>
      <c r="O149"/>
      <c r="P149"/>
      <c r="Q149"/>
      <c r="R149"/>
      <c r="S149"/>
      <c r="T149"/>
      <c r="U149"/>
      <c r="V149"/>
      <c r="W149"/>
      <c r="X149"/>
      <c r="Y149"/>
      <c r="Z149"/>
      <c r="AA149"/>
      <c r="AB149"/>
      <c r="AC149"/>
      <c r="AD149"/>
      <c r="AE149"/>
      <c r="AF149"/>
      <c r="AG149"/>
    </row>
    <row r="150" spans="1:33" s="38" customFormat="1" x14ac:dyDescent="0.2">
      <c r="A150"/>
      <c r="B150" s="31"/>
      <c r="C150" s="31"/>
      <c r="D150"/>
      <c r="E150"/>
      <c r="F150"/>
      <c r="G150" s="31"/>
      <c r="H150" s="31"/>
      <c r="I150" s="31"/>
      <c r="J150" s="31"/>
      <c r="K150"/>
      <c r="L150"/>
      <c r="M150"/>
      <c r="N150"/>
      <c r="O150"/>
      <c r="P150"/>
      <c r="Q150"/>
      <c r="R150"/>
      <c r="S150"/>
      <c r="T150"/>
      <c r="U150"/>
      <c r="V150"/>
      <c r="W150"/>
      <c r="X150"/>
      <c r="Y150"/>
      <c r="Z150"/>
      <c r="AA150"/>
      <c r="AB150"/>
      <c r="AC150"/>
      <c r="AD150"/>
      <c r="AE150"/>
      <c r="AF150"/>
      <c r="AG150"/>
    </row>
    <row r="151" spans="1:33" s="38" customFormat="1" x14ac:dyDescent="0.2">
      <c r="A151"/>
      <c r="B151" s="31"/>
      <c r="C151" s="31"/>
      <c r="D151"/>
      <c r="E151"/>
      <c r="F151"/>
      <c r="G151" s="31"/>
      <c r="H151" s="31"/>
      <c r="I151" s="31"/>
      <c r="J151" s="31"/>
      <c r="K151"/>
      <c r="L151"/>
      <c r="M151"/>
      <c r="N151"/>
      <c r="O151"/>
      <c r="P151"/>
      <c r="Q151"/>
      <c r="R151"/>
      <c r="S151"/>
      <c r="T151"/>
      <c r="U151"/>
      <c r="V151"/>
      <c r="W151"/>
      <c r="X151"/>
      <c r="Y151"/>
      <c r="Z151"/>
      <c r="AA151"/>
      <c r="AB151"/>
      <c r="AC151"/>
      <c r="AD151"/>
      <c r="AE151"/>
      <c r="AF151"/>
      <c r="AG151"/>
    </row>
    <row r="152" spans="1:33" s="38" customFormat="1" x14ac:dyDescent="0.2">
      <c r="A152"/>
      <c r="B152" s="31"/>
      <c r="C152" s="31"/>
      <c r="D152"/>
      <c r="E152"/>
      <c r="F152"/>
      <c r="G152" s="31"/>
      <c r="H152" s="31"/>
      <c r="I152" s="31"/>
      <c r="J152" s="31"/>
      <c r="K152"/>
      <c r="L152"/>
      <c r="M152"/>
      <c r="N152"/>
      <c r="O152"/>
      <c r="P152"/>
      <c r="Q152"/>
      <c r="R152"/>
      <c r="S152"/>
      <c r="T152"/>
      <c r="U152"/>
      <c r="V152"/>
      <c r="W152"/>
      <c r="X152"/>
      <c r="Y152"/>
      <c r="Z152"/>
      <c r="AA152"/>
      <c r="AB152"/>
      <c r="AC152"/>
      <c r="AD152"/>
      <c r="AE152"/>
      <c r="AF152"/>
      <c r="AG152"/>
    </row>
    <row r="153" spans="1:33" s="38" customFormat="1" x14ac:dyDescent="0.2">
      <c r="A153"/>
      <c r="B153" s="31"/>
      <c r="C153" s="31"/>
      <c r="D153"/>
      <c r="E153"/>
      <c r="F153"/>
      <c r="G153" s="31"/>
      <c r="H153" s="31"/>
      <c r="I153" s="31"/>
      <c r="J153" s="31"/>
      <c r="K153"/>
      <c r="L153"/>
      <c r="M153"/>
      <c r="N153"/>
      <c r="O153"/>
      <c r="P153"/>
      <c r="Q153"/>
      <c r="R153"/>
      <c r="S153"/>
      <c r="T153"/>
      <c r="U153"/>
      <c r="V153"/>
      <c r="W153"/>
      <c r="X153"/>
      <c r="Y153"/>
      <c r="Z153"/>
      <c r="AA153"/>
      <c r="AB153"/>
      <c r="AC153"/>
      <c r="AD153"/>
      <c r="AE153"/>
      <c r="AF153"/>
      <c r="AG153"/>
    </row>
    <row r="154" spans="1:33" s="38" customFormat="1" x14ac:dyDescent="0.2">
      <c r="A154"/>
      <c r="B154" s="31"/>
      <c r="C154" s="31"/>
      <c r="D154"/>
      <c r="E154"/>
      <c r="F154"/>
      <c r="G154" s="31"/>
      <c r="H154" s="31"/>
      <c r="I154" s="31"/>
      <c r="J154" s="31"/>
      <c r="K154"/>
      <c r="L154"/>
      <c r="M154"/>
      <c r="N154"/>
      <c r="O154"/>
      <c r="P154"/>
      <c r="Q154"/>
      <c r="R154"/>
      <c r="S154"/>
      <c r="T154"/>
      <c r="U154"/>
      <c r="V154"/>
      <c r="W154"/>
      <c r="X154"/>
      <c r="Y154"/>
      <c r="Z154"/>
      <c r="AA154"/>
      <c r="AB154"/>
      <c r="AC154"/>
      <c r="AD154"/>
      <c r="AE154"/>
      <c r="AF154"/>
      <c r="AG154"/>
    </row>
    <row r="155" spans="1:33" s="38" customFormat="1" x14ac:dyDescent="0.2">
      <c r="A155"/>
      <c r="B155" s="31"/>
      <c r="C155" s="31"/>
      <c r="D155"/>
      <c r="E155"/>
      <c r="F155"/>
      <c r="G155" s="31"/>
      <c r="H155" s="31"/>
      <c r="I155" s="31"/>
      <c r="J155" s="31"/>
      <c r="K155"/>
      <c r="L155"/>
      <c r="M155"/>
      <c r="N155"/>
      <c r="O155"/>
      <c r="P155"/>
      <c r="Q155"/>
      <c r="R155"/>
      <c r="S155"/>
      <c r="T155"/>
      <c r="U155"/>
      <c r="V155"/>
      <c r="W155"/>
      <c r="X155"/>
      <c r="Y155"/>
      <c r="Z155"/>
      <c r="AA155"/>
      <c r="AB155"/>
      <c r="AC155"/>
      <c r="AD155"/>
      <c r="AE155"/>
      <c r="AF155"/>
      <c r="AG155"/>
    </row>
    <row r="156" spans="1:33" s="38" customFormat="1" x14ac:dyDescent="0.2">
      <c r="A156"/>
      <c r="B156" s="31"/>
      <c r="C156" s="31"/>
      <c r="D156"/>
      <c r="E156"/>
      <c r="F156"/>
      <c r="G156" s="31"/>
      <c r="H156" s="31"/>
      <c r="I156" s="31"/>
      <c r="J156" s="31"/>
      <c r="K156"/>
      <c r="L156"/>
      <c r="M156"/>
      <c r="N156"/>
      <c r="O156"/>
      <c r="P156"/>
      <c r="Q156"/>
      <c r="R156"/>
      <c r="S156"/>
      <c r="T156"/>
      <c r="U156"/>
      <c r="V156"/>
      <c r="W156"/>
      <c r="X156"/>
      <c r="Y156"/>
      <c r="Z156"/>
      <c r="AA156"/>
      <c r="AB156"/>
      <c r="AC156"/>
      <c r="AD156"/>
      <c r="AE156"/>
      <c r="AF156"/>
      <c r="AG156"/>
    </row>
    <row r="157" spans="1:33" s="38" customFormat="1" x14ac:dyDescent="0.2">
      <c r="A157"/>
      <c r="B157" s="31"/>
      <c r="C157" s="31"/>
      <c r="D157"/>
      <c r="E157"/>
      <c r="F157"/>
      <c r="G157" s="31"/>
      <c r="H157" s="31"/>
      <c r="I157" s="31"/>
      <c r="J157" s="31"/>
      <c r="K157"/>
      <c r="L157"/>
      <c r="M157"/>
      <c r="N157"/>
      <c r="O157"/>
      <c r="P157"/>
      <c r="Q157"/>
      <c r="R157"/>
      <c r="S157"/>
      <c r="T157"/>
      <c r="U157"/>
      <c r="V157"/>
      <c r="W157"/>
      <c r="X157"/>
      <c r="Y157"/>
      <c r="Z157"/>
      <c r="AA157"/>
      <c r="AB157"/>
      <c r="AC157"/>
      <c r="AD157"/>
      <c r="AE157"/>
      <c r="AF157"/>
      <c r="AG157"/>
    </row>
    <row r="158" spans="1:33" s="38" customFormat="1" x14ac:dyDescent="0.2">
      <c r="A158"/>
      <c r="B158" s="31"/>
      <c r="C158" s="31"/>
      <c r="D158"/>
      <c r="E158"/>
      <c r="F158"/>
      <c r="G158" s="31"/>
      <c r="H158" s="31"/>
      <c r="I158" s="31"/>
      <c r="J158" s="31"/>
      <c r="K158"/>
      <c r="L158"/>
      <c r="M158"/>
      <c r="N158"/>
      <c r="O158"/>
      <c r="P158"/>
      <c r="Q158"/>
      <c r="R158"/>
      <c r="S158"/>
      <c r="T158"/>
      <c r="U158"/>
      <c r="V158"/>
      <c r="W158"/>
      <c r="X158"/>
      <c r="Y158"/>
      <c r="Z158"/>
      <c r="AA158"/>
      <c r="AB158"/>
      <c r="AC158"/>
      <c r="AD158"/>
      <c r="AE158"/>
      <c r="AF158"/>
      <c r="AG158"/>
    </row>
    <row r="159" spans="1:33" s="38" customFormat="1" x14ac:dyDescent="0.2">
      <c r="A159"/>
      <c r="B159" s="31"/>
      <c r="C159" s="31"/>
      <c r="D159"/>
      <c r="E159"/>
      <c r="F159"/>
      <c r="G159" s="31"/>
      <c r="H159" s="31"/>
      <c r="I159" s="31"/>
      <c r="J159" s="31"/>
      <c r="K159"/>
      <c r="L159"/>
      <c r="M159"/>
      <c r="N159"/>
      <c r="O159"/>
      <c r="P159"/>
      <c r="Q159"/>
      <c r="R159"/>
      <c r="S159"/>
      <c r="T159"/>
      <c r="U159"/>
      <c r="V159"/>
      <c r="W159"/>
      <c r="X159"/>
      <c r="Y159"/>
      <c r="Z159"/>
      <c r="AA159"/>
      <c r="AB159"/>
      <c r="AC159"/>
      <c r="AD159"/>
      <c r="AE159"/>
      <c r="AF159"/>
      <c r="AG159"/>
    </row>
    <row r="160" spans="1:33" s="38" customFormat="1" x14ac:dyDescent="0.2">
      <c r="A160"/>
      <c r="B160" s="31"/>
      <c r="C160" s="31"/>
      <c r="D160"/>
      <c r="E160"/>
      <c r="F160"/>
      <c r="G160" s="31"/>
      <c r="H160" s="31"/>
      <c r="I160" s="31"/>
      <c r="J160" s="31"/>
      <c r="K160"/>
      <c r="L160"/>
      <c r="M160"/>
      <c r="N160"/>
      <c r="O160"/>
      <c r="P160"/>
      <c r="Q160"/>
      <c r="R160"/>
      <c r="S160"/>
      <c r="T160"/>
      <c r="U160"/>
      <c r="V160"/>
      <c r="W160"/>
      <c r="X160"/>
      <c r="Y160"/>
      <c r="Z160"/>
      <c r="AA160"/>
      <c r="AB160"/>
      <c r="AC160"/>
      <c r="AD160"/>
      <c r="AE160"/>
      <c r="AF160"/>
      <c r="AG160"/>
    </row>
    <row r="161" spans="1:33" s="38" customFormat="1" x14ac:dyDescent="0.2">
      <c r="A161"/>
      <c r="B161" s="31"/>
      <c r="C161" s="31"/>
      <c r="D161"/>
      <c r="E161"/>
      <c r="F161"/>
      <c r="G161" s="31"/>
      <c r="H161" s="31"/>
      <c r="I161" s="31"/>
      <c r="J161" s="31"/>
      <c r="K161"/>
      <c r="L161"/>
      <c r="M161"/>
      <c r="N161"/>
      <c r="O161"/>
      <c r="P161"/>
      <c r="Q161"/>
      <c r="R161"/>
      <c r="S161"/>
      <c r="T161"/>
      <c r="U161"/>
      <c r="V161"/>
      <c r="W161"/>
      <c r="X161"/>
      <c r="Y161"/>
      <c r="Z161"/>
      <c r="AA161"/>
      <c r="AB161"/>
      <c r="AC161"/>
      <c r="AD161"/>
      <c r="AE161"/>
      <c r="AF161"/>
      <c r="AG161"/>
    </row>
    <row r="162" spans="1:33" s="38" customFormat="1" x14ac:dyDescent="0.2">
      <c r="A162"/>
      <c r="B162" s="31"/>
      <c r="C162" s="31"/>
      <c r="D162"/>
      <c r="E162"/>
      <c r="F162"/>
      <c r="G162" s="31"/>
      <c r="H162" s="31"/>
      <c r="I162" s="31"/>
      <c r="J162" s="31"/>
      <c r="K162"/>
      <c r="L162"/>
      <c r="M162"/>
      <c r="N162"/>
      <c r="O162"/>
      <c r="P162"/>
      <c r="Q162"/>
      <c r="R162"/>
      <c r="S162"/>
      <c r="T162"/>
      <c r="U162"/>
      <c r="V162"/>
      <c r="W162"/>
      <c r="X162"/>
      <c r="Y162"/>
      <c r="Z162"/>
      <c r="AA162"/>
      <c r="AB162"/>
      <c r="AC162"/>
      <c r="AD162"/>
      <c r="AE162"/>
      <c r="AF162"/>
      <c r="AG162"/>
    </row>
    <row r="163" spans="1:33" s="38" customFormat="1" x14ac:dyDescent="0.2">
      <c r="A163"/>
      <c r="B163" s="31"/>
      <c r="C163" s="31"/>
      <c r="D163"/>
      <c r="E163"/>
      <c r="F163"/>
      <c r="G163" s="31"/>
      <c r="H163" s="31"/>
      <c r="I163" s="31"/>
      <c r="J163" s="31"/>
      <c r="K163"/>
      <c r="L163"/>
      <c r="M163"/>
      <c r="N163"/>
      <c r="O163"/>
      <c r="P163"/>
      <c r="Q163"/>
      <c r="R163"/>
      <c r="S163"/>
      <c r="T163"/>
      <c r="U163"/>
      <c r="V163"/>
      <c r="W163"/>
      <c r="X163"/>
      <c r="Y163"/>
      <c r="Z163"/>
      <c r="AA163"/>
      <c r="AB163"/>
      <c r="AC163"/>
      <c r="AD163"/>
      <c r="AE163"/>
      <c r="AF163"/>
      <c r="AG163"/>
    </row>
    <row r="164" spans="1:33" s="38" customFormat="1" x14ac:dyDescent="0.2">
      <c r="A164"/>
      <c r="B164" s="31"/>
      <c r="C164" s="31"/>
      <c r="D164"/>
      <c r="E164"/>
      <c r="F164"/>
      <c r="G164" s="31"/>
      <c r="H164" s="31"/>
      <c r="I164" s="31"/>
      <c r="J164" s="31"/>
      <c r="K164"/>
      <c r="L164"/>
      <c r="M164"/>
      <c r="N164"/>
      <c r="O164"/>
      <c r="P164"/>
      <c r="Q164"/>
      <c r="R164"/>
      <c r="S164"/>
      <c r="T164"/>
      <c r="U164"/>
      <c r="V164"/>
      <c r="W164"/>
      <c r="X164"/>
      <c r="Y164"/>
      <c r="Z164"/>
      <c r="AA164"/>
      <c r="AB164"/>
      <c r="AC164"/>
      <c r="AD164"/>
      <c r="AE164"/>
      <c r="AF164"/>
      <c r="AG164"/>
    </row>
    <row r="165" spans="1:33" s="38" customFormat="1" x14ac:dyDescent="0.2">
      <c r="A165"/>
      <c r="B165" s="31"/>
      <c r="C165" s="31"/>
      <c r="D165"/>
      <c r="E165"/>
      <c r="F165"/>
      <c r="G165" s="31"/>
      <c r="H165" s="31"/>
      <c r="I165" s="31"/>
      <c r="J165" s="31"/>
      <c r="K165"/>
      <c r="L165"/>
      <c r="M165"/>
      <c r="N165"/>
      <c r="O165"/>
      <c r="P165"/>
      <c r="Q165"/>
      <c r="R165"/>
      <c r="S165"/>
      <c r="T165"/>
      <c r="U165"/>
      <c r="V165"/>
      <c r="W165"/>
      <c r="X165"/>
      <c r="Y165"/>
      <c r="Z165"/>
      <c r="AA165"/>
      <c r="AB165"/>
      <c r="AC165"/>
      <c r="AD165"/>
      <c r="AE165"/>
      <c r="AF165"/>
      <c r="AG165"/>
    </row>
    <row r="166" spans="1:33" s="38" customFormat="1" x14ac:dyDescent="0.2">
      <c r="A166"/>
      <c r="B166" s="31"/>
      <c r="C166" s="31"/>
      <c r="D166"/>
      <c r="E166"/>
      <c r="F166"/>
      <c r="G166" s="31"/>
      <c r="H166" s="31"/>
      <c r="I166" s="31"/>
      <c r="J166" s="31"/>
      <c r="K166"/>
      <c r="L166"/>
      <c r="M166"/>
      <c r="N166"/>
      <c r="O166"/>
      <c r="P166"/>
      <c r="Q166"/>
      <c r="R166"/>
      <c r="S166"/>
      <c r="T166"/>
      <c r="U166"/>
      <c r="V166"/>
      <c r="W166"/>
      <c r="X166"/>
      <c r="Y166"/>
      <c r="Z166"/>
      <c r="AA166"/>
      <c r="AB166"/>
      <c r="AC166"/>
      <c r="AD166"/>
      <c r="AE166"/>
      <c r="AF166"/>
      <c r="AG166"/>
    </row>
    <row r="167" spans="1:33" s="38" customFormat="1" x14ac:dyDescent="0.2">
      <c r="A167"/>
      <c r="B167" s="31"/>
      <c r="C167" s="31"/>
      <c r="D167"/>
      <c r="E167"/>
      <c r="F167"/>
      <c r="G167" s="31"/>
      <c r="H167" s="31"/>
      <c r="I167" s="31"/>
      <c r="J167" s="31"/>
      <c r="K167"/>
      <c r="L167"/>
      <c r="M167"/>
      <c r="N167"/>
      <c r="O167"/>
      <c r="P167"/>
      <c r="Q167"/>
      <c r="R167"/>
      <c r="S167"/>
      <c r="T167"/>
      <c r="U167"/>
      <c r="V167"/>
      <c r="W167"/>
      <c r="X167"/>
      <c r="Y167"/>
      <c r="Z167"/>
      <c r="AA167"/>
      <c r="AB167"/>
      <c r="AC167"/>
      <c r="AD167"/>
      <c r="AE167"/>
      <c r="AF167"/>
      <c r="AG167"/>
    </row>
    <row r="168" spans="1:33" s="38" customFormat="1" x14ac:dyDescent="0.2">
      <c r="A168"/>
      <c r="B168" s="31"/>
      <c r="C168" s="31"/>
      <c r="D168"/>
      <c r="E168"/>
      <c r="F168"/>
      <c r="G168" s="31"/>
      <c r="H168" s="31"/>
      <c r="I168" s="31"/>
      <c r="J168" s="31"/>
      <c r="K168"/>
      <c r="L168"/>
      <c r="M168"/>
      <c r="N168"/>
      <c r="O168"/>
      <c r="P168"/>
      <c r="Q168"/>
      <c r="R168"/>
      <c r="S168"/>
      <c r="T168"/>
      <c r="U168"/>
      <c r="V168"/>
      <c r="W168"/>
      <c r="X168"/>
      <c r="Y168"/>
      <c r="Z168"/>
      <c r="AA168"/>
      <c r="AB168"/>
      <c r="AC168"/>
      <c r="AD168"/>
      <c r="AE168"/>
      <c r="AF168"/>
      <c r="AG168"/>
    </row>
    <row r="169" spans="1:33" s="38" customFormat="1" x14ac:dyDescent="0.2">
      <c r="A169"/>
      <c r="B169" s="31"/>
      <c r="C169" s="31"/>
      <c r="D169"/>
      <c r="E169"/>
      <c r="F169"/>
      <c r="G169" s="31"/>
      <c r="H169" s="31"/>
      <c r="I169" s="31"/>
      <c r="J169" s="31"/>
      <c r="K169"/>
      <c r="L169"/>
      <c r="M169"/>
      <c r="N169"/>
      <c r="O169"/>
      <c r="P169"/>
      <c r="Q169"/>
      <c r="R169"/>
      <c r="S169"/>
      <c r="T169"/>
      <c r="U169"/>
      <c r="V169"/>
      <c r="W169"/>
      <c r="X169"/>
      <c r="Y169"/>
      <c r="Z169"/>
      <c r="AA169"/>
      <c r="AB169"/>
      <c r="AC169"/>
      <c r="AD169"/>
      <c r="AE169"/>
      <c r="AF169"/>
      <c r="AG169"/>
    </row>
    <row r="170" spans="1:33" s="38" customFormat="1" x14ac:dyDescent="0.2">
      <c r="A170"/>
      <c r="B170" s="31"/>
      <c r="C170" s="31"/>
      <c r="D170"/>
      <c r="E170"/>
      <c r="F170"/>
      <c r="G170" s="31"/>
      <c r="H170" s="31"/>
      <c r="I170" s="31"/>
      <c r="J170" s="31"/>
      <c r="K170"/>
      <c r="L170"/>
      <c r="M170"/>
      <c r="N170"/>
      <c r="O170"/>
      <c r="P170"/>
      <c r="Q170"/>
      <c r="R170"/>
      <c r="S170"/>
      <c r="T170"/>
      <c r="U170"/>
      <c r="V170"/>
      <c r="W170"/>
      <c r="X170"/>
      <c r="Y170"/>
      <c r="Z170"/>
      <c r="AA170"/>
      <c r="AB170"/>
      <c r="AC170"/>
      <c r="AD170"/>
      <c r="AE170"/>
      <c r="AF170"/>
      <c r="AG170"/>
    </row>
    <row r="171" spans="1:33" s="38" customFormat="1" x14ac:dyDescent="0.2">
      <c r="A171"/>
      <c r="B171" s="31"/>
      <c r="C171" s="31"/>
      <c r="D171"/>
      <c r="E171"/>
      <c r="F171"/>
      <c r="G171" s="31"/>
      <c r="H171" s="31"/>
      <c r="I171" s="31"/>
      <c r="J171" s="31"/>
      <c r="K171"/>
      <c r="L171"/>
      <c r="M171"/>
      <c r="N171"/>
      <c r="O171"/>
      <c r="P171"/>
      <c r="Q171"/>
      <c r="R171"/>
      <c r="S171"/>
      <c r="T171"/>
      <c r="U171"/>
      <c r="V171"/>
      <c r="W171"/>
      <c r="X171"/>
      <c r="Y171"/>
      <c r="Z171"/>
      <c r="AA171"/>
      <c r="AB171"/>
      <c r="AC171"/>
      <c r="AD171"/>
      <c r="AE171"/>
      <c r="AF171"/>
      <c r="AG171"/>
    </row>
    <row r="172" spans="1:33" s="38" customFormat="1" x14ac:dyDescent="0.2">
      <c r="A172"/>
      <c r="B172" s="31"/>
      <c r="C172" s="31"/>
      <c r="D172"/>
      <c r="E172"/>
      <c r="F172"/>
      <c r="G172" s="31"/>
      <c r="H172" s="31"/>
      <c r="I172" s="31"/>
      <c r="J172" s="31"/>
      <c r="K172"/>
      <c r="L172"/>
      <c r="M172"/>
      <c r="N172"/>
      <c r="O172"/>
      <c r="P172"/>
      <c r="Q172"/>
      <c r="R172"/>
      <c r="S172"/>
      <c r="T172"/>
      <c r="U172"/>
      <c r="V172"/>
      <c r="W172"/>
      <c r="X172"/>
      <c r="Y172"/>
      <c r="Z172"/>
      <c r="AA172"/>
      <c r="AB172"/>
      <c r="AC172"/>
      <c r="AD172"/>
      <c r="AE172"/>
      <c r="AF172"/>
      <c r="AG172"/>
    </row>
    <row r="173" spans="1:33" s="38" customFormat="1" x14ac:dyDescent="0.2">
      <c r="A173"/>
      <c r="B173" s="31"/>
      <c r="C173" s="31"/>
      <c r="D173"/>
      <c r="E173"/>
      <c r="F173"/>
      <c r="G173" s="31"/>
      <c r="H173" s="31"/>
      <c r="I173" s="31"/>
      <c r="J173" s="31"/>
      <c r="K173"/>
      <c r="L173"/>
      <c r="M173"/>
      <c r="N173"/>
      <c r="O173"/>
      <c r="P173"/>
      <c r="Q173"/>
      <c r="R173"/>
      <c r="S173"/>
      <c r="T173"/>
      <c r="U173"/>
      <c r="V173"/>
      <c r="W173"/>
      <c r="X173"/>
      <c r="Y173"/>
      <c r="Z173"/>
      <c r="AA173"/>
      <c r="AB173"/>
      <c r="AC173"/>
      <c r="AD173"/>
      <c r="AE173"/>
      <c r="AF173"/>
      <c r="AG173"/>
    </row>
    <row r="174" spans="1:33" s="38" customFormat="1" x14ac:dyDescent="0.2">
      <c r="A174"/>
      <c r="B174" s="31"/>
      <c r="C174" s="31"/>
      <c r="D174"/>
      <c r="E174"/>
      <c r="F174"/>
      <c r="G174" s="31"/>
      <c r="H174" s="31"/>
      <c r="I174" s="31"/>
      <c r="J174" s="31"/>
      <c r="K174"/>
      <c r="L174"/>
      <c r="M174"/>
      <c r="N174"/>
      <c r="O174"/>
      <c r="P174"/>
      <c r="Q174"/>
      <c r="R174"/>
      <c r="S174"/>
      <c r="T174"/>
      <c r="U174"/>
      <c r="V174"/>
      <c r="W174"/>
      <c r="X174"/>
      <c r="Y174"/>
      <c r="Z174"/>
      <c r="AA174"/>
      <c r="AB174"/>
      <c r="AC174"/>
      <c r="AD174"/>
      <c r="AE174"/>
      <c r="AF174"/>
      <c r="AG174"/>
    </row>
    <row r="175" spans="1:33" s="38" customFormat="1" x14ac:dyDescent="0.2">
      <c r="A175"/>
      <c r="B175" s="31"/>
      <c r="C175" s="31"/>
      <c r="D175"/>
      <c r="E175"/>
      <c r="F175"/>
      <c r="G175" s="31"/>
      <c r="H175" s="31"/>
      <c r="I175" s="31"/>
      <c r="J175" s="31"/>
      <c r="K175"/>
      <c r="L175"/>
      <c r="M175"/>
      <c r="N175"/>
      <c r="O175"/>
      <c r="P175"/>
      <c r="Q175"/>
      <c r="R175"/>
      <c r="S175"/>
      <c r="T175"/>
      <c r="U175"/>
      <c r="V175"/>
      <c r="W175"/>
      <c r="X175"/>
      <c r="Y175"/>
      <c r="Z175"/>
      <c r="AA175"/>
      <c r="AB175"/>
      <c r="AC175"/>
      <c r="AD175"/>
      <c r="AE175"/>
      <c r="AF175"/>
      <c r="AG175"/>
    </row>
    <row r="176" spans="1:33" s="38" customFormat="1" x14ac:dyDescent="0.2">
      <c r="A176"/>
      <c r="B176" s="31"/>
      <c r="C176" s="31"/>
      <c r="D176"/>
      <c r="E176"/>
      <c r="F176"/>
      <c r="G176" s="31"/>
      <c r="H176" s="31"/>
      <c r="I176" s="31"/>
      <c r="J176" s="31"/>
      <c r="K176"/>
      <c r="L176"/>
      <c r="M176"/>
      <c r="N176"/>
      <c r="O176"/>
      <c r="P176"/>
      <c r="Q176"/>
      <c r="R176"/>
      <c r="S176"/>
      <c r="T176"/>
      <c r="U176"/>
      <c r="V176"/>
      <c r="W176"/>
      <c r="X176"/>
      <c r="Y176"/>
      <c r="Z176"/>
      <c r="AA176"/>
      <c r="AB176"/>
      <c r="AC176"/>
      <c r="AD176"/>
      <c r="AE176"/>
      <c r="AF176"/>
      <c r="AG176"/>
    </row>
    <row r="177" spans="1:33" s="38" customFormat="1" x14ac:dyDescent="0.2">
      <c r="A177"/>
      <c r="B177" s="31"/>
      <c r="C177" s="31"/>
      <c r="D177"/>
      <c r="E177"/>
      <c r="F177"/>
      <c r="G177" s="31"/>
      <c r="H177" s="31"/>
      <c r="I177" s="31"/>
      <c r="J177" s="31"/>
      <c r="K177"/>
      <c r="L177"/>
      <c r="M177"/>
      <c r="N177"/>
      <c r="O177"/>
      <c r="P177"/>
      <c r="Q177"/>
      <c r="R177"/>
      <c r="S177"/>
      <c r="T177"/>
      <c r="U177"/>
      <c r="V177"/>
      <c r="W177"/>
      <c r="X177"/>
      <c r="Y177"/>
      <c r="Z177"/>
      <c r="AA177"/>
      <c r="AB177"/>
      <c r="AC177"/>
      <c r="AD177"/>
      <c r="AE177"/>
      <c r="AF177"/>
      <c r="AG177"/>
    </row>
    <row r="178" spans="1:33" s="38" customFormat="1" x14ac:dyDescent="0.2">
      <c r="A178"/>
      <c r="B178" s="31"/>
      <c r="C178" s="31"/>
      <c r="D178"/>
      <c r="E178"/>
      <c r="F178"/>
      <c r="G178" s="31"/>
      <c r="H178" s="31"/>
      <c r="I178" s="31"/>
      <c r="J178" s="31"/>
      <c r="K178"/>
      <c r="L178"/>
      <c r="M178"/>
      <c r="N178"/>
      <c r="O178"/>
      <c r="P178"/>
      <c r="Q178"/>
      <c r="R178"/>
      <c r="S178"/>
      <c r="T178"/>
      <c r="U178"/>
      <c r="V178"/>
      <c r="W178"/>
      <c r="X178"/>
      <c r="Y178"/>
      <c r="Z178"/>
      <c r="AA178"/>
      <c r="AB178"/>
      <c r="AC178"/>
      <c r="AD178"/>
      <c r="AE178"/>
      <c r="AF178"/>
      <c r="AG178"/>
    </row>
    <row r="179" spans="1:33" s="38" customFormat="1" x14ac:dyDescent="0.2">
      <c r="A179"/>
      <c r="B179" s="31"/>
      <c r="C179" s="31"/>
      <c r="D179"/>
      <c r="E179"/>
      <c r="F179"/>
      <c r="G179" s="31"/>
      <c r="H179" s="31"/>
      <c r="I179" s="31"/>
      <c r="J179" s="31"/>
      <c r="K179"/>
      <c r="L179"/>
      <c r="M179"/>
      <c r="N179"/>
      <c r="O179"/>
      <c r="P179"/>
      <c r="Q179"/>
      <c r="R179"/>
      <c r="S179"/>
      <c r="T179"/>
      <c r="U179"/>
      <c r="V179"/>
      <c r="W179"/>
      <c r="X179"/>
      <c r="Y179"/>
      <c r="Z179"/>
      <c r="AA179"/>
      <c r="AB179"/>
      <c r="AC179"/>
      <c r="AD179"/>
      <c r="AE179"/>
      <c r="AF179"/>
      <c r="AG179"/>
    </row>
    <row r="180" spans="1:33" s="38" customFormat="1" x14ac:dyDescent="0.2">
      <c r="A180"/>
      <c r="B180" s="31"/>
      <c r="C180" s="31"/>
      <c r="D180"/>
      <c r="E180"/>
      <c r="F180"/>
      <c r="G180" s="31"/>
      <c r="H180" s="31"/>
      <c r="I180" s="31"/>
      <c r="J180" s="31"/>
      <c r="K180"/>
      <c r="L180"/>
      <c r="M180"/>
      <c r="N180"/>
      <c r="O180"/>
      <c r="P180"/>
      <c r="Q180"/>
      <c r="R180"/>
      <c r="S180"/>
      <c r="T180"/>
      <c r="U180"/>
      <c r="V180"/>
      <c r="W180"/>
      <c r="X180"/>
      <c r="Y180"/>
      <c r="Z180"/>
      <c r="AA180"/>
      <c r="AB180"/>
      <c r="AC180"/>
      <c r="AD180"/>
      <c r="AE180"/>
      <c r="AF180"/>
      <c r="AG180"/>
    </row>
    <row r="181" spans="1:33" s="38" customFormat="1" x14ac:dyDescent="0.2">
      <c r="A181"/>
      <c r="B181" s="31"/>
      <c r="C181" s="31"/>
      <c r="D181"/>
      <c r="E181"/>
      <c r="F181"/>
      <c r="G181" s="31"/>
      <c r="H181" s="31"/>
      <c r="I181" s="31"/>
      <c r="J181" s="31"/>
      <c r="K181"/>
      <c r="L181"/>
      <c r="M181"/>
      <c r="N181"/>
      <c r="O181"/>
      <c r="P181"/>
      <c r="Q181"/>
      <c r="R181"/>
      <c r="S181"/>
      <c r="T181"/>
      <c r="U181"/>
      <c r="V181"/>
      <c r="W181"/>
      <c r="X181"/>
      <c r="Y181"/>
      <c r="Z181"/>
      <c r="AA181"/>
      <c r="AB181"/>
      <c r="AC181"/>
      <c r="AD181"/>
      <c r="AE181"/>
      <c r="AF181"/>
      <c r="AG181"/>
    </row>
    <row r="182" spans="1:33" s="38" customFormat="1" x14ac:dyDescent="0.2">
      <c r="A182"/>
      <c r="B182" s="31"/>
      <c r="C182" s="31"/>
      <c r="D182"/>
      <c r="E182"/>
      <c r="F182"/>
      <c r="G182" s="31"/>
      <c r="H182" s="31"/>
      <c r="I182" s="31"/>
      <c r="J182" s="31"/>
      <c r="K182"/>
      <c r="L182"/>
      <c r="M182"/>
      <c r="N182"/>
      <c r="O182"/>
      <c r="P182"/>
      <c r="Q182"/>
      <c r="R182"/>
      <c r="S182"/>
      <c r="T182"/>
      <c r="U182"/>
      <c r="V182"/>
      <c r="W182"/>
      <c r="X182"/>
      <c r="Y182"/>
      <c r="Z182"/>
      <c r="AA182"/>
      <c r="AB182"/>
      <c r="AC182"/>
      <c r="AD182"/>
      <c r="AE182"/>
      <c r="AF182"/>
      <c r="AG182"/>
    </row>
    <row r="183" spans="1:33" s="38" customFormat="1" x14ac:dyDescent="0.2">
      <c r="A183"/>
      <c r="B183" s="31"/>
      <c r="C183" s="31"/>
      <c r="D183"/>
      <c r="E183"/>
      <c r="F183"/>
      <c r="G183" s="31"/>
      <c r="H183" s="31"/>
      <c r="I183" s="31"/>
      <c r="J183" s="31"/>
      <c r="K183"/>
      <c r="L183"/>
      <c r="M183"/>
      <c r="N183"/>
      <c r="O183"/>
      <c r="P183"/>
      <c r="Q183"/>
      <c r="R183"/>
      <c r="S183"/>
      <c r="T183"/>
      <c r="U183"/>
      <c r="V183"/>
      <c r="W183"/>
      <c r="X183"/>
      <c r="Y183"/>
      <c r="Z183"/>
      <c r="AA183"/>
      <c r="AB183"/>
      <c r="AC183"/>
      <c r="AD183"/>
      <c r="AE183"/>
      <c r="AF183"/>
      <c r="AG183"/>
    </row>
    <row r="184" spans="1:33" s="38" customFormat="1" x14ac:dyDescent="0.2">
      <c r="A184"/>
      <c r="B184" s="31"/>
      <c r="C184" s="31"/>
      <c r="D184"/>
      <c r="E184"/>
      <c r="F184"/>
      <c r="G184" s="31"/>
      <c r="H184" s="31"/>
      <c r="I184" s="31"/>
      <c r="J184" s="31"/>
      <c r="K184"/>
      <c r="L184"/>
      <c r="M184"/>
      <c r="N184"/>
      <c r="O184"/>
      <c r="P184"/>
      <c r="Q184"/>
      <c r="R184"/>
      <c r="S184"/>
      <c r="T184"/>
      <c r="U184"/>
      <c r="V184"/>
      <c r="W184"/>
      <c r="X184"/>
      <c r="Y184"/>
      <c r="Z184"/>
      <c r="AA184"/>
      <c r="AB184"/>
      <c r="AC184"/>
      <c r="AD184"/>
      <c r="AE184"/>
      <c r="AF184"/>
      <c r="AG184"/>
    </row>
    <row r="185" spans="1:33" s="38" customFormat="1" x14ac:dyDescent="0.2">
      <c r="A185"/>
      <c r="B185" s="31"/>
      <c r="C185" s="31"/>
      <c r="D185"/>
      <c r="E185"/>
      <c r="F185"/>
      <c r="G185" s="31"/>
      <c r="H185" s="31"/>
      <c r="I185" s="31"/>
      <c r="J185" s="31"/>
      <c r="K185"/>
      <c r="L185"/>
      <c r="M185"/>
      <c r="N185"/>
      <c r="O185"/>
      <c r="P185"/>
      <c r="Q185"/>
      <c r="R185"/>
      <c r="S185"/>
      <c r="T185"/>
      <c r="U185"/>
      <c r="V185"/>
      <c r="W185"/>
      <c r="X185"/>
      <c r="Y185"/>
      <c r="Z185"/>
      <c r="AA185"/>
      <c r="AB185"/>
      <c r="AC185"/>
      <c r="AD185"/>
      <c r="AE185"/>
      <c r="AF185"/>
      <c r="AG185"/>
    </row>
    <row r="186" spans="1:33" s="38" customFormat="1" x14ac:dyDescent="0.2">
      <c r="A186"/>
      <c r="B186" s="31"/>
      <c r="C186" s="31"/>
      <c r="D186"/>
      <c r="E186"/>
      <c r="F186"/>
      <c r="G186" s="31"/>
      <c r="H186" s="31"/>
      <c r="I186" s="31"/>
      <c r="J186" s="31"/>
      <c r="K186"/>
      <c r="L186"/>
      <c r="M186"/>
      <c r="N186"/>
      <c r="O186"/>
      <c r="P186"/>
      <c r="Q186"/>
      <c r="R186"/>
      <c r="S186"/>
      <c r="T186"/>
      <c r="U186"/>
      <c r="V186"/>
      <c r="W186"/>
      <c r="X186"/>
      <c r="Y186"/>
      <c r="Z186"/>
      <c r="AA186"/>
      <c r="AB186"/>
      <c r="AC186"/>
      <c r="AD186"/>
      <c r="AE186"/>
      <c r="AF186"/>
      <c r="AG186"/>
    </row>
    <row r="187" spans="1:33" s="38" customFormat="1" x14ac:dyDescent="0.2">
      <c r="A187"/>
      <c r="B187" s="31"/>
      <c r="C187" s="31"/>
      <c r="D187"/>
      <c r="E187"/>
      <c r="F187"/>
      <c r="G187" s="31"/>
      <c r="H187" s="31"/>
      <c r="I187" s="31"/>
      <c r="J187" s="31"/>
      <c r="K187"/>
      <c r="L187"/>
      <c r="M187"/>
      <c r="N187"/>
      <c r="O187"/>
      <c r="P187"/>
      <c r="Q187"/>
      <c r="R187"/>
      <c r="S187"/>
      <c r="T187"/>
      <c r="U187"/>
      <c r="V187"/>
      <c r="W187"/>
      <c r="X187"/>
      <c r="Y187"/>
      <c r="Z187"/>
      <c r="AA187"/>
      <c r="AB187"/>
      <c r="AC187"/>
      <c r="AD187"/>
      <c r="AE187"/>
      <c r="AF187"/>
      <c r="AG187"/>
    </row>
    <row r="188" spans="1:33" s="38" customFormat="1" x14ac:dyDescent="0.2">
      <c r="A188"/>
      <c r="B188" s="31"/>
      <c r="C188" s="31"/>
      <c r="D188"/>
      <c r="E188"/>
      <c r="F188"/>
      <c r="G188" s="31"/>
      <c r="H188" s="31"/>
      <c r="I188" s="31"/>
      <c r="J188" s="31"/>
      <c r="K188"/>
      <c r="L188"/>
      <c r="M188"/>
      <c r="N188"/>
      <c r="O188"/>
      <c r="P188"/>
      <c r="Q188"/>
      <c r="R188"/>
      <c r="S188"/>
      <c r="T188"/>
      <c r="U188"/>
      <c r="V188"/>
      <c r="W188"/>
      <c r="X188"/>
      <c r="Y188"/>
      <c r="Z188"/>
      <c r="AA188"/>
      <c r="AB188"/>
      <c r="AC188"/>
      <c r="AD188"/>
      <c r="AE188"/>
      <c r="AF188"/>
      <c r="AG188"/>
    </row>
    <row r="189" spans="1:33" s="38" customFormat="1" x14ac:dyDescent="0.2">
      <c r="A189"/>
      <c r="B189" s="31"/>
      <c r="C189" s="31"/>
      <c r="D189"/>
      <c r="E189"/>
      <c r="F189"/>
      <c r="G189" s="31"/>
      <c r="H189" s="31"/>
      <c r="I189" s="31"/>
      <c r="J189" s="31"/>
      <c r="K189"/>
      <c r="L189"/>
      <c r="M189"/>
      <c r="N189"/>
      <c r="O189"/>
      <c r="P189"/>
      <c r="Q189"/>
      <c r="R189"/>
      <c r="S189"/>
      <c r="T189"/>
      <c r="U189"/>
      <c r="V189"/>
      <c r="W189"/>
      <c r="X189"/>
      <c r="Y189"/>
      <c r="Z189"/>
      <c r="AA189"/>
      <c r="AB189"/>
      <c r="AC189"/>
      <c r="AD189"/>
      <c r="AE189"/>
      <c r="AF189"/>
      <c r="AG189"/>
    </row>
    <row r="190" spans="1:33" s="38" customFormat="1" x14ac:dyDescent="0.2">
      <c r="A190"/>
      <c r="B190" s="31"/>
      <c r="C190" s="31"/>
      <c r="D190"/>
      <c r="E190"/>
      <c r="F190"/>
      <c r="G190" s="31"/>
      <c r="H190" s="31"/>
      <c r="I190" s="31"/>
      <c r="J190" s="31"/>
      <c r="K190"/>
      <c r="L190"/>
      <c r="M190"/>
      <c r="N190"/>
      <c r="O190"/>
      <c r="P190"/>
      <c r="Q190"/>
      <c r="R190"/>
      <c r="S190"/>
      <c r="T190"/>
      <c r="U190"/>
      <c r="V190"/>
      <c r="W190"/>
      <c r="X190"/>
      <c r="Y190"/>
      <c r="Z190"/>
      <c r="AA190"/>
      <c r="AB190"/>
      <c r="AC190"/>
      <c r="AD190"/>
      <c r="AE190"/>
      <c r="AF190"/>
      <c r="AG190"/>
    </row>
    <row r="191" spans="1:33" s="38" customFormat="1" x14ac:dyDescent="0.2">
      <c r="A191"/>
      <c r="B191" s="31"/>
      <c r="C191" s="31"/>
      <c r="D191"/>
      <c r="E191"/>
      <c r="F191"/>
      <c r="G191" s="31"/>
      <c r="H191" s="31"/>
      <c r="I191" s="31"/>
      <c r="J191" s="31"/>
      <c r="K191"/>
      <c r="L191"/>
      <c r="M191"/>
      <c r="N191"/>
      <c r="O191"/>
      <c r="P191"/>
      <c r="Q191"/>
      <c r="R191"/>
      <c r="S191"/>
      <c r="T191"/>
      <c r="U191"/>
      <c r="V191"/>
      <c r="W191"/>
      <c r="X191"/>
      <c r="Y191"/>
      <c r="Z191"/>
      <c r="AA191"/>
      <c r="AB191"/>
      <c r="AC191"/>
      <c r="AD191"/>
      <c r="AE191"/>
      <c r="AF191"/>
      <c r="AG191"/>
    </row>
    <row r="192" spans="1:33" s="38" customFormat="1" x14ac:dyDescent="0.2">
      <c r="A192"/>
      <c r="B192" s="31"/>
      <c r="C192" s="31"/>
      <c r="D192"/>
      <c r="E192"/>
      <c r="F192"/>
      <c r="G192" s="31"/>
      <c r="H192" s="31"/>
      <c r="I192" s="31"/>
      <c r="J192" s="31"/>
      <c r="K192"/>
      <c r="L192"/>
      <c r="M192"/>
      <c r="N192"/>
      <c r="O192"/>
      <c r="P192"/>
      <c r="Q192"/>
      <c r="R192"/>
      <c r="S192"/>
      <c r="T192"/>
      <c r="U192"/>
      <c r="V192"/>
      <c r="W192"/>
      <c r="X192"/>
      <c r="Y192"/>
      <c r="Z192"/>
      <c r="AA192"/>
      <c r="AB192"/>
      <c r="AC192"/>
      <c r="AD192"/>
      <c r="AE192"/>
      <c r="AF192"/>
      <c r="AG192"/>
    </row>
    <row r="193" spans="1:33" s="38" customFormat="1" x14ac:dyDescent="0.2">
      <c r="A193"/>
      <c r="B193" s="31"/>
      <c r="C193" s="31"/>
      <c r="D193"/>
      <c r="E193"/>
      <c r="F193"/>
      <c r="G193" s="31"/>
      <c r="H193" s="31"/>
      <c r="I193" s="31"/>
      <c r="J193" s="31"/>
      <c r="K193"/>
      <c r="L193"/>
      <c r="M193"/>
      <c r="N193"/>
      <c r="O193"/>
      <c r="P193"/>
      <c r="Q193"/>
      <c r="R193"/>
      <c r="S193"/>
      <c r="T193"/>
      <c r="U193"/>
      <c r="V193"/>
      <c r="W193"/>
      <c r="X193"/>
      <c r="Y193"/>
      <c r="Z193"/>
      <c r="AA193"/>
      <c r="AB193"/>
      <c r="AC193"/>
      <c r="AD193"/>
      <c r="AE193"/>
      <c r="AF193"/>
      <c r="AG193"/>
    </row>
    <row r="194" spans="1:33" s="38" customFormat="1" x14ac:dyDescent="0.2">
      <c r="A194"/>
      <c r="B194" s="31"/>
      <c r="C194" s="31"/>
      <c r="D194"/>
      <c r="E194"/>
      <c r="F194"/>
      <c r="G194" s="31"/>
      <c r="H194" s="31"/>
      <c r="I194" s="31"/>
      <c r="J194" s="31"/>
      <c r="K194"/>
      <c r="L194"/>
      <c r="M194"/>
      <c r="N194"/>
      <c r="O194"/>
      <c r="P194"/>
      <c r="Q194"/>
      <c r="R194"/>
      <c r="S194"/>
      <c r="T194"/>
      <c r="U194"/>
      <c r="V194"/>
      <c r="W194"/>
      <c r="X194"/>
      <c r="Y194"/>
      <c r="Z194"/>
      <c r="AA194"/>
      <c r="AB194"/>
      <c r="AC194"/>
      <c r="AD194"/>
      <c r="AE194"/>
      <c r="AF194"/>
      <c r="AG194"/>
    </row>
    <row r="195" spans="1:33" s="38" customFormat="1" x14ac:dyDescent="0.2">
      <c r="A195"/>
      <c r="B195" s="31"/>
      <c r="C195" s="31"/>
      <c r="D195"/>
      <c r="E195"/>
      <c r="F195"/>
      <c r="G195" s="31"/>
      <c r="H195" s="31"/>
      <c r="I195" s="31"/>
      <c r="J195" s="31"/>
      <c r="K195"/>
      <c r="L195"/>
      <c r="M195"/>
      <c r="N195"/>
      <c r="O195"/>
      <c r="P195"/>
      <c r="Q195"/>
      <c r="R195"/>
      <c r="S195"/>
      <c r="T195"/>
      <c r="U195"/>
      <c r="V195"/>
      <c r="W195"/>
      <c r="X195"/>
      <c r="Y195"/>
      <c r="Z195"/>
      <c r="AA195"/>
      <c r="AB195"/>
      <c r="AC195"/>
      <c r="AD195"/>
      <c r="AE195"/>
      <c r="AF195"/>
      <c r="AG195"/>
    </row>
    <row r="196" spans="1:33" s="38" customFormat="1" x14ac:dyDescent="0.2">
      <c r="A196"/>
      <c r="B196" s="31"/>
      <c r="C196" s="31"/>
      <c r="D196"/>
      <c r="E196"/>
      <c r="F196"/>
      <c r="G196" s="31"/>
      <c r="H196" s="31"/>
      <c r="I196" s="31"/>
      <c r="J196" s="31"/>
      <c r="K196"/>
      <c r="L196"/>
      <c r="M196"/>
      <c r="N196"/>
      <c r="O196"/>
      <c r="P196"/>
      <c r="Q196"/>
      <c r="R196"/>
      <c r="S196"/>
      <c r="T196"/>
      <c r="U196"/>
      <c r="V196"/>
      <c r="W196"/>
      <c r="X196"/>
      <c r="Y196"/>
      <c r="Z196"/>
      <c r="AA196"/>
      <c r="AB196"/>
      <c r="AC196"/>
      <c r="AD196"/>
      <c r="AE196"/>
      <c r="AF196"/>
      <c r="AG196"/>
    </row>
    <row r="197" spans="1:33" s="38" customFormat="1" x14ac:dyDescent="0.2">
      <c r="A197"/>
      <c r="B197" s="31"/>
      <c r="C197" s="31"/>
      <c r="D197"/>
      <c r="E197"/>
      <c r="F197"/>
      <c r="G197" s="31"/>
      <c r="H197" s="31"/>
      <c r="I197" s="31"/>
      <c r="J197" s="31"/>
      <c r="K197"/>
      <c r="L197"/>
      <c r="M197"/>
      <c r="N197"/>
      <c r="O197"/>
      <c r="P197"/>
      <c r="Q197"/>
      <c r="R197"/>
      <c r="S197"/>
      <c r="T197"/>
      <c r="U197"/>
      <c r="V197"/>
      <c r="W197"/>
      <c r="X197"/>
      <c r="Y197"/>
      <c r="Z197"/>
      <c r="AA197"/>
      <c r="AB197"/>
      <c r="AC197"/>
      <c r="AD197"/>
      <c r="AE197"/>
      <c r="AF197"/>
      <c r="AG197"/>
    </row>
    <row r="198" spans="1:33" s="38" customFormat="1" x14ac:dyDescent="0.2">
      <c r="A198"/>
      <c r="B198" s="31"/>
      <c r="C198" s="31"/>
      <c r="D198"/>
      <c r="E198"/>
      <c r="F198"/>
      <c r="G198" s="31"/>
      <c r="H198" s="31"/>
      <c r="I198" s="31"/>
      <c r="J198" s="31"/>
      <c r="K198"/>
      <c r="L198"/>
      <c r="M198"/>
      <c r="N198"/>
      <c r="O198"/>
      <c r="P198"/>
      <c r="Q198"/>
      <c r="R198"/>
      <c r="S198"/>
      <c r="T198"/>
      <c r="U198"/>
      <c r="V198"/>
      <c r="W198"/>
      <c r="X198"/>
      <c r="Y198"/>
      <c r="Z198"/>
      <c r="AA198"/>
      <c r="AB198"/>
      <c r="AC198"/>
      <c r="AD198"/>
      <c r="AE198"/>
      <c r="AF198"/>
      <c r="AG198"/>
    </row>
    <row r="199" spans="1:33" s="38" customFormat="1" x14ac:dyDescent="0.2">
      <c r="A199"/>
      <c r="B199" s="31"/>
      <c r="C199" s="31"/>
      <c r="D199"/>
      <c r="E199"/>
      <c r="F199"/>
      <c r="G199" s="31"/>
      <c r="H199" s="31"/>
      <c r="I199" s="31"/>
      <c r="J199" s="31"/>
      <c r="K199"/>
      <c r="L199"/>
      <c r="M199"/>
      <c r="N199"/>
      <c r="O199"/>
      <c r="P199"/>
      <c r="Q199"/>
      <c r="R199"/>
      <c r="S199"/>
      <c r="T199"/>
      <c r="U199"/>
      <c r="V199"/>
      <c r="W199"/>
      <c r="X199"/>
      <c r="Y199"/>
      <c r="Z199"/>
      <c r="AA199"/>
      <c r="AB199"/>
      <c r="AC199"/>
      <c r="AD199"/>
      <c r="AE199"/>
      <c r="AF199"/>
      <c r="AG199"/>
    </row>
    <row r="200" spans="1:33" s="38" customFormat="1" x14ac:dyDescent="0.2">
      <c r="A200"/>
      <c r="B200" s="31"/>
      <c r="C200" s="31"/>
      <c r="D200"/>
      <c r="E200"/>
      <c r="F200"/>
      <c r="G200" s="31"/>
      <c r="H200" s="31"/>
      <c r="I200" s="31"/>
      <c r="J200" s="31"/>
      <c r="K200"/>
      <c r="L200"/>
      <c r="M200"/>
      <c r="N200"/>
      <c r="O200"/>
      <c r="P200"/>
      <c r="Q200"/>
      <c r="R200"/>
      <c r="S200"/>
      <c r="T200"/>
      <c r="U200"/>
      <c r="V200"/>
      <c r="W200"/>
      <c r="X200"/>
      <c r="Y200"/>
      <c r="Z200"/>
      <c r="AA200"/>
      <c r="AB200"/>
      <c r="AC200"/>
      <c r="AD200"/>
      <c r="AE200"/>
      <c r="AF200"/>
      <c r="AG200"/>
    </row>
    <row r="201" spans="1:33" s="38" customFormat="1" x14ac:dyDescent="0.2">
      <c r="A201"/>
      <c r="B201" s="31"/>
      <c r="C201" s="31"/>
      <c r="D201"/>
      <c r="E201"/>
      <c r="F201"/>
      <c r="G201" s="31"/>
      <c r="H201" s="31"/>
      <c r="I201" s="31"/>
      <c r="J201" s="31"/>
      <c r="K201"/>
      <c r="L201"/>
      <c r="M201"/>
      <c r="N201"/>
      <c r="O201"/>
      <c r="P201"/>
      <c r="Q201"/>
      <c r="R201"/>
      <c r="S201"/>
      <c r="T201"/>
      <c r="U201"/>
      <c r="V201"/>
      <c r="W201"/>
      <c r="X201"/>
      <c r="Y201"/>
      <c r="Z201"/>
      <c r="AA201"/>
      <c r="AB201"/>
      <c r="AC201"/>
      <c r="AD201"/>
      <c r="AE201"/>
      <c r="AF201"/>
      <c r="AG201"/>
    </row>
    <row r="202" spans="1:33" s="38" customFormat="1" x14ac:dyDescent="0.2">
      <c r="A202"/>
      <c r="B202" s="31"/>
      <c r="C202" s="31"/>
      <c r="D202"/>
      <c r="E202"/>
      <c r="F202"/>
      <c r="G202" s="31"/>
      <c r="H202" s="31"/>
      <c r="I202" s="31"/>
      <c r="J202" s="31"/>
      <c r="K202"/>
      <c r="L202"/>
      <c r="M202"/>
      <c r="N202"/>
      <c r="O202"/>
      <c r="P202"/>
      <c r="Q202"/>
      <c r="R202"/>
      <c r="S202"/>
      <c r="T202"/>
      <c r="U202"/>
      <c r="V202"/>
      <c r="W202"/>
      <c r="X202"/>
      <c r="Y202"/>
      <c r="Z202"/>
      <c r="AA202"/>
      <c r="AB202"/>
      <c r="AC202"/>
      <c r="AD202"/>
      <c r="AE202"/>
      <c r="AF202"/>
      <c r="AG202"/>
    </row>
    <row r="203" spans="1:33" s="38" customFormat="1" x14ac:dyDescent="0.2">
      <c r="A203"/>
      <c r="B203" s="31"/>
      <c r="C203" s="31"/>
      <c r="D203"/>
      <c r="E203"/>
      <c r="F203"/>
      <c r="G203" s="31"/>
      <c r="H203" s="31"/>
      <c r="I203" s="31"/>
      <c r="J203" s="31"/>
      <c r="K203"/>
      <c r="L203"/>
      <c r="M203"/>
      <c r="N203"/>
      <c r="O203"/>
      <c r="P203"/>
      <c r="Q203"/>
      <c r="R203"/>
      <c r="S203"/>
      <c r="T203"/>
      <c r="U203"/>
      <c r="V203"/>
      <c r="W203"/>
      <c r="X203"/>
      <c r="Y203"/>
      <c r="Z203"/>
      <c r="AA203"/>
      <c r="AB203"/>
      <c r="AC203"/>
      <c r="AD203"/>
      <c r="AE203"/>
      <c r="AF203"/>
      <c r="AG203"/>
    </row>
    <row r="204" spans="1:33" s="38" customFormat="1" x14ac:dyDescent="0.2">
      <c r="A204"/>
      <c r="B204" s="31"/>
      <c r="C204" s="31"/>
      <c r="D204"/>
      <c r="E204"/>
      <c r="F204"/>
      <c r="G204" s="31"/>
      <c r="H204" s="31"/>
      <c r="I204" s="31"/>
      <c r="J204" s="31"/>
      <c r="K204"/>
      <c r="L204"/>
      <c r="M204"/>
      <c r="N204"/>
      <c r="O204"/>
      <c r="P204"/>
      <c r="Q204"/>
      <c r="R204"/>
      <c r="S204"/>
      <c r="T204"/>
      <c r="U204"/>
      <c r="V204"/>
      <c r="W204"/>
      <c r="X204"/>
      <c r="Y204"/>
      <c r="Z204"/>
      <c r="AA204"/>
      <c r="AB204"/>
      <c r="AC204"/>
      <c r="AD204"/>
      <c r="AE204"/>
      <c r="AF204"/>
      <c r="AG204"/>
    </row>
    <row r="205" spans="1:33" s="38" customFormat="1" x14ac:dyDescent="0.2">
      <c r="A205"/>
      <c r="B205" s="31"/>
      <c r="C205" s="31"/>
      <c r="D205"/>
      <c r="E205"/>
      <c r="F205"/>
      <c r="G205" s="31"/>
      <c r="H205" s="31"/>
      <c r="I205" s="31"/>
      <c r="J205" s="31"/>
      <c r="K205"/>
      <c r="L205"/>
      <c r="M205"/>
      <c r="N205"/>
      <c r="O205"/>
      <c r="P205"/>
      <c r="Q205"/>
      <c r="R205"/>
      <c r="S205"/>
      <c r="T205"/>
      <c r="U205"/>
      <c r="V205"/>
      <c r="W205"/>
      <c r="X205"/>
      <c r="Y205"/>
      <c r="Z205"/>
      <c r="AA205"/>
      <c r="AB205"/>
      <c r="AC205"/>
      <c r="AD205"/>
      <c r="AE205"/>
      <c r="AF205"/>
      <c r="AG205"/>
    </row>
    <row r="206" spans="1:33" s="38" customFormat="1" x14ac:dyDescent="0.2">
      <c r="A206"/>
      <c r="B206" s="31"/>
      <c r="C206" s="31"/>
      <c r="D206"/>
      <c r="E206"/>
      <c r="F206"/>
      <c r="G206" s="31"/>
      <c r="H206" s="31"/>
      <c r="I206" s="31"/>
      <c r="J206" s="31"/>
      <c r="K206"/>
      <c r="L206"/>
      <c r="M206"/>
      <c r="N206"/>
      <c r="O206"/>
      <c r="P206"/>
      <c r="Q206"/>
      <c r="R206"/>
      <c r="S206"/>
      <c r="T206"/>
      <c r="U206"/>
      <c r="V206"/>
      <c r="W206"/>
      <c r="X206"/>
      <c r="Y206"/>
      <c r="Z206"/>
      <c r="AA206"/>
      <c r="AB206"/>
      <c r="AC206"/>
      <c r="AD206"/>
      <c r="AE206"/>
      <c r="AF206"/>
      <c r="AG206"/>
    </row>
    <row r="207" spans="1:33" s="38" customFormat="1" x14ac:dyDescent="0.2">
      <c r="A207"/>
      <c r="B207" s="31"/>
      <c r="C207" s="31"/>
      <c r="D207"/>
      <c r="E207"/>
      <c r="F207"/>
      <c r="G207" s="31"/>
      <c r="H207" s="31"/>
      <c r="I207" s="31"/>
      <c r="J207" s="31"/>
      <c r="K207"/>
      <c r="L207"/>
      <c r="M207"/>
      <c r="N207"/>
      <c r="O207"/>
      <c r="P207"/>
      <c r="Q207"/>
      <c r="R207"/>
      <c r="S207"/>
      <c r="T207"/>
      <c r="U207"/>
      <c r="V207"/>
      <c r="W207"/>
      <c r="X207"/>
      <c r="Y207"/>
      <c r="Z207"/>
      <c r="AA207"/>
      <c r="AB207"/>
      <c r="AC207"/>
      <c r="AD207"/>
      <c r="AE207"/>
      <c r="AF207"/>
      <c r="AG207"/>
    </row>
    <row r="208" spans="1:33" s="38" customFormat="1" x14ac:dyDescent="0.2">
      <c r="A208"/>
      <c r="B208" s="31"/>
      <c r="C208" s="31"/>
      <c r="D208"/>
      <c r="E208"/>
      <c r="F208"/>
      <c r="G208" s="31"/>
      <c r="H208" s="31"/>
      <c r="I208" s="31"/>
      <c r="J208" s="31"/>
      <c r="K208"/>
      <c r="L208"/>
      <c r="M208"/>
      <c r="N208"/>
      <c r="O208"/>
      <c r="P208"/>
      <c r="Q208"/>
      <c r="R208"/>
      <c r="S208"/>
      <c r="T208"/>
      <c r="U208"/>
      <c r="V208"/>
      <c r="W208"/>
      <c r="X208"/>
      <c r="Y208"/>
      <c r="Z208"/>
      <c r="AA208"/>
      <c r="AB208"/>
      <c r="AC208"/>
      <c r="AD208"/>
      <c r="AE208"/>
      <c r="AF208"/>
      <c r="AG208"/>
    </row>
    <row r="209" spans="1:33" s="38" customFormat="1" x14ac:dyDescent="0.2">
      <c r="A209"/>
      <c r="B209" s="31"/>
      <c r="C209" s="31"/>
      <c r="D209"/>
      <c r="E209"/>
      <c r="F209"/>
      <c r="G209" s="31"/>
      <c r="H209" s="31"/>
      <c r="I209" s="31"/>
      <c r="J209" s="31"/>
      <c r="K209"/>
      <c r="L209"/>
      <c r="M209"/>
      <c r="N209"/>
      <c r="O209"/>
      <c r="P209"/>
      <c r="Q209"/>
      <c r="R209"/>
      <c r="S209"/>
      <c r="T209"/>
      <c r="U209"/>
      <c r="V209"/>
      <c r="W209"/>
      <c r="X209"/>
      <c r="Y209"/>
      <c r="Z209"/>
      <c r="AA209"/>
      <c r="AB209"/>
      <c r="AC209"/>
      <c r="AD209"/>
      <c r="AE209"/>
      <c r="AF209"/>
      <c r="AG209"/>
    </row>
    <row r="210" spans="1:33" s="38" customFormat="1" x14ac:dyDescent="0.2">
      <c r="A210"/>
      <c r="B210" s="31"/>
      <c r="C210" s="31"/>
      <c r="D210"/>
      <c r="E210"/>
      <c r="F210"/>
      <c r="G210" s="31"/>
      <c r="H210" s="31"/>
      <c r="I210" s="31"/>
      <c r="J210" s="31"/>
      <c r="K210"/>
      <c r="L210"/>
      <c r="M210"/>
      <c r="N210"/>
      <c r="O210"/>
      <c r="P210"/>
      <c r="Q210"/>
      <c r="R210"/>
      <c r="S210"/>
      <c r="T210"/>
      <c r="U210"/>
      <c r="V210"/>
      <c r="W210"/>
      <c r="X210"/>
      <c r="Y210"/>
      <c r="Z210"/>
      <c r="AA210"/>
      <c r="AB210"/>
      <c r="AC210"/>
      <c r="AD210"/>
      <c r="AE210"/>
      <c r="AF210"/>
      <c r="AG210"/>
    </row>
    <row r="211" spans="1:33" s="38" customFormat="1" x14ac:dyDescent="0.2">
      <c r="A211"/>
      <c r="B211" s="31"/>
      <c r="C211" s="31"/>
      <c r="D211"/>
      <c r="E211"/>
      <c r="F211"/>
      <c r="G211" s="31"/>
      <c r="H211" s="31"/>
      <c r="I211" s="31"/>
      <c r="J211" s="31"/>
      <c r="K211"/>
      <c r="L211"/>
      <c r="M211"/>
      <c r="N211"/>
      <c r="O211"/>
      <c r="P211"/>
      <c r="Q211"/>
      <c r="R211"/>
      <c r="S211"/>
      <c r="T211"/>
      <c r="U211"/>
      <c r="V211"/>
      <c r="W211"/>
      <c r="X211"/>
      <c r="Y211"/>
      <c r="Z211"/>
      <c r="AA211"/>
      <c r="AB211"/>
      <c r="AC211"/>
      <c r="AD211"/>
      <c r="AE211"/>
      <c r="AF211"/>
      <c r="AG211"/>
    </row>
    <row r="212" spans="1:33" s="38" customFormat="1" x14ac:dyDescent="0.2">
      <c r="A212"/>
      <c r="B212" s="31"/>
      <c r="C212" s="31"/>
      <c r="D212"/>
      <c r="E212"/>
      <c r="F212"/>
      <c r="G212" s="31"/>
      <c r="H212" s="31"/>
      <c r="I212" s="31"/>
      <c r="J212" s="31"/>
      <c r="K212"/>
      <c r="L212"/>
      <c r="M212"/>
      <c r="N212"/>
      <c r="O212"/>
      <c r="P212"/>
      <c r="Q212"/>
      <c r="R212"/>
      <c r="S212"/>
      <c r="T212"/>
      <c r="U212"/>
      <c r="V212"/>
      <c r="W212"/>
      <c r="X212"/>
      <c r="Y212"/>
      <c r="Z212"/>
      <c r="AA212"/>
      <c r="AB212"/>
      <c r="AC212"/>
      <c r="AD212"/>
      <c r="AE212"/>
      <c r="AF212"/>
      <c r="AG212"/>
    </row>
    <row r="213" spans="1:33" s="38" customFormat="1" x14ac:dyDescent="0.2">
      <c r="A213"/>
      <c r="B213" s="31"/>
      <c r="C213" s="31"/>
      <c r="D213"/>
      <c r="E213"/>
      <c r="F213"/>
      <c r="G213" s="31"/>
      <c r="H213" s="31"/>
      <c r="I213" s="31"/>
      <c r="J213" s="31"/>
      <c r="K213"/>
      <c r="L213"/>
      <c r="M213"/>
      <c r="N213"/>
      <c r="O213"/>
      <c r="P213"/>
      <c r="Q213"/>
      <c r="R213"/>
      <c r="S213"/>
      <c r="T213"/>
      <c r="U213"/>
      <c r="V213"/>
      <c r="W213"/>
      <c r="X213"/>
      <c r="Y213"/>
      <c r="Z213"/>
      <c r="AA213"/>
      <c r="AB213"/>
      <c r="AC213"/>
      <c r="AD213"/>
      <c r="AE213"/>
      <c r="AF213"/>
      <c r="AG213"/>
    </row>
    <row r="214" spans="1:33" s="38" customFormat="1" x14ac:dyDescent="0.2">
      <c r="A214"/>
      <c r="B214" s="31"/>
      <c r="C214" s="31"/>
      <c r="D214"/>
      <c r="E214"/>
      <c r="F214"/>
      <c r="G214" s="31"/>
      <c r="H214" s="31"/>
      <c r="I214" s="31"/>
      <c r="J214" s="31"/>
      <c r="K214"/>
      <c r="L214"/>
      <c r="M214"/>
      <c r="N214"/>
      <c r="O214"/>
      <c r="P214"/>
      <c r="Q214"/>
      <c r="R214"/>
      <c r="S214"/>
      <c r="T214"/>
      <c r="U214"/>
      <c r="V214"/>
      <c r="W214"/>
      <c r="X214"/>
      <c r="Y214"/>
      <c r="Z214"/>
      <c r="AA214"/>
      <c r="AB214"/>
      <c r="AC214"/>
      <c r="AD214"/>
      <c r="AE214"/>
      <c r="AF214"/>
      <c r="AG214"/>
    </row>
    <row r="215" spans="1:33" s="38" customFormat="1" x14ac:dyDescent="0.2">
      <c r="A215"/>
      <c r="B215" s="31"/>
      <c r="C215" s="31"/>
      <c r="D215"/>
      <c r="E215"/>
      <c r="F215"/>
      <c r="G215" s="31"/>
      <c r="H215" s="31"/>
      <c r="I215" s="31"/>
      <c r="J215" s="31"/>
      <c r="K215"/>
      <c r="L215"/>
      <c r="M215"/>
      <c r="N215"/>
      <c r="O215"/>
      <c r="P215"/>
      <c r="Q215"/>
      <c r="R215"/>
      <c r="S215"/>
      <c r="T215"/>
      <c r="U215"/>
      <c r="V215"/>
      <c r="W215"/>
      <c r="X215"/>
      <c r="Y215"/>
      <c r="Z215"/>
      <c r="AA215"/>
      <c r="AB215"/>
      <c r="AC215"/>
      <c r="AD215"/>
      <c r="AE215"/>
      <c r="AF215"/>
      <c r="AG215"/>
    </row>
    <row r="216" spans="1:33" s="38" customFormat="1" x14ac:dyDescent="0.2">
      <c r="A216"/>
      <c r="B216" s="31"/>
      <c r="C216" s="31"/>
      <c r="D216"/>
      <c r="E216"/>
      <c r="F216"/>
      <c r="G216" s="31"/>
      <c r="H216" s="31"/>
      <c r="I216" s="31"/>
      <c r="J216" s="31"/>
      <c r="K216"/>
      <c r="L216"/>
      <c r="M216"/>
      <c r="N216"/>
      <c r="O216"/>
      <c r="P216"/>
      <c r="Q216"/>
      <c r="R216"/>
      <c r="S216"/>
      <c r="T216"/>
      <c r="U216"/>
      <c r="V216"/>
      <c r="W216"/>
      <c r="X216"/>
      <c r="Y216"/>
      <c r="Z216"/>
      <c r="AA216"/>
      <c r="AB216"/>
      <c r="AC216"/>
      <c r="AD216"/>
      <c r="AE216"/>
      <c r="AF216"/>
      <c r="AG216"/>
    </row>
    <row r="217" spans="1:33" s="38" customFormat="1" x14ac:dyDescent="0.2">
      <c r="A217"/>
      <c r="B217" s="31"/>
      <c r="C217" s="31"/>
      <c r="D217"/>
      <c r="E217"/>
      <c r="F217"/>
      <c r="G217" s="31"/>
      <c r="H217" s="31"/>
      <c r="I217" s="31"/>
      <c r="J217" s="31"/>
      <c r="K217"/>
      <c r="L217"/>
      <c r="M217"/>
      <c r="N217"/>
      <c r="O217"/>
      <c r="P217"/>
      <c r="Q217"/>
      <c r="R217"/>
      <c r="S217"/>
      <c r="T217"/>
      <c r="U217"/>
      <c r="V217"/>
      <c r="W217"/>
      <c r="X217"/>
      <c r="Y217"/>
      <c r="Z217"/>
      <c r="AA217"/>
      <c r="AB217"/>
      <c r="AC217"/>
      <c r="AD217"/>
      <c r="AE217"/>
      <c r="AF217"/>
      <c r="AG217"/>
    </row>
    <row r="218" spans="1:33" s="38" customFormat="1" x14ac:dyDescent="0.2">
      <c r="A218"/>
      <c r="B218" s="31"/>
      <c r="C218" s="31"/>
      <c r="D218"/>
      <c r="E218"/>
      <c r="F218"/>
      <c r="G218" s="31"/>
      <c r="H218" s="31"/>
      <c r="I218" s="31"/>
      <c r="J218" s="31"/>
      <c r="K218"/>
      <c r="L218"/>
      <c r="M218"/>
      <c r="N218"/>
      <c r="O218"/>
      <c r="P218"/>
      <c r="Q218"/>
      <c r="R218"/>
      <c r="S218"/>
      <c r="T218"/>
      <c r="U218"/>
      <c r="V218"/>
      <c r="W218"/>
      <c r="X218"/>
      <c r="Y218"/>
      <c r="Z218"/>
      <c r="AA218"/>
      <c r="AB218"/>
      <c r="AC218"/>
      <c r="AD218"/>
      <c r="AE218"/>
      <c r="AF218"/>
      <c r="AG218"/>
    </row>
    <row r="219" spans="1:33" s="38" customFormat="1" x14ac:dyDescent="0.2">
      <c r="A219"/>
      <c r="B219" s="31"/>
      <c r="C219" s="31"/>
      <c r="D219"/>
      <c r="E219"/>
      <c r="F219"/>
      <c r="G219" s="31"/>
      <c r="H219" s="31"/>
      <c r="I219" s="31"/>
      <c r="J219" s="31"/>
      <c r="K219"/>
      <c r="L219"/>
      <c r="M219"/>
      <c r="N219"/>
      <c r="O219"/>
      <c r="P219"/>
      <c r="Q219"/>
      <c r="R219"/>
      <c r="S219"/>
      <c r="T219"/>
      <c r="U219"/>
      <c r="V219"/>
      <c r="W219"/>
      <c r="X219"/>
      <c r="Y219"/>
      <c r="Z219"/>
      <c r="AA219"/>
      <c r="AB219"/>
      <c r="AC219"/>
      <c r="AD219"/>
      <c r="AE219"/>
      <c r="AF219"/>
      <c r="AG219"/>
    </row>
    <row r="220" spans="1:33" s="38" customFormat="1" x14ac:dyDescent="0.2">
      <c r="A220"/>
      <c r="B220" s="31"/>
      <c r="C220" s="31"/>
      <c r="D220"/>
      <c r="E220"/>
      <c r="F220"/>
      <c r="G220" s="31"/>
      <c r="H220" s="31"/>
      <c r="I220" s="31"/>
      <c r="J220" s="31"/>
      <c r="K220"/>
      <c r="L220"/>
      <c r="M220"/>
      <c r="N220"/>
      <c r="O220"/>
      <c r="P220"/>
      <c r="Q220"/>
      <c r="R220"/>
      <c r="S220"/>
      <c r="T220"/>
      <c r="U220"/>
      <c r="V220"/>
      <c r="W220"/>
      <c r="X220"/>
      <c r="Y220"/>
      <c r="Z220"/>
      <c r="AA220"/>
      <c r="AB220"/>
      <c r="AC220"/>
      <c r="AD220"/>
      <c r="AE220"/>
      <c r="AF220"/>
      <c r="AG220"/>
    </row>
    <row r="221" spans="1:33" s="38" customFormat="1" x14ac:dyDescent="0.2">
      <c r="A221"/>
      <c r="B221" s="31"/>
      <c r="C221" s="31"/>
      <c r="D221"/>
      <c r="E221"/>
      <c r="F221"/>
      <c r="G221" s="31"/>
      <c r="H221" s="31"/>
      <c r="I221" s="31"/>
      <c r="J221" s="31"/>
      <c r="K221"/>
      <c r="L221"/>
      <c r="M221"/>
      <c r="N221"/>
      <c r="O221"/>
      <c r="P221"/>
      <c r="Q221"/>
      <c r="R221"/>
      <c r="S221"/>
      <c r="T221"/>
      <c r="U221"/>
      <c r="V221"/>
      <c r="W221"/>
      <c r="X221"/>
      <c r="Y221"/>
      <c r="Z221"/>
      <c r="AA221"/>
      <c r="AB221"/>
      <c r="AC221"/>
      <c r="AD221"/>
      <c r="AE221"/>
      <c r="AF221"/>
      <c r="AG221"/>
    </row>
    <row r="222" spans="1:33" s="38" customFormat="1" x14ac:dyDescent="0.2">
      <c r="A222"/>
      <c r="B222" s="31"/>
      <c r="C222" s="31"/>
      <c r="D222"/>
      <c r="E222"/>
      <c r="F222"/>
      <c r="G222" s="31"/>
      <c r="H222" s="31"/>
      <c r="I222" s="31"/>
      <c r="J222" s="31"/>
      <c r="K222"/>
      <c r="L222"/>
      <c r="M222"/>
      <c r="N222"/>
      <c r="O222"/>
      <c r="P222"/>
      <c r="Q222"/>
      <c r="R222"/>
      <c r="S222"/>
      <c r="T222"/>
      <c r="U222"/>
      <c r="V222"/>
      <c r="W222"/>
      <c r="X222"/>
      <c r="Y222"/>
      <c r="Z222"/>
      <c r="AA222"/>
      <c r="AB222"/>
      <c r="AC222"/>
      <c r="AD222"/>
      <c r="AE222"/>
      <c r="AF222"/>
      <c r="AG222"/>
    </row>
    <row r="223" spans="1:33" s="38" customFormat="1" x14ac:dyDescent="0.2">
      <c r="A223"/>
      <c r="B223" s="31"/>
      <c r="C223" s="31"/>
      <c r="D223"/>
      <c r="E223"/>
      <c r="F223"/>
      <c r="G223" s="31"/>
      <c r="H223" s="31"/>
      <c r="I223" s="31"/>
      <c r="J223" s="31"/>
      <c r="K223"/>
      <c r="L223"/>
      <c r="M223"/>
      <c r="N223"/>
      <c r="O223"/>
      <c r="P223"/>
      <c r="Q223"/>
      <c r="R223"/>
      <c r="S223"/>
      <c r="T223"/>
      <c r="U223"/>
      <c r="V223"/>
      <c r="W223"/>
      <c r="X223"/>
      <c r="Y223"/>
      <c r="Z223"/>
      <c r="AA223"/>
      <c r="AB223"/>
      <c r="AC223"/>
      <c r="AD223"/>
      <c r="AE223"/>
      <c r="AF223"/>
      <c r="AG223"/>
    </row>
    <row r="224" spans="1:33" s="38" customFormat="1" x14ac:dyDescent="0.2">
      <c r="A224"/>
      <c r="B224" s="31"/>
      <c r="C224" s="31"/>
      <c r="D224"/>
      <c r="E224"/>
      <c r="F224"/>
      <c r="G224" s="31"/>
      <c r="H224" s="31"/>
      <c r="I224" s="31"/>
      <c r="J224" s="31"/>
      <c r="K224"/>
      <c r="L224"/>
      <c r="M224"/>
      <c r="N224"/>
      <c r="O224"/>
      <c r="P224"/>
      <c r="Q224"/>
      <c r="R224"/>
      <c r="S224"/>
      <c r="T224"/>
      <c r="U224"/>
      <c r="V224"/>
      <c r="W224"/>
      <c r="X224"/>
      <c r="Y224"/>
      <c r="Z224"/>
      <c r="AA224"/>
      <c r="AB224"/>
      <c r="AC224"/>
      <c r="AD224"/>
      <c r="AE224"/>
      <c r="AF224"/>
      <c r="AG224"/>
    </row>
    <row r="225" spans="1:33" s="38" customFormat="1" x14ac:dyDescent="0.2">
      <c r="A225"/>
      <c r="B225" s="31"/>
      <c r="C225" s="31"/>
      <c r="D225"/>
      <c r="E225"/>
      <c r="F225"/>
      <c r="G225" s="31"/>
      <c r="H225" s="31"/>
      <c r="I225" s="31"/>
      <c r="J225" s="31"/>
      <c r="K225"/>
      <c r="L225"/>
      <c r="M225"/>
      <c r="N225"/>
      <c r="O225"/>
      <c r="P225"/>
      <c r="Q225"/>
      <c r="R225"/>
      <c r="S225"/>
      <c r="T225"/>
      <c r="U225"/>
      <c r="V225"/>
      <c r="W225"/>
      <c r="X225"/>
      <c r="Y225"/>
      <c r="Z225"/>
      <c r="AA225"/>
      <c r="AB225"/>
      <c r="AC225"/>
      <c r="AD225"/>
      <c r="AE225"/>
      <c r="AF225"/>
      <c r="AG225"/>
    </row>
    <row r="226" spans="1:33" s="38" customFormat="1" x14ac:dyDescent="0.2">
      <c r="A226"/>
      <c r="B226" s="31"/>
      <c r="C226" s="31"/>
      <c r="D226"/>
      <c r="E226"/>
      <c r="F226"/>
      <c r="G226" s="31"/>
      <c r="H226" s="31"/>
      <c r="I226" s="31"/>
      <c r="J226" s="31"/>
      <c r="K226"/>
      <c r="L226"/>
      <c r="M226"/>
      <c r="N226"/>
      <c r="O226"/>
      <c r="P226"/>
      <c r="Q226"/>
      <c r="R226"/>
      <c r="S226"/>
      <c r="T226"/>
      <c r="U226"/>
      <c r="V226"/>
      <c r="W226"/>
      <c r="X226"/>
      <c r="Y226"/>
      <c r="Z226"/>
      <c r="AA226"/>
      <c r="AB226"/>
      <c r="AC226"/>
      <c r="AD226"/>
      <c r="AE226"/>
      <c r="AF226"/>
      <c r="AG226"/>
    </row>
    <row r="227" spans="1:33" s="38" customFormat="1" x14ac:dyDescent="0.2">
      <c r="A227"/>
      <c r="B227" s="31"/>
      <c r="C227" s="31"/>
      <c r="D227"/>
      <c r="E227"/>
      <c r="F227"/>
      <c r="G227" s="31"/>
      <c r="H227" s="31"/>
      <c r="I227" s="31"/>
      <c r="J227" s="31"/>
      <c r="K227"/>
      <c r="L227"/>
      <c r="M227"/>
      <c r="N227"/>
      <c r="O227"/>
      <c r="P227"/>
      <c r="Q227"/>
      <c r="R227"/>
      <c r="S227"/>
      <c r="T227"/>
      <c r="U227"/>
      <c r="V227"/>
      <c r="W227"/>
      <c r="X227"/>
      <c r="Y227"/>
      <c r="Z227"/>
      <c r="AA227"/>
      <c r="AB227"/>
      <c r="AC227"/>
      <c r="AD227"/>
      <c r="AE227"/>
      <c r="AF227"/>
      <c r="AG227"/>
    </row>
    <row r="228" spans="1:33" s="38" customFormat="1" x14ac:dyDescent="0.2">
      <c r="A228"/>
      <c r="B228" s="31"/>
      <c r="C228" s="31"/>
      <c r="D228"/>
      <c r="E228"/>
      <c r="F228"/>
      <c r="G228" s="31"/>
      <c r="H228" s="31"/>
      <c r="I228" s="31"/>
      <c r="J228" s="31"/>
      <c r="K228"/>
      <c r="L228"/>
      <c r="M228"/>
      <c r="N228"/>
      <c r="O228"/>
      <c r="P228"/>
      <c r="Q228"/>
      <c r="R228"/>
      <c r="S228"/>
      <c r="T228"/>
      <c r="U228"/>
      <c r="V228"/>
      <c r="W228"/>
      <c r="X228"/>
      <c r="Y228"/>
      <c r="Z228"/>
      <c r="AA228"/>
      <c r="AB228"/>
      <c r="AC228"/>
      <c r="AD228"/>
      <c r="AE228"/>
      <c r="AF228"/>
      <c r="AG228"/>
    </row>
    <row r="229" spans="1:33" s="38" customFormat="1" x14ac:dyDescent="0.2">
      <c r="A229"/>
      <c r="B229" s="31"/>
      <c r="C229" s="31"/>
      <c r="D229"/>
      <c r="E229"/>
      <c r="F229"/>
      <c r="G229" s="31"/>
      <c r="H229" s="31"/>
      <c r="I229" s="31"/>
      <c r="J229" s="31"/>
      <c r="K229"/>
      <c r="L229"/>
      <c r="M229"/>
      <c r="N229"/>
      <c r="O229"/>
      <c r="P229"/>
      <c r="Q229"/>
      <c r="R229"/>
      <c r="S229"/>
      <c r="T229"/>
      <c r="U229"/>
      <c r="V229"/>
      <c r="W229"/>
      <c r="X229"/>
      <c r="Y229"/>
      <c r="Z229"/>
      <c r="AA229"/>
      <c r="AB229"/>
      <c r="AC229"/>
      <c r="AD229"/>
      <c r="AE229"/>
      <c r="AF229"/>
      <c r="AG229"/>
    </row>
    <row r="230" spans="1:33" s="38" customFormat="1" x14ac:dyDescent="0.2">
      <c r="A230"/>
      <c r="B230" s="31"/>
      <c r="C230" s="31"/>
      <c r="D230"/>
      <c r="E230"/>
      <c r="F230"/>
      <c r="G230" s="31"/>
      <c r="H230" s="31"/>
      <c r="I230" s="31"/>
      <c r="J230" s="31"/>
      <c r="K230"/>
      <c r="L230"/>
      <c r="M230"/>
      <c r="N230"/>
      <c r="O230"/>
      <c r="P230"/>
      <c r="Q230"/>
      <c r="R230"/>
      <c r="S230"/>
      <c r="T230"/>
      <c r="U230"/>
      <c r="V230"/>
      <c r="W230"/>
      <c r="X230"/>
      <c r="Y230"/>
      <c r="Z230"/>
      <c r="AA230"/>
      <c r="AB230"/>
      <c r="AC230"/>
      <c r="AD230"/>
      <c r="AE230"/>
      <c r="AF230"/>
      <c r="AG230"/>
    </row>
    <row r="231" spans="1:33" s="38" customFormat="1" x14ac:dyDescent="0.2">
      <c r="A231"/>
      <c r="B231" s="31"/>
      <c r="C231" s="31"/>
      <c r="D231"/>
      <c r="E231"/>
      <c r="F231"/>
      <c r="G231" s="31"/>
      <c r="H231" s="31"/>
      <c r="I231" s="31"/>
      <c r="J231" s="31"/>
      <c r="K231"/>
      <c r="L231"/>
      <c r="M231"/>
      <c r="N231"/>
      <c r="O231"/>
      <c r="P231"/>
      <c r="Q231"/>
      <c r="R231"/>
      <c r="S231"/>
      <c r="T231"/>
      <c r="U231"/>
      <c r="V231"/>
      <c r="W231"/>
      <c r="X231"/>
      <c r="Y231"/>
      <c r="Z231"/>
      <c r="AA231"/>
      <c r="AB231"/>
      <c r="AC231"/>
      <c r="AD231"/>
      <c r="AE231"/>
      <c r="AF231"/>
      <c r="AG231"/>
    </row>
    <row r="232" spans="1:33" s="38" customFormat="1" x14ac:dyDescent="0.2">
      <c r="A232"/>
      <c r="B232" s="31"/>
      <c r="C232" s="31"/>
      <c r="D232"/>
      <c r="E232"/>
      <c r="F232"/>
      <c r="G232" s="31"/>
      <c r="H232" s="31"/>
      <c r="I232" s="31"/>
      <c r="J232" s="31"/>
      <c r="K232"/>
      <c r="L232"/>
      <c r="M232"/>
      <c r="N232"/>
      <c r="O232"/>
      <c r="P232"/>
      <c r="Q232"/>
      <c r="R232"/>
      <c r="S232"/>
      <c r="T232"/>
      <c r="U232"/>
      <c r="V232"/>
      <c r="W232"/>
      <c r="X232"/>
      <c r="Y232"/>
      <c r="Z232"/>
      <c r="AA232"/>
      <c r="AB232"/>
      <c r="AC232"/>
      <c r="AD232"/>
      <c r="AE232"/>
      <c r="AF232"/>
      <c r="AG232"/>
    </row>
    <row r="233" spans="1:33" s="38" customFormat="1" x14ac:dyDescent="0.2">
      <c r="A233"/>
      <c r="B233" s="31"/>
      <c r="C233" s="31"/>
      <c r="D233"/>
      <c r="E233"/>
      <c r="F233"/>
      <c r="G233" s="31"/>
      <c r="H233" s="31"/>
      <c r="I233" s="31"/>
      <c r="J233" s="31"/>
      <c r="K233"/>
      <c r="L233"/>
      <c r="M233"/>
      <c r="N233"/>
      <c r="O233"/>
      <c r="P233"/>
      <c r="Q233"/>
      <c r="R233"/>
      <c r="S233"/>
      <c r="T233"/>
      <c r="U233"/>
      <c r="V233"/>
      <c r="W233"/>
      <c r="X233"/>
      <c r="Y233"/>
      <c r="Z233"/>
      <c r="AA233"/>
      <c r="AB233"/>
      <c r="AC233"/>
      <c r="AD233"/>
      <c r="AE233"/>
      <c r="AF233"/>
      <c r="AG233"/>
    </row>
    <row r="234" spans="1:33" s="38" customFormat="1" x14ac:dyDescent="0.2">
      <c r="A234"/>
      <c r="B234" s="31"/>
      <c r="C234" s="31"/>
      <c r="D234"/>
      <c r="E234"/>
      <c r="F234"/>
      <c r="G234" s="31"/>
      <c r="H234" s="31"/>
      <c r="I234" s="31"/>
      <c r="J234" s="31"/>
      <c r="K234"/>
      <c r="L234"/>
      <c r="M234"/>
      <c r="N234"/>
      <c r="O234"/>
      <c r="P234"/>
      <c r="Q234"/>
      <c r="R234"/>
      <c r="S234"/>
      <c r="T234"/>
      <c r="U234"/>
      <c r="V234"/>
      <c r="W234"/>
      <c r="X234"/>
      <c r="Y234"/>
      <c r="Z234"/>
      <c r="AA234"/>
      <c r="AB234"/>
      <c r="AC234"/>
      <c r="AD234"/>
      <c r="AE234"/>
      <c r="AF234"/>
      <c r="AG234"/>
    </row>
    <row r="235" spans="1:33" s="38" customFormat="1" x14ac:dyDescent="0.2">
      <c r="A235"/>
      <c r="B235" s="31"/>
      <c r="C235" s="31"/>
      <c r="D235"/>
      <c r="E235"/>
      <c r="F235"/>
      <c r="G235" s="31"/>
      <c r="H235" s="31"/>
      <c r="I235" s="31"/>
      <c r="J235" s="31"/>
      <c r="K235"/>
      <c r="L235"/>
      <c r="M235"/>
      <c r="N235"/>
      <c r="O235"/>
      <c r="P235"/>
      <c r="Q235"/>
      <c r="R235"/>
      <c r="S235"/>
      <c r="T235"/>
      <c r="U235"/>
      <c r="V235"/>
      <c r="W235"/>
      <c r="X235"/>
      <c r="Y235"/>
      <c r="Z235"/>
      <c r="AA235"/>
      <c r="AB235"/>
      <c r="AC235"/>
      <c r="AD235"/>
      <c r="AE235"/>
      <c r="AF235"/>
      <c r="AG235"/>
    </row>
    <row r="236" spans="1:33" s="38" customFormat="1" x14ac:dyDescent="0.2">
      <c r="A236"/>
      <c r="B236" s="31"/>
      <c r="C236" s="31"/>
      <c r="D236"/>
      <c r="E236"/>
      <c r="F236"/>
      <c r="G236" s="31"/>
      <c r="H236" s="31"/>
      <c r="I236" s="31"/>
      <c r="J236" s="31"/>
      <c r="K236"/>
      <c r="L236"/>
      <c r="M236"/>
      <c r="N236"/>
      <c r="O236"/>
      <c r="P236"/>
      <c r="Q236"/>
      <c r="R236"/>
      <c r="S236"/>
      <c r="T236"/>
      <c r="U236"/>
      <c r="V236"/>
      <c r="W236"/>
      <c r="X236"/>
      <c r="Y236"/>
      <c r="Z236"/>
      <c r="AA236"/>
      <c r="AB236"/>
      <c r="AC236"/>
      <c r="AD236"/>
      <c r="AE236"/>
      <c r="AF236"/>
      <c r="AG236"/>
    </row>
    <row r="237" spans="1:33" s="38" customFormat="1" x14ac:dyDescent="0.2">
      <c r="A237"/>
      <c r="B237" s="31"/>
      <c r="C237" s="31"/>
      <c r="D237"/>
      <c r="E237"/>
      <c r="F237"/>
      <c r="G237" s="31"/>
      <c r="H237" s="31"/>
      <c r="I237" s="31"/>
      <c r="J237" s="31"/>
      <c r="K237"/>
      <c r="L237"/>
      <c r="M237"/>
      <c r="N237"/>
      <c r="O237"/>
      <c r="P237"/>
      <c r="Q237"/>
      <c r="R237"/>
      <c r="S237"/>
      <c r="T237"/>
      <c r="U237"/>
      <c r="V237"/>
      <c r="W237"/>
      <c r="X237"/>
      <c r="Y237"/>
      <c r="Z237"/>
      <c r="AA237"/>
      <c r="AB237"/>
      <c r="AC237"/>
      <c r="AD237"/>
      <c r="AE237"/>
      <c r="AF237"/>
      <c r="AG237"/>
    </row>
    <row r="238" spans="1:33" s="38" customFormat="1" x14ac:dyDescent="0.2">
      <c r="A238"/>
      <c r="B238" s="31"/>
      <c r="C238" s="31"/>
      <c r="D238"/>
      <c r="E238"/>
      <c r="F238"/>
      <c r="G238" s="31"/>
      <c r="H238" s="31"/>
      <c r="I238" s="31"/>
      <c r="J238" s="31"/>
      <c r="K238"/>
      <c r="L238"/>
      <c r="M238"/>
      <c r="N238"/>
      <c r="O238"/>
      <c r="P238"/>
      <c r="Q238"/>
      <c r="R238"/>
      <c r="S238"/>
      <c r="T238"/>
      <c r="U238"/>
      <c r="V238"/>
      <c r="W238"/>
      <c r="X238"/>
      <c r="Y238"/>
      <c r="Z238"/>
      <c r="AA238"/>
      <c r="AB238"/>
      <c r="AC238"/>
      <c r="AD238"/>
      <c r="AE238"/>
      <c r="AF238"/>
      <c r="AG238"/>
    </row>
    <row r="239" spans="1:33" s="38" customFormat="1" x14ac:dyDescent="0.2">
      <c r="A239"/>
      <c r="B239" s="31"/>
      <c r="C239" s="31"/>
      <c r="D239"/>
      <c r="E239"/>
      <c r="F239"/>
      <c r="G239" s="31"/>
      <c r="H239" s="31"/>
      <c r="I239" s="31"/>
      <c r="J239" s="31"/>
      <c r="K239"/>
      <c r="L239"/>
      <c r="M239"/>
      <c r="N239"/>
      <c r="O239"/>
      <c r="P239"/>
      <c r="Q239"/>
      <c r="R239"/>
      <c r="S239"/>
      <c r="T239"/>
      <c r="U239"/>
      <c r="V239"/>
      <c r="W239"/>
      <c r="X239"/>
      <c r="Y239"/>
      <c r="Z239"/>
      <c r="AA239"/>
      <c r="AB239"/>
      <c r="AC239"/>
      <c r="AD239"/>
      <c r="AE239"/>
      <c r="AF239"/>
      <c r="AG239"/>
    </row>
    <row r="240" spans="1:33" s="38" customFormat="1" x14ac:dyDescent="0.2">
      <c r="A240"/>
      <c r="B240" s="31"/>
      <c r="C240" s="31"/>
      <c r="D240"/>
      <c r="E240"/>
      <c r="F240"/>
      <c r="G240" s="31"/>
      <c r="H240" s="31"/>
      <c r="I240" s="31"/>
      <c r="J240" s="31"/>
      <c r="K240"/>
      <c r="L240"/>
      <c r="M240"/>
      <c r="N240"/>
      <c r="O240"/>
      <c r="P240"/>
      <c r="Q240"/>
      <c r="R240"/>
      <c r="S240"/>
      <c r="T240"/>
      <c r="U240"/>
      <c r="V240"/>
      <c r="W240"/>
      <c r="X240"/>
      <c r="Y240"/>
      <c r="Z240"/>
      <c r="AA240"/>
      <c r="AB240"/>
      <c r="AC240"/>
      <c r="AD240"/>
      <c r="AE240"/>
      <c r="AF240"/>
      <c r="AG240"/>
    </row>
    <row r="241" spans="1:33" s="38" customFormat="1" x14ac:dyDescent="0.2">
      <c r="A241"/>
      <c r="B241" s="31"/>
      <c r="C241" s="31"/>
      <c r="D241"/>
      <c r="E241"/>
      <c r="F241"/>
      <c r="G241" s="31"/>
      <c r="H241" s="31"/>
      <c r="I241" s="31"/>
      <c r="J241" s="31"/>
      <c r="K241"/>
      <c r="L241"/>
      <c r="M241"/>
      <c r="N241"/>
      <c r="O241"/>
      <c r="P241"/>
      <c r="Q241"/>
      <c r="R241"/>
      <c r="S241"/>
      <c r="T241"/>
      <c r="U241"/>
      <c r="V241"/>
      <c r="W241"/>
      <c r="X241"/>
      <c r="Y241"/>
      <c r="Z241"/>
      <c r="AA241"/>
      <c r="AB241"/>
      <c r="AC241"/>
      <c r="AD241"/>
      <c r="AE241"/>
      <c r="AF241"/>
      <c r="AG241"/>
    </row>
    <row r="242" spans="1:33" s="38" customFormat="1" x14ac:dyDescent="0.2">
      <c r="A242"/>
      <c r="B242" s="31"/>
      <c r="C242" s="31"/>
      <c r="D242"/>
      <c r="E242"/>
      <c r="F242"/>
      <c r="G242" s="31"/>
      <c r="H242" s="31"/>
      <c r="I242" s="31"/>
      <c r="J242" s="31"/>
      <c r="K242"/>
      <c r="L242"/>
      <c r="M242"/>
      <c r="N242"/>
      <c r="O242"/>
      <c r="P242"/>
      <c r="Q242"/>
      <c r="R242"/>
      <c r="S242"/>
      <c r="T242"/>
      <c r="U242"/>
      <c r="V242"/>
      <c r="W242"/>
      <c r="X242"/>
      <c r="Y242"/>
      <c r="Z242"/>
      <c r="AA242"/>
      <c r="AB242"/>
      <c r="AC242"/>
      <c r="AD242"/>
      <c r="AE242"/>
      <c r="AF242"/>
      <c r="AG242"/>
    </row>
    <row r="243" spans="1:33" s="38" customFormat="1" x14ac:dyDescent="0.2">
      <c r="A243"/>
      <c r="B243" s="31"/>
      <c r="C243" s="31"/>
      <c r="D243"/>
      <c r="E243"/>
      <c r="F243"/>
      <c r="G243" s="31"/>
      <c r="H243" s="31"/>
      <c r="I243" s="31"/>
      <c r="J243" s="31"/>
      <c r="K243"/>
      <c r="L243"/>
      <c r="M243"/>
      <c r="N243"/>
      <c r="O243"/>
      <c r="P243"/>
      <c r="Q243"/>
      <c r="R243"/>
      <c r="S243"/>
      <c r="T243"/>
      <c r="U243"/>
      <c r="V243"/>
      <c r="W243"/>
      <c r="X243"/>
      <c r="Y243"/>
      <c r="Z243"/>
      <c r="AA243"/>
      <c r="AB243"/>
      <c r="AC243"/>
      <c r="AD243"/>
      <c r="AE243"/>
      <c r="AF243"/>
      <c r="AG243"/>
    </row>
    <row r="244" spans="1:33" s="38" customFormat="1" x14ac:dyDescent="0.2">
      <c r="A244"/>
      <c r="B244" s="31"/>
      <c r="C244" s="31"/>
      <c r="D244"/>
      <c r="E244"/>
      <c r="F244"/>
      <c r="G244" s="31"/>
      <c r="H244" s="31"/>
      <c r="I244" s="31"/>
      <c r="J244" s="31"/>
      <c r="K244"/>
      <c r="L244"/>
      <c r="M244"/>
      <c r="N244"/>
      <c r="O244"/>
      <c r="P244"/>
      <c r="Q244"/>
      <c r="R244"/>
      <c r="S244"/>
      <c r="T244"/>
      <c r="U244"/>
      <c r="V244"/>
      <c r="W244"/>
      <c r="X244"/>
      <c r="Y244"/>
      <c r="Z244"/>
      <c r="AA244"/>
      <c r="AB244"/>
      <c r="AC244"/>
      <c r="AD244"/>
      <c r="AE244"/>
      <c r="AF244"/>
      <c r="AG244"/>
    </row>
    <row r="245" spans="1:33" s="38" customFormat="1" x14ac:dyDescent="0.2">
      <c r="A245"/>
      <c r="B245" s="31"/>
      <c r="C245" s="31"/>
      <c r="D245"/>
      <c r="E245"/>
      <c r="F245"/>
      <c r="G245" s="31"/>
      <c r="H245" s="31"/>
      <c r="I245" s="31"/>
      <c r="J245" s="31"/>
      <c r="K245"/>
      <c r="L245"/>
      <c r="M245"/>
      <c r="N245"/>
      <c r="O245"/>
      <c r="P245"/>
      <c r="Q245"/>
      <c r="R245"/>
      <c r="S245"/>
      <c r="T245"/>
      <c r="U245"/>
      <c r="V245"/>
      <c r="W245"/>
      <c r="X245"/>
      <c r="Y245"/>
      <c r="Z245"/>
      <c r="AA245"/>
      <c r="AB245"/>
      <c r="AC245"/>
      <c r="AD245"/>
      <c r="AE245"/>
      <c r="AF245"/>
      <c r="AG245"/>
    </row>
    <row r="246" spans="1:33" s="38" customFormat="1" x14ac:dyDescent="0.2">
      <c r="A246"/>
      <c r="B246" s="31"/>
      <c r="C246" s="31"/>
      <c r="D246"/>
      <c r="E246"/>
      <c r="F246"/>
      <c r="G246" s="31"/>
      <c r="H246" s="31"/>
      <c r="I246" s="31"/>
      <c r="J246" s="31"/>
      <c r="K246"/>
      <c r="L246"/>
      <c r="M246"/>
      <c r="N246"/>
      <c r="O246"/>
      <c r="P246"/>
      <c r="Q246"/>
      <c r="R246"/>
      <c r="S246"/>
      <c r="T246"/>
      <c r="U246"/>
      <c r="V246"/>
      <c r="W246"/>
      <c r="X246"/>
      <c r="Y246"/>
      <c r="Z246"/>
      <c r="AA246"/>
      <c r="AB246"/>
      <c r="AC246"/>
      <c r="AD246"/>
      <c r="AE246"/>
      <c r="AF246"/>
      <c r="AG246"/>
    </row>
    <row r="247" spans="1:33" s="38" customFormat="1" x14ac:dyDescent="0.2">
      <c r="A247"/>
      <c r="B247" s="31"/>
      <c r="C247" s="31"/>
      <c r="D247"/>
      <c r="E247"/>
      <c r="F247"/>
      <c r="G247" s="31"/>
      <c r="H247" s="31"/>
      <c r="I247" s="31"/>
      <c r="J247" s="31"/>
      <c r="K247"/>
      <c r="L247"/>
      <c r="M247"/>
      <c r="N247"/>
      <c r="O247"/>
      <c r="P247"/>
      <c r="Q247"/>
      <c r="R247"/>
      <c r="S247"/>
      <c r="T247"/>
      <c r="U247"/>
      <c r="V247"/>
      <c r="W247"/>
      <c r="X247"/>
      <c r="Y247"/>
      <c r="Z247"/>
      <c r="AA247"/>
      <c r="AB247"/>
      <c r="AC247"/>
      <c r="AD247"/>
      <c r="AE247"/>
      <c r="AF247"/>
      <c r="AG247"/>
    </row>
    <row r="248" spans="1:33" s="38" customFormat="1" x14ac:dyDescent="0.2">
      <c r="A248"/>
      <c r="B248" s="31"/>
      <c r="C248" s="31"/>
      <c r="D248"/>
      <c r="E248"/>
      <c r="F248"/>
      <c r="G248" s="31"/>
      <c r="H248" s="31"/>
      <c r="I248" s="31"/>
      <c r="J248" s="31"/>
      <c r="K248"/>
      <c r="L248"/>
      <c r="M248"/>
      <c r="N248"/>
      <c r="O248"/>
      <c r="P248"/>
      <c r="Q248"/>
      <c r="R248"/>
      <c r="S248"/>
      <c r="T248"/>
      <c r="U248"/>
      <c r="V248"/>
      <c r="W248"/>
      <c r="X248"/>
      <c r="Y248"/>
      <c r="Z248"/>
      <c r="AA248"/>
      <c r="AB248"/>
      <c r="AC248"/>
      <c r="AD248"/>
      <c r="AE248"/>
      <c r="AF248"/>
      <c r="AG248"/>
    </row>
    <row r="249" spans="1:33" s="38" customFormat="1" x14ac:dyDescent="0.2">
      <c r="A249"/>
      <c r="B249" s="31"/>
      <c r="C249" s="31"/>
      <c r="D249"/>
      <c r="E249"/>
      <c r="F249"/>
      <c r="G249" s="31"/>
      <c r="H249" s="31"/>
      <c r="I249" s="31"/>
      <c r="J249" s="31"/>
      <c r="K249"/>
      <c r="L249"/>
      <c r="M249"/>
      <c r="N249"/>
      <c r="O249"/>
      <c r="P249"/>
      <c r="Q249"/>
      <c r="R249"/>
      <c r="S249"/>
      <c r="T249"/>
      <c r="U249"/>
      <c r="V249"/>
      <c r="W249"/>
      <c r="X249"/>
      <c r="Y249"/>
      <c r="Z249"/>
      <c r="AA249"/>
      <c r="AB249"/>
      <c r="AC249"/>
      <c r="AD249"/>
      <c r="AE249"/>
      <c r="AF249"/>
      <c r="AG249"/>
    </row>
    <row r="250" spans="1:33" s="38" customFormat="1" x14ac:dyDescent="0.2">
      <c r="A250"/>
      <c r="B250" s="31"/>
      <c r="C250" s="31"/>
      <c r="D250"/>
      <c r="E250"/>
      <c r="F250"/>
      <c r="G250" s="31"/>
      <c r="H250" s="31"/>
      <c r="I250" s="31"/>
      <c r="J250" s="31"/>
      <c r="K250"/>
      <c r="L250"/>
      <c r="M250"/>
      <c r="N250"/>
      <c r="O250"/>
      <c r="P250"/>
      <c r="Q250"/>
      <c r="R250"/>
      <c r="S250"/>
      <c r="T250"/>
      <c r="U250"/>
      <c r="V250"/>
      <c r="W250"/>
      <c r="X250"/>
      <c r="Y250"/>
      <c r="Z250"/>
      <c r="AA250"/>
      <c r="AB250"/>
      <c r="AC250"/>
      <c r="AD250"/>
      <c r="AE250"/>
      <c r="AF250"/>
      <c r="AG250"/>
    </row>
    <row r="251" spans="1:33" s="38" customFormat="1" x14ac:dyDescent="0.2">
      <c r="A251"/>
      <c r="B251" s="31"/>
      <c r="C251" s="31"/>
      <c r="D251"/>
      <c r="E251"/>
      <c r="F251"/>
      <c r="G251" s="31"/>
      <c r="H251" s="31"/>
      <c r="I251" s="31"/>
      <c r="J251" s="31"/>
      <c r="K251"/>
      <c r="L251"/>
      <c r="M251"/>
      <c r="N251"/>
      <c r="O251"/>
      <c r="P251"/>
      <c r="Q251"/>
      <c r="R251"/>
      <c r="S251"/>
      <c r="T251"/>
      <c r="U251"/>
      <c r="V251"/>
      <c r="W251"/>
      <c r="X251"/>
      <c r="Y251"/>
      <c r="Z251"/>
      <c r="AA251"/>
      <c r="AB251"/>
      <c r="AC251"/>
      <c r="AD251"/>
      <c r="AE251"/>
      <c r="AF251"/>
      <c r="AG251"/>
    </row>
    <row r="252" spans="1:33" s="38" customFormat="1" x14ac:dyDescent="0.2">
      <c r="A252"/>
      <c r="B252" s="31"/>
      <c r="C252" s="31"/>
      <c r="D252"/>
      <c r="E252"/>
      <c r="F252"/>
      <c r="G252" s="31"/>
      <c r="H252" s="31"/>
      <c r="I252" s="31"/>
      <c r="J252" s="31"/>
      <c r="K252"/>
      <c r="L252"/>
      <c r="M252"/>
      <c r="N252"/>
      <c r="O252"/>
      <c r="P252"/>
      <c r="Q252"/>
      <c r="R252"/>
      <c r="S252"/>
      <c r="T252"/>
      <c r="U252"/>
      <c r="V252"/>
      <c r="W252"/>
      <c r="X252"/>
      <c r="Y252"/>
      <c r="Z252"/>
      <c r="AA252"/>
      <c r="AB252"/>
      <c r="AC252"/>
      <c r="AD252"/>
      <c r="AE252"/>
      <c r="AF252"/>
      <c r="AG252"/>
    </row>
    <row r="253" spans="1:33" s="38" customFormat="1" x14ac:dyDescent="0.2">
      <c r="A253"/>
      <c r="B253" s="31"/>
      <c r="C253" s="31"/>
      <c r="D253"/>
      <c r="E253"/>
      <c r="F253"/>
      <c r="G253" s="31"/>
      <c r="H253" s="31"/>
      <c r="I253" s="31"/>
      <c r="J253" s="31"/>
      <c r="K253"/>
      <c r="L253"/>
      <c r="M253"/>
      <c r="N253"/>
      <c r="O253"/>
      <c r="P253"/>
      <c r="Q253"/>
      <c r="R253"/>
      <c r="S253"/>
      <c r="T253"/>
      <c r="U253"/>
      <c r="V253"/>
      <c r="W253"/>
      <c r="X253"/>
      <c r="Y253"/>
      <c r="Z253"/>
      <c r="AA253"/>
      <c r="AB253"/>
      <c r="AC253"/>
      <c r="AD253"/>
      <c r="AE253"/>
      <c r="AF253"/>
      <c r="AG253"/>
    </row>
    <row r="254" spans="1:33" s="38" customFormat="1" x14ac:dyDescent="0.2">
      <c r="A254"/>
      <c r="B254" s="31"/>
      <c r="C254" s="31"/>
      <c r="D254"/>
      <c r="E254"/>
      <c r="F254"/>
      <c r="G254" s="31"/>
      <c r="H254" s="31"/>
      <c r="I254" s="31"/>
      <c r="J254" s="31"/>
      <c r="K254"/>
      <c r="L254"/>
      <c r="M254"/>
      <c r="N254"/>
      <c r="O254"/>
      <c r="P254"/>
      <c r="Q254"/>
      <c r="R254"/>
      <c r="S254"/>
      <c r="T254"/>
      <c r="U254"/>
      <c r="V254"/>
      <c r="W254"/>
      <c r="X254"/>
      <c r="Y254"/>
      <c r="Z254"/>
      <c r="AA254"/>
      <c r="AB254"/>
      <c r="AC254"/>
      <c r="AD254"/>
      <c r="AE254"/>
      <c r="AF254"/>
      <c r="AG254"/>
    </row>
    <row r="255" spans="1:33" s="38" customFormat="1" x14ac:dyDescent="0.2">
      <c r="A255"/>
      <c r="B255" s="31"/>
      <c r="C255" s="31"/>
      <c r="D255"/>
      <c r="E255"/>
      <c r="F255"/>
      <c r="G255" s="31"/>
      <c r="H255" s="31"/>
      <c r="I255" s="31"/>
      <c r="J255" s="31"/>
      <c r="K255"/>
      <c r="L255"/>
      <c r="M255"/>
      <c r="N255"/>
      <c r="O255"/>
      <c r="P255"/>
      <c r="Q255"/>
      <c r="R255"/>
      <c r="S255"/>
      <c r="T255"/>
      <c r="U255"/>
      <c r="V255"/>
      <c r="W255"/>
      <c r="X255"/>
      <c r="Y255"/>
      <c r="Z255"/>
      <c r="AA255"/>
      <c r="AB255"/>
      <c r="AC255"/>
      <c r="AD255"/>
      <c r="AE255"/>
      <c r="AF255"/>
      <c r="AG255"/>
    </row>
    <row r="256" spans="1:33" s="38" customFormat="1" x14ac:dyDescent="0.2">
      <c r="A256"/>
      <c r="B256" s="31"/>
      <c r="C256" s="31"/>
      <c r="D256"/>
      <c r="E256"/>
      <c r="F256"/>
      <c r="G256" s="31"/>
      <c r="H256" s="31"/>
      <c r="I256" s="31"/>
      <c r="J256" s="31"/>
      <c r="K256"/>
      <c r="L256"/>
      <c r="M256"/>
      <c r="N256"/>
      <c r="O256"/>
      <c r="P256"/>
      <c r="Q256"/>
      <c r="R256"/>
      <c r="S256"/>
      <c r="T256"/>
      <c r="U256"/>
      <c r="V256"/>
      <c r="W256"/>
      <c r="X256"/>
      <c r="Y256"/>
      <c r="Z256"/>
      <c r="AA256"/>
      <c r="AB256"/>
      <c r="AC256"/>
      <c r="AD256"/>
      <c r="AE256"/>
      <c r="AF256"/>
      <c r="AG256"/>
    </row>
    <row r="257" spans="1:33" s="38" customFormat="1" x14ac:dyDescent="0.2">
      <c r="A257"/>
      <c r="B257" s="31"/>
      <c r="C257" s="31"/>
      <c r="D257"/>
      <c r="E257"/>
      <c r="F257"/>
      <c r="G257" s="31"/>
      <c r="H257" s="31"/>
      <c r="I257" s="31"/>
      <c r="J257" s="31"/>
      <c r="K257"/>
      <c r="L257"/>
      <c r="M257"/>
      <c r="N257"/>
      <c r="O257"/>
      <c r="P257"/>
      <c r="Q257"/>
      <c r="R257"/>
      <c r="S257"/>
      <c r="T257"/>
      <c r="U257"/>
      <c r="V257"/>
      <c r="W257"/>
      <c r="X257"/>
      <c r="Y257"/>
      <c r="Z257"/>
      <c r="AA257"/>
      <c r="AB257"/>
      <c r="AC257"/>
      <c r="AD257"/>
      <c r="AE257"/>
      <c r="AF257"/>
      <c r="AG257"/>
    </row>
    <row r="258" spans="1:33" s="38" customFormat="1" x14ac:dyDescent="0.2">
      <c r="A258"/>
      <c r="B258" s="31"/>
      <c r="C258" s="31"/>
      <c r="D258"/>
      <c r="E258"/>
      <c r="F258"/>
      <c r="G258" s="31"/>
      <c r="H258" s="31"/>
      <c r="I258" s="31"/>
      <c r="J258" s="31"/>
      <c r="K258"/>
      <c r="L258"/>
      <c r="M258"/>
      <c r="N258"/>
      <c r="O258"/>
      <c r="P258"/>
      <c r="Q258"/>
      <c r="R258"/>
      <c r="S258"/>
      <c r="T258"/>
      <c r="U258"/>
      <c r="V258"/>
      <c r="W258"/>
      <c r="X258"/>
      <c r="Y258"/>
      <c r="Z258"/>
      <c r="AA258"/>
      <c r="AB258"/>
      <c r="AC258"/>
      <c r="AD258"/>
      <c r="AE258"/>
      <c r="AF258"/>
      <c r="AG258"/>
    </row>
    <row r="259" spans="1:33" s="38" customFormat="1" x14ac:dyDescent="0.2">
      <c r="A259"/>
      <c r="B259" s="31"/>
      <c r="C259" s="31"/>
      <c r="D259"/>
      <c r="E259"/>
      <c r="F259"/>
      <c r="G259" s="31"/>
      <c r="H259" s="31"/>
      <c r="I259" s="31"/>
      <c r="J259" s="31"/>
      <c r="K259"/>
      <c r="L259"/>
      <c r="M259"/>
      <c r="N259"/>
      <c r="O259"/>
      <c r="P259"/>
      <c r="Q259"/>
      <c r="R259"/>
      <c r="S259"/>
      <c r="T259"/>
      <c r="U259"/>
      <c r="V259"/>
      <c r="W259"/>
      <c r="X259"/>
      <c r="Y259"/>
      <c r="Z259"/>
      <c r="AA259"/>
      <c r="AB259"/>
      <c r="AC259"/>
      <c r="AD259"/>
      <c r="AE259"/>
      <c r="AF259"/>
      <c r="AG259"/>
    </row>
    <row r="260" spans="1:33" s="38" customFormat="1" x14ac:dyDescent="0.2">
      <c r="A260"/>
      <c r="B260" s="31"/>
      <c r="C260" s="31"/>
      <c r="D260"/>
      <c r="E260"/>
      <c r="F260"/>
      <c r="G260" s="31"/>
      <c r="H260" s="31"/>
      <c r="I260" s="31"/>
      <c r="J260" s="31"/>
      <c r="K260"/>
      <c r="L260"/>
      <c r="M260"/>
      <c r="N260"/>
      <c r="O260"/>
      <c r="P260"/>
      <c r="Q260"/>
      <c r="R260"/>
      <c r="S260"/>
      <c r="T260"/>
      <c r="U260"/>
      <c r="V260"/>
      <c r="W260"/>
      <c r="X260"/>
      <c r="Y260"/>
      <c r="Z260"/>
      <c r="AA260"/>
      <c r="AB260"/>
      <c r="AC260"/>
      <c r="AD260"/>
      <c r="AE260"/>
      <c r="AF260"/>
      <c r="AG260"/>
    </row>
    <row r="261" spans="1:33" s="38" customFormat="1" x14ac:dyDescent="0.2">
      <c r="A261"/>
      <c r="B261" s="31"/>
      <c r="C261" s="31"/>
      <c r="D261"/>
      <c r="E261"/>
      <c r="F261"/>
      <c r="G261" s="31"/>
      <c r="H261" s="31"/>
      <c r="I261" s="31"/>
      <c r="J261" s="31"/>
      <c r="K261"/>
      <c r="L261"/>
      <c r="M261"/>
      <c r="N261"/>
      <c r="O261"/>
      <c r="P261"/>
      <c r="Q261"/>
      <c r="R261"/>
      <c r="S261"/>
      <c r="T261"/>
      <c r="U261"/>
      <c r="V261"/>
      <c r="W261"/>
      <c r="X261"/>
      <c r="Y261"/>
      <c r="Z261"/>
      <c r="AA261"/>
      <c r="AB261"/>
      <c r="AC261"/>
      <c r="AD261"/>
      <c r="AE261"/>
      <c r="AF261"/>
      <c r="AG261"/>
    </row>
    <row r="262" spans="1:33" s="38" customFormat="1" x14ac:dyDescent="0.2">
      <c r="A262"/>
      <c r="B262" s="31"/>
      <c r="C262" s="31"/>
      <c r="D262"/>
      <c r="E262"/>
      <c r="F262"/>
      <c r="G262" s="31"/>
      <c r="H262" s="31"/>
      <c r="I262" s="31"/>
      <c r="J262" s="31"/>
      <c r="K262"/>
      <c r="L262"/>
      <c r="M262"/>
      <c r="N262"/>
      <c r="O262"/>
      <c r="P262"/>
      <c r="Q262"/>
      <c r="R262"/>
      <c r="S262"/>
      <c r="T262"/>
      <c r="U262"/>
      <c r="V262"/>
      <c r="W262"/>
      <c r="X262"/>
      <c r="Y262"/>
      <c r="Z262"/>
      <c r="AA262"/>
      <c r="AB262"/>
      <c r="AC262"/>
      <c r="AD262"/>
      <c r="AE262"/>
      <c r="AF262"/>
      <c r="AG262"/>
    </row>
    <row r="263" spans="1:33" s="38" customFormat="1" x14ac:dyDescent="0.2">
      <c r="A263"/>
      <c r="B263" s="31"/>
      <c r="C263" s="31"/>
      <c r="D263"/>
      <c r="E263"/>
      <c r="F263"/>
      <c r="G263" s="31"/>
      <c r="H263" s="31"/>
      <c r="I263" s="31"/>
      <c r="J263" s="31"/>
      <c r="K263"/>
      <c r="L263"/>
      <c r="M263"/>
      <c r="N263"/>
      <c r="O263"/>
      <c r="P263"/>
      <c r="Q263"/>
      <c r="R263"/>
      <c r="S263"/>
      <c r="T263"/>
      <c r="U263"/>
      <c r="V263"/>
      <c r="W263"/>
      <c r="X263"/>
      <c r="Y263"/>
      <c r="Z263"/>
      <c r="AA263"/>
      <c r="AB263"/>
      <c r="AC263"/>
      <c r="AD263"/>
      <c r="AE263"/>
      <c r="AF263"/>
      <c r="AG263"/>
    </row>
    <row r="264" spans="1:33" s="38" customFormat="1" x14ac:dyDescent="0.2">
      <c r="A264"/>
      <c r="B264" s="31"/>
      <c r="C264" s="31"/>
      <c r="D264"/>
      <c r="E264"/>
      <c r="F264"/>
      <c r="G264" s="31"/>
      <c r="H264" s="31"/>
      <c r="I264" s="31"/>
      <c r="J264" s="31"/>
      <c r="K264"/>
      <c r="L264"/>
      <c r="M264"/>
      <c r="N264"/>
      <c r="O264"/>
      <c r="P264"/>
      <c r="Q264"/>
      <c r="R264"/>
      <c r="S264"/>
      <c r="T264"/>
      <c r="U264"/>
      <c r="V264"/>
      <c r="W264"/>
      <c r="X264"/>
      <c r="Y264"/>
      <c r="Z264"/>
      <c r="AA264"/>
      <c r="AB264"/>
      <c r="AC264"/>
      <c r="AD264"/>
      <c r="AE264"/>
      <c r="AF264"/>
      <c r="AG264"/>
    </row>
    <row r="265" spans="1:33" s="38" customFormat="1" x14ac:dyDescent="0.2">
      <c r="A265"/>
      <c r="B265" s="31"/>
      <c r="C265" s="31"/>
      <c r="D265"/>
      <c r="E265"/>
      <c r="F265"/>
      <c r="G265" s="31"/>
      <c r="H265" s="31"/>
      <c r="I265" s="31"/>
      <c r="J265" s="31"/>
      <c r="K265"/>
      <c r="L265"/>
      <c r="M265"/>
      <c r="N265"/>
      <c r="O265"/>
      <c r="P265"/>
      <c r="Q265"/>
      <c r="R265"/>
      <c r="S265"/>
      <c r="T265"/>
      <c r="U265"/>
      <c r="V265"/>
      <c r="W265"/>
      <c r="X265"/>
      <c r="Y265"/>
      <c r="Z265"/>
      <c r="AA265"/>
      <c r="AB265"/>
      <c r="AC265"/>
      <c r="AD265"/>
      <c r="AE265"/>
      <c r="AF265"/>
      <c r="AG265"/>
    </row>
    <row r="266" spans="1:33" s="38" customFormat="1" x14ac:dyDescent="0.2">
      <c r="A266"/>
      <c r="B266" s="31"/>
      <c r="C266" s="31"/>
      <c r="D266"/>
      <c r="E266"/>
      <c r="F266"/>
      <c r="G266" s="31"/>
      <c r="H266" s="31"/>
      <c r="I266" s="31"/>
      <c r="J266" s="31"/>
      <c r="K266"/>
      <c r="L266"/>
      <c r="M266"/>
      <c r="N266"/>
      <c r="O266"/>
      <c r="P266"/>
      <c r="Q266"/>
      <c r="R266"/>
      <c r="S266"/>
      <c r="T266"/>
      <c r="U266"/>
      <c r="V266"/>
      <c r="W266"/>
      <c r="X266"/>
      <c r="Y266"/>
      <c r="Z266"/>
      <c r="AA266"/>
      <c r="AB266"/>
      <c r="AC266"/>
      <c r="AD266"/>
      <c r="AE266"/>
      <c r="AF266"/>
      <c r="AG266"/>
    </row>
    <row r="267" spans="1:33" s="38" customFormat="1" x14ac:dyDescent="0.2">
      <c r="A267"/>
      <c r="B267" s="31"/>
      <c r="C267" s="31"/>
      <c r="D267"/>
      <c r="E267"/>
      <c r="F267"/>
      <c r="G267" s="31"/>
      <c r="H267" s="31"/>
      <c r="I267" s="31"/>
      <c r="J267" s="31"/>
      <c r="K267"/>
      <c r="L267"/>
      <c r="M267"/>
      <c r="N267"/>
      <c r="O267"/>
      <c r="P267"/>
      <c r="Q267"/>
      <c r="R267"/>
      <c r="S267"/>
      <c r="T267"/>
      <c r="U267"/>
      <c r="V267"/>
      <c r="W267"/>
      <c r="X267"/>
      <c r="Y267"/>
      <c r="Z267"/>
      <c r="AA267"/>
      <c r="AB267"/>
      <c r="AC267"/>
      <c r="AD267"/>
      <c r="AE267"/>
      <c r="AF267"/>
      <c r="AG267"/>
    </row>
    <row r="268" spans="1:33" s="38" customFormat="1" x14ac:dyDescent="0.2">
      <c r="A268"/>
      <c r="B268" s="31"/>
      <c r="C268" s="31"/>
      <c r="D268"/>
      <c r="E268"/>
      <c r="F268"/>
      <c r="G268" s="31"/>
      <c r="H268" s="31"/>
      <c r="I268" s="31"/>
      <c r="J268" s="31"/>
      <c r="K268"/>
      <c r="L268"/>
      <c r="M268"/>
      <c r="N268"/>
      <c r="O268"/>
      <c r="P268"/>
      <c r="Q268"/>
      <c r="R268"/>
      <c r="S268"/>
      <c r="T268"/>
      <c r="U268"/>
      <c r="V268"/>
      <c r="W268"/>
      <c r="X268"/>
      <c r="Y268"/>
      <c r="Z268"/>
      <c r="AA268"/>
      <c r="AB268"/>
      <c r="AC268"/>
      <c r="AD268"/>
      <c r="AE268"/>
      <c r="AF268"/>
      <c r="AG268"/>
    </row>
    <row r="269" spans="1:33" s="38" customFormat="1" x14ac:dyDescent="0.2">
      <c r="A269"/>
      <c r="B269" s="31"/>
      <c r="C269" s="31"/>
      <c r="D269"/>
      <c r="E269"/>
      <c r="F269"/>
      <c r="G269" s="31"/>
      <c r="H269" s="31"/>
      <c r="I269" s="31"/>
      <c r="J269" s="31"/>
      <c r="K269"/>
      <c r="L269"/>
      <c r="M269"/>
      <c r="N269"/>
      <c r="O269"/>
      <c r="P269"/>
      <c r="Q269"/>
      <c r="R269"/>
      <c r="S269"/>
      <c r="T269"/>
      <c r="U269"/>
      <c r="V269"/>
      <c r="W269"/>
      <c r="X269"/>
      <c r="Y269"/>
      <c r="Z269"/>
      <c r="AA269"/>
      <c r="AB269"/>
      <c r="AC269"/>
      <c r="AD269"/>
      <c r="AE269"/>
      <c r="AF269"/>
      <c r="AG269"/>
    </row>
    <row r="270" spans="1:33" s="38" customFormat="1" x14ac:dyDescent="0.2">
      <c r="A270"/>
      <c r="B270" s="31"/>
      <c r="C270" s="31"/>
      <c r="D270"/>
      <c r="E270"/>
      <c r="F270"/>
      <c r="G270" s="31"/>
      <c r="H270" s="31"/>
      <c r="I270" s="31"/>
      <c r="J270" s="31"/>
      <c r="K270"/>
      <c r="L270"/>
      <c r="M270"/>
      <c r="N270"/>
      <c r="O270"/>
      <c r="P270"/>
      <c r="Q270"/>
      <c r="R270"/>
      <c r="S270"/>
      <c r="T270"/>
      <c r="U270"/>
      <c r="V270"/>
      <c r="W270"/>
      <c r="X270"/>
      <c r="Y270"/>
      <c r="Z270"/>
      <c r="AA270"/>
      <c r="AB270"/>
      <c r="AC270"/>
      <c r="AD270"/>
      <c r="AE270"/>
      <c r="AF270"/>
      <c r="AG270"/>
    </row>
    <row r="271" spans="1:33" s="38" customFormat="1" x14ac:dyDescent="0.2">
      <c r="A271"/>
      <c r="B271" s="31"/>
      <c r="C271" s="31"/>
      <c r="D271"/>
      <c r="E271"/>
      <c r="F271"/>
      <c r="G271" s="31"/>
      <c r="H271" s="31"/>
      <c r="I271" s="31"/>
      <c r="J271" s="31"/>
      <c r="K271"/>
      <c r="L271"/>
      <c r="M271"/>
      <c r="N271"/>
      <c r="O271"/>
      <c r="P271"/>
      <c r="Q271"/>
      <c r="R271"/>
      <c r="S271"/>
      <c r="T271"/>
      <c r="U271"/>
      <c r="V271"/>
      <c r="W271"/>
      <c r="X271"/>
      <c r="Y271"/>
      <c r="Z271"/>
      <c r="AA271"/>
      <c r="AB271"/>
      <c r="AC271"/>
      <c r="AD271"/>
      <c r="AE271"/>
      <c r="AF271"/>
      <c r="AG271"/>
    </row>
    <row r="272" spans="1:33" s="38" customFormat="1" x14ac:dyDescent="0.2">
      <c r="A272"/>
      <c r="B272" s="31"/>
      <c r="C272" s="31"/>
      <c r="D272"/>
      <c r="E272"/>
      <c r="F272"/>
      <c r="G272" s="31"/>
      <c r="H272" s="31"/>
      <c r="I272" s="31"/>
      <c r="J272" s="31"/>
      <c r="K272"/>
      <c r="L272"/>
      <c r="M272"/>
      <c r="N272"/>
      <c r="O272"/>
      <c r="P272"/>
      <c r="Q272"/>
      <c r="R272"/>
      <c r="S272"/>
      <c r="T272"/>
      <c r="U272"/>
      <c r="V272"/>
      <c r="W272"/>
      <c r="X272"/>
      <c r="Y272"/>
      <c r="Z272"/>
      <c r="AA272"/>
      <c r="AB272"/>
      <c r="AC272"/>
      <c r="AD272"/>
      <c r="AE272"/>
      <c r="AF272"/>
      <c r="AG272"/>
    </row>
    <row r="273" spans="1:33" s="38" customFormat="1" x14ac:dyDescent="0.2">
      <c r="A273"/>
      <c r="B273" s="31"/>
      <c r="C273" s="31"/>
      <c r="D273"/>
      <c r="E273"/>
      <c r="F273"/>
      <c r="G273" s="31"/>
      <c r="H273" s="31"/>
      <c r="I273" s="31"/>
      <c r="J273" s="31"/>
      <c r="K273"/>
      <c r="L273"/>
      <c r="M273"/>
      <c r="N273"/>
      <c r="O273"/>
      <c r="P273"/>
      <c r="Q273"/>
      <c r="R273"/>
      <c r="S273"/>
      <c r="T273"/>
      <c r="U273"/>
      <c r="V273"/>
      <c r="W273"/>
      <c r="X273"/>
      <c r="Y273"/>
      <c r="Z273"/>
      <c r="AA273"/>
      <c r="AB273"/>
      <c r="AC273"/>
      <c r="AD273"/>
      <c r="AE273"/>
      <c r="AF273"/>
      <c r="AG273"/>
    </row>
    <row r="274" spans="1:33" s="38" customFormat="1" x14ac:dyDescent="0.2">
      <c r="A274"/>
      <c r="B274" s="31"/>
      <c r="C274" s="31"/>
      <c r="D274"/>
      <c r="E274"/>
      <c r="F274"/>
      <c r="G274" s="31"/>
      <c r="H274" s="31"/>
      <c r="I274" s="31"/>
      <c r="J274" s="31"/>
      <c r="K274"/>
      <c r="L274"/>
      <c r="M274"/>
      <c r="N274"/>
      <c r="O274"/>
      <c r="P274"/>
      <c r="Q274"/>
      <c r="R274"/>
      <c r="S274"/>
      <c r="T274"/>
      <c r="U274"/>
      <c r="V274"/>
      <c r="W274"/>
      <c r="X274"/>
      <c r="Y274"/>
      <c r="Z274"/>
      <c r="AA274"/>
      <c r="AB274"/>
      <c r="AC274"/>
      <c r="AD274"/>
      <c r="AE274"/>
      <c r="AF274"/>
      <c r="AG274"/>
    </row>
    <row r="275" spans="1:33" s="38" customFormat="1" x14ac:dyDescent="0.2">
      <c r="A275"/>
      <c r="B275" s="31"/>
      <c r="C275" s="31"/>
      <c r="D275"/>
      <c r="E275"/>
      <c r="F275"/>
      <c r="G275" s="31"/>
      <c r="H275" s="31"/>
      <c r="I275" s="31"/>
      <c r="J275" s="31"/>
      <c r="K275"/>
      <c r="L275"/>
      <c r="M275"/>
      <c r="N275"/>
      <c r="O275"/>
      <c r="P275"/>
      <c r="Q275"/>
      <c r="R275"/>
      <c r="S275"/>
      <c r="T275"/>
      <c r="U275"/>
      <c r="V275"/>
      <c r="W275"/>
      <c r="X275"/>
      <c r="Y275"/>
      <c r="Z275"/>
      <c r="AA275"/>
      <c r="AB275"/>
      <c r="AC275"/>
      <c r="AD275"/>
      <c r="AE275"/>
      <c r="AF275"/>
      <c r="AG275"/>
    </row>
    <row r="276" spans="1:33" s="38" customFormat="1" x14ac:dyDescent="0.2">
      <c r="A276"/>
      <c r="B276" s="31"/>
      <c r="C276" s="31"/>
      <c r="D276"/>
      <c r="E276"/>
      <c r="F276"/>
      <c r="G276" s="31"/>
      <c r="H276" s="31"/>
      <c r="I276" s="31"/>
      <c r="J276" s="31"/>
      <c r="K276"/>
      <c r="L276"/>
      <c r="M276"/>
      <c r="N276"/>
      <c r="O276"/>
      <c r="P276"/>
      <c r="Q276"/>
      <c r="R276"/>
      <c r="S276"/>
      <c r="T276"/>
      <c r="U276"/>
      <c r="V276"/>
      <c r="W276"/>
      <c r="X276"/>
      <c r="Y276"/>
      <c r="Z276"/>
      <c r="AA276"/>
      <c r="AB276"/>
      <c r="AC276"/>
      <c r="AD276"/>
      <c r="AE276"/>
      <c r="AF276"/>
      <c r="AG276"/>
    </row>
    <row r="277" spans="1:33" s="38" customFormat="1" x14ac:dyDescent="0.2">
      <c r="A277"/>
      <c r="B277" s="31"/>
      <c r="C277" s="31"/>
      <c r="D277"/>
      <c r="E277"/>
      <c r="F277"/>
      <c r="G277" s="31"/>
      <c r="H277" s="31"/>
      <c r="I277" s="31"/>
      <c r="J277" s="31"/>
      <c r="K277"/>
      <c r="L277"/>
      <c r="M277"/>
      <c r="N277"/>
      <c r="O277"/>
      <c r="P277"/>
      <c r="Q277"/>
      <c r="R277"/>
      <c r="S277"/>
      <c r="T277"/>
      <c r="U277"/>
      <c r="V277"/>
      <c r="W277"/>
      <c r="X277"/>
      <c r="Y277"/>
      <c r="Z277"/>
      <c r="AA277"/>
      <c r="AB277"/>
      <c r="AC277"/>
      <c r="AD277"/>
      <c r="AE277"/>
      <c r="AF277"/>
      <c r="AG277"/>
    </row>
    <row r="278" spans="1:33" s="38" customFormat="1" x14ac:dyDescent="0.2">
      <c r="A278"/>
      <c r="B278" s="31"/>
      <c r="C278" s="31"/>
      <c r="D278"/>
      <c r="E278"/>
      <c r="F278"/>
      <c r="G278" s="31"/>
      <c r="H278" s="31"/>
      <c r="I278" s="31"/>
      <c r="J278" s="31"/>
      <c r="K278"/>
      <c r="L278"/>
      <c r="M278"/>
      <c r="N278"/>
      <c r="O278"/>
      <c r="P278"/>
      <c r="Q278"/>
      <c r="R278"/>
      <c r="S278"/>
      <c r="T278"/>
      <c r="U278"/>
      <c r="V278"/>
      <c r="W278"/>
      <c r="X278"/>
      <c r="Y278"/>
      <c r="Z278"/>
      <c r="AA278"/>
      <c r="AB278"/>
      <c r="AC278"/>
      <c r="AD278"/>
      <c r="AE278"/>
      <c r="AF278"/>
      <c r="AG278"/>
    </row>
    <row r="279" spans="1:33" s="38" customFormat="1" x14ac:dyDescent="0.2">
      <c r="A279"/>
      <c r="B279" s="31"/>
      <c r="C279" s="31"/>
      <c r="D279"/>
      <c r="E279"/>
      <c r="F279"/>
      <c r="G279" s="31"/>
      <c r="H279" s="31"/>
      <c r="I279" s="31"/>
      <c r="J279" s="31"/>
      <c r="K279"/>
      <c r="L279"/>
      <c r="M279"/>
      <c r="N279"/>
      <c r="O279"/>
      <c r="P279"/>
      <c r="Q279"/>
      <c r="R279"/>
      <c r="S279"/>
      <c r="T279"/>
      <c r="U279"/>
      <c r="V279"/>
      <c r="W279"/>
      <c r="X279"/>
      <c r="Y279"/>
      <c r="Z279"/>
      <c r="AA279"/>
      <c r="AB279"/>
      <c r="AC279"/>
      <c r="AD279"/>
      <c r="AE279"/>
      <c r="AF279"/>
      <c r="AG279"/>
    </row>
    <row r="280" spans="1:33" s="38" customFormat="1" x14ac:dyDescent="0.2">
      <c r="A280"/>
      <c r="B280" s="31"/>
      <c r="C280" s="31"/>
      <c r="D280"/>
      <c r="E280"/>
      <c r="F280"/>
      <c r="G280" s="31"/>
      <c r="H280" s="31"/>
      <c r="I280" s="31"/>
      <c r="J280" s="31"/>
      <c r="K280"/>
      <c r="L280"/>
      <c r="M280"/>
      <c r="N280"/>
      <c r="O280"/>
      <c r="P280"/>
      <c r="Q280"/>
      <c r="R280"/>
      <c r="S280"/>
      <c r="T280"/>
      <c r="U280"/>
      <c r="V280"/>
      <c r="W280"/>
      <c r="X280"/>
      <c r="Y280"/>
      <c r="Z280"/>
      <c r="AA280"/>
      <c r="AB280"/>
      <c r="AC280"/>
      <c r="AD280"/>
      <c r="AE280"/>
      <c r="AF280"/>
      <c r="AG280"/>
    </row>
    <row r="281" spans="1:33" s="38" customFormat="1" x14ac:dyDescent="0.2">
      <c r="A281"/>
      <c r="B281" s="31"/>
      <c r="C281" s="31"/>
      <c r="D281"/>
      <c r="E281"/>
      <c r="F281"/>
      <c r="G281" s="31"/>
      <c r="H281" s="31"/>
      <c r="I281" s="31"/>
      <c r="J281" s="31"/>
      <c r="K281"/>
      <c r="L281"/>
      <c r="M281"/>
      <c r="N281"/>
      <c r="O281"/>
      <c r="P281"/>
      <c r="Q281"/>
      <c r="R281"/>
      <c r="S281"/>
      <c r="T281"/>
      <c r="U281"/>
      <c r="V281"/>
      <c r="W281"/>
      <c r="X281"/>
      <c r="Y281"/>
      <c r="Z281"/>
      <c r="AA281"/>
      <c r="AB281"/>
      <c r="AC281"/>
      <c r="AD281"/>
      <c r="AE281"/>
      <c r="AF281"/>
      <c r="AG281"/>
    </row>
    <row r="282" spans="1:33" s="38" customFormat="1" x14ac:dyDescent="0.2">
      <c r="A282"/>
      <c r="B282" s="31"/>
      <c r="C282" s="31"/>
      <c r="D282"/>
      <c r="E282"/>
      <c r="F282"/>
      <c r="G282" s="31"/>
      <c r="H282" s="31"/>
      <c r="I282" s="31"/>
      <c r="J282" s="31"/>
      <c r="K282"/>
      <c r="L282"/>
      <c r="M282"/>
      <c r="N282"/>
      <c r="O282"/>
      <c r="P282"/>
      <c r="Q282"/>
      <c r="R282"/>
      <c r="S282"/>
      <c r="T282"/>
      <c r="U282"/>
      <c r="V282"/>
      <c r="W282"/>
      <c r="X282"/>
      <c r="Y282"/>
      <c r="Z282"/>
      <c r="AA282"/>
      <c r="AB282"/>
      <c r="AC282"/>
      <c r="AD282"/>
      <c r="AE282"/>
      <c r="AF282"/>
      <c r="AG282"/>
    </row>
    <row r="283" spans="1:33" s="38" customFormat="1" x14ac:dyDescent="0.2">
      <c r="A283"/>
      <c r="B283" s="31"/>
      <c r="C283" s="31"/>
      <c r="D283"/>
      <c r="E283"/>
      <c r="F283"/>
      <c r="G283" s="31"/>
      <c r="H283" s="31"/>
      <c r="I283" s="31"/>
      <c r="J283" s="31"/>
      <c r="K283"/>
      <c r="L283"/>
      <c r="M283"/>
      <c r="N283"/>
      <c r="O283"/>
      <c r="P283"/>
      <c r="Q283"/>
      <c r="R283"/>
      <c r="S283"/>
      <c r="T283"/>
      <c r="U283"/>
      <c r="V283"/>
      <c r="W283"/>
      <c r="X283"/>
      <c r="Y283"/>
      <c r="Z283"/>
      <c r="AA283"/>
      <c r="AB283"/>
      <c r="AC283"/>
      <c r="AD283"/>
      <c r="AE283"/>
      <c r="AF283"/>
      <c r="AG283"/>
    </row>
    <row r="284" spans="1:33" s="38" customFormat="1" x14ac:dyDescent="0.2">
      <c r="A284"/>
      <c r="B284" s="31"/>
      <c r="C284" s="31"/>
      <c r="D284"/>
      <c r="E284"/>
      <c r="F284"/>
      <c r="G284" s="31"/>
      <c r="H284" s="31"/>
      <c r="I284" s="31"/>
      <c r="J284" s="31"/>
      <c r="K284"/>
      <c r="L284"/>
      <c r="M284"/>
      <c r="N284"/>
      <c r="O284"/>
      <c r="P284"/>
      <c r="Q284"/>
      <c r="R284"/>
      <c r="S284"/>
      <c r="T284"/>
      <c r="U284"/>
      <c r="V284"/>
      <c r="W284"/>
      <c r="X284"/>
      <c r="Y284"/>
      <c r="Z284"/>
      <c r="AA284"/>
      <c r="AB284"/>
      <c r="AC284"/>
      <c r="AD284"/>
      <c r="AE284"/>
      <c r="AF284"/>
      <c r="AG284"/>
    </row>
    <row r="285" spans="1:33" s="38" customFormat="1" x14ac:dyDescent="0.2">
      <c r="A285"/>
      <c r="B285" s="31"/>
      <c r="C285" s="31"/>
      <c r="D285"/>
      <c r="E285"/>
      <c r="F285"/>
      <c r="G285" s="31"/>
      <c r="H285" s="31"/>
      <c r="I285" s="31"/>
      <c r="J285" s="31"/>
      <c r="K285"/>
      <c r="L285"/>
      <c r="M285"/>
      <c r="N285"/>
      <c r="O285"/>
      <c r="P285"/>
      <c r="Q285"/>
      <c r="R285"/>
      <c r="S285"/>
      <c r="T285"/>
      <c r="U285"/>
      <c r="V285"/>
      <c r="W285"/>
      <c r="X285"/>
      <c r="Y285"/>
      <c r="Z285"/>
      <c r="AA285"/>
      <c r="AB285"/>
      <c r="AC285"/>
      <c r="AD285"/>
      <c r="AE285"/>
      <c r="AF285"/>
      <c r="AG285"/>
    </row>
    <row r="286" spans="1:33" s="38" customFormat="1" x14ac:dyDescent="0.2">
      <c r="A286"/>
      <c r="B286" s="31"/>
      <c r="C286" s="31"/>
      <c r="D286"/>
      <c r="E286"/>
      <c r="F286"/>
      <c r="G286" s="31"/>
      <c r="H286" s="31"/>
      <c r="I286" s="31"/>
      <c r="J286" s="31"/>
      <c r="K286"/>
      <c r="L286"/>
      <c r="M286"/>
      <c r="N286"/>
      <c r="O286"/>
      <c r="P286"/>
      <c r="Q286"/>
      <c r="R286"/>
      <c r="S286"/>
      <c r="T286"/>
      <c r="U286"/>
      <c r="V286"/>
      <c r="W286"/>
      <c r="X286"/>
      <c r="Y286"/>
      <c r="Z286"/>
      <c r="AA286"/>
      <c r="AB286"/>
      <c r="AC286"/>
      <c r="AD286"/>
      <c r="AE286"/>
      <c r="AF286"/>
      <c r="AG286"/>
    </row>
    <row r="287" spans="1:33" s="38" customFormat="1" x14ac:dyDescent="0.2">
      <c r="A287"/>
      <c r="B287" s="31"/>
      <c r="C287" s="31"/>
      <c r="D287"/>
      <c r="E287"/>
      <c r="F287"/>
      <c r="G287" s="31"/>
      <c r="H287" s="31"/>
      <c r="I287" s="31"/>
      <c r="J287" s="31"/>
      <c r="K287"/>
      <c r="L287"/>
      <c r="M287"/>
      <c r="N287"/>
      <c r="O287"/>
      <c r="P287"/>
      <c r="Q287"/>
      <c r="R287"/>
      <c r="S287"/>
      <c r="T287"/>
      <c r="U287"/>
      <c r="V287"/>
      <c r="W287"/>
      <c r="X287"/>
      <c r="Y287"/>
      <c r="Z287"/>
      <c r="AA287"/>
      <c r="AB287"/>
      <c r="AC287"/>
      <c r="AD287"/>
      <c r="AE287"/>
      <c r="AF287"/>
      <c r="AG287"/>
    </row>
    <row r="288" spans="1:33" s="38" customFormat="1" x14ac:dyDescent="0.2">
      <c r="A288"/>
      <c r="B288" s="31"/>
      <c r="C288" s="31"/>
      <c r="D288"/>
      <c r="E288"/>
      <c r="F288"/>
      <c r="G288" s="31"/>
      <c r="H288" s="31"/>
      <c r="I288" s="31"/>
      <c r="J288" s="31"/>
      <c r="K288"/>
      <c r="L288"/>
      <c r="M288"/>
      <c r="N288"/>
      <c r="O288"/>
      <c r="P288"/>
      <c r="Q288"/>
      <c r="R288"/>
      <c r="S288"/>
      <c r="T288"/>
      <c r="U288"/>
      <c r="V288"/>
      <c r="W288"/>
      <c r="X288"/>
      <c r="Y288"/>
      <c r="Z288"/>
      <c r="AA288"/>
      <c r="AB288"/>
      <c r="AC288"/>
      <c r="AD288"/>
      <c r="AE288"/>
      <c r="AF288"/>
      <c r="AG288"/>
    </row>
    <row r="289" spans="1:33" s="38" customFormat="1" x14ac:dyDescent="0.2">
      <c r="A289"/>
      <c r="B289" s="31"/>
      <c r="C289" s="31"/>
      <c r="D289"/>
      <c r="E289"/>
      <c r="F289"/>
      <c r="G289" s="31"/>
      <c r="H289" s="31"/>
      <c r="I289" s="31"/>
      <c r="J289" s="31"/>
      <c r="K289"/>
      <c r="L289"/>
      <c r="M289"/>
      <c r="N289"/>
      <c r="O289"/>
      <c r="P289"/>
      <c r="Q289"/>
      <c r="R289"/>
      <c r="S289"/>
      <c r="T289"/>
      <c r="U289"/>
      <c r="V289"/>
      <c r="W289"/>
      <c r="X289"/>
      <c r="Y289"/>
      <c r="Z289"/>
      <c r="AA289"/>
      <c r="AB289"/>
      <c r="AC289"/>
      <c r="AD289"/>
      <c r="AE289"/>
      <c r="AF289"/>
      <c r="AG289"/>
    </row>
    <row r="290" spans="1:33" s="38" customFormat="1" x14ac:dyDescent="0.2">
      <c r="A290"/>
      <c r="B290" s="31"/>
      <c r="C290" s="31"/>
      <c r="D290"/>
      <c r="E290"/>
      <c r="F290"/>
      <c r="G290" s="31"/>
      <c r="H290" s="31"/>
      <c r="I290" s="31"/>
      <c r="J290" s="31"/>
      <c r="K290"/>
      <c r="L290"/>
      <c r="M290"/>
      <c r="N290"/>
      <c r="O290"/>
      <c r="P290"/>
      <c r="Q290"/>
      <c r="R290"/>
      <c r="S290"/>
      <c r="T290"/>
      <c r="U290"/>
      <c r="V290"/>
      <c r="W290"/>
      <c r="X290"/>
      <c r="Y290"/>
      <c r="Z290"/>
      <c r="AA290"/>
      <c r="AB290"/>
      <c r="AC290"/>
      <c r="AD290"/>
      <c r="AE290"/>
      <c r="AF290"/>
      <c r="AG290"/>
    </row>
    <row r="291" spans="1:33" s="38" customFormat="1" x14ac:dyDescent="0.2">
      <c r="A291"/>
      <c r="B291" s="31"/>
      <c r="C291" s="31"/>
      <c r="D291"/>
      <c r="E291"/>
      <c r="F291"/>
      <c r="G291" s="31"/>
      <c r="H291" s="31"/>
      <c r="I291" s="31"/>
      <c r="J291" s="31"/>
      <c r="K291"/>
      <c r="L291"/>
      <c r="M291"/>
      <c r="N291"/>
      <c r="O291"/>
      <c r="P291"/>
      <c r="Q291"/>
      <c r="R291"/>
      <c r="S291"/>
      <c r="T291"/>
      <c r="U291"/>
      <c r="V291"/>
      <c r="W291"/>
      <c r="X291"/>
      <c r="Y291"/>
      <c r="Z291"/>
      <c r="AA291"/>
      <c r="AB291"/>
      <c r="AC291"/>
      <c r="AD291"/>
      <c r="AE291"/>
      <c r="AF291"/>
      <c r="AG291"/>
    </row>
    <row r="292" spans="1:33" s="38" customFormat="1" x14ac:dyDescent="0.2">
      <c r="A292"/>
      <c r="B292" s="31"/>
      <c r="C292" s="31"/>
      <c r="D292"/>
      <c r="E292"/>
      <c r="F292"/>
      <c r="G292" s="31"/>
      <c r="H292" s="31"/>
      <c r="I292" s="31"/>
      <c r="J292" s="31"/>
      <c r="K292"/>
      <c r="L292"/>
      <c r="M292"/>
      <c r="N292"/>
      <c r="O292"/>
      <c r="P292"/>
      <c r="Q292"/>
      <c r="R292"/>
      <c r="S292"/>
      <c r="T292"/>
      <c r="U292"/>
      <c r="V292"/>
      <c r="W292"/>
      <c r="X292"/>
      <c r="Y292"/>
      <c r="Z292"/>
      <c r="AA292"/>
      <c r="AB292"/>
      <c r="AC292"/>
      <c r="AD292"/>
      <c r="AE292"/>
      <c r="AF292"/>
      <c r="AG292"/>
    </row>
    <row r="293" spans="1:33" s="38" customFormat="1" x14ac:dyDescent="0.2">
      <c r="A293"/>
      <c r="B293" s="31"/>
      <c r="C293" s="31"/>
      <c r="D293"/>
      <c r="E293"/>
      <c r="F293"/>
      <c r="G293" s="31"/>
      <c r="H293" s="31"/>
      <c r="I293" s="31"/>
      <c r="J293" s="31"/>
      <c r="K293"/>
      <c r="L293"/>
      <c r="M293"/>
      <c r="N293"/>
      <c r="O293"/>
      <c r="P293"/>
      <c r="Q293"/>
      <c r="R293"/>
      <c r="S293"/>
      <c r="T293"/>
      <c r="U293"/>
      <c r="V293"/>
      <c r="W293"/>
      <c r="X293"/>
      <c r="Y293"/>
      <c r="Z293"/>
      <c r="AA293"/>
      <c r="AB293"/>
      <c r="AC293"/>
      <c r="AD293"/>
      <c r="AE293"/>
      <c r="AF293"/>
      <c r="AG293"/>
    </row>
    <row r="294" spans="1:33" s="38" customFormat="1" x14ac:dyDescent="0.2">
      <c r="A294"/>
      <c r="B294" s="31"/>
      <c r="C294" s="31"/>
      <c r="D294"/>
      <c r="E294"/>
      <c r="F294"/>
      <c r="G294" s="31"/>
      <c r="H294" s="31"/>
      <c r="I294" s="31"/>
      <c r="J294" s="31"/>
      <c r="K294"/>
      <c r="L294"/>
      <c r="M294"/>
      <c r="N294"/>
      <c r="O294"/>
      <c r="P294"/>
      <c r="Q294"/>
      <c r="R294"/>
      <c r="S294"/>
      <c r="T294"/>
      <c r="U294"/>
      <c r="V294"/>
      <c r="W294"/>
      <c r="X294"/>
      <c r="Y294"/>
      <c r="Z294"/>
      <c r="AA294"/>
      <c r="AB294"/>
      <c r="AC294"/>
      <c r="AD294"/>
      <c r="AE294"/>
      <c r="AF294"/>
      <c r="AG294"/>
    </row>
    <row r="295" spans="1:33" s="38" customFormat="1" x14ac:dyDescent="0.2">
      <c r="A295"/>
      <c r="B295" s="31"/>
      <c r="C295" s="31"/>
      <c r="D295"/>
      <c r="E295"/>
      <c r="F295"/>
      <c r="G295" s="31"/>
      <c r="H295" s="31"/>
      <c r="I295" s="31"/>
      <c r="J295" s="31"/>
      <c r="K295"/>
      <c r="L295"/>
      <c r="M295"/>
      <c r="N295"/>
      <c r="O295"/>
      <c r="P295"/>
      <c r="Q295"/>
      <c r="R295"/>
      <c r="S295"/>
      <c r="T295"/>
      <c r="U295"/>
      <c r="V295"/>
      <c r="W295"/>
      <c r="X295"/>
      <c r="Y295"/>
      <c r="Z295"/>
      <c r="AA295"/>
      <c r="AB295"/>
      <c r="AC295"/>
      <c r="AD295"/>
      <c r="AE295"/>
      <c r="AF295"/>
      <c r="AG295"/>
    </row>
    <row r="296" spans="1:33" s="38" customFormat="1" x14ac:dyDescent="0.2">
      <c r="A296"/>
      <c r="B296" s="31"/>
      <c r="C296" s="31"/>
      <c r="D296"/>
      <c r="E296"/>
      <c r="F296"/>
      <c r="G296" s="31"/>
      <c r="H296" s="31"/>
      <c r="I296" s="31"/>
      <c r="J296" s="31"/>
      <c r="K296"/>
      <c r="L296"/>
      <c r="M296"/>
      <c r="N296"/>
      <c r="O296"/>
      <c r="P296"/>
      <c r="Q296"/>
      <c r="R296"/>
      <c r="S296"/>
      <c r="T296"/>
      <c r="U296"/>
      <c r="V296"/>
      <c r="W296"/>
      <c r="X296"/>
      <c r="Y296"/>
      <c r="Z296"/>
      <c r="AA296"/>
      <c r="AB296"/>
      <c r="AC296"/>
      <c r="AD296"/>
      <c r="AE296"/>
      <c r="AF296"/>
      <c r="AG296"/>
    </row>
    <row r="297" spans="1:33" s="38" customFormat="1" x14ac:dyDescent="0.2">
      <c r="A297"/>
      <c r="B297" s="31"/>
      <c r="C297" s="31"/>
      <c r="D297"/>
      <c r="E297"/>
      <c r="F297"/>
      <c r="G297" s="31"/>
      <c r="H297" s="31"/>
      <c r="I297" s="31"/>
      <c r="J297" s="31"/>
      <c r="K297"/>
      <c r="L297"/>
      <c r="M297"/>
      <c r="N297"/>
      <c r="O297"/>
      <c r="P297"/>
      <c r="Q297"/>
      <c r="R297"/>
      <c r="S297"/>
      <c r="T297"/>
      <c r="U297"/>
      <c r="V297"/>
      <c r="W297"/>
      <c r="X297"/>
      <c r="Y297"/>
      <c r="Z297"/>
      <c r="AA297"/>
      <c r="AB297"/>
      <c r="AC297"/>
      <c r="AD297"/>
      <c r="AE297"/>
      <c r="AF297"/>
      <c r="AG297"/>
    </row>
    <row r="298" spans="1:33" s="38" customFormat="1" x14ac:dyDescent="0.2">
      <c r="A298"/>
      <c r="B298" s="31"/>
      <c r="C298" s="31"/>
      <c r="D298"/>
      <c r="E298"/>
      <c r="F298"/>
      <c r="G298" s="31"/>
      <c r="H298" s="31"/>
      <c r="I298" s="31"/>
      <c r="J298" s="31"/>
      <c r="K298"/>
      <c r="L298"/>
      <c r="M298"/>
      <c r="N298"/>
      <c r="O298"/>
      <c r="P298"/>
      <c r="Q298"/>
      <c r="R298"/>
      <c r="S298"/>
      <c r="T298"/>
      <c r="U298"/>
      <c r="V298"/>
      <c r="W298"/>
      <c r="X298"/>
      <c r="Y298"/>
      <c r="Z298"/>
      <c r="AA298"/>
      <c r="AB298"/>
      <c r="AC298"/>
      <c r="AD298"/>
      <c r="AE298"/>
      <c r="AF298"/>
      <c r="AG298"/>
    </row>
    <row r="299" spans="1:33" s="38" customFormat="1" x14ac:dyDescent="0.2">
      <c r="A299"/>
      <c r="B299" s="31"/>
      <c r="C299" s="31"/>
      <c r="D299"/>
      <c r="E299"/>
      <c r="F299"/>
      <c r="G299" s="31"/>
      <c r="H299" s="31"/>
      <c r="I299" s="31"/>
      <c r="J299" s="31"/>
      <c r="K299"/>
      <c r="L299"/>
      <c r="M299"/>
      <c r="N299"/>
      <c r="O299"/>
      <c r="P299"/>
      <c r="Q299"/>
      <c r="R299"/>
      <c r="S299"/>
      <c r="T299"/>
      <c r="U299"/>
      <c r="V299"/>
      <c r="W299"/>
      <c r="X299"/>
      <c r="Y299"/>
      <c r="Z299"/>
      <c r="AA299"/>
      <c r="AB299"/>
      <c r="AC299"/>
      <c r="AD299"/>
      <c r="AE299"/>
      <c r="AF299"/>
      <c r="AG299"/>
    </row>
    <row r="300" spans="1:33" s="38" customFormat="1" x14ac:dyDescent="0.2">
      <c r="A300"/>
      <c r="B300" s="31"/>
      <c r="C300" s="31"/>
      <c r="D300"/>
      <c r="E300"/>
      <c r="F300"/>
      <c r="G300" s="31"/>
      <c r="H300" s="31"/>
      <c r="I300" s="31"/>
      <c r="J300" s="31"/>
      <c r="K300"/>
      <c r="L300"/>
      <c r="M300"/>
      <c r="N300"/>
      <c r="O300"/>
      <c r="P300"/>
      <c r="Q300"/>
      <c r="R300"/>
      <c r="S300"/>
      <c r="T300"/>
      <c r="U300"/>
      <c r="V300"/>
      <c r="W300"/>
      <c r="X300"/>
      <c r="Y300"/>
      <c r="Z300"/>
      <c r="AA300"/>
      <c r="AB300"/>
      <c r="AC300"/>
      <c r="AD300"/>
      <c r="AE300"/>
      <c r="AF300"/>
      <c r="AG300"/>
    </row>
    <row r="301" spans="1:33" s="38" customFormat="1" x14ac:dyDescent="0.2">
      <c r="A301"/>
      <c r="B301" s="31"/>
      <c r="C301" s="31"/>
      <c r="D301"/>
      <c r="E301"/>
      <c r="F301"/>
      <c r="G301" s="31"/>
      <c r="H301" s="31"/>
      <c r="I301" s="31"/>
      <c r="J301" s="31"/>
      <c r="K301"/>
      <c r="L301"/>
      <c r="M301"/>
      <c r="N301"/>
      <c r="O301"/>
      <c r="P301"/>
      <c r="Q301"/>
      <c r="R301"/>
      <c r="S301"/>
      <c r="T301"/>
      <c r="U301"/>
      <c r="V301"/>
      <c r="W301"/>
      <c r="X301"/>
      <c r="Y301"/>
      <c r="Z301"/>
      <c r="AA301"/>
      <c r="AB301"/>
      <c r="AC301"/>
      <c r="AD301"/>
      <c r="AE301"/>
      <c r="AF301"/>
      <c r="AG301"/>
    </row>
    <row r="302" spans="1:33" s="38" customFormat="1" x14ac:dyDescent="0.2">
      <c r="A302"/>
      <c r="B302" s="31"/>
      <c r="C302" s="31"/>
      <c r="D302"/>
      <c r="E302"/>
      <c r="F302"/>
      <c r="G302" s="31"/>
      <c r="H302" s="31"/>
      <c r="I302" s="31"/>
      <c r="J302" s="31"/>
      <c r="K302"/>
      <c r="L302"/>
      <c r="M302"/>
      <c r="N302"/>
      <c r="O302"/>
      <c r="P302"/>
      <c r="Q302"/>
      <c r="R302"/>
      <c r="S302"/>
      <c r="T302"/>
      <c r="U302"/>
      <c r="V302"/>
      <c r="W302"/>
      <c r="X302"/>
      <c r="Y302"/>
      <c r="Z302"/>
      <c r="AA302"/>
      <c r="AB302"/>
      <c r="AC302"/>
      <c r="AD302"/>
      <c r="AE302"/>
      <c r="AF302"/>
      <c r="AG302"/>
    </row>
    <row r="303" spans="1:33" s="38" customFormat="1" x14ac:dyDescent="0.2">
      <c r="A303"/>
      <c r="B303" s="31"/>
      <c r="C303" s="31"/>
      <c r="D303"/>
      <c r="E303"/>
      <c r="F303"/>
      <c r="G303" s="31"/>
      <c r="H303" s="31"/>
      <c r="I303" s="31"/>
      <c r="J303" s="31"/>
      <c r="K303"/>
      <c r="L303"/>
      <c r="M303"/>
      <c r="N303"/>
      <c r="O303"/>
      <c r="P303"/>
      <c r="Q303"/>
      <c r="R303"/>
      <c r="S303"/>
      <c r="T303"/>
      <c r="U303"/>
      <c r="V303"/>
      <c r="W303"/>
      <c r="X303"/>
      <c r="Y303"/>
      <c r="Z303"/>
      <c r="AA303"/>
      <c r="AB303"/>
      <c r="AC303"/>
      <c r="AD303"/>
      <c r="AE303"/>
      <c r="AF303"/>
      <c r="AG303"/>
    </row>
    <row r="304" spans="1:33" s="38" customFormat="1" x14ac:dyDescent="0.2">
      <c r="A304"/>
      <c r="B304" s="31"/>
      <c r="C304" s="31"/>
      <c r="D304"/>
      <c r="E304"/>
      <c r="F304"/>
      <c r="G304" s="31"/>
      <c r="H304" s="31"/>
      <c r="I304" s="31"/>
      <c r="J304" s="31"/>
      <c r="K304"/>
      <c r="L304"/>
      <c r="M304"/>
      <c r="N304"/>
      <c r="O304"/>
      <c r="P304"/>
      <c r="Q304"/>
      <c r="R304"/>
      <c r="S304"/>
      <c r="T304"/>
      <c r="U304"/>
      <c r="V304"/>
      <c r="W304"/>
      <c r="X304"/>
      <c r="Y304"/>
      <c r="Z304"/>
      <c r="AA304"/>
      <c r="AB304"/>
      <c r="AC304"/>
      <c r="AD304"/>
      <c r="AE304"/>
      <c r="AF304"/>
      <c r="AG304"/>
    </row>
    <row r="305" spans="1:33" s="38" customFormat="1" x14ac:dyDescent="0.2">
      <c r="A305"/>
      <c r="B305" s="31"/>
      <c r="C305" s="31"/>
      <c r="D305"/>
      <c r="E305"/>
      <c r="F305"/>
      <c r="G305" s="31"/>
      <c r="H305" s="31"/>
      <c r="I305" s="31"/>
      <c r="J305" s="31"/>
      <c r="K305"/>
      <c r="L305"/>
      <c r="M305"/>
      <c r="N305"/>
      <c r="O305"/>
      <c r="P305"/>
      <c r="Q305"/>
      <c r="R305"/>
      <c r="S305"/>
      <c r="T305"/>
      <c r="U305"/>
      <c r="V305"/>
      <c r="W305"/>
      <c r="X305"/>
      <c r="Y305"/>
      <c r="Z305"/>
      <c r="AA305"/>
      <c r="AB305"/>
      <c r="AC305"/>
      <c r="AD305"/>
      <c r="AE305"/>
      <c r="AF305"/>
      <c r="AG305"/>
    </row>
    <row r="306" spans="1:33" s="38" customFormat="1" x14ac:dyDescent="0.2">
      <c r="A306"/>
      <c r="B306" s="31"/>
      <c r="C306" s="31"/>
      <c r="D306"/>
      <c r="E306"/>
      <c r="F306"/>
      <c r="G306" s="31"/>
      <c r="H306" s="31"/>
      <c r="I306" s="31"/>
      <c r="J306" s="31"/>
      <c r="K306"/>
      <c r="L306"/>
      <c r="M306"/>
      <c r="N306"/>
      <c r="O306"/>
      <c r="P306"/>
      <c r="Q306"/>
      <c r="R306"/>
      <c r="S306"/>
      <c r="T306"/>
      <c r="U306"/>
      <c r="V306"/>
      <c r="W306"/>
      <c r="X306"/>
      <c r="Y306"/>
      <c r="Z306"/>
      <c r="AA306"/>
      <c r="AB306"/>
      <c r="AC306"/>
      <c r="AD306"/>
      <c r="AE306"/>
      <c r="AF306"/>
      <c r="AG306"/>
    </row>
    <row r="307" spans="1:33" s="38" customFormat="1" x14ac:dyDescent="0.2">
      <c r="A307"/>
      <c r="B307" s="31"/>
      <c r="C307" s="31"/>
      <c r="D307"/>
      <c r="E307"/>
      <c r="F307"/>
      <c r="G307" s="31"/>
      <c r="H307" s="31"/>
      <c r="I307" s="31"/>
      <c r="J307" s="31"/>
      <c r="K307"/>
      <c r="L307"/>
      <c r="M307"/>
      <c r="N307"/>
      <c r="O307"/>
      <c r="P307"/>
      <c r="Q307"/>
      <c r="R307"/>
      <c r="S307"/>
      <c r="T307"/>
      <c r="U307"/>
      <c r="V307"/>
      <c r="W307"/>
      <c r="X307"/>
      <c r="Y307"/>
      <c r="Z307"/>
      <c r="AA307"/>
      <c r="AB307"/>
      <c r="AC307"/>
      <c r="AD307"/>
      <c r="AE307"/>
      <c r="AF307"/>
      <c r="AG307"/>
    </row>
    <row r="308" spans="1:33" s="38" customFormat="1" x14ac:dyDescent="0.2">
      <c r="A308"/>
      <c r="B308" s="31"/>
      <c r="C308" s="31"/>
      <c r="D308"/>
      <c r="E308"/>
      <c r="F308"/>
      <c r="G308" s="31"/>
      <c r="H308" s="31"/>
      <c r="I308" s="31"/>
      <c r="J308" s="31"/>
      <c r="K308"/>
      <c r="L308"/>
      <c r="M308"/>
      <c r="N308"/>
      <c r="O308"/>
      <c r="P308"/>
      <c r="Q308"/>
      <c r="R308"/>
      <c r="S308"/>
      <c r="T308"/>
      <c r="U308"/>
      <c r="V308"/>
      <c r="W308"/>
      <c r="X308"/>
      <c r="Y308"/>
      <c r="Z308"/>
      <c r="AA308"/>
      <c r="AB308"/>
      <c r="AC308"/>
      <c r="AD308"/>
      <c r="AE308"/>
      <c r="AF308"/>
      <c r="AG308"/>
    </row>
    <row r="309" spans="1:33" s="38" customFormat="1" x14ac:dyDescent="0.2">
      <c r="A309"/>
      <c r="B309" s="31"/>
      <c r="C309" s="31"/>
      <c r="D309"/>
      <c r="E309"/>
      <c r="F309"/>
      <c r="G309" s="31"/>
      <c r="H309" s="31"/>
      <c r="I309" s="31"/>
      <c r="J309" s="31"/>
      <c r="K309"/>
      <c r="L309"/>
      <c r="M309"/>
      <c r="N309"/>
      <c r="O309"/>
      <c r="P309"/>
      <c r="Q309"/>
      <c r="R309"/>
      <c r="S309"/>
      <c r="T309"/>
      <c r="U309"/>
      <c r="V309"/>
      <c r="W309"/>
      <c r="X309"/>
      <c r="Y309"/>
      <c r="Z309"/>
      <c r="AA309"/>
      <c r="AB309"/>
      <c r="AC309"/>
      <c r="AD309"/>
      <c r="AE309"/>
      <c r="AF309"/>
      <c r="AG309"/>
    </row>
    <row r="310" spans="1:33" s="38" customFormat="1" x14ac:dyDescent="0.2">
      <c r="A310"/>
      <c r="B310" s="31"/>
      <c r="C310" s="31"/>
      <c r="D310"/>
      <c r="E310"/>
      <c r="F310"/>
      <c r="G310" s="31"/>
      <c r="H310" s="31"/>
      <c r="I310" s="31"/>
      <c r="J310" s="31"/>
      <c r="K310"/>
      <c r="L310"/>
      <c r="M310"/>
      <c r="N310"/>
      <c r="O310"/>
      <c r="P310"/>
      <c r="Q310"/>
      <c r="R310"/>
      <c r="S310"/>
      <c r="T310"/>
      <c r="U310"/>
      <c r="V310"/>
      <c r="W310"/>
      <c r="X310"/>
      <c r="Y310"/>
      <c r="Z310"/>
      <c r="AA310"/>
      <c r="AB310"/>
      <c r="AC310"/>
      <c r="AD310"/>
      <c r="AE310"/>
      <c r="AF310"/>
      <c r="AG310"/>
    </row>
    <row r="311" spans="1:33" s="38" customFormat="1" x14ac:dyDescent="0.2">
      <c r="A311"/>
      <c r="B311" s="31"/>
      <c r="C311" s="31"/>
      <c r="D311"/>
      <c r="E311"/>
      <c r="F311"/>
      <c r="G311" s="31"/>
      <c r="H311" s="31"/>
      <c r="I311" s="31"/>
      <c r="J311" s="31"/>
      <c r="K311"/>
      <c r="L311"/>
      <c r="M311"/>
      <c r="N311"/>
      <c r="O311"/>
      <c r="P311"/>
      <c r="Q311"/>
      <c r="R311"/>
      <c r="S311"/>
      <c r="T311"/>
      <c r="U311"/>
      <c r="V311"/>
      <c r="W311"/>
      <c r="X311"/>
      <c r="Y311"/>
      <c r="Z311"/>
      <c r="AA311"/>
      <c r="AB311"/>
      <c r="AC311"/>
      <c r="AD311"/>
      <c r="AE311"/>
      <c r="AF311"/>
      <c r="AG311"/>
    </row>
    <row r="312" spans="1:33" s="38" customFormat="1" x14ac:dyDescent="0.2">
      <c r="A312"/>
      <c r="B312" s="31"/>
      <c r="C312" s="31"/>
      <c r="D312"/>
      <c r="E312"/>
      <c r="F312"/>
      <c r="G312" s="31"/>
      <c r="H312" s="31"/>
      <c r="I312" s="31"/>
      <c r="J312" s="31"/>
      <c r="K312"/>
      <c r="L312"/>
      <c r="M312"/>
      <c r="N312"/>
      <c r="O312"/>
      <c r="P312"/>
      <c r="Q312"/>
      <c r="R312"/>
      <c r="S312"/>
      <c r="T312"/>
      <c r="U312"/>
      <c r="V312"/>
      <c r="W312"/>
      <c r="X312"/>
      <c r="Y312"/>
      <c r="Z312"/>
      <c r="AA312"/>
      <c r="AB312"/>
      <c r="AC312"/>
      <c r="AD312"/>
      <c r="AE312"/>
      <c r="AF312"/>
      <c r="AG312"/>
    </row>
    <row r="313" spans="1:33" s="38" customFormat="1" x14ac:dyDescent="0.2">
      <c r="A313"/>
      <c r="B313" s="31"/>
      <c r="C313" s="31"/>
      <c r="D313"/>
      <c r="E313"/>
      <c r="F313"/>
      <c r="G313" s="31"/>
      <c r="H313" s="31"/>
      <c r="I313" s="31"/>
      <c r="J313" s="31"/>
      <c r="K313"/>
      <c r="L313"/>
      <c r="M313"/>
      <c r="N313"/>
      <c r="O313"/>
      <c r="P313"/>
      <c r="Q313"/>
      <c r="R313"/>
      <c r="S313"/>
      <c r="T313"/>
      <c r="U313"/>
      <c r="V313"/>
      <c r="W313"/>
      <c r="X313"/>
      <c r="Y313"/>
      <c r="Z313"/>
      <c r="AA313"/>
      <c r="AB313"/>
      <c r="AC313"/>
      <c r="AD313"/>
      <c r="AE313"/>
      <c r="AF313"/>
      <c r="AG313"/>
    </row>
    <row r="314" spans="1:33" s="38" customFormat="1" x14ac:dyDescent="0.2">
      <c r="A314"/>
      <c r="B314" s="31"/>
      <c r="C314" s="31"/>
      <c r="D314"/>
      <c r="E314"/>
      <c r="F314"/>
      <c r="G314" s="31"/>
      <c r="H314" s="31"/>
      <c r="I314" s="31"/>
      <c r="J314" s="31"/>
      <c r="K314"/>
      <c r="L314"/>
      <c r="M314"/>
      <c r="N314"/>
      <c r="O314"/>
      <c r="P314"/>
      <c r="Q314"/>
      <c r="R314"/>
      <c r="S314"/>
      <c r="T314"/>
      <c r="U314"/>
      <c r="V314"/>
      <c r="W314"/>
      <c r="X314"/>
      <c r="Y314"/>
      <c r="Z314"/>
      <c r="AA314"/>
      <c r="AB314"/>
      <c r="AC314"/>
      <c r="AD314"/>
      <c r="AE314"/>
      <c r="AF314"/>
      <c r="AG314"/>
    </row>
    <row r="315" spans="1:33" s="38" customFormat="1" x14ac:dyDescent="0.2">
      <c r="A315"/>
      <c r="B315" s="31"/>
      <c r="C315" s="31"/>
      <c r="D315"/>
      <c r="E315"/>
      <c r="F315"/>
      <c r="G315" s="31"/>
      <c r="H315" s="31"/>
      <c r="I315" s="31"/>
      <c r="J315" s="31"/>
      <c r="K315"/>
      <c r="L315"/>
      <c r="M315"/>
      <c r="N315"/>
      <c r="O315"/>
      <c r="P315"/>
      <c r="Q315"/>
      <c r="R315"/>
      <c r="S315"/>
      <c r="T315"/>
      <c r="U315"/>
      <c r="V315"/>
      <c r="W315"/>
      <c r="X315"/>
      <c r="Y315"/>
      <c r="Z315"/>
      <c r="AA315"/>
      <c r="AB315"/>
      <c r="AC315"/>
      <c r="AD315"/>
      <c r="AE315"/>
      <c r="AF315"/>
      <c r="AG315"/>
    </row>
    <row r="316" spans="1:33" s="38" customFormat="1" x14ac:dyDescent="0.2">
      <c r="A316"/>
      <c r="B316" s="31"/>
      <c r="C316" s="31"/>
      <c r="D316"/>
      <c r="E316"/>
      <c r="F316"/>
      <c r="G316" s="31"/>
      <c r="H316" s="31"/>
      <c r="I316" s="31"/>
      <c r="J316" s="31"/>
      <c r="K316"/>
      <c r="L316"/>
      <c r="M316"/>
      <c r="N316"/>
      <c r="O316"/>
      <c r="P316"/>
      <c r="Q316"/>
      <c r="R316"/>
      <c r="S316"/>
      <c r="T316"/>
      <c r="U316"/>
      <c r="V316"/>
      <c r="W316"/>
      <c r="X316"/>
      <c r="Y316"/>
      <c r="Z316"/>
      <c r="AA316"/>
      <c r="AB316"/>
      <c r="AC316"/>
      <c r="AD316"/>
      <c r="AE316"/>
      <c r="AF316"/>
      <c r="AG316"/>
    </row>
    <row r="317" spans="1:33" s="38" customFormat="1" x14ac:dyDescent="0.2">
      <c r="A317"/>
      <c r="B317" s="31"/>
      <c r="C317" s="31"/>
      <c r="D317"/>
      <c r="E317"/>
      <c r="F317"/>
      <c r="G317" s="31"/>
      <c r="H317" s="31"/>
      <c r="I317" s="31"/>
      <c r="J317" s="31"/>
      <c r="K317"/>
      <c r="L317"/>
      <c r="M317"/>
      <c r="N317"/>
      <c r="O317"/>
      <c r="P317"/>
      <c r="Q317"/>
      <c r="R317"/>
      <c r="S317"/>
      <c r="T317"/>
      <c r="U317"/>
      <c r="V317"/>
      <c r="W317"/>
      <c r="X317"/>
      <c r="Y317"/>
      <c r="Z317"/>
      <c r="AA317"/>
      <c r="AB317"/>
      <c r="AC317"/>
      <c r="AD317"/>
      <c r="AE317"/>
      <c r="AF317"/>
      <c r="AG317"/>
    </row>
    <row r="318" spans="1:33" s="38" customFormat="1" x14ac:dyDescent="0.2">
      <c r="A318"/>
      <c r="B318" s="31"/>
      <c r="C318" s="31"/>
      <c r="D318"/>
      <c r="E318"/>
      <c r="F318"/>
      <c r="G318" s="31"/>
      <c r="H318" s="31"/>
      <c r="I318" s="31"/>
      <c r="J318" s="31"/>
      <c r="K318"/>
      <c r="L318"/>
      <c r="M318"/>
      <c r="N318"/>
      <c r="O318"/>
      <c r="P318"/>
      <c r="Q318"/>
      <c r="R318"/>
      <c r="S318"/>
      <c r="T318"/>
      <c r="U318"/>
      <c r="V318"/>
      <c r="W318"/>
      <c r="X318"/>
      <c r="Y318"/>
      <c r="Z318"/>
      <c r="AA318"/>
      <c r="AB318"/>
      <c r="AC318"/>
      <c r="AD318"/>
      <c r="AE318"/>
      <c r="AF318"/>
      <c r="AG318"/>
    </row>
    <row r="319" spans="1:33" s="38" customFormat="1" x14ac:dyDescent="0.2">
      <c r="A319"/>
      <c r="B319" s="31"/>
      <c r="C319" s="31"/>
      <c r="D319"/>
      <c r="E319"/>
      <c r="F319"/>
      <c r="G319" s="31"/>
      <c r="H319" s="31"/>
      <c r="I319" s="31"/>
      <c r="J319" s="31"/>
      <c r="K319"/>
      <c r="L319"/>
      <c r="M319"/>
      <c r="N319"/>
      <c r="O319"/>
      <c r="P319"/>
      <c r="Q319"/>
      <c r="R319"/>
      <c r="S319"/>
      <c r="T319"/>
      <c r="U319"/>
      <c r="V319"/>
      <c r="W319"/>
      <c r="X319"/>
      <c r="Y319"/>
      <c r="Z319"/>
      <c r="AA319"/>
      <c r="AB319"/>
      <c r="AC319"/>
      <c r="AD319"/>
      <c r="AE319"/>
      <c r="AF319"/>
      <c r="AG319"/>
    </row>
    <row r="320" spans="1:33" s="38" customFormat="1" x14ac:dyDescent="0.2">
      <c r="A320"/>
      <c r="B320" s="31"/>
      <c r="C320" s="31"/>
      <c r="D320"/>
      <c r="E320"/>
      <c r="F320"/>
      <c r="G320" s="31"/>
      <c r="H320" s="31"/>
      <c r="I320" s="31"/>
      <c r="J320" s="31"/>
      <c r="K320"/>
      <c r="L320"/>
      <c r="M320"/>
      <c r="N320"/>
      <c r="O320"/>
      <c r="P320"/>
      <c r="Q320"/>
      <c r="R320"/>
      <c r="S320"/>
      <c r="T320"/>
      <c r="U320"/>
      <c r="V320"/>
      <c r="W320"/>
      <c r="X320"/>
      <c r="Y320"/>
      <c r="Z320"/>
      <c r="AA320"/>
      <c r="AB320"/>
      <c r="AC320"/>
      <c r="AD320"/>
      <c r="AE320"/>
      <c r="AF320"/>
      <c r="AG320"/>
    </row>
    <row r="321" spans="1:33" s="38" customFormat="1" x14ac:dyDescent="0.2">
      <c r="A321"/>
      <c r="B321" s="31"/>
      <c r="C321" s="31"/>
      <c r="D321"/>
      <c r="E321"/>
      <c r="F321"/>
      <c r="G321" s="31"/>
      <c r="H321" s="31"/>
      <c r="I321" s="31"/>
      <c r="J321" s="31"/>
      <c r="K321"/>
      <c r="L321"/>
      <c r="M321"/>
      <c r="N321"/>
      <c r="O321"/>
      <c r="P321"/>
      <c r="Q321"/>
      <c r="R321"/>
      <c r="S321"/>
      <c r="T321"/>
      <c r="U321"/>
      <c r="V321"/>
      <c r="W321"/>
      <c r="X321"/>
      <c r="Y321"/>
      <c r="Z321"/>
      <c r="AA321"/>
      <c r="AB321"/>
      <c r="AC321"/>
      <c r="AD321"/>
      <c r="AE321"/>
      <c r="AF321"/>
      <c r="AG321"/>
    </row>
    <row r="322" spans="1:33" s="38" customFormat="1" x14ac:dyDescent="0.2">
      <c r="A322"/>
      <c r="B322" s="31"/>
      <c r="C322" s="31"/>
      <c r="D322"/>
      <c r="E322"/>
      <c r="F322"/>
      <c r="G322" s="31"/>
      <c r="H322" s="31"/>
      <c r="I322" s="31"/>
      <c r="J322" s="31"/>
      <c r="K322"/>
      <c r="L322"/>
      <c r="M322"/>
      <c r="N322"/>
      <c r="O322"/>
      <c r="P322"/>
      <c r="Q322"/>
      <c r="R322"/>
      <c r="S322"/>
      <c r="T322"/>
      <c r="U322"/>
      <c r="V322"/>
      <c r="W322"/>
      <c r="X322"/>
      <c r="Y322"/>
      <c r="Z322"/>
      <c r="AA322"/>
      <c r="AB322"/>
      <c r="AC322"/>
      <c r="AD322"/>
      <c r="AE322"/>
      <c r="AF322"/>
      <c r="AG322"/>
    </row>
    <row r="323" spans="1:33" s="38" customFormat="1" x14ac:dyDescent="0.2">
      <c r="A323"/>
      <c r="B323" s="31"/>
      <c r="C323" s="31"/>
      <c r="D323"/>
      <c r="E323"/>
      <c r="F323"/>
      <c r="G323" s="31"/>
      <c r="H323" s="31"/>
      <c r="I323" s="31"/>
      <c r="J323" s="31"/>
      <c r="K323"/>
      <c r="L323"/>
      <c r="M323"/>
      <c r="N323"/>
      <c r="O323"/>
      <c r="P323"/>
      <c r="Q323"/>
      <c r="R323"/>
      <c r="S323"/>
      <c r="T323"/>
      <c r="U323"/>
      <c r="V323"/>
      <c r="W323"/>
      <c r="X323"/>
      <c r="Y323"/>
      <c r="Z323"/>
      <c r="AA323"/>
      <c r="AB323"/>
      <c r="AC323"/>
      <c r="AD323"/>
      <c r="AE323"/>
      <c r="AF323"/>
      <c r="AG323"/>
    </row>
    <row r="324" spans="1:33" s="38" customFormat="1" x14ac:dyDescent="0.2">
      <c r="A324"/>
      <c r="B324" s="31"/>
      <c r="C324" s="31"/>
      <c r="D324"/>
      <c r="E324"/>
      <c r="F324"/>
      <c r="G324" s="31"/>
      <c r="H324" s="31"/>
      <c r="I324" s="31"/>
      <c r="J324" s="31"/>
      <c r="K324"/>
      <c r="L324"/>
      <c r="M324"/>
      <c r="N324"/>
      <c r="O324"/>
      <c r="P324"/>
      <c r="Q324"/>
      <c r="R324"/>
      <c r="S324"/>
      <c r="T324"/>
      <c r="U324"/>
      <c r="V324"/>
      <c r="W324"/>
      <c r="X324"/>
      <c r="Y324"/>
      <c r="Z324"/>
      <c r="AA324"/>
      <c r="AB324"/>
      <c r="AC324"/>
      <c r="AD324"/>
      <c r="AE324"/>
      <c r="AF324"/>
      <c r="AG324"/>
    </row>
    <row r="325" spans="1:33" s="38" customFormat="1" x14ac:dyDescent="0.2">
      <c r="A325"/>
      <c r="B325" s="31"/>
      <c r="C325" s="31"/>
      <c r="D325"/>
      <c r="E325"/>
      <c r="F325"/>
      <c r="G325" s="31"/>
      <c r="H325" s="31"/>
      <c r="I325" s="31"/>
      <c r="J325" s="31"/>
      <c r="K325"/>
      <c r="L325"/>
      <c r="M325"/>
      <c r="N325"/>
      <c r="O325"/>
      <c r="P325"/>
      <c r="Q325"/>
      <c r="R325"/>
      <c r="S325"/>
      <c r="T325"/>
      <c r="U325"/>
      <c r="V325"/>
      <c r="W325"/>
      <c r="X325"/>
      <c r="Y325"/>
      <c r="Z325"/>
      <c r="AA325"/>
      <c r="AB325"/>
      <c r="AC325"/>
      <c r="AD325"/>
      <c r="AE325"/>
      <c r="AF325"/>
      <c r="AG325"/>
    </row>
    <row r="326" spans="1:33" s="38" customFormat="1" x14ac:dyDescent="0.2">
      <c r="A326"/>
      <c r="B326" s="31"/>
      <c r="C326" s="31"/>
      <c r="D326"/>
      <c r="E326"/>
      <c r="F326"/>
      <c r="G326" s="31"/>
      <c r="H326" s="31"/>
      <c r="I326" s="31"/>
      <c r="J326" s="31"/>
      <c r="K326"/>
      <c r="L326"/>
      <c r="M326"/>
      <c r="N326"/>
      <c r="O326"/>
      <c r="P326"/>
      <c r="Q326"/>
      <c r="R326"/>
      <c r="S326"/>
      <c r="T326"/>
      <c r="U326"/>
      <c r="V326"/>
      <c r="W326"/>
      <c r="X326"/>
      <c r="Y326"/>
      <c r="Z326"/>
      <c r="AA326"/>
      <c r="AB326"/>
      <c r="AC326"/>
      <c r="AD326"/>
      <c r="AE326"/>
      <c r="AF326"/>
      <c r="AG326"/>
    </row>
    <row r="327" spans="1:33" s="38" customFormat="1" x14ac:dyDescent="0.2">
      <c r="A327"/>
      <c r="B327" s="31"/>
      <c r="C327" s="31"/>
      <c r="D327"/>
      <c r="E327"/>
      <c r="F327"/>
      <c r="G327" s="31"/>
      <c r="H327" s="31"/>
      <c r="I327" s="31"/>
      <c r="J327" s="31"/>
      <c r="K327"/>
      <c r="L327"/>
      <c r="M327"/>
      <c r="N327"/>
      <c r="O327"/>
      <c r="P327"/>
      <c r="Q327"/>
      <c r="R327"/>
      <c r="S327"/>
      <c r="T327"/>
      <c r="U327"/>
      <c r="V327"/>
      <c r="W327"/>
      <c r="X327"/>
      <c r="Y327"/>
      <c r="Z327"/>
      <c r="AA327"/>
      <c r="AB327"/>
      <c r="AC327"/>
      <c r="AD327"/>
      <c r="AE327"/>
      <c r="AF327"/>
      <c r="AG327"/>
    </row>
    <row r="328" spans="1:33" s="38" customFormat="1" x14ac:dyDescent="0.2">
      <c r="A328"/>
      <c r="B328" s="31"/>
      <c r="C328" s="31"/>
      <c r="D328"/>
      <c r="E328"/>
      <c r="F328"/>
      <c r="G328" s="31"/>
      <c r="H328" s="31"/>
      <c r="I328" s="31"/>
      <c r="J328" s="31"/>
      <c r="K328"/>
      <c r="L328"/>
      <c r="M328"/>
      <c r="N328"/>
      <c r="O328"/>
      <c r="P328"/>
      <c r="Q328"/>
      <c r="R328"/>
      <c r="S328"/>
      <c r="T328"/>
      <c r="U328"/>
      <c r="V328"/>
      <c r="W328"/>
      <c r="X328"/>
      <c r="Y328"/>
      <c r="Z328"/>
      <c r="AA328"/>
      <c r="AB328"/>
      <c r="AC328"/>
      <c r="AD328"/>
      <c r="AE328"/>
      <c r="AF328"/>
      <c r="AG328"/>
    </row>
    <row r="329" spans="1:33" s="38" customFormat="1" x14ac:dyDescent="0.2">
      <c r="A329"/>
      <c r="B329" s="31"/>
      <c r="C329" s="31"/>
      <c r="D329"/>
      <c r="E329"/>
      <c r="F329"/>
      <c r="G329" s="31"/>
      <c r="H329" s="31"/>
      <c r="I329" s="31"/>
      <c r="J329" s="31"/>
      <c r="K329"/>
      <c r="L329"/>
      <c r="M329"/>
      <c r="N329"/>
      <c r="O329"/>
      <c r="P329"/>
      <c r="Q329"/>
      <c r="R329"/>
      <c r="S329"/>
      <c r="T329"/>
      <c r="U329"/>
      <c r="V329"/>
      <c r="W329"/>
      <c r="X329"/>
      <c r="Y329"/>
      <c r="Z329"/>
      <c r="AA329"/>
      <c r="AB329"/>
      <c r="AC329"/>
      <c r="AD329"/>
      <c r="AE329"/>
      <c r="AF329"/>
      <c r="AG329"/>
    </row>
    <row r="330" spans="1:33" s="38" customFormat="1" x14ac:dyDescent="0.2">
      <c r="A330"/>
      <c r="B330" s="31"/>
      <c r="C330" s="31"/>
      <c r="D330"/>
      <c r="E330"/>
      <c r="F330"/>
      <c r="G330" s="31"/>
      <c r="H330" s="31"/>
      <c r="I330" s="31"/>
      <c r="J330" s="31"/>
      <c r="K330"/>
      <c r="L330"/>
      <c r="M330"/>
      <c r="N330"/>
      <c r="O330"/>
      <c r="P330"/>
      <c r="Q330"/>
      <c r="R330"/>
      <c r="S330"/>
      <c r="T330"/>
      <c r="U330"/>
      <c r="V330"/>
      <c r="W330"/>
      <c r="X330"/>
      <c r="Y330"/>
      <c r="Z330"/>
      <c r="AA330"/>
      <c r="AB330"/>
      <c r="AC330"/>
      <c r="AD330"/>
      <c r="AE330"/>
      <c r="AF330"/>
      <c r="AG330"/>
    </row>
    <row r="331" spans="1:33" s="38" customFormat="1" x14ac:dyDescent="0.2">
      <c r="A331"/>
      <c r="B331" s="31"/>
      <c r="C331" s="31"/>
      <c r="D331"/>
      <c r="E331"/>
      <c r="F331"/>
      <c r="G331" s="31"/>
      <c r="H331" s="31"/>
      <c r="I331" s="31"/>
      <c r="J331" s="31"/>
      <c r="K331"/>
      <c r="L331"/>
      <c r="M331"/>
      <c r="N331"/>
      <c r="O331"/>
      <c r="P331"/>
      <c r="Q331"/>
      <c r="R331"/>
      <c r="S331"/>
      <c r="T331"/>
      <c r="U331"/>
      <c r="V331"/>
      <c r="W331"/>
      <c r="X331"/>
      <c r="Y331"/>
      <c r="Z331"/>
      <c r="AA331"/>
      <c r="AB331"/>
      <c r="AC331"/>
      <c r="AD331"/>
      <c r="AE331"/>
      <c r="AF331"/>
      <c r="AG331"/>
    </row>
    <row r="332" spans="1:33" s="38" customFormat="1" x14ac:dyDescent="0.2">
      <c r="A332"/>
      <c r="B332" s="31"/>
      <c r="C332" s="31"/>
      <c r="D332"/>
      <c r="E332"/>
      <c r="F332"/>
      <c r="G332" s="31"/>
      <c r="H332" s="31"/>
      <c r="I332" s="31"/>
      <c r="J332" s="31"/>
      <c r="K332"/>
      <c r="L332"/>
      <c r="M332"/>
      <c r="N332"/>
      <c r="O332"/>
      <c r="P332"/>
      <c r="Q332"/>
      <c r="R332"/>
      <c r="S332"/>
      <c r="T332"/>
      <c r="U332"/>
      <c r="V332"/>
      <c r="W332"/>
      <c r="X332"/>
      <c r="Y332"/>
      <c r="Z332"/>
      <c r="AA332"/>
      <c r="AB332"/>
      <c r="AC332"/>
      <c r="AD332"/>
      <c r="AE332"/>
      <c r="AF332"/>
      <c r="AG332"/>
    </row>
    <row r="333" spans="1:33" s="38" customFormat="1" x14ac:dyDescent="0.2">
      <c r="A333"/>
      <c r="B333" s="31"/>
      <c r="C333" s="31"/>
      <c r="D333"/>
      <c r="E333"/>
      <c r="F333"/>
      <c r="G333" s="31"/>
      <c r="H333" s="31"/>
      <c r="I333" s="31"/>
      <c r="J333" s="31"/>
      <c r="K333"/>
      <c r="L333"/>
      <c r="M333"/>
      <c r="N333"/>
      <c r="O333"/>
      <c r="P333"/>
      <c r="Q333"/>
      <c r="R333"/>
      <c r="S333"/>
      <c r="T333"/>
      <c r="U333"/>
      <c r="V333"/>
      <c r="W333"/>
      <c r="X333"/>
      <c r="Y333"/>
      <c r="Z333"/>
      <c r="AA333"/>
      <c r="AB333"/>
      <c r="AC333"/>
      <c r="AD333"/>
      <c r="AE333"/>
      <c r="AF333"/>
      <c r="AG333"/>
    </row>
    <row r="334" spans="1:33" s="38" customFormat="1" x14ac:dyDescent="0.2">
      <c r="A334"/>
      <c r="B334" s="31"/>
      <c r="C334" s="31"/>
      <c r="D334"/>
      <c r="E334"/>
      <c r="F334"/>
      <c r="G334" s="31"/>
      <c r="H334" s="31"/>
      <c r="I334" s="31"/>
      <c r="J334" s="31"/>
      <c r="K334"/>
      <c r="L334"/>
      <c r="M334"/>
      <c r="N334"/>
      <c r="O334"/>
      <c r="P334"/>
      <c r="Q334"/>
      <c r="R334"/>
      <c r="S334"/>
      <c r="T334"/>
      <c r="U334"/>
      <c r="V334"/>
      <c r="W334"/>
      <c r="X334"/>
      <c r="Y334"/>
      <c r="Z334"/>
      <c r="AA334"/>
      <c r="AB334"/>
      <c r="AC334"/>
      <c r="AD334"/>
      <c r="AE334"/>
      <c r="AF334"/>
      <c r="AG334"/>
    </row>
    <row r="335" spans="1:33" s="38" customFormat="1" x14ac:dyDescent="0.2">
      <c r="A335"/>
      <c r="B335" s="31"/>
      <c r="C335" s="31"/>
      <c r="D335"/>
      <c r="E335"/>
      <c r="F335"/>
      <c r="G335" s="31"/>
      <c r="H335" s="31"/>
      <c r="I335" s="31"/>
      <c r="J335" s="31"/>
      <c r="K335"/>
      <c r="L335"/>
      <c r="M335"/>
      <c r="N335"/>
      <c r="O335"/>
      <c r="P335"/>
      <c r="Q335"/>
      <c r="R335"/>
      <c r="S335"/>
      <c r="T335"/>
      <c r="U335"/>
      <c r="V335"/>
      <c r="W335"/>
      <c r="X335"/>
      <c r="Y335"/>
      <c r="Z335"/>
      <c r="AA335"/>
      <c r="AB335"/>
      <c r="AC335"/>
      <c r="AD335"/>
      <c r="AE335"/>
      <c r="AF335"/>
      <c r="AG335"/>
    </row>
    <row r="336" spans="1:33" s="38" customFormat="1" x14ac:dyDescent="0.2">
      <c r="A336"/>
      <c r="B336" s="31"/>
      <c r="C336" s="31"/>
      <c r="D336"/>
      <c r="E336"/>
      <c r="F336"/>
      <c r="G336" s="31"/>
      <c r="H336" s="31"/>
      <c r="I336" s="31"/>
      <c r="J336" s="31"/>
      <c r="K336"/>
      <c r="L336"/>
      <c r="M336"/>
      <c r="N336"/>
      <c r="O336"/>
      <c r="P336"/>
      <c r="Q336"/>
      <c r="R336"/>
      <c r="S336"/>
      <c r="T336"/>
      <c r="U336"/>
      <c r="V336"/>
      <c r="W336"/>
      <c r="X336"/>
      <c r="Y336"/>
      <c r="Z336"/>
      <c r="AA336"/>
      <c r="AB336"/>
      <c r="AC336"/>
      <c r="AD336"/>
      <c r="AE336"/>
      <c r="AF336"/>
      <c r="AG336"/>
    </row>
    <row r="337" spans="1:33" s="38" customFormat="1" x14ac:dyDescent="0.2">
      <c r="A337"/>
      <c r="B337" s="31"/>
      <c r="C337" s="31"/>
      <c r="D337"/>
      <c r="E337"/>
      <c r="F337"/>
      <c r="G337" s="31"/>
      <c r="H337" s="31"/>
      <c r="I337" s="31"/>
      <c r="J337" s="31"/>
      <c r="K337"/>
      <c r="L337"/>
      <c r="M337"/>
      <c r="N337"/>
      <c r="O337"/>
      <c r="P337"/>
      <c r="Q337"/>
      <c r="R337"/>
      <c r="S337"/>
      <c r="T337"/>
      <c r="U337"/>
      <c r="V337"/>
      <c r="W337"/>
      <c r="X337"/>
      <c r="Y337"/>
      <c r="Z337"/>
      <c r="AA337"/>
      <c r="AB337"/>
      <c r="AC337"/>
      <c r="AD337"/>
      <c r="AE337"/>
      <c r="AF337"/>
      <c r="AG337"/>
    </row>
    <row r="338" spans="1:33" s="38" customFormat="1" x14ac:dyDescent="0.2">
      <c r="A338"/>
      <c r="B338" s="31"/>
      <c r="C338" s="31"/>
      <c r="D338"/>
      <c r="E338"/>
      <c r="F338"/>
      <c r="G338" s="31"/>
      <c r="H338" s="31"/>
      <c r="I338" s="31"/>
      <c r="J338" s="31"/>
      <c r="K338"/>
      <c r="L338"/>
      <c r="M338"/>
      <c r="N338"/>
      <c r="O338"/>
      <c r="P338"/>
      <c r="Q338"/>
      <c r="R338"/>
      <c r="S338"/>
      <c r="T338"/>
      <c r="U338"/>
      <c r="V338"/>
      <c r="W338"/>
      <c r="X338"/>
      <c r="Y338"/>
      <c r="Z338"/>
      <c r="AA338"/>
      <c r="AB338"/>
      <c r="AC338"/>
      <c r="AD338"/>
      <c r="AE338"/>
      <c r="AF338"/>
      <c r="AG338"/>
    </row>
    <row r="339" spans="1:33" s="38" customFormat="1" x14ac:dyDescent="0.2">
      <c r="A339"/>
      <c r="B339" s="31"/>
      <c r="C339" s="31"/>
      <c r="D339"/>
      <c r="E339"/>
      <c r="F339"/>
      <c r="G339" s="31"/>
      <c r="H339" s="31"/>
      <c r="I339" s="31"/>
      <c r="J339" s="31"/>
      <c r="K339"/>
      <c r="L339"/>
      <c r="M339"/>
      <c r="N339"/>
      <c r="O339"/>
      <c r="P339"/>
      <c r="Q339"/>
      <c r="R339"/>
      <c r="S339"/>
      <c r="T339"/>
      <c r="U339"/>
      <c r="V339"/>
      <c r="W339"/>
      <c r="X339"/>
      <c r="Y339"/>
      <c r="Z339"/>
      <c r="AA339"/>
      <c r="AB339"/>
      <c r="AC339"/>
      <c r="AD339"/>
      <c r="AE339"/>
      <c r="AF339"/>
      <c r="AG339"/>
    </row>
    <row r="340" spans="1:33" s="38" customFormat="1" x14ac:dyDescent="0.2">
      <c r="A340"/>
      <c r="B340" s="31"/>
      <c r="C340" s="31"/>
      <c r="D340"/>
      <c r="E340"/>
      <c r="F340"/>
      <c r="G340" s="31"/>
      <c r="H340" s="31"/>
      <c r="I340" s="31"/>
      <c r="J340" s="31"/>
      <c r="K340"/>
      <c r="L340"/>
      <c r="M340"/>
      <c r="N340"/>
      <c r="O340"/>
      <c r="P340"/>
      <c r="Q340"/>
      <c r="R340"/>
      <c r="S340"/>
      <c r="T340"/>
      <c r="U340"/>
      <c r="V340"/>
      <c r="W340"/>
      <c r="X340"/>
      <c r="Y340"/>
      <c r="Z340"/>
      <c r="AA340"/>
      <c r="AB340"/>
      <c r="AC340"/>
      <c r="AD340"/>
      <c r="AE340"/>
      <c r="AF340"/>
      <c r="AG340"/>
    </row>
    <row r="341" spans="1:33" s="38" customFormat="1" x14ac:dyDescent="0.2">
      <c r="A341"/>
      <c r="B341" s="31"/>
      <c r="C341" s="31"/>
      <c r="D341"/>
      <c r="E341"/>
      <c r="F341"/>
      <c r="G341" s="31"/>
      <c r="H341" s="31"/>
      <c r="I341" s="31"/>
      <c r="J341" s="31"/>
      <c r="K341"/>
      <c r="L341"/>
      <c r="M341"/>
      <c r="N341"/>
      <c r="O341"/>
      <c r="P341"/>
      <c r="Q341"/>
      <c r="R341"/>
      <c r="S341"/>
      <c r="T341"/>
      <c r="U341"/>
      <c r="V341"/>
      <c r="W341"/>
      <c r="X341"/>
      <c r="Y341"/>
      <c r="Z341"/>
      <c r="AA341"/>
      <c r="AB341"/>
      <c r="AC341"/>
      <c r="AD341"/>
      <c r="AE341"/>
      <c r="AF341"/>
      <c r="AG341"/>
    </row>
    <row r="342" spans="1:33" s="38" customFormat="1" x14ac:dyDescent="0.2">
      <c r="A342"/>
      <c r="B342" s="31"/>
      <c r="C342" s="31"/>
      <c r="D342"/>
      <c r="E342"/>
      <c r="F342"/>
      <c r="G342" s="31"/>
      <c r="H342" s="31"/>
      <c r="I342" s="31"/>
      <c r="J342" s="31"/>
      <c r="K342"/>
      <c r="L342"/>
      <c r="M342"/>
      <c r="N342"/>
      <c r="O342"/>
      <c r="P342"/>
      <c r="Q342"/>
      <c r="R342"/>
      <c r="S342"/>
      <c r="T342"/>
      <c r="U342"/>
      <c r="V342"/>
      <c r="W342"/>
      <c r="X342"/>
      <c r="Y342"/>
      <c r="Z342"/>
      <c r="AA342"/>
      <c r="AB342"/>
      <c r="AC342"/>
      <c r="AD342"/>
      <c r="AE342"/>
      <c r="AF342"/>
      <c r="AG342"/>
    </row>
    <row r="343" spans="1:33" s="38" customFormat="1" x14ac:dyDescent="0.2">
      <c r="A343"/>
      <c r="B343" s="31"/>
      <c r="C343" s="31"/>
      <c r="D343"/>
      <c r="E343"/>
      <c r="F343"/>
      <c r="G343" s="31"/>
      <c r="H343" s="31"/>
      <c r="I343" s="31"/>
      <c r="J343" s="31"/>
      <c r="K343"/>
      <c r="L343"/>
      <c r="M343"/>
      <c r="N343"/>
      <c r="O343"/>
      <c r="P343"/>
      <c r="Q343"/>
      <c r="R343"/>
      <c r="S343"/>
      <c r="T343"/>
      <c r="U343"/>
      <c r="V343"/>
      <c r="W343"/>
      <c r="X343"/>
      <c r="Y343"/>
      <c r="Z343"/>
      <c r="AA343"/>
      <c r="AB343"/>
      <c r="AC343"/>
      <c r="AD343"/>
      <c r="AE343"/>
      <c r="AF343"/>
      <c r="AG343"/>
    </row>
    <row r="344" spans="1:33" s="38" customFormat="1" x14ac:dyDescent="0.2">
      <c r="A344"/>
      <c r="B344" s="31"/>
      <c r="C344" s="31"/>
      <c r="D344"/>
      <c r="E344"/>
      <c r="F344"/>
      <c r="G344" s="31"/>
      <c r="H344" s="31"/>
      <c r="I344" s="31"/>
      <c r="J344" s="31"/>
      <c r="K344"/>
      <c r="L344"/>
      <c r="M344"/>
      <c r="N344"/>
      <c r="O344"/>
      <c r="P344"/>
      <c r="Q344"/>
      <c r="R344"/>
      <c r="S344"/>
      <c r="T344"/>
      <c r="U344"/>
      <c r="V344"/>
      <c r="W344"/>
      <c r="X344"/>
      <c r="Y344"/>
      <c r="Z344"/>
      <c r="AA344"/>
      <c r="AB344"/>
      <c r="AC344"/>
      <c r="AD344"/>
      <c r="AE344"/>
      <c r="AF344"/>
      <c r="AG344"/>
    </row>
    <row r="345" spans="1:33" s="38" customFormat="1" x14ac:dyDescent="0.2">
      <c r="A345"/>
      <c r="B345" s="31"/>
      <c r="C345" s="31"/>
      <c r="D345"/>
      <c r="E345"/>
      <c r="F345"/>
      <c r="G345" s="31"/>
      <c r="H345" s="31"/>
      <c r="I345" s="31"/>
      <c r="J345" s="31"/>
      <c r="K345"/>
      <c r="L345"/>
      <c r="M345"/>
      <c r="N345"/>
      <c r="O345"/>
      <c r="P345"/>
      <c r="Q345"/>
      <c r="R345"/>
      <c r="S345"/>
      <c r="T345"/>
      <c r="U345"/>
      <c r="V345"/>
      <c r="W345"/>
      <c r="X345"/>
      <c r="Y345"/>
      <c r="Z345"/>
      <c r="AA345"/>
      <c r="AB345"/>
      <c r="AC345"/>
      <c r="AD345"/>
      <c r="AE345"/>
      <c r="AF345"/>
      <c r="AG345"/>
    </row>
    <row r="346" spans="1:33" s="38" customFormat="1" x14ac:dyDescent="0.2">
      <c r="A346"/>
      <c r="B346" s="31"/>
      <c r="C346" s="31"/>
      <c r="D346"/>
      <c r="E346"/>
      <c r="F346"/>
      <c r="G346" s="31"/>
      <c r="H346" s="31"/>
      <c r="I346" s="31"/>
      <c r="J346" s="31"/>
      <c r="K346"/>
      <c r="L346"/>
      <c r="M346"/>
      <c r="N346"/>
      <c r="O346"/>
      <c r="P346"/>
      <c r="Q346"/>
      <c r="R346"/>
      <c r="S346"/>
      <c r="T346"/>
      <c r="U346"/>
      <c r="V346"/>
      <c r="W346"/>
      <c r="X346"/>
      <c r="Y346"/>
      <c r="Z346"/>
      <c r="AA346"/>
      <c r="AB346"/>
      <c r="AC346"/>
      <c r="AD346"/>
      <c r="AE346"/>
      <c r="AF346"/>
      <c r="AG346"/>
    </row>
    <row r="347" spans="1:33" s="38" customFormat="1" x14ac:dyDescent="0.2">
      <c r="A347"/>
      <c r="B347" s="31"/>
      <c r="C347" s="31"/>
      <c r="D347"/>
      <c r="E347"/>
      <c r="F347"/>
      <c r="G347" s="31"/>
      <c r="H347" s="31"/>
      <c r="I347" s="31"/>
      <c r="J347" s="31"/>
      <c r="K347"/>
      <c r="L347"/>
      <c r="M347"/>
      <c r="N347"/>
      <c r="O347"/>
      <c r="P347"/>
      <c r="Q347"/>
      <c r="R347"/>
      <c r="S347"/>
      <c r="T347"/>
      <c r="U347"/>
      <c r="V347"/>
      <c r="W347"/>
      <c r="X347"/>
      <c r="Y347"/>
      <c r="Z347"/>
      <c r="AA347"/>
      <c r="AB347"/>
      <c r="AC347"/>
      <c r="AD347"/>
      <c r="AE347"/>
      <c r="AF347"/>
      <c r="AG347"/>
    </row>
    <row r="348" spans="1:33" s="38" customFormat="1" x14ac:dyDescent="0.2">
      <c r="A348"/>
      <c r="B348" s="31"/>
      <c r="C348" s="31"/>
      <c r="D348"/>
      <c r="E348"/>
      <c r="F348"/>
      <c r="G348" s="31"/>
      <c r="H348" s="31"/>
      <c r="I348" s="31"/>
      <c r="J348" s="31"/>
      <c r="K348"/>
      <c r="L348"/>
      <c r="M348"/>
      <c r="N348"/>
      <c r="O348"/>
      <c r="P348"/>
      <c r="Q348"/>
      <c r="R348"/>
      <c r="S348"/>
      <c r="T348"/>
      <c r="U348"/>
      <c r="V348"/>
      <c r="W348"/>
      <c r="X348"/>
      <c r="Y348"/>
      <c r="Z348"/>
      <c r="AA348"/>
      <c r="AB348"/>
      <c r="AC348"/>
      <c r="AD348"/>
      <c r="AE348"/>
      <c r="AF348"/>
      <c r="AG348"/>
    </row>
    <row r="349" spans="1:33" s="38" customFormat="1" x14ac:dyDescent="0.2">
      <c r="A349"/>
      <c r="B349" s="31"/>
      <c r="C349" s="31"/>
      <c r="D349"/>
      <c r="E349"/>
      <c r="F349"/>
      <c r="G349" s="31"/>
      <c r="H349" s="31"/>
      <c r="I349" s="31"/>
      <c r="J349" s="31"/>
      <c r="K349"/>
      <c r="L349"/>
      <c r="M349"/>
      <c r="N349"/>
      <c r="O349"/>
      <c r="P349"/>
      <c r="Q349"/>
      <c r="R349"/>
      <c r="S349"/>
      <c r="T349"/>
      <c r="U349"/>
      <c r="V349"/>
      <c r="W349"/>
      <c r="X349"/>
      <c r="Y349"/>
      <c r="Z349"/>
      <c r="AA349"/>
      <c r="AB349"/>
      <c r="AC349"/>
      <c r="AD349"/>
      <c r="AE349"/>
      <c r="AF349"/>
      <c r="AG349"/>
    </row>
    <row r="350" spans="1:33" s="38" customFormat="1" x14ac:dyDescent="0.2">
      <c r="A350"/>
      <c r="B350" s="31"/>
      <c r="C350" s="31"/>
      <c r="D350"/>
      <c r="E350"/>
      <c r="F350"/>
      <c r="G350" s="31"/>
      <c r="H350" s="31"/>
      <c r="I350" s="31"/>
      <c r="J350" s="31"/>
      <c r="K350"/>
      <c r="L350"/>
      <c r="M350"/>
      <c r="N350"/>
      <c r="O350"/>
      <c r="P350"/>
      <c r="Q350"/>
      <c r="R350"/>
      <c r="S350"/>
      <c r="T350"/>
      <c r="U350"/>
      <c r="V350"/>
      <c r="W350"/>
      <c r="X350"/>
      <c r="Y350"/>
      <c r="Z350"/>
      <c r="AA350"/>
      <c r="AB350"/>
      <c r="AC350"/>
      <c r="AD350"/>
      <c r="AE350"/>
      <c r="AF350"/>
      <c r="AG350"/>
    </row>
    <row r="351" spans="1:33" s="38" customFormat="1" x14ac:dyDescent="0.2">
      <c r="A351"/>
      <c r="B351" s="31"/>
      <c r="C351" s="31"/>
      <c r="D351"/>
      <c r="E351"/>
      <c r="F351"/>
      <c r="G351" s="31"/>
      <c r="H351" s="31"/>
      <c r="I351" s="31"/>
      <c r="J351" s="31"/>
      <c r="K351"/>
      <c r="L351"/>
      <c r="M351"/>
      <c r="N351"/>
      <c r="O351"/>
      <c r="P351"/>
      <c r="Q351"/>
      <c r="R351"/>
      <c r="S351"/>
      <c r="T351"/>
      <c r="U351"/>
      <c r="V351"/>
      <c r="W351"/>
      <c r="X351"/>
      <c r="Y351"/>
      <c r="Z351"/>
      <c r="AA351"/>
      <c r="AB351"/>
      <c r="AC351"/>
      <c r="AD351"/>
      <c r="AE351"/>
      <c r="AF351"/>
      <c r="AG351"/>
    </row>
    <row r="352" spans="1:33" s="38" customFormat="1" x14ac:dyDescent="0.2">
      <c r="A352"/>
      <c r="B352" s="31"/>
      <c r="C352" s="31"/>
      <c r="D352"/>
      <c r="E352"/>
      <c r="F352"/>
      <c r="G352" s="31"/>
      <c r="H352" s="31"/>
      <c r="I352" s="31"/>
      <c r="J352" s="31"/>
      <c r="K352"/>
      <c r="L352"/>
      <c r="M352"/>
      <c r="N352"/>
      <c r="O352"/>
      <c r="P352"/>
      <c r="Q352"/>
      <c r="R352"/>
      <c r="S352"/>
      <c r="T352"/>
      <c r="U352"/>
      <c r="V352"/>
      <c r="W352"/>
      <c r="X352"/>
      <c r="Y352"/>
      <c r="Z352"/>
      <c r="AA352"/>
      <c r="AB352"/>
      <c r="AC352"/>
      <c r="AD352"/>
      <c r="AE352"/>
      <c r="AF352"/>
      <c r="AG352"/>
    </row>
    <row r="353" spans="1:33" s="38" customFormat="1" x14ac:dyDescent="0.2">
      <c r="A353"/>
      <c r="B353" s="31"/>
      <c r="C353" s="31"/>
      <c r="D353"/>
      <c r="E353"/>
      <c r="F353"/>
      <c r="G353" s="31"/>
      <c r="H353" s="31"/>
      <c r="I353" s="31"/>
      <c r="J353" s="31"/>
      <c r="K353"/>
      <c r="L353"/>
      <c r="M353"/>
      <c r="N353"/>
      <c r="O353"/>
      <c r="P353"/>
      <c r="Q353"/>
      <c r="R353"/>
      <c r="S353"/>
      <c r="T353"/>
      <c r="U353"/>
      <c r="V353"/>
      <c r="W353"/>
      <c r="X353"/>
      <c r="Y353"/>
      <c r="Z353"/>
      <c r="AA353"/>
      <c r="AB353"/>
      <c r="AC353"/>
      <c r="AD353"/>
      <c r="AE353"/>
      <c r="AF353"/>
      <c r="AG353"/>
    </row>
    <row r="354" spans="1:33" s="38" customFormat="1" x14ac:dyDescent="0.2">
      <c r="A354"/>
      <c r="B354" s="31"/>
      <c r="C354" s="31"/>
      <c r="D354"/>
      <c r="E354"/>
      <c r="F354"/>
      <c r="G354" s="31"/>
      <c r="H354" s="31"/>
      <c r="I354" s="31"/>
      <c r="J354" s="31"/>
      <c r="K354"/>
      <c r="L354"/>
      <c r="M354"/>
      <c r="N354"/>
      <c r="O354"/>
      <c r="P354"/>
      <c r="Q354"/>
      <c r="R354"/>
      <c r="S354"/>
      <c r="T354"/>
      <c r="U354"/>
      <c r="V354"/>
      <c r="W354"/>
      <c r="X354"/>
      <c r="Y354"/>
      <c r="Z354"/>
      <c r="AA354"/>
      <c r="AB354"/>
      <c r="AC354"/>
      <c r="AD354"/>
      <c r="AE354"/>
      <c r="AF354"/>
      <c r="AG354"/>
    </row>
    <row r="355" spans="1:33" s="38" customFormat="1" x14ac:dyDescent="0.2">
      <c r="A355"/>
      <c r="B355" s="31"/>
      <c r="C355" s="31"/>
      <c r="D355"/>
      <c r="E355"/>
      <c r="F355"/>
      <c r="G355" s="31"/>
      <c r="H355" s="31"/>
      <c r="I355" s="31"/>
      <c r="J355" s="31"/>
      <c r="K355"/>
      <c r="L355"/>
      <c r="M355"/>
      <c r="N355"/>
      <c r="O355"/>
      <c r="P355"/>
      <c r="Q355"/>
      <c r="R355"/>
      <c r="S355"/>
      <c r="T355"/>
      <c r="U355"/>
      <c r="V355"/>
      <c r="W355"/>
      <c r="X355"/>
      <c r="Y355"/>
      <c r="Z355"/>
      <c r="AA355"/>
      <c r="AB355"/>
      <c r="AC355"/>
      <c r="AD355"/>
      <c r="AE355"/>
      <c r="AF355"/>
      <c r="AG355"/>
    </row>
    <row r="356" spans="1:33" s="38" customFormat="1" x14ac:dyDescent="0.2">
      <c r="A356"/>
      <c r="B356" s="31"/>
      <c r="C356" s="31"/>
      <c r="D356"/>
      <c r="E356"/>
      <c r="F356"/>
      <c r="G356" s="31"/>
      <c r="H356" s="31"/>
      <c r="I356" s="31"/>
      <c r="J356" s="31"/>
      <c r="K356"/>
      <c r="L356"/>
      <c r="M356"/>
      <c r="N356"/>
      <c r="O356"/>
      <c r="P356"/>
      <c r="Q356"/>
      <c r="R356"/>
      <c r="S356"/>
      <c r="T356"/>
      <c r="U356"/>
      <c r="V356"/>
      <c r="W356"/>
      <c r="X356"/>
      <c r="Y356"/>
      <c r="Z356"/>
      <c r="AA356"/>
      <c r="AB356"/>
      <c r="AC356"/>
      <c r="AD356"/>
      <c r="AE356"/>
      <c r="AF356"/>
      <c r="AG356"/>
    </row>
    <row r="357" spans="1:33" s="38" customFormat="1" x14ac:dyDescent="0.2">
      <c r="A357"/>
      <c r="B357" s="31"/>
      <c r="C357" s="31"/>
      <c r="D357"/>
      <c r="E357"/>
      <c r="F357"/>
      <c r="G357" s="31"/>
      <c r="H357" s="31"/>
      <c r="I357" s="31"/>
      <c r="J357" s="31"/>
      <c r="K357"/>
      <c r="L357"/>
      <c r="M357"/>
      <c r="N357"/>
      <c r="O357"/>
      <c r="P357"/>
      <c r="Q357"/>
      <c r="R357"/>
      <c r="S357"/>
      <c r="T357"/>
      <c r="U357"/>
      <c r="V357"/>
      <c r="W357"/>
      <c r="X357"/>
      <c r="Y357"/>
      <c r="Z357"/>
      <c r="AA357"/>
      <c r="AB357"/>
      <c r="AC357"/>
      <c r="AD357"/>
      <c r="AE357"/>
      <c r="AF357"/>
      <c r="AG357"/>
    </row>
    <row r="358" spans="1:33" s="38" customFormat="1" x14ac:dyDescent="0.2">
      <c r="A358"/>
      <c r="B358" s="31"/>
      <c r="C358" s="31"/>
      <c r="D358"/>
      <c r="E358"/>
      <c r="F358"/>
      <c r="G358" s="31"/>
      <c r="H358" s="31"/>
      <c r="I358" s="31"/>
      <c r="J358" s="31"/>
      <c r="K358"/>
      <c r="L358"/>
      <c r="M358"/>
      <c r="N358"/>
      <c r="O358"/>
      <c r="P358"/>
      <c r="Q358"/>
      <c r="R358"/>
      <c r="S358"/>
      <c r="T358"/>
      <c r="U358"/>
      <c r="V358"/>
      <c r="W358"/>
      <c r="X358"/>
      <c r="Y358"/>
      <c r="Z358"/>
      <c r="AA358"/>
      <c r="AB358"/>
      <c r="AC358"/>
      <c r="AD358"/>
      <c r="AE358"/>
      <c r="AF358"/>
      <c r="AG358"/>
    </row>
    <row r="359" spans="1:33" s="38" customFormat="1" x14ac:dyDescent="0.2">
      <c r="A359"/>
      <c r="B359" s="31"/>
      <c r="C359" s="31"/>
      <c r="D359"/>
      <c r="E359"/>
      <c r="F359"/>
      <c r="G359" s="31"/>
      <c r="H359" s="31"/>
      <c r="I359" s="31"/>
      <c r="J359" s="31"/>
      <c r="K359"/>
      <c r="L359"/>
      <c r="M359"/>
      <c r="N359"/>
      <c r="O359"/>
      <c r="P359"/>
      <c r="Q359"/>
      <c r="R359"/>
      <c r="S359"/>
      <c r="T359"/>
      <c r="U359"/>
      <c r="V359"/>
      <c r="W359"/>
      <c r="X359"/>
      <c r="Y359"/>
      <c r="Z359"/>
      <c r="AA359"/>
      <c r="AB359"/>
      <c r="AC359"/>
      <c r="AD359"/>
      <c r="AE359"/>
      <c r="AF359"/>
      <c r="AG359"/>
    </row>
    <row r="360" spans="1:33" s="38" customFormat="1" x14ac:dyDescent="0.2">
      <c r="A360"/>
      <c r="B360" s="31"/>
      <c r="C360" s="31"/>
      <c r="D360"/>
      <c r="E360"/>
      <c r="F360"/>
      <c r="G360" s="31"/>
      <c r="H360" s="31"/>
      <c r="I360" s="31"/>
      <c r="J360" s="31"/>
      <c r="K360"/>
      <c r="L360"/>
      <c r="M360"/>
      <c r="N360"/>
      <c r="O360"/>
      <c r="P360"/>
      <c r="Q360"/>
      <c r="R360"/>
      <c r="S360"/>
      <c r="T360"/>
      <c r="U360"/>
      <c r="V360"/>
      <c r="W360"/>
      <c r="X360"/>
      <c r="Y360"/>
      <c r="Z360"/>
      <c r="AA360"/>
      <c r="AB360"/>
      <c r="AC360"/>
      <c r="AD360"/>
      <c r="AE360"/>
      <c r="AF360"/>
      <c r="AG360"/>
    </row>
    <row r="361" spans="1:33" s="38" customFormat="1" x14ac:dyDescent="0.2">
      <c r="A361"/>
      <c r="B361" s="31"/>
      <c r="C361" s="31"/>
      <c r="D361"/>
      <c r="E361"/>
      <c r="F361"/>
      <c r="G361" s="31"/>
      <c r="H361" s="31"/>
      <c r="I361" s="31"/>
      <c r="J361" s="31"/>
      <c r="K361"/>
      <c r="L361"/>
      <c r="M361"/>
      <c r="N361"/>
      <c r="O361"/>
      <c r="P361"/>
      <c r="Q361"/>
      <c r="R361"/>
      <c r="S361"/>
      <c r="T361"/>
      <c r="U361"/>
      <c r="V361"/>
      <c r="W361"/>
      <c r="X361"/>
      <c r="Y361"/>
      <c r="Z361"/>
      <c r="AA361"/>
      <c r="AB361"/>
      <c r="AC361"/>
      <c r="AD361"/>
      <c r="AE361"/>
      <c r="AF361"/>
      <c r="AG361"/>
    </row>
    <row r="362" spans="1:33" s="38" customFormat="1" x14ac:dyDescent="0.2">
      <c r="A362"/>
      <c r="B362" s="31"/>
      <c r="C362" s="31"/>
      <c r="D362"/>
      <c r="E362"/>
      <c r="F362"/>
      <c r="G362" s="31"/>
      <c r="H362" s="31"/>
      <c r="I362" s="31"/>
      <c r="J362" s="31"/>
      <c r="K362"/>
      <c r="L362"/>
      <c r="M362"/>
      <c r="N362"/>
      <c r="O362"/>
      <c r="P362"/>
      <c r="Q362"/>
      <c r="R362"/>
      <c r="S362"/>
      <c r="T362"/>
      <c r="U362"/>
      <c r="V362"/>
      <c r="W362"/>
      <c r="X362"/>
      <c r="Y362"/>
      <c r="Z362"/>
      <c r="AA362"/>
      <c r="AB362"/>
      <c r="AC362"/>
      <c r="AD362"/>
      <c r="AE362"/>
      <c r="AF362"/>
      <c r="AG362"/>
    </row>
    <row r="363" spans="1:33" s="38" customFormat="1" x14ac:dyDescent="0.2">
      <c r="A363"/>
      <c r="B363" s="31"/>
      <c r="C363" s="31"/>
      <c r="D363"/>
      <c r="E363"/>
      <c r="F363"/>
      <c r="G363" s="31"/>
      <c r="H363" s="31"/>
      <c r="I363" s="31"/>
      <c r="J363" s="31"/>
      <c r="K363"/>
      <c r="L363"/>
      <c r="M363"/>
      <c r="N363"/>
      <c r="O363"/>
      <c r="P363"/>
      <c r="Q363"/>
      <c r="R363"/>
      <c r="S363"/>
      <c r="T363"/>
      <c r="U363"/>
      <c r="V363"/>
      <c r="W363"/>
      <c r="X363"/>
      <c r="Y363"/>
      <c r="Z363"/>
      <c r="AA363"/>
      <c r="AB363"/>
      <c r="AC363"/>
      <c r="AD363"/>
      <c r="AE363"/>
      <c r="AF363"/>
      <c r="AG363"/>
    </row>
    <row r="364" spans="1:33" s="38" customFormat="1" x14ac:dyDescent="0.2">
      <c r="A364"/>
      <c r="B364" s="31"/>
      <c r="C364" s="31"/>
      <c r="D364"/>
      <c r="E364"/>
      <c r="F364"/>
      <c r="G364" s="31"/>
      <c r="H364" s="31"/>
      <c r="I364" s="31"/>
      <c r="J364" s="31"/>
      <c r="K364"/>
      <c r="L364"/>
      <c r="M364"/>
      <c r="N364"/>
      <c r="O364"/>
      <c r="P364"/>
      <c r="Q364"/>
      <c r="R364"/>
      <c r="S364"/>
      <c r="T364"/>
      <c r="U364"/>
      <c r="V364"/>
      <c r="W364"/>
      <c r="X364"/>
      <c r="Y364"/>
      <c r="Z364"/>
      <c r="AA364"/>
      <c r="AB364"/>
      <c r="AC364"/>
      <c r="AD364"/>
      <c r="AE364"/>
      <c r="AF364"/>
      <c r="AG364"/>
    </row>
    <row r="365" spans="1:33" s="38" customFormat="1" x14ac:dyDescent="0.2">
      <c r="A365"/>
      <c r="B365" s="31"/>
      <c r="C365" s="31"/>
      <c r="D365"/>
      <c r="E365"/>
      <c r="F365"/>
      <c r="G365" s="31"/>
      <c r="H365" s="31"/>
      <c r="I365" s="31"/>
      <c r="J365" s="31"/>
      <c r="K365"/>
      <c r="L365"/>
      <c r="M365"/>
      <c r="N365"/>
      <c r="O365"/>
      <c r="P365"/>
      <c r="Q365"/>
      <c r="R365"/>
      <c r="S365"/>
      <c r="T365"/>
      <c r="U365"/>
      <c r="V365"/>
      <c r="W365"/>
      <c r="X365"/>
      <c r="Y365"/>
      <c r="Z365"/>
      <c r="AA365"/>
      <c r="AB365"/>
      <c r="AC365"/>
      <c r="AD365"/>
      <c r="AE365"/>
      <c r="AF365"/>
      <c r="AG365"/>
    </row>
    <row r="366" spans="1:33" s="38" customFormat="1" x14ac:dyDescent="0.2">
      <c r="A366"/>
      <c r="B366" s="31"/>
      <c r="C366" s="31"/>
      <c r="D366"/>
      <c r="E366"/>
      <c r="F366"/>
      <c r="G366" s="31"/>
      <c r="H366" s="31"/>
      <c r="I366" s="31"/>
      <c r="J366" s="31"/>
      <c r="K366"/>
      <c r="L366"/>
      <c r="M366"/>
      <c r="N366"/>
      <c r="O366"/>
      <c r="P366"/>
      <c r="Q366"/>
      <c r="R366"/>
      <c r="S366"/>
      <c r="T366"/>
      <c r="U366"/>
      <c r="V366"/>
      <c r="W366"/>
      <c r="X366"/>
      <c r="Y366"/>
      <c r="Z366"/>
      <c r="AA366"/>
      <c r="AB366"/>
      <c r="AC366"/>
      <c r="AD366"/>
      <c r="AE366"/>
      <c r="AF366"/>
      <c r="AG366"/>
    </row>
    <row r="367" spans="1:33" s="38" customFormat="1" x14ac:dyDescent="0.2">
      <c r="A367"/>
      <c r="B367" s="31"/>
      <c r="C367" s="31"/>
      <c r="D367"/>
      <c r="E367"/>
      <c r="F367"/>
      <c r="G367" s="31"/>
      <c r="H367" s="31"/>
      <c r="I367" s="31"/>
      <c r="J367" s="31"/>
      <c r="K367"/>
      <c r="L367"/>
      <c r="M367"/>
      <c r="N367"/>
      <c r="O367"/>
      <c r="P367"/>
      <c r="Q367"/>
      <c r="R367"/>
      <c r="S367"/>
      <c r="T367"/>
      <c r="U367"/>
      <c r="V367"/>
      <c r="W367"/>
      <c r="X367"/>
      <c r="Y367"/>
      <c r="Z367"/>
      <c r="AA367"/>
      <c r="AB367"/>
      <c r="AC367"/>
      <c r="AD367"/>
      <c r="AE367"/>
      <c r="AF367"/>
      <c r="AG367"/>
    </row>
    <row r="368" spans="1:33" s="38" customFormat="1" x14ac:dyDescent="0.2">
      <c r="A368"/>
      <c r="B368" s="31"/>
      <c r="C368" s="31"/>
      <c r="D368"/>
      <c r="E368"/>
      <c r="F368"/>
      <c r="G368" s="31"/>
      <c r="H368" s="31"/>
      <c r="I368" s="31"/>
      <c r="J368" s="31"/>
      <c r="K368"/>
      <c r="L368"/>
      <c r="M368"/>
      <c r="N368"/>
      <c r="O368"/>
      <c r="P368"/>
      <c r="Q368"/>
      <c r="R368"/>
      <c r="S368"/>
      <c r="T368"/>
      <c r="U368"/>
      <c r="V368"/>
      <c r="W368"/>
      <c r="X368"/>
      <c r="Y368"/>
      <c r="Z368"/>
      <c r="AA368"/>
      <c r="AB368"/>
      <c r="AC368"/>
      <c r="AD368"/>
      <c r="AE368"/>
      <c r="AF368"/>
      <c r="AG368"/>
    </row>
    <row r="369" spans="1:33" s="38" customFormat="1" x14ac:dyDescent="0.2">
      <c r="A369"/>
      <c r="B369" s="31"/>
      <c r="C369" s="31"/>
      <c r="D369"/>
      <c r="E369"/>
      <c r="F369"/>
      <c r="G369" s="31"/>
      <c r="H369" s="31"/>
      <c r="I369" s="31"/>
      <c r="J369" s="31"/>
      <c r="K369"/>
      <c r="L369"/>
      <c r="M369"/>
      <c r="N369"/>
      <c r="O369"/>
      <c r="P369"/>
      <c r="Q369"/>
      <c r="R369"/>
      <c r="S369"/>
      <c r="T369"/>
      <c r="U369"/>
      <c r="V369"/>
      <c r="W369"/>
      <c r="X369"/>
      <c r="Y369"/>
      <c r="Z369"/>
      <c r="AA369"/>
      <c r="AB369"/>
      <c r="AC369"/>
      <c r="AD369"/>
      <c r="AE369"/>
      <c r="AF369"/>
      <c r="AG369"/>
    </row>
    <row r="370" spans="1:33" s="38" customFormat="1" x14ac:dyDescent="0.2">
      <c r="A370"/>
      <c r="B370" s="31"/>
      <c r="C370" s="31"/>
      <c r="D370"/>
      <c r="E370"/>
      <c r="F370"/>
      <c r="G370" s="31"/>
      <c r="H370" s="31"/>
      <c r="I370" s="31"/>
      <c r="J370" s="31"/>
      <c r="K370"/>
      <c r="L370"/>
      <c r="M370"/>
      <c r="N370"/>
      <c r="O370"/>
      <c r="P370"/>
      <c r="Q370"/>
      <c r="R370"/>
      <c r="S370"/>
      <c r="T370"/>
      <c r="U370"/>
      <c r="V370"/>
      <c r="W370"/>
      <c r="X370"/>
      <c r="Y370"/>
      <c r="Z370"/>
      <c r="AA370"/>
      <c r="AB370"/>
      <c r="AC370"/>
      <c r="AD370"/>
      <c r="AE370"/>
      <c r="AF370"/>
      <c r="AG370"/>
    </row>
    <row r="371" spans="1:33" s="38" customFormat="1" x14ac:dyDescent="0.2">
      <c r="A371"/>
      <c r="B371" s="31"/>
      <c r="C371" s="31"/>
      <c r="D371"/>
      <c r="E371"/>
      <c r="F371"/>
      <c r="G371" s="31"/>
      <c r="H371" s="31"/>
      <c r="I371" s="31"/>
      <c r="J371" s="31"/>
      <c r="K371"/>
      <c r="L371"/>
      <c r="M371"/>
      <c r="N371"/>
      <c r="O371"/>
      <c r="P371"/>
      <c r="Q371"/>
      <c r="R371"/>
      <c r="S371"/>
      <c r="T371"/>
      <c r="U371"/>
      <c r="V371"/>
      <c r="W371"/>
      <c r="X371"/>
      <c r="Y371"/>
      <c r="Z371"/>
      <c r="AA371"/>
      <c r="AB371"/>
      <c r="AC371"/>
      <c r="AD371"/>
      <c r="AE371"/>
      <c r="AF371"/>
      <c r="AG371"/>
    </row>
    <row r="372" spans="1:33" s="38" customFormat="1" x14ac:dyDescent="0.2">
      <c r="A372"/>
      <c r="B372" s="31"/>
      <c r="C372" s="31"/>
      <c r="D372"/>
      <c r="E372"/>
      <c r="F372"/>
      <c r="G372" s="31"/>
      <c r="H372" s="31"/>
      <c r="I372" s="31"/>
      <c r="J372" s="31"/>
      <c r="K372"/>
      <c r="L372"/>
      <c r="M372"/>
      <c r="N372"/>
      <c r="O372"/>
      <c r="P372"/>
      <c r="Q372"/>
      <c r="R372"/>
      <c r="S372"/>
      <c r="T372"/>
      <c r="U372"/>
      <c r="V372"/>
      <c r="W372"/>
      <c r="X372"/>
      <c r="Y372"/>
      <c r="Z372"/>
      <c r="AA372"/>
      <c r="AB372"/>
      <c r="AC372"/>
      <c r="AD372"/>
      <c r="AE372"/>
      <c r="AF372"/>
      <c r="AG372"/>
    </row>
    <row r="373" spans="1:33" s="38" customFormat="1" x14ac:dyDescent="0.2">
      <c r="A373"/>
      <c r="B373" s="31"/>
      <c r="C373" s="31"/>
      <c r="D373"/>
      <c r="E373"/>
      <c r="F373"/>
      <c r="G373" s="31"/>
      <c r="H373" s="31"/>
      <c r="I373" s="31"/>
      <c r="J373" s="31"/>
      <c r="K373"/>
      <c r="L373"/>
      <c r="M373"/>
      <c r="N373"/>
      <c r="O373"/>
      <c r="P373"/>
      <c r="Q373"/>
      <c r="R373"/>
      <c r="S373"/>
      <c r="T373"/>
      <c r="U373"/>
      <c r="V373"/>
      <c r="W373"/>
      <c r="X373"/>
      <c r="Y373"/>
      <c r="Z373"/>
      <c r="AA373"/>
      <c r="AB373"/>
      <c r="AC373"/>
      <c r="AD373"/>
      <c r="AE373"/>
      <c r="AF373"/>
      <c r="AG373"/>
    </row>
    <row r="374" spans="1:33" s="38" customFormat="1" x14ac:dyDescent="0.2">
      <c r="A374"/>
      <c r="B374" s="31"/>
      <c r="C374" s="31"/>
      <c r="D374"/>
      <c r="E374"/>
      <c r="F374"/>
      <c r="G374" s="31"/>
      <c r="H374" s="31"/>
      <c r="I374" s="31"/>
      <c r="J374" s="31"/>
      <c r="K374"/>
      <c r="L374"/>
      <c r="M374"/>
      <c r="N374"/>
      <c r="O374"/>
      <c r="P374"/>
      <c r="Q374"/>
      <c r="R374"/>
      <c r="S374"/>
      <c r="T374"/>
      <c r="U374"/>
      <c r="V374"/>
      <c r="W374"/>
      <c r="X374"/>
      <c r="Y374"/>
      <c r="Z374"/>
      <c r="AA374"/>
      <c r="AB374"/>
      <c r="AC374"/>
      <c r="AD374"/>
      <c r="AE374"/>
      <c r="AF374"/>
      <c r="AG374"/>
    </row>
    <row r="375" spans="1:33" s="38" customFormat="1" x14ac:dyDescent="0.2">
      <c r="A375"/>
      <c r="B375" s="31"/>
      <c r="C375" s="31"/>
      <c r="D375"/>
      <c r="E375"/>
      <c r="F375"/>
      <c r="G375" s="31"/>
      <c r="H375" s="31"/>
      <c r="I375" s="31"/>
      <c r="J375" s="31"/>
      <c r="K375"/>
      <c r="L375"/>
      <c r="M375"/>
      <c r="N375"/>
      <c r="O375"/>
      <c r="P375"/>
      <c r="Q375"/>
      <c r="R375"/>
      <c r="S375"/>
      <c r="T375"/>
      <c r="U375"/>
      <c r="V375"/>
      <c r="W375"/>
      <c r="X375"/>
      <c r="Y375"/>
      <c r="Z375"/>
      <c r="AA375"/>
      <c r="AB375"/>
      <c r="AC375"/>
      <c r="AD375"/>
      <c r="AE375"/>
      <c r="AF375"/>
      <c r="AG375"/>
    </row>
    <row r="376" spans="1:33" s="38" customFormat="1" x14ac:dyDescent="0.2">
      <c r="A376"/>
      <c r="B376" s="31"/>
      <c r="C376" s="31"/>
      <c r="D376"/>
      <c r="E376"/>
      <c r="F376"/>
      <c r="G376" s="31"/>
      <c r="H376" s="31"/>
      <c r="I376" s="31"/>
      <c r="J376" s="31"/>
      <c r="K376"/>
      <c r="L376"/>
      <c r="M376"/>
      <c r="N376"/>
      <c r="O376"/>
      <c r="P376"/>
      <c r="Q376"/>
      <c r="R376"/>
      <c r="S376"/>
      <c r="T376"/>
      <c r="U376"/>
      <c r="V376"/>
      <c r="W376"/>
      <c r="X376"/>
      <c r="Y376"/>
      <c r="Z376"/>
      <c r="AA376"/>
      <c r="AB376"/>
      <c r="AC376"/>
      <c r="AD376"/>
      <c r="AE376"/>
      <c r="AF376"/>
      <c r="AG376"/>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AK375"/>
  <sheetViews>
    <sheetView zoomScale="120" zoomScaleNormal="120" workbookViewId="0">
      <pane ySplit="7" topLeftCell="A8" activePane="bottomLeft" state="frozen"/>
      <selection activeCell="H6" sqref="H6"/>
      <selection pane="bottomLeft" activeCell="A6" sqref="A6"/>
    </sheetView>
  </sheetViews>
  <sheetFormatPr defaultColWidth="8.85546875" defaultRowHeight="12.75" x14ac:dyDescent="0.2"/>
  <cols>
    <col min="2" max="2" width="31.7109375" customWidth="1"/>
    <col min="4" max="4" width="8.140625" customWidth="1"/>
    <col min="6" max="6" width="10.28515625" customWidth="1"/>
    <col min="7" max="8" width="12" style="31" customWidth="1"/>
    <col min="9" max="12" width="12.28515625" style="31" customWidth="1"/>
    <col min="13" max="13" width="13.42578125" style="39" customWidth="1"/>
  </cols>
  <sheetData>
    <row r="1" spans="1:19" ht="15.75" x14ac:dyDescent="0.25">
      <c r="A1" s="37" t="s">
        <v>370</v>
      </c>
      <c r="C1" s="16" t="s">
        <v>369</v>
      </c>
      <c r="K1" s="270" t="s">
        <v>1106</v>
      </c>
      <c r="L1" s="270" cm="1">
        <f t="array" ref="L1">SUM(I8:I375/SUM(F8:F375))</f>
        <v>169.46002784494758</v>
      </c>
    </row>
    <row r="2" spans="1:19" x14ac:dyDescent="0.2">
      <c r="A2" t="s">
        <v>1178</v>
      </c>
      <c r="J2" s="155"/>
      <c r="K2" s="271" t="s">
        <v>1105</v>
      </c>
      <c r="L2" s="272">
        <f>AVERAGE(L8:L375)</f>
        <v>171.33461948362708</v>
      </c>
      <c r="M2" s="31">
        <f>AVERAGE(M8:M375)</f>
        <v>-1.2931986399607972E-15</v>
      </c>
      <c r="N2" s="16" t="s">
        <v>1172</v>
      </c>
    </row>
    <row r="3" spans="1:19" x14ac:dyDescent="0.2">
      <c r="A3" t="s">
        <v>367</v>
      </c>
      <c r="G3" s="4"/>
      <c r="H3" s="4"/>
      <c r="J3" s="155"/>
      <c r="K3" s="271" t="s">
        <v>366</v>
      </c>
      <c r="L3" s="272">
        <f>STDEV(L8:L375)</f>
        <v>116.42487388658319</v>
      </c>
      <c r="M3" s="31">
        <f>STDEV(M8:M375)</f>
        <v>1.0000000000000013</v>
      </c>
      <c r="N3" s="263" t="s">
        <v>1159</v>
      </c>
      <c r="O3" s="264"/>
      <c r="P3" s="264"/>
      <c r="Q3" s="264"/>
      <c r="R3" s="264"/>
      <c r="S3" s="264"/>
    </row>
    <row r="4" spans="1:19" x14ac:dyDescent="0.2">
      <c r="A4" t="s">
        <v>365</v>
      </c>
      <c r="G4" s="4"/>
      <c r="H4" s="4"/>
      <c r="N4" s="265" t="s">
        <v>1179</v>
      </c>
      <c r="O4" s="266"/>
      <c r="P4" s="266"/>
      <c r="Q4" s="266"/>
      <c r="R4" s="266"/>
      <c r="S4" s="266"/>
    </row>
    <row r="5" spans="1:19" x14ac:dyDescent="0.2">
      <c r="G5" s="4"/>
      <c r="H5" s="4"/>
      <c r="K5" s="82"/>
      <c r="N5" s="16" t="s">
        <v>1160</v>
      </c>
    </row>
    <row r="6" spans="1:19" x14ac:dyDescent="0.2">
      <c r="G6" s="4"/>
      <c r="H6" s="4"/>
      <c r="M6" s="81"/>
      <c r="N6" s="16" t="s">
        <v>1173</v>
      </c>
    </row>
    <row r="7" spans="1:19" ht="38.25" x14ac:dyDescent="0.2">
      <c r="A7" s="43" t="s">
        <v>248</v>
      </c>
      <c r="B7" s="43" t="s">
        <v>247</v>
      </c>
      <c r="C7" s="43" t="s">
        <v>246</v>
      </c>
      <c r="D7" s="43" t="s">
        <v>45</v>
      </c>
      <c r="E7" s="43" t="s">
        <v>5</v>
      </c>
      <c r="F7" s="43" t="s">
        <v>40</v>
      </c>
      <c r="G7" s="43" t="s">
        <v>39</v>
      </c>
      <c r="H7" s="43" t="s">
        <v>243</v>
      </c>
      <c r="I7" s="43" t="s">
        <v>11</v>
      </c>
      <c r="J7" s="43" t="s">
        <v>242</v>
      </c>
      <c r="K7" s="43" t="s">
        <v>241</v>
      </c>
      <c r="L7" s="43" t="s">
        <v>240</v>
      </c>
      <c r="M7" s="42" t="s">
        <v>1177</v>
      </c>
    </row>
    <row r="8" spans="1:19" x14ac:dyDescent="0.2">
      <c r="A8">
        <v>10128</v>
      </c>
      <c r="B8" t="s">
        <v>59</v>
      </c>
      <c r="C8" t="s">
        <v>54</v>
      </c>
      <c r="D8" t="s">
        <v>32</v>
      </c>
      <c r="E8">
        <v>0.01</v>
      </c>
      <c r="F8">
        <v>89</v>
      </c>
      <c r="G8" s="31">
        <v>251902</v>
      </c>
      <c r="H8" s="31">
        <v>11988</v>
      </c>
      <c r="I8" s="31">
        <v>17104</v>
      </c>
      <c r="J8" s="31">
        <f t="shared" ref="J8:J71" si="0">G8/F8</f>
        <v>2830.3595505617977</v>
      </c>
      <c r="K8" s="31">
        <f t="shared" ref="K8:K71" si="1">H8/F8</f>
        <v>134.69662921348313</v>
      </c>
      <c r="L8" s="31">
        <f t="shared" ref="L8:L71" si="2">I8/F8</f>
        <v>192.17977528089887</v>
      </c>
      <c r="M8" s="39">
        <f>STANDARDIZE(L8,L$2,L$3)</f>
        <v>0.17904383403136315</v>
      </c>
    </row>
    <row r="9" spans="1:19" x14ac:dyDescent="0.2">
      <c r="A9">
        <v>10129</v>
      </c>
      <c r="B9" t="s">
        <v>59</v>
      </c>
      <c r="C9" t="s">
        <v>54</v>
      </c>
      <c r="D9" t="s">
        <v>32</v>
      </c>
      <c r="E9">
        <v>0.01</v>
      </c>
      <c r="F9">
        <v>89</v>
      </c>
      <c r="G9" s="31">
        <v>72538</v>
      </c>
      <c r="H9" s="31">
        <v>6222</v>
      </c>
      <c r="I9" s="31">
        <v>4926</v>
      </c>
      <c r="J9" s="31">
        <f t="shared" si="0"/>
        <v>815.03370786516859</v>
      </c>
      <c r="K9" s="31">
        <f t="shared" si="1"/>
        <v>69.910112359550567</v>
      </c>
      <c r="L9" s="31">
        <f t="shared" si="2"/>
        <v>55.348314606741575</v>
      </c>
      <c r="M9" s="39">
        <f t="shared" ref="M9:M72" si="3">STANDARDIZE(L9,L$2,L$3)</f>
        <v>-0.99623302997841401</v>
      </c>
    </row>
    <row r="10" spans="1:19" x14ac:dyDescent="0.2">
      <c r="A10">
        <v>10130</v>
      </c>
      <c r="B10" t="s">
        <v>59</v>
      </c>
      <c r="C10" t="s">
        <v>54</v>
      </c>
      <c r="D10" t="s">
        <v>32</v>
      </c>
      <c r="E10">
        <v>0.01</v>
      </c>
      <c r="F10">
        <v>89</v>
      </c>
      <c r="G10" s="31">
        <v>202884</v>
      </c>
      <c r="H10" s="31">
        <v>5712</v>
      </c>
      <c r="I10" s="31">
        <v>13776</v>
      </c>
      <c r="J10" s="31">
        <f t="shared" si="0"/>
        <v>2279.5955056179773</v>
      </c>
      <c r="K10" s="31">
        <f t="shared" si="1"/>
        <v>64.17977528089888</v>
      </c>
      <c r="L10" s="31">
        <f t="shared" si="2"/>
        <v>154.7865168539326</v>
      </c>
      <c r="M10" s="39">
        <f t="shared" si="3"/>
        <v>-0.1421354567737392</v>
      </c>
    </row>
    <row r="11" spans="1:19" x14ac:dyDescent="0.2">
      <c r="A11">
        <v>10131</v>
      </c>
      <c r="B11" t="s">
        <v>55</v>
      </c>
      <c r="C11" t="s">
        <v>54</v>
      </c>
      <c r="D11" t="s">
        <v>32</v>
      </c>
      <c r="E11">
        <v>0.01</v>
      </c>
      <c r="F11">
        <v>89</v>
      </c>
      <c r="G11" s="31">
        <v>130012</v>
      </c>
      <c r="H11" s="31">
        <v>14760</v>
      </c>
      <c r="I11" s="31">
        <v>6280</v>
      </c>
      <c r="J11" s="31">
        <f t="shared" si="0"/>
        <v>1460.8089887640449</v>
      </c>
      <c r="K11" s="31">
        <f t="shared" si="1"/>
        <v>165.84269662921349</v>
      </c>
      <c r="L11" s="31">
        <f t="shared" si="2"/>
        <v>70.561797752808985</v>
      </c>
      <c r="M11" s="39">
        <f t="shared" si="3"/>
        <v>-0.86556092668811702</v>
      </c>
    </row>
    <row r="12" spans="1:19" x14ac:dyDescent="0.2">
      <c r="A12">
        <v>10132</v>
      </c>
      <c r="B12" t="s">
        <v>55</v>
      </c>
      <c r="C12" t="s">
        <v>54</v>
      </c>
      <c r="D12" t="s">
        <v>32</v>
      </c>
      <c r="E12">
        <v>0.01</v>
      </c>
      <c r="F12">
        <v>89</v>
      </c>
      <c r="G12" s="31">
        <v>172612</v>
      </c>
      <c r="H12" s="31">
        <v>11018</v>
      </c>
      <c r="I12" s="31">
        <v>8338</v>
      </c>
      <c r="J12" s="31">
        <f t="shared" si="0"/>
        <v>1939.4606741573034</v>
      </c>
      <c r="K12" s="31">
        <f t="shared" si="1"/>
        <v>123.79775280898876</v>
      </c>
      <c r="L12" s="31">
        <f t="shared" si="2"/>
        <v>93.68539325842697</v>
      </c>
      <c r="M12" s="39">
        <f t="shared" si="3"/>
        <v>-0.66694705034289425</v>
      </c>
    </row>
    <row r="13" spans="1:19" x14ac:dyDescent="0.2">
      <c r="A13">
        <v>10133</v>
      </c>
      <c r="B13" t="s">
        <v>55</v>
      </c>
      <c r="C13" t="s">
        <v>54</v>
      </c>
      <c r="D13" t="s">
        <v>32</v>
      </c>
      <c r="E13">
        <v>0.01</v>
      </c>
      <c r="F13">
        <v>89</v>
      </c>
      <c r="G13" s="31">
        <v>320936</v>
      </c>
      <c r="H13" s="31">
        <v>25408</v>
      </c>
      <c r="I13" s="31">
        <v>15502</v>
      </c>
      <c r="J13" s="31">
        <f t="shared" si="0"/>
        <v>3606.0224719101125</v>
      </c>
      <c r="K13" s="31">
        <f t="shared" si="1"/>
        <v>285.4831460674157</v>
      </c>
      <c r="L13" s="31">
        <f t="shared" si="2"/>
        <v>174.17977528089887</v>
      </c>
      <c r="M13" s="39">
        <f t="shared" si="3"/>
        <v>2.4437697051262707E-2</v>
      </c>
    </row>
    <row r="14" spans="1:19" x14ac:dyDescent="0.2">
      <c r="A14">
        <v>10134</v>
      </c>
      <c r="B14" t="s">
        <v>55</v>
      </c>
      <c r="C14" t="s">
        <v>54</v>
      </c>
      <c r="D14" t="s">
        <v>32</v>
      </c>
      <c r="E14">
        <v>0.01</v>
      </c>
      <c r="F14">
        <v>89</v>
      </c>
      <c r="G14" s="31">
        <v>112204</v>
      </c>
      <c r="H14" s="31">
        <v>3212</v>
      </c>
      <c r="I14" s="31">
        <v>5420</v>
      </c>
      <c r="J14" s="31">
        <f t="shared" si="0"/>
        <v>1260.7191011235955</v>
      </c>
      <c r="K14" s="31">
        <f t="shared" si="1"/>
        <v>36.08988764044944</v>
      </c>
      <c r="L14" s="31">
        <f t="shared" si="2"/>
        <v>60.898876404494381</v>
      </c>
      <c r="M14" s="39">
        <f t="shared" si="3"/>
        <v>-0.94855797899953165</v>
      </c>
    </row>
    <row r="15" spans="1:19" x14ac:dyDescent="0.2">
      <c r="A15">
        <v>10135</v>
      </c>
      <c r="B15" t="s">
        <v>55</v>
      </c>
      <c r="C15" t="s">
        <v>54</v>
      </c>
      <c r="D15" t="s">
        <v>32</v>
      </c>
      <c r="E15">
        <v>0.01</v>
      </c>
      <c r="F15">
        <v>89</v>
      </c>
      <c r="G15" s="31">
        <v>108146</v>
      </c>
      <c r="H15" s="31">
        <v>8974</v>
      </c>
      <c r="I15" s="31">
        <v>5224</v>
      </c>
      <c r="J15" s="31">
        <f t="shared" si="0"/>
        <v>1215.1235955056179</v>
      </c>
      <c r="K15" s="31">
        <f t="shared" si="1"/>
        <v>100.8314606741573</v>
      </c>
      <c r="L15" s="31">
        <f t="shared" si="2"/>
        <v>58.696629213483149</v>
      </c>
      <c r="M15" s="39">
        <f t="shared" si="3"/>
        <v>-0.96747358627050528</v>
      </c>
    </row>
    <row r="16" spans="1:19" x14ac:dyDescent="0.2">
      <c r="A16">
        <v>10136</v>
      </c>
      <c r="B16" t="s">
        <v>55</v>
      </c>
      <c r="C16" t="s">
        <v>54</v>
      </c>
      <c r="D16" t="s">
        <v>32</v>
      </c>
      <c r="E16">
        <v>0.01</v>
      </c>
      <c r="F16">
        <v>89</v>
      </c>
      <c r="G16" s="31">
        <v>254748</v>
      </c>
      <c r="H16" s="31">
        <v>23726</v>
      </c>
      <c r="I16" s="31">
        <v>12304</v>
      </c>
      <c r="J16" s="31">
        <f t="shared" si="0"/>
        <v>2862.3370786516853</v>
      </c>
      <c r="K16" s="31">
        <f t="shared" si="1"/>
        <v>266.58426966292137</v>
      </c>
      <c r="L16" s="31">
        <f t="shared" si="2"/>
        <v>138.24719101123594</v>
      </c>
      <c r="M16" s="39">
        <f t="shared" si="3"/>
        <v>-0.28419552770676559</v>
      </c>
    </row>
    <row r="17" spans="1:37" x14ac:dyDescent="0.2">
      <c r="A17">
        <v>10165</v>
      </c>
      <c r="B17" t="s">
        <v>58</v>
      </c>
      <c r="C17" t="s">
        <v>54</v>
      </c>
      <c r="D17" t="s">
        <v>32</v>
      </c>
      <c r="E17">
        <v>0.01</v>
      </c>
      <c r="F17">
        <v>89</v>
      </c>
      <c r="G17" s="31">
        <v>115590</v>
      </c>
      <c r="H17" s="31">
        <v>10668</v>
      </c>
      <c r="I17" s="31">
        <v>11096</v>
      </c>
      <c r="J17" s="31">
        <f t="shared" si="0"/>
        <v>1298.7640449438202</v>
      </c>
      <c r="K17" s="31">
        <f t="shared" si="1"/>
        <v>119.86516853932584</v>
      </c>
      <c r="L17" s="31">
        <f t="shared" si="2"/>
        <v>124.67415730337079</v>
      </c>
      <c r="M17" s="39">
        <f t="shared" si="3"/>
        <v>-0.40077743374419444</v>
      </c>
    </row>
    <row r="18" spans="1:37" s="38" customFormat="1" x14ac:dyDescent="0.2">
      <c r="A18">
        <v>10171</v>
      </c>
      <c r="B18" t="s">
        <v>58</v>
      </c>
      <c r="C18" t="s">
        <v>54</v>
      </c>
      <c r="D18" t="s">
        <v>32</v>
      </c>
      <c r="E18">
        <v>0.01</v>
      </c>
      <c r="F18">
        <v>89</v>
      </c>
      <c r="G18" s="31">
        <v>111460</v>
      </c>
      <c r="H18" s="31">
        <v>7008</v>
      </c>
      <c r="I18" s="31">
        <v>10700</v>
      </c>
      <c r="J18" s="31">
        <f t="shared" si="0"/>
        <v>1252.3595505617977</v>
      </c>
      <c r="K18" s="31">
        <f t="shared" si="1"/>
        <v>78.741573033707866</v>
      </c>
      <c r="L18" s="31">
        <f t="shared" si="2"/>
        <v>120.2247191011236</v>
      </c>
      <c r="M18" s="39">
        <f t="shared" si="3"/>
        <v>-0.4389946810875901</v>
      </c>
      <c r="N18"/>
      <c r="O18"/>
      <c r="P18"/>
      <c r="Q18"/>
      <c r="R18"/>
      <c r="S18"/>
      <c r="T18"/>
      <c r="U18"/>
      <c r="V18"/>
      <c r="W18"/>
      <c r="X18"/>
      <c r="Y18"/>
      <c r="Z18"/>
      <c r="AA18"/>
      <c r="AB18"/>
      <c r="AC18"/>
      <c r="AD18"/>
      <c r="AE18"/>
      <c r="AF18"/>
      <c r="AG18"/>
      <c r="AH18"/>
      <c r="AI18"/>
      <c r="AJ18"/>
      <c r="AK18"/>
    </row>
    <row r="19" spans="1:37" s="38" customFormat="1" x14ac:dyDescent="0.2">
      <c r="A19">
        <v>10172</v>
      </c>
      <c r="B19" t="s">
        <v>58</v>
      </c>
      <c r="C19" t="s">
        <v>54</v>
      </c>
      <c r="D19" t="s">
        <v>32</v>
      </c>
      <c r="E19">
        <v>0.01</v>
      </c>
      <c r="F19">
        <v>89</v>
      </c>
      <c r="G19" s="31">
        <v>84200</v>
      </c>
      <c r="H19" s="31">
        <v>11752</v>
      </c>
      <c r="I19" s="31">
        <v>8084</v>
      </c>
      <c r="J19" s="31">
        <f t="shared" si="0"/>
        <v>946.06741573033707</v>
      </c>
      <c r="K19" s="31">
        <f t="shared" si="1"/>
        <v>132.04494382022472</v>
      </c>
      <c r="L19" s="31">
        <f t="shared" si="2"/>
        <v>90.831460674157299</v>
      </c>
      <c r="M19" s="39">
        <f t="shared" si="3"/>
        <v>-0.69146013323487032</v>
      </c>
      <c r="N19"/>
      <c r="O19"/>
      <c r="P19"/>
      <c r="Q19"/>
      <c r="R19"/>
      <c r="S19"/>
      <c r="T19"/>
      <c r="U19"/>
      <c r="V19"/>
      <c r="W19"/>
      <c r="X19"/>
      <c r="Y19"/>
      <c r="Z19"/>
      <c r="AA19"/>
      <c r="AB19"/>
      <c r="AC19"/>
      <c r="AD19"/>
      <c r="AE19"/>
      <c r="AF19"/>
      <c r="AG19"/>
      <c r="AH19"/>
      <c r="AI19"/>
      <c r="AJ19"/>
      <c r="AK19"/>
    </row>
    <row r="20" spans="1:37" s="38" customFormat="1" x14ac:dyDescent="0.2">
      <c r="A20">
        <v>10173</v>
      </c>
      <c r="B20" t="s">
        <v>58</v>
      </c>
      <c r="C20" t="s">
        <v>54</v>
      </c>
      <c r="D20" t="s">
        <v>32</v>
      </c>
      <c r="E20">
        <v>0.01</v>
      </c>
      <c r="F20">
        <v>89</v>
      </c>
      <c r="G20" s="31">
        <v>142678</v>
      </c>
      <c r="H20" s="31">
        <v>10692</v>
      </c>
      <c r="I20" s="31">
        <v>13696</v>
      </c>
      <c r="J20" s="31">
        <f t="shared" si="0"/>
        <v>1603.1235955056179</v>
      </c>
      <c r="K20" s="31">
        <f t="shared" si="1"/>
        <v>120.13483146067416</v>
      </c>
      <c r="L20" s="31">
        <f t="shared" si="2"/>
        <v>153.88764044943821</v>
      </c>
      <c r="M20" s="39">
        <f t="shared" si="3"/>
        <v>-0.14985611280270808</v>
      </c>
      <c r="N20"/>
      <c r="O20"/>
      <c r="P20"/>
      <c r="Q20"/>
      <c r="R20"/>
      <c r="S20"/>
      <c r="T20"/>
      <c r="U20"/>
      <c r="V20"/>
      <c r="W20"/>
      <c r="X20"/>
      <c r="Y20"/>
      <c r="Z20"/>
      <c r="AA20"/>
      <c r="AB20"/>
      <c r="AC20"/>
      <c r="AD20"/>
      <c r="AE20"/>
      <c r="AF20"/>
      <c r="AG20"/>
      <c r="AH20"/>
      <c r="AI20"/>
      <c r="AJ20"/>
      <c r="AK20"/>
    </row>
    <row r="21" spans="1:37" s="38" customFormat="1" x14ac:dyDescent="0.2">
      <c r="A21">
        <v>10174</v>
      </c>
      <c r="B21" t="s">
        <v>58</v>
      </c>
      <c r="C21" t="s">
        <v>54</v>
      </c>
      <c r="D21" t="s">
        <v>32</v>
      </c>
      <c r="E21">
        <v>0.01</v>
      </c>
      <c r="F21">
        <v>89</v>
      </c>
      <c r="G21" s="31">
        <v>90916</v>
      </c>
      <c r="H21" s="31">
        <v>6956</v>
      </c>
      <c r="I21" s="31">
        <v>8728</v>
      </c>
      <c r="J21" s="31">
        <f t="shared" si="0"/>
        <v>1021.5280898876405</v>
      </c>
      <c r="K21" s="31">
        <f t="shared" si="1"/>
        <v>78.157303370786522</v>
      </c>
      <c r="L21" s="31">
        <f t="shared" si="2"/>
        <v>98.067415730337075</v>
      </c>
      <c r="M21" s="39">
        <f t="shared" si="3"/>
        <v>-0.62930885220167132</v>
      </c>
      <c r="N21"/>
      <c r="O21"/>
      <c r="P21"/>
      <c r="Q21"/>
      <c r="R21"/>
      <c r="S21"/>
      <c r="T21"/>
      <c r="U21"/>
      <c r="V21"/>
      <c r="W21"/>
      <c r="X21"/>
      <c r="Y21"/>
      <c r="Z21"/>
      <c r="AA21"/>
      <c r="AB21"/>
      <c r="AC21"/>
      <c r="AD21"/>
      <c r="AE21"/>
      <c r="AF21"/>
      <c r="AG21"/>
      <c r="AH21"/>
      <c r="AI21"/>
      <c r="AJ21"/>
      <c r="AK21"/>
    </row>
    <row r="22" spans="1:37" s="38" customFormat="1" x14ac:dyDescent="0.2">
      <c r="A22">
        <v>10175</v>
      </c>
      <c r="B22" t="s">
        <v>58</v>
      </c>
      <c r="C22" t="s">
        <v>54</v>
      </c>
      <c r="D22" t="s">
        <v>32</v>
      </c>
      <c r="E22">
        <v>0.01</v>
      </c>
      <c r="F22">
        <v>89</v>
      </c>
      <c r="G22" s="31">
        <v>112028</v>
      </c>
      <c r="H22" s="31">
        <v>13078</v>
      </c>
      <c r="I22" s="31">
        <v>10754</v>
      </c>
      <c r="J22" s="31">
        <f t="shared" si="0"/>
        <v>1258.7415730337079</v>
      </c>
      <c r="K22" s="31">
        <f t="shared" si="1"/>
        <v>146.9438202247191</v>
      </c>
      <c r="L22" s="31">
        <f t="shared" si="2"/>
        <v>120.8314606741573</v>
      </c>
      <c r="M22" s="39">
        <f t="shared" si="3"/>
        <v>-0.43378323826803622</v>
      </c>
      <c r="N22"/>
      <c r="O22"/>
      <c r="P22"/>
      <c r="Q22"/>
      <c r="R22"/>
      <c r="S22"/>
      <c r="T22"/>
      <c r="U22"/>
      <c r="V22"/>
      <c r="W22"/>
      <c r="X22"/>
      <c r="Y22"/>
      <c r="Z22"/>
      <c r="AA22"/>
      <c r="AB22"/>
      <c r="AC22"/>
      <c r="AD22"/>
      <c r="AE22"/>
      <c r="AF22"/>
      <c r="AG22"/>
      <c r="AH22"/>
      <c r="AI22"/>
      <c r="AJ22"/>
      <c r="AK22"/>
    </row>
    <row r="23" spans="1:37" s="38" customFormat="1" x14ac:dyDescent="0.2">
      <c r="A23">
        <v>10176</v>
      </c>
      <c r="B23" t="s">
        <v>58</v>
      </c>
      <c r="C23" t="s">
        <v>54</v>
      </c>
      <c r="D23" t="s">
        <v>32</v>
      </c>
      <c r="E23">
        <v>0.01</v>
      </c>
      <c r="F23">
        <v>89</v>
      </c>
      <c r="G23" s="31">
        <v>198414</v>
      </c>
      <c r="H23" s="31">
        <v>18928</v>
      </c>
      <c r="I23" s="31">
        <v>19048</v>
      </c>
      <c r="J23" s="31">
        <f t="shared" si="0"/>
        <v>2229.370786516854</v>
      </c>
      <c r="K23" s="31">
        <f t="shared" si="1"/>
        <v>212.67415730337078</v>
      </c>
      <c r="L23" s="31">
        <f t="shared" si="2"/>
        <v>214.02247191011236</v>
      </c>
      <c r="M23" s="39">
        <f t="shared" si="3"/>
        <v>0.36665577553530537</v>
      </c>
      <c r="N23"/>
      <c r="O23"/>
      <c r="P23"/>
      <c r="Q23"/>
      <c r="R23"/>
      <c r="S23"/>
      <c r="T23"/>
      <c r="U23"/>
      <c r="V23"/>
      <c r="W23"/>
      <c r="X23"/>
      <c r="Y23"/>
      <c r="Z23"/>
      <c r="AA23"/>
      <c r="AB23"/>
      <c r="AC23"/>
      <c r="AD23"/>
      <c r="AE23"/>
      <c r="AF23"/>
      <c r="AG23"/>
      <c r="AH23"/>
      <c r="AI23"/>
      <c r="AJ23"/>
      <c r="AK23"/>
    </row>
    <row r="24" spans="1:37" s="38" customFormat="1" x14ac:dyDescent="0.2">
      <c r="A24">
        <v>10251</v>
      </c>
      <c r="B24" t="s">
        <v>68</v>
      </c>
      <c r="C24" t="s">
        <v>54</v>
      </c>
      <c r="D24" t="s">
        <v>32</v>
      </c>
      <c r="E24">
        <v>0.01</v>
      </c>
      <c r="F24">
        <v>89</v>
      </c>
      <c r="G24" s="31">
        <v>431360</v>
      </c>
      <c r="H24" s="31">
        <v>30724</v>
      </c>
      <c r="I24" s="31">
        <v>16434</v>
      </c>
      <c r="J24" s="31">
        <f t="shared" si="0"/>
        <v>4846.7415730337079</v>
      </c>
      <c r="K24" s="31">
        <f t="shared" si="1"/>
        <v>345.2134831460674</v>
      </c>
      <c r="L24" s="31">
        <f t="shared" si="2"/>
        <v>184.65168539325842</v>
      </c>
      <c r="M24" s="39">
        <f t="shared" si="3"/>
        <v>0.11438333978874937</v>
      </c>
      <c r="N24"/>
      <c r="O24"/>
      <c r="P24"/>
      <c r="Q24"/>
      <c r="R24"/>
      <c r="S24"/>
      <c r="T24"/>
      <c r="U24"/>
      <c r="V24"/>
      <c r="W24"/>
      <c r="X24"/>
      <c r="Y24"/>
      <c r="Z24"/>
      <c r="AA24"/>
      <c r="AB24"/>
      <c r="AC24"/>
      <c r="AD24"/>
      <c r="AE24"/>
      <c r="AF24"/>
      <c r="AG24"/>
      <c r="AH24"/>
      <c r="AI24"/>
      <c r="AJ24"/>
      <c r="AK24"/>
    </row>
    <row r="25" spans="1:37" s="38" customFormat="1" hidden="1" x14ac:dyDescent="0.2">
      <c r="A25">
        <v>10428</v>
      </c>
      <c r="B25" t="s">
        <v>152</v>
      </c>
      <c r="C25" t="s">
        <v>51</v>
      </c>
      <c r="D25" t="s">
        <v>35</v>
      </c>
      <c r="E25">
        <v>0.01</v>
      </c>
      <c r="F25">
        <v>89</v>
      </c>
      <c r="G25" s="31">
        <v>248888</v>
      </c>
      <c r="H25" s="31">
        <v>11212</v>
      </c>
      <c r="I25" s="31">
        <v>18866</v>
      </c>
      <c r="J25" s="31">
        <f t="shared" si="0"/>
        <v>2796.4943820224721</v>
      </c>
      <c r="K25" s="31">
        <f t="shared" si="1"/>
        <v>125.97752808988764</v>
      </c>
      <c r="L25" s="31">
        <f t="shared" si="2"/>
        <v>211.97752808988764</v>
      </c>
      <c r="M25" s="39">
        <f t="shared" si="3"/>
        <v>0.34909128306940135</v>
      </c>
      <c r="N25"/>
      <c r="O25"/>
      <c r="P25"/>
      <c r="Q25"/>
      <c r="R25"/>
      <c r="S25"/>
      <c r="T25"/>
      <c r="U25"/>
      <c r="V25"/>
      <c r="W25"/>
      <c r="X25"/>
      <c r="Y25"/>
      <c r="Z25"/>
      <c r="AA25"/>
      <c r="AB25"/>
      <c r="AC25"/>
      <c r="AD25"/>
      <c r="AE25"/>
      <c r="AF25"/>
      <c r="AG25"/>
      <c r="AH25"/>
      <c r="AI25"/>
      <c r="AJ25"/>
      <c r="AK25"/>
    </row>
    <row r="26" spans="1:37" s="38" customFormat="1" hidden="1" x14ac:dyDescent="0.2">
      <c r="A26">
        <v>10429</v>
      </c>
      <c r="B26" t="s">
        <v>152</v>
      </c>
      <c r="C26" t="s">
        <v>51</v>
      </c>
      <c r="D26" t="s">
        <v>35</v>
      </c>
      <c r="E26">
        <v>0.01</v>
      </c>
      <c r="F26">
        <v>89</v>
      </c>
      <c r="G26" s="31">
        <v>171496</v>
      </c>
      <c r="H26" s="31">
        <v>15628</v>
      </c>
      <c r="I26" s="31">
        <v>13000</v>
      </c>
      <c r="J26" s="31">
        <f t="shared" si="0"/>
        <v>1926.9213483146068</v>
      </c>
      <c r="K26" s="31">
        <f t="shared" si="1"/>
        <v>175.59550561797752</v>
      </c>
      <c r="L26" s="31">
        <f t="shared" si="2"/>
        <v>146.06741573033707</v>
      </c>
      <c r="M26" s="39">
        <f t="shared" si="3"/>
        <v>-0.21702582025473682</v>
      </c>
      <c r="N26"/>
      <c r="O26"/>
      <c r="P26"/>
      <c r="Q26"/>
      <c r="R26"/>
      <c r="S26"/>
      <c r="T26"/>
      <c r="U26"/>
      <c r="V26"/>
      <c r="W26"/>
      <c r="X26"/>
      <c r="Y26"/>
      <c r="Z26"/>
      <c r="AA26"/>
      <c r="AB26"/>
      <c r="AC26"/>
      <c r="AD26"/>
      <c r="AE26"/>
      <c r="AF26"/>
      <c r="AG26"/>
      <c r="AH26"/>
      <c r="AI26"/>
      <c r="AJ26"/>
      <c r="AK26"/>
    </row>
    <row r="27" spans="1:37" s="38" customFormat="1" hidden="1" x14ac:dyDescent="0.2">
      <c r="A27">
        <v>10450</v>
      </c>
      <c r="B27" t="s">
        <v>182</v>
      </c>
      <c r="C27" t="s">
        <v>51</v>
      </c>
      <c r="D27" t="s">
        <v>29</v>
      </c>
      <c r="E27">
        <v>0.01</v>
      </c>
      <c r="F27">
        <v>89</v>
      </c>
      <c r="G27" s="31">
        <v>70880</v>
      </c>
      <c r="H27" s="31">
        <v>8920</v>
      </c>
      <c r="I27" s="31">
        <v>7088</v>
      </c>
      <c r="J27" s="31">
        <f t="shared" si="0"/>
        <v>796.40449438202245</v>
      </c>
      <c r="K27" s="31">
        <f t="shared" si="1"/>
        <v>100.2247191011236</v>
      </c>
      <c r="L27" s="31">
        <f t="shared" si="2"/>
        <v>79.640449438202253</v>
      </c>
      <c r="M27" s="39">
        <f t="shared" si="3"/>
        <v>-0.78758230079553193</v>
      </c>
      <c r="N27"/>
      <c r="O27"/>
      <c r="P27"/>
      <c r="Q27"/>
      <c r="R27"/>
      <c r="S27"/>
      <c r="T27"/>
      <c r="U27"/>
      <c r="V27"/>
      <c r="W27"/>
      <c r="X27"/>
      <c r="Y27"/>
      <c r="Z27"/>
      <c r="AA27"/>
      <c r="AB27"/>
      <c r="AC27"/>
      <c r="AD27"/>
      <c r="AE27"/>
      <c r="AF27"/>
      <c r="AG27"/>
      <c r="AH27"/>
      <c r="AI27"/>
      <c r="AJ27"/>
      <c r="AK27"/>
    </row>
    <row r="28" spans="1:37" s="38" customFormat="1" hidden="1" x14ac:dyDescent="0.2">
      <c r="A28">
        <v>10451</v>
      </c>
      <c r="B28" t="s">
        <v>96</v>
      </c>
      <c r="C28" t="s">
        <v>51</v>
      </c>
      <c r="D28" t="s">
        <v>29</v>
      </c>
      <c r="E28">
        <v>0.01</v>
      </c>
      <c r="F28">
        <v>25</v>
      </c>
      <c r="G28" s="31">
        <v>20714</v>
      </c>
      <c r="H28" s="31">
        <v>2618</v>
      </c>
      <c r="I28" s="31">
        <v>2072</v>
      </c>
      <c r="J28" s="31">
        <f t="shared" si="0"/>
        <v>828.56</v>
      </c>
      <c r="K28" s="31">
        <f t="shared" si="1"/>
        <v>104.72</v>
      </c>
      <c r="L28" s="31">
        <f t="shared" si="2"/>
        <v>82.88</v>
      </c>
      <c r="M28" s="39">
        <f t="shared" si="3"/>
        <v>-0.75975705646712843</v>
      </c>
      <c r="N28"/>
      <c r="O28"/>
      <c r="P28"/>
      <c r="Q28"/>
      <c r="R28"/>
      <c r="S28"/>
      <c r="T28"/>
      <c r="U28"/>
      <c r="V28"/>
      <c r="W28"/>
      <c r="X28"/>
      <c r="Y28"/>
      <c r="Z28"/>
      <c r="AA28"/>
      <c r="AB28"/>
      <c r="AC28"/>
      <c r="AD28"/>
      <c r="AE28"/>
      <c r="AF28"/>
      <c r="AG28"/>
      <c r="AH28"/>
      <c r="AI28"/>
      <c r="AJ28"/>
      <c r="AK28"/>
    </row>
    <row r="29" spans="1:37" s="38" customFormat="1" hidden="1" x14ac:dyDescent="0.2">
      <c r="A29">
        <v>10451</v>
      </c>
      <c r="B29" t="s">
        <v>96</v>
      </c>
      <c r="C29" t="s">
        <v>51</v>
      </c>
      <c r="D29" t="s">
        <v>29</v>
      </c>
      <c r="E29">
        <v>0.01</v>
      </c>
      <c r="F29">
        <v>64</v>
      </c>
      <c r="G29" s="31">
        <v>52668</v>
      </c>
      <c r="H29" s="31">
        <v>5096</v>
      </c>
      <c r="I29" s="31">
        <v>5266</v>
      </c>
      <c r="J29" s="31">
        <f t="shared" si="0"/>
        <v>822.9375</v>
      </c>
      <c r="K29" s="31">
        <f t="shared" si="1"/>
        <v>79.625</v>
      </c>
      <c r="L29" s="31">
        <f t="shared" si="2"/>
        <v>82.28125</v>
      </c>
      <c r="M29" s="39">
        <f t="shared" si="3"/>
        <v>-0.7648998578291748</v>
      </c>
      <c r="N29"/>
      <c r="O29"/>
      <c r="P29"/>
      <c r="Q29"/>
      <c r="R29"/>
      <c r="S29"/>
      <c r="T29"/>
      <c r="U29"/>
      <c r="V29"/>
      <c r="W29"/>
      <c r="X29"/>
      <c r="Y29"/>
      <c r="Z29"/>
      <c r="AA29"/>
      <c r="AB29"/>
      <c r="AC29"/>
      <c r="AD29"/>
      <c r="AE29"/>
      <c r="AF29"/>
      <c r="AG29"/>
      <c r="AH29"/>
      <c r="AI29"/>
      <c r="AJ29"/>
      <c r="AK29"/>
    </row>
    <row r="30" spans="1:37" s="38" customFormat="1" hidden="1" x14ac:dyDescent="0.2">
      <c r="A30">
        <v>10470</v>
      </c>
      <c r="B30" t="s">
        <v>56</v>
      </c>
      <c r="C30" t="s">
        <v>51</v>
      </c>
      <c r="D30" t="s">
        <v>32</v>
      </c>
      <c r="E30">
        <v>0.01</v>
      </c>
      <c r="F30">
        <v>26</v>
      </c>
      <c r="G30" s="31">
        <v>66806</v>
      </c>
      <c r="H30" s="31">
        <v>8352</v>
      </c>
      <c r="I30" s="31">
        <v>8010</v>
      </c>
      <c r="J30" s="31">
        <f t="shared" si="0"/>
        <v>2569.4615384615386</v>
      </c>
      <c r="K30" s="31">
        <f t="shared" si="1"/>
        <v>321.23076923076923</v>
      </c>
      <c r="L30" s="31">
        <f t="shared" si="2"/>
        <v>308.07692307692309</v>
      </c>
      <c r="M30" s="39">
        <f t="shared" si="3"/>
        <v>1.1745110733510893</v>
      </c>
      <c r="N30"/>
      <c r="O30"/>
      <c r="P30"/>
      <c r="Q30"/>
      <c r="R30"/>
      <c r="S30"/>
      <c r="T30"/>
      <c r="U30"/>
      <c r="V30"/>
      <c r="W30"/>
      <c r="X30"/>
      <c r="Y30"/>
      <c r="Z30"/>
      <c r="AA30"/>
      <c r="AB30"/>
      <c r="AC30"/>
      <c r="AD30"/>
      <c r="AE30"/>
      <c r="AF30"/>
      <c r="AG30"/>
      <c r="AH30"/>
      <c r="AI30"/>
      <c r="AJ30"/>
      <c r="AK30"/>
    </row>
    <row r="31" spans="1:37" s="38" customFormat="1" hidden="1" x14ac:dyDescent="0.2">
      <c r="A31">
        <v>10470</v>
      </c>
      <c r="B31" t="s">
        <v>56</v>
      </c>
      <c r="C31" t="s">
        <v>51</v>
      </c>
      <c r="D31" t="s">
        <v>32</v>
      </c>
      <c r="E31">
        <v>0.01</v>
      </c>
      <c r="F31">
        <v>63</v>
      </c>
      <c r="G31" s="31">
        <v>130574</v>
      </c>
      <c r="H31" s="31">
        <v>15748</v>
      </c>
      <c r="I31" s="31">
        <v>15656</v>
      </c>
      <c r="J31" s="31">
        <f t="shared" si="0"/>
        <v>2072.6031746031745</v>
      </c>
      <c r="K31" s="31">
        <f t="shared" si="1"/>
        <v>249.96825396825398</v>
      </c>
      <c r="L31" s="31">
        <f t="shared" si="2"/>
        <v>248.50793650793651</v>
      </c>
      <c r="M31" s="39">
        <f t="shared" si="3"/>
        <v>0.66285935683717234</v>
      </c>
      <c r="N31"/>
      <c r="O31"/>
      <c r="P31"/>
      <c r="Q31"/>
      <c r="R31"/>
      <c r="S31"/>
      <c r="T31"/>
      <c r="U31"/>
      <c r="V31"/>
      <c r="W31"/>
      <c r="X31"/>
      <c r="Y31"/>
      <c r="Z31"/>
      <c r="AA31"/>
      <c r="AB31"/>
      <c r="AC31"/>
      <c r="AD31"/>
      <c r="AE31"/>
      <c r="AF31"/>
      <c r="AG31"/>
      <c r="AH31"/>
      <c r="AI31"/>
      <c r="AJ31"/>
      <c r="AK31"/>
    </row>
    <row r="32" spans="1:37" s="38" customFormat="1" hidden="1" x14ac:dyDescent="0.2">
      <c r="A32">
        <v>10479</v>
      </c>
      <c r="B32" t="s">
        <v>119</v>
      </c>
      <c r="C32" t="s">
        <v>116</v>
      </c>
      <c r="D32" t="s">
        <v>29</v>
      </c>
      <c r="E32">
        <v>0.01</v>
      </c>
      <c r="F32">
        <v>89</v>
      </c>
      <c r="G32" s="31">
        <v>100136</v>
      </c>
      <c r="H32" s="31">
        <v>-1858</v>
      </c>
      <c r="I32" s="31">
        <v>10034</v>
      </c>
      <c r="J32" s="31">
        <f t="shared" si="0"/>
        <v>1125.1235955056179</v>
      </c>
      <c r="K32" s="31">
        <f t="shared" si="1"/>
        <v>-20.876404494382022</v>
      </c>
      <c r="L32" s="31">
        <f t="shared" si="2"/>
        <v>112.74157303370787</v>
      </c>
      <c r="M32" s="39">
        <f t="shared" si="3"/>
        <v>-0.50326914252875543</v>
      </c>
      <c r="N32"/>
      <c r="O32"/>
      <c r="P32"/>
      <c r="Q32"/>
      <c r="R32"/>
      <c r="S32"/>
      <c r="T32"/>
      <c r="U32"/>
      <c r="V32"/>
      <c r="W32"/>
      <c r="X32"/>
      <c r="Y32"/>
      <c r="Z32"/>
      <c r="AA32"/>
      <c r="AB32"/>
      <c r="AC32"/>
      <c r="AD32"/>
      <c r="AE32"/>
      <c r="AF32"/>
      <c r="AG32"/>
      <c r="AH32"/>
      <c r="AI32"/>
      <c r="AJ32"/>
      <c r="AK32"/>
    </row>
    <row r="33" spans="1:37" s="38" customFormat="1" hidden="1" x14ac:dyDescent="0.2">
      <c r="A33">
        <v>10480</v>
      </c>
      <c r="B33" t="s">
        <v>119</v>
      </c>
      <c r="C33" t="s">
        <v>116</v>
      </c>
      <c r="D33" t="s">
        <v>29</v>
      </c>
      <c r="E33">
        <v>0.01</v>
      </c>
      <c r="F33">
        <v>79</v>
      </c>
      <c r="G33" s="31">
        <v>35996</v>
      </c>
      <c r="H33" s="31">
        <v>6016</v>
      </c>
      <c r="I33" s="31">
        <v>3606</v>
      </c>
      <c r="J33" s="31">
        <f t="shared" si="0"/>
        <v>455.64556962025318</v>
      </c>
      <c r="K33" s="31">
        <f t="shared" si="1"/>
        <v>76.151898734177209</v>
      </c>
      <c r="L33" s="31">
        <f t="shared" si="2"/>
        <v>45.645569620253163</v>
      </c>
      <c r="M33" s="39">
        <f t="shared" si="3"/>
        <v>-1.0795721366708591</v>
      </c>
      <c r="N33"/>
      <c r="O33"/>
      <c r="P33"/>
      <c r="Q33"/>
      <c r="R33"/>
      <c r="S33"/>
      <c r="T33"/>
      <c r="U33"/>
      <c r="V33"/>
      <c r="W33"/>
      <c r="X33"/>
      <c r="Y33"/>
      <c r="Z33"/>
      <c r="AA33"/>
      <c r="AB33"/>
      <c r="AC33"/>
      <c r="AD33"/>
      <c r="AE33"/>
      <c r="AF33"/>
      <c r="AG33"/>
      <c r="AH33"/>
      <c r="AI33"/>
      <c r="AJ33"/>
      <c r="AK33"/>
    </row>
    <row r="34" spans="1:37" s="38" customFormat="1" hidden="1" x14ac:dyDescent="0.2">
      <c r="A34">
        <v>10481</v>
      </c>
      <c r="B34" t="s">
        <v>117</v>
      </c>
      <c r="C34" t="s">
        <v>116</v>
      </c>
      <c r="D34" t="s">
        <v>29</v>
      </c>
      <c r="E34">
        <v>0.01</v>
      </c>
      <c r="F34">
        <v>89</v>
      </c>
      <c r="G34" s="31">
        <v>99374</v>
      </c>
      <c r="H34" s="31">
        <v>10740</v>
      </c>
      <c r="I34" s="31">
        <v>9938</v>
      </c>
      <c r="J34" s="31">
        <f t="shared" si="0"/>
        <v>1116.5617977528091</v>
      </c>
      <c r="K34" s="31">
        <f t="shared" si="1"/>
        <v>120.67415730337079</v>
      </c>
      <c r="L34" s="31">
        <f t="shared" si="2"/>
        <v>111.66292134831461</v>
      </c>
      <c r="M34" s="39">
        <f t="shared" si="3"/>
        <v>-0.51253392976351797</v>
      </c>
      <c r="N34"/>
      <c r="O34"/>
      <c r="P34"/>
      <c r="Q34"/>
      <c r="R34"/>
      <c r="S34"/>
      <c r="T34"/>
      <c r="U34"/>
      <c r="V34"/>
      <c r="W34"/>
      <c r="X34"/>
      <c r="Y34"/>
      <c r="Z34"/>
      <c r="AA34"/>
      <c r="AB34"/>
      <c r="AC34"/>
      <c r="AD34"/>
      <c r="AE34"/>
      <c r="AF34"/>
      <c r="AG34"/>
      <c r="AH34"/>
      <c r="AI34"/>
      <c r="AJ34"/>
      <c r="AK34"/>
    </row>
    <row r="35" spans="1:37" s="38" customFormat="1" hidden="1" x14ac:dyDescent="0.2">
      <c r="A35">
        <v>10482</v>
      </c>
      <c r="B35" t="s">
        <v>117</v>
      </c>
      <c r="C35" t="s">
        <v>116</v>
      </c>
      <c r="D35" t="s">
        <v>29</v>
      </c>
      <c r="E35">
        <v>0.01</v>
      </c>
      <c r="F35">
        <v>89</v>
      </c>
      <c r="G35" s="31">
        <v>73822</v>
      </c>
      <c r="H35" s="31">
        <v>8656</v>
      </c>
      <c r="I35" s="31">
        <v>7382</v>
      </c>
      <c r="J35" s="31">
        <f t="shared" si="0"/>
        <v>829.4606741573034</v>
      </c>
      <c r="K35" s="31">
        <f t="shared" si="1"/>
        <v>97.258426966292134</v>
      </c>
      <c r="L35" s="31">
        <f t="shared" si="2"/>
        <v>82.943820224719104</v>
      </c>
      <c r="M35" s="39">
        <f t="shared" si="3"/>
        <v>-0.75920888988907154</v>
      </c>
      <c r="N35"/>
      <c r="O35"/>
      <c r="P35"/>
      <c r="Q35"/>
      <c r="R35"/>
      <c r="S35"/>
      <c r="T35"/>
      <c r="U35"/>
      <c r="V35"/>
      <c r="W35"/>
      <c r="X35"/>
      <c r="Y35"/>
      <c r="Z35"/>
      <c r="AA35"/>
      <c r="AB35"/>
      <c r="AC35"/>
      <c r="AD35"/>
      <c r="AE35"/>
      <c r="AF35"/>
      <c r="AG35"/>
      <c r="AH35"/>
      <c r="AI35"/>
      <c r="AJ35"/>
      <c r="AK35"/>
    </row>
    <row r="36" spans="1:37" s="38" customFormat="1" hidden="1" x14ac:dyDescent="0.2">
      <c r="A36">
        <v>10487</v>
      </c>
      <c r="B36" t="s">
        <v>95</v>
      </c>
      <c r="C36" t="s">
        <v>51</v>
      </c>
      <c r="D36" t="s">
        <v>29</v>
      </c>
      <c r="E36">
        <v>0.01</v>
      </c>
      <c r="F36">
        <v>25</v>
      </c>
      <c r="G36" s="31">
        <v>26098</v>
      </c>
      <c r="H36" s="31">
        <v>1324</v>
      </c>
      <c r="I36" s="31">
        <v>2064</v>
      </c>
      <c r="J36" s="31">
        <f t="shared" si="0"/>
        <v>1043.92</v>
      </c>
      <c r="K36" s="31">
        <f t="shared" si="1"/>
        <v>52.96</v>
      </c>
      <c r="L36" s="31">
        <f t="shared" si="2"/>
        <v>82.56</v>
      </c>
      <c r="M36" s="39">
        <f t="shared" si="3"/>
        <v>-0.76250561001344119</v>
      </c>
      <c r="N36"/>
      <c r="O36"/>
      <c r="P36"/>
      <c r="Q36"/>
      <c r="R36"/>
      <c r="S36"/>
      <c r="T36"/>
      <c r="U36"/>
      <c r="V36"/>
      <c r="W36"/>
      <c r="X36"/>
      <c r="Y36"/>
      <c r="Z36"/>
      <c r="AA36"/>
      <c r="AB36"/>
      <c r="AC36"/>
      <c r="AD36"/>
      <c r="AE36"/>
      <c r="AF36"/>
      <c r="AG36"/>
      <c r="AH36"/>
      <c r="AI36"/>
      <c r="AJ36"/>
      <c r="AK36"/>
    </row>
    <row r="37" spans="1:37" s="38" customFormat="1" hidden="1" x14ac:dyDescent="0.2">
      <c r="A37">
        <v>10487</v>
      </c>
      <c r="B37" t="s">
        <v>95</v>
      </c>
      <c r="C37" t="s">
        <v>51</v>
      </c>
      <c r="D37" t="s">
        <v>29</v>
      </c>
      <c r="E37">
        <v>0.01</v>
      </c>
      <c r="F37">
        <v>64</v>
      </c>
      <c r="G37" s="31">
        <v>39196</v>
      </c>
      <c r="H37" s="31">
        <v>4858</v>
      </c>
      <c r="I37" s="31">
        <v>3100</v>
      </c>
      <c r="J37" s="31">
        <f t="shared" si="0"/>
        <v>612.4375</v>
      </c>
      <c r="K37" s="31">
        <f t="shared" si="1"/>
        <v>75.90625</v>
      </c>
      <c r="L37" s="31">
        <f t="shared" si="2"/>
        <v>48.4375</v>
      </c>
      <c r="M37" s="39">
        <f t="shared" si="3"/>
        <v>-1.0555916049636345</v>
      </c>
      <c r="N37"/>
      <c r="O37"/>
      <c r="P37"/>
      <c r="Q37"/>
      <c r="R37"/>
      <c r="S37"/>
      <c r="T37"/>
      <c r="U37"/>
      <c r="V37"/>
      <c r="W37"/>
      <c r="X37"/>
      <c r="Y37"/>
      <c r="Z37"/>
      <c r="AA37"/>
      <c r="AB37"/>
      <c r="AC37"/>
      <c r="AD37"/>
      <c r="AE37"/>
      <c r="AF37"/>
      <c r="AG37"/>
      <c r="AH37"/>
      <c r="AI37"/>
      <c r="AJ37"/>
      <c r="AK37"/>
    </row>
    <row r="38" spans="1:37" s="38" customFormat="1" hidden="1" x14ac:dyDescent="0.2">
      <c r="A38">
        <v>10489</v>
      </c>
      <c r="B38" t="s">
        <v>80</v>
      </c>
      <c r="C38" t="s">
        <v>51</v>
      </c>
      <c r="D38" t="s">
        <v>29</v>
      </c>
      <c r="E38">
        <v>0.01</v>
      </c>
      <c r="F38">
        <v>82</v>
      </c>
      <c r="G38" s="31">
        <v>61530</v>
      </c>
      <c r="H38" s="31">
        <v>5670</v>
      </c>
      <c r="I38" s="31">
        <v>5034</v>
      </c>
      <c r="J38" s="31">
        <f t="shared" si="0"/>
        <v>750.36585365853659</v>
      </c>
      <c r="K38" s="31">
        <f t="shared" si="1"/>
        <v>69.146341463414629</v>
      </c>
      <c r="L38" s="31">
        <f t="shared" si="2"/>
        <v>61.390243902439025</v>
      </c>
      <c r="M38" s="39">
        <f t="shared" si="3"/>
        <v>-0.94433751062759841</v>
      </c>
      <c r="N38"/>
      <c r="O38"/>
      <c r="P38"/>
      <c r="Q38"/>
      <c r="R38"/>
      <c r="S38"/>
      <c r="T38"/>
      <c r="U38"/>
      <c r="V38"/>
      <c r="W38"/>
      <c r="X38"/>
      <c r="Y38"/>
      <c r="Z38"/>
      <c r="AA38"/>
      <c r="AB38"/>
      <c r="AC38"/>
      <c r="AD38"/>
      <c r="AE38"/>
      <c r="AF38"/>
      <c r="AG38"/>
      <c r="AH38"/>
      <c r="AI38"/>
      <c r="AJ38"/>
      <c r="AK38"/>
    </row>
    <row r="39" spans="1:37" s="38" customFormat="1" hidden="1" x14ac:dyDescent="0.2">
      <c r="A39">
        <v>10490</v>
      </c>
      <c r="B39" t="s">
        <v>79</v>
      </c>
      <c r="C39" t="s">
        <v>51</v>
      </c>
      <c r="D39" t="s">
        <v>29</v>
      </c>
      <c r="E39">
        <v>0.01</v>
      </c>
      <c r="F39">
        <v>89</v>
      </c>
      <c r="G39" s="31">
        <v>115616</v>
      </c>
      <c r="H39" s="31">
        <v>7556</v>
      </c>
      <c r="I39" s="31">
        <v>9134</v>
      </c>
      <c r="J39" s="31">
        <f t="shared" si="0"/>
        <v>1299.056179775281</v>
      </c>
      <c r="K39" s="31">
        <f t="shared" si="1"/>
        <v>84.898876404494388</v>
      </c>
      <c r="L39" s="31">
        <f t="shared" si="2"/>
        <v>102.62921348314607</v>
      </c>
      <c r="M39" s="39">
        <f t="shared" si="3"/>
        <v>-0.5901265228546545</v>
      </c>
      <c r="N39"/>
      <c r="O39"/>
      <c r="P39"/>
      <c r="Q39"/>
      <c r="R39"/>
      <c r="S39"/>
      <c r="T39"/>
      <c r="U39"/>
      <c r="V39"/>
      <c r="W39"/>
      <c r="X39"/>
      <c r="Y39"/>
      <c r="Z39"/>
      <c r="AA39"/>
      <c r="AB39"/>
      <c r="AC39"/>
      <c r="AD39"/>
      <c r="AE39"/>
      <c r="AF39"/>
      <c r="AG39"/>
      <c r="AH39"/>
      <c r="AI39"/>
      <c r="AJ39"/>
      <c r="AK39"/>
    </row>
    <row r="40" spans="1:37" s="38" customFormat="1" hidden="1" x14ac:dyDescent="0.2">
      <c r="A40">
        <v>10491</v>
      </c>
      <c r="B40" t="s">
        <v>78</v>
      </c>
      <c r="C40" t="s">
        <v>51</v>
      </c>
      <c r="D40" t="s">
        <v>29</v>
      </c>
      <c r="E40">
        <v>0.01</v>
      </c>
      <c r="F40">
        <v>7</v>
      </c>
      <c r="G40" s="31">
        <v>5070</v>
      </c>
      <c r="H40" s="31">
        <v>768</v>
      </c>
      <c r="I40" s="31">
        <v>394</v>
      </c>
      <c r="J40" s="31">
        <f t="shared" si="0"/>
        <v>724.28571428571433</v>
      </c>
      <c r="K40" s="31">
        <f t="shared" si="1"/>
        <v>109.71428571428571</v>
      </c>
      <c r="L40" s="31">
        <f t="shared" si="2"/>
        <v>56.285714285714285</v>
      </c>
      <c r="M40" s="39">
        <f t="shared" si="3"/>
        <v>-0.98818148869106093</v>
      </c>
      <c r="N40"/>
      <c r="O40"/>
      <c r="P40"/>
      <c r="Q40"/>
      <c r="R40"/>
      <c r="S40"/>
      <c r="T40"/>
      <c r="U40"/>
      <c r="V40"/>
      <c r="W40"/>
      <c r="X40"/>
      <c r="Y40"/>
      <c r="Z40"/>
      <c r="AA40"/>
      <c r="AB40"/>
      <c r="AC40"/>
      <c r="AD40"/>
      <c r="AE40"/>
      <c r="AF40"/>
      <c r="AG40"/>
      <c r="AH40"/>
      <c r="AI40"/>
      <c r="AJ40"/>
      <c r="AK40"/>
    </row>
    <row r="41" spans="1:37" s="38" customFormat="1" hidden="1" x14ac:dyDescent="0.2">
      <c r="A41">
        <v>10491</v>
      </c>
      <c r="B41" t="s">
        <v>78</v>
      </c>
      <c r="C41" t="s">
        <v>51</v>
      </c>
      <c r="D41" t="s">
        <v>29</v>
      </c>
      <c r="E41">
        <v>0.01</v>
      </c>
      <c r="F41">
        <v>82</v>
      </c>
      <c r="G41" s="31">
        <v>75814</v>
      </c>
      <c r="H41" s="31">
        <v>11238</v>
      </c>
      <c r="I41" s="31">
        <v>5898</v>
      </c>
      <c r="J41" s="31">
        <f t="shared" si="0"/>
        <v>924.56097560975604</v>
      </c>
      <c r="K41" s="31">
        <f t="shared" si="1"/>
        <v>137.04878048780489</v>
      </c>
      <c r="L41" s="31">
        <f t="shared" si="2"/>
        <v>71.926829268292678</v>
      </c>
      <c r="M41" s="39">
        <f t="shared" si="3"/>
        <v>-0.85383635727339335</v>
      </c>
      <c r="N41"/>
      <c r="O41"/>
      <c r="P41"/>
      <c r="Q41"/>
      <c r="R41"/>
      <c r="S41"/>
      <c r="T41"/>
      <c r="U41"/>
      <c r="V41"/>
      <c r="W41"/>
      <c r="X41"/>
      <c r="Y41"/>
      <c r="Z41"/>
      <c r="AA41"/>
      <c r="AB41"/>
      <c r="AC41"/>
      <c r="AD41"/>
      <c r="AE41"/>
      <c r="AF41"/>
      <c r="AG41"/>
      <c r="AH41"/>
      <c r="AI41"/>
      <c r="AJ41"/>
      <c r="AK41"/>
    </row>
    <row r="42" spans="1:37" s="38" customFormat="1" hidden="1" x14ac:dyDescent="0.2">
      <c r="A42">
        <v>10496</v>
      </c>
      <c r="B42" t="s">
        <v>147</v>
      </c>
      <c r="C42" t="s">
        <v>51</v>
      </c>
      <c r="D42" t="s">
        <v>35</v>
      </c>
      <c r="E42">
        <v>0.01</v>
      </c>
      <c r="F42">
        <v>89</v>
      </c>
      <c r="G42" s="31">
        <v>234864</v>
      </c>
      <c r="H42" s="31">
        <v>15768</v>
      </c>
      <c r="I42" s="31">
        <v>15876</v>
      </c>
      <c r="J42" s="31">
        <f t="shared" si="0"/>
        <v>2638.9213483146068</v>
      </c>
      <c r="K42" s="31">
        <f t="shared" si="1"/>
        <v>177.16853932584269</v>
      </c>
      <c r="L42" s="31">
        <f t="shared" si="2"/>
        <v>178.38202247191012</v>
      </c>
      <c r="M42" s="39">
        <f t="shared" si="3"/>
        <v>6.053176398669205E-2</v>
      </c>
      <c r="N42"/>
      <c r="O42"/>
      <c r="P42"/>
      <c r="Q42"/>
      <c r="R42"/>
      <c r="S42"/>
      <c r="T42"/>
      <c r="U42"/>
      <c r="V42"/>
      <c r="W42"/>
      <c r="X42"/>
      <c r="Y42"/>
      <c r="Z42"/>
      <c r="AA42"/>
      <c r="AB42"/>
      <c r="AC42"/>
      <c r="AD42"/>
      <c r="AE42"/>
      <c r="AF42"/>
      <c r="AG42"/>
      <c r="AH42"/>
      <c r="AI42"/>
      <c r="AJ42"/>
      <c r="AK42"/>
    </row>
    <row r="43" spans="1:37" s="38" customFormat="1" hidden="1" x14ac:dyDescent="0.2">
      <c r="A43">
        <v>10511</v>
      </c>
      <c r="B43" t="s">
        <v>181</v>
      </c>
      <c r="C43" t="s">
        <v>51</v>
      </c>
      <c r="D43" t="s">
        <v>29</v>
      </c>
      <c r="E43">
        <v>0.01</v>
      </c>
      <c r="F43">
        <v>89</v>
      </c>
      <c r="G43" s="31">
        <v>84172</v>
      </c>
      <c r="H43" s="31">
        <v>4252</v>
      </c>
      <c r="I43" s="31">
        <v>8098</v>
      </c>
      <c r="J43" s="31">
        <f t="shared" si="0"/>
        <v>945.75280898876406</v>
      </c>
      <c r="K43" s="31">
        <f t="shared" si="1"/>
        <v>47.775280898876403</v>
      </c>
      <c r="L43" s="31">
        <f t="shared" si="2"/>
        <v>90.988764044943821</v>
      </c>
      <c r="M43" s="39">
        <f t="shared" si="3"/>
        <v>-0.69010901842980066</v>
      </c>
      <c r="N43"/>
      <c r="O43"/>
      <c r="P43"/>
      <c r="Q43"/>
      <c r="R43"/>
      <c r="S43"/>
      <c r="T43"/>
      <c r="U43"/>
      <c r="V43"/>
      <c r="W43"/>
      <c r="X43"/>
      <c r="Y43"/>
      <c r="Z43"/>
      <c r="AA43"/>
      <c r="AB43"/>
      <c r="AC43"/>
      <c r="AD43"/>
      <c r="AE43"/>
      <c r="AF43"/>
      <c r="AG43"/>
      <c r="AH43"/>
      <c r="AI43"/>
      <c r="AJ43"/>
      <c r="AK43"/>
    </row>
    <row r="44" spans="1:37" s="38" customFormat="1" hidden="1" x14ac:dyDescent="0.2">
      <c r="A44">
        <v>10519</v>
      </c>
      <c r="B44" t="s">
        <v>94</v>
      </c>
      <c r="C44" t="s">
        <v>51</v>
      </c>
      <c r="D44" t="s">
        <v>29</v>
      </c>
      <c r="E44">
        <v>0.01</v>
      </c>
      <c r="F44">
        <v>25</v>
      </c>
      <c r="G44" s="31">
        <v>39866</v>
      </c>
      <c r="H44" s="31">
        <v>1934</v>
      </c>
      <c r="I44" s="31">
        <v>3946</v>
      </c>
      <c r="J44" s="31">
        <f t="shared" si="0"/>
        <v>1594.64</v>
      </c>
      <c r="K44" s="31">
        <f t="shared" si="1"/>
        <v>77.36</v>
      </c>
      <c r="L44" s="31">
        <f t="shared" si="2"/>
        <v>157.84</v>
      </c>
      <c r="M44" s="39">
        <f t="shared" si="3"/>
        <v>-0.11590838824333223</v>
      </c>
      <c r="N44"/>
      <c r="O44"/>
      <c r="P44"/>
      <c r="Q44"/>
      <c r="R44"/>
      <c r="S44"/>
      <c r="T44"/>
      <c r="U44"/>
      <c r="V44"/>
      <c r="W44"/>
      <c r="X44"/>
      <c r="Y44"/>
      <c r="Z44"/>
      <c r="AA44"/>
      <c r="AB44"/>
      <c r="AC44"/>
      <c r="AD44"/>
      <c r="AE44"/>
      <c r="AF44"/>
      <c r="AG44"/>
      <c r="AH44"/>
      <c r="AI44"/>
      <c r="AJ44"/>
      <c r="AK44"/>
    </row>
    <row r="45" spans="1:37" s="38" customFormat="1" hidden="1" x14ac:dyDescent="0.2">
      <c r="A45">
        <v>10519</v>
      </c>
      <c r="B45" t="s">
        <v>94</v>
      </c>
      <c r="C45" t="s">
        <v>51</v>
      </c>
      <c r="D45" t="s">
        <v>29</v>
      </c>
      <c r="E45">
        <v>0.01</v>
      </c>
      <c r="F45">
        <v>64</v>
      </c>
      <c r="G45" s="31">
        <v>59352</v>
      </c>
      <c r="H45" s="31">
        <v>6870</v>
      </c>
      <c r="I45" s="31">
        <v>5876</v>
      </c>
      <c r="J45" s="31">
        <f t="shared" si="0"/>
        <v>927.375</v>
      </c>
      <c r="K45" s="31">
        <f t="shared" si="1"/>
        <v>107.34375</v>
      </c>
      <c r="L45" s="31">
        <f t="shared" si="2"/>
        <v>91.8125</v>
      </c>
      <c r="M45" s="39">
        <f t="shared" si="3"/>
        <v>-0.68303376099075352</v>
      </c>
      <c r="N45"/>
      <c r="O45"/>
      <c r="P45"/>
      <c r="Q45"/>
      <c r="R45"/>
      <c r="S45"/>
      <c r="T45"/>
      <c r="U45"/>
      <c r="V45"/>
      <c r="W45"/>
      <c r="X45"/>
      <c r="Y45"/>
      <c r="Z45"/>
      <c r="AA45"/>
      <c r="AB45"/>
      <c r="AC45"/>
      <c r="AD45"/>
      <c r="AE45"/>
      <c r="AF45"/>
      <c r="AG45"/>
      <c r="AH45"/>
      <c r="AI45"/>
      <c r="AJ45"/>
      <c r="AK45"/>
    </row>
    <row r="46" spans="1:37" s="38" customFormat="1" hidden="1" x14ac:dyDescent="0.2">
      <c r="A46">
        <v>10523</v>
      </c>
      <c r="B46" t="s">
        <v>93</v>
      </c>
      <c r="C46" t="s">
        <v>51</v>
      </c>
      <c r="D46" t="s">
        <v>29</v>
      </c>
      <c r="E46">
        <v>0.01</v>
      </c>
      <c r="F46">
        <v>25</v>
      </c>
      <c r="G46" s="31">
        <v>39570</v>
      </c>
      <c r="H46" s="31">
        <v>3596</v>
      </c>
      <c r="I46" s="31">
        <v>3960</v>
      </c>
      <c r="J46" s="31">
        <f t="shared" si="0"/>
        <v>1582.8</v>
      </c>
      <c r="K46" s="31">
        <f t="shared" si="1"/>
        <v>143.84</v>
      </c>
      <c r="L46" s="31">
        <f t="shared" si="2"/>
        <v>158.4</v>
      </c>
      <c r="M46" s="39">
        <f t="shared" si="3"/>
        <v>-0.11109841953728464</v>
      </c>
      <c r="N46"/>
      <c r="O46"/>
      <c r="P46"/>
      <c r="Q46"/>
      <c r="R46"/>
      <c r="S46"/>
      <c r="T46"/>
      <c r="U46"/>
      <c r="V46"/>
      <c r="W46"/>
      <c r="X46"/>
      <c r="Y46"/>
      <c r="Z46"/>
      <c r="AA46"/>
      <c r="AB46"/>
      <c r="AC46"/>
      <c r="AD46"/>
      <c r="AE46"/>
      <c r="AF46"/>
      <c r="AG46"/>
      <c r="AH46"/>
      <c r="AI46"/>
      <c r="AJ46"/>
      <c r="AK46"/>
    </row>
    <row r="47" spans="1:37" s="38" customFormat="1" hidden="1" x14ac:dyDescent="0.2">
      <c r="A47">
        <v>10523</v>
      </c>
      <c r="B47" t="s">
        <v>93</v>
      </c>
      <c r="C47" t="s">
        <v>51</v>
      </c>
      <c r="D47" t="s">
        <v>29</v>
      </c>
      <c r="E47">
        <v>0.01</v>
      </c>
      <c r="F47">
        <v>64</v>
      </c>
      <c r="G47" s="31">
        <v>47744</v>
      </c>
      <c r="H47" s="31">
        <v>6970</v>
      </c>
      <c r="I47" s="31">
        <v>4780</v>
      </c>
      <c r="J47" s="31">
        <f t="shared" si="0"/>
        <v>746</v>
      </c>
      <c r="K47" s="31">
        <f t="shared" si="1"/>
        <v>108.90625</v>
      </c>
      <c r="L47" s="31">
        <f t="shared" si="2"/>
        <v>74.6875</v>
      </c>
      <c r="M47" s="39">
        <f t="shared" si="3"/>
        <v>-0.83012432186765461</v>
      </c>
      <c r="N47"/>
      <c r="O47"/>
      <c r="P47"/>
      <c r="Q47"/>
      <c r="R47"/>
      <c r="S47"/>
      <c r="T47"/>
      <c r="U47"/>
      <c r="V47"/>
      <c r="W47"/>
      <c r="X47"/>
      <c r="Y47"/>
      <c r="Z47"/>
      <c r="AA47"/>
      <c r="AB47"/>
      <c r="AC47"/>
      <c r="AD47"/>
      <c r="AE47"/>
      <c r="AF47"/>
      <c r="AG47"/>
      <c r="AH47"/>
      <c r="AI47"/>
      <c r="AJ47"/>
      <c r="AK47"/>
    </row>
    <row r="48" spans="1:37" s="38" customFormat="1" hidden="1" x14ac:dyDescent="0.2">
      <c r="A48">
        <v>10542</v>
      </c>
      <c r="B48" t="s">
        <v>137</v>
      </c>
      <c r="C48" t="s">
        <v>51</v>
      </c>
      <c r="D48" t="s">
        <v>32</v>
      </c>
      <c r="E48">
        <v>0.01</v>
      </c>
      <c r="F48">
        <v>89</v>
      </c>
      <c r="G48" s="31">
        <v>96426</v>
      </c>
      <c r="H48" s="31">
        <v>6862</v>
      </c>
      <c r="I48" s="31">
        <v>9642</v>
      </c>
      <c r="J48" s="31">
        <f t="shared" si="0"/>
        <v>1083.4382022471909</v>
      </c>
      <c r="K48" s="31">
        <f t="shared" si="1"/>
        <v>77.101123595505612</v>
      </c>
      <c r="L48" s="31">
        <f t="shared" si="2"/>
        <v>108.33707865168539</v>
      </c>
      <c r="M48" s="39">
        <f t="shared" si="3"/>
        <v>-0.5411003570707027</v>
      </c>
      <c r="N48"/>
      <c r="O48"/>
      <c r="P48"/>
      <c r="Q48"/>
      <c r="R48"/>
      <c r="S48"/>
      <c r="T48"/>
      <c r="U48"/>
      <c r="V48"/>
      <c r="W48"/>
      <c r="X48"/>
      <c r="Y48"/>
      <c r="Z48"/>
      <c r="AA48"/>
      <c r="AB48"/>
      <c r="AC48"/>
      <c r="AD48"/>
      <c r="AE48"/>
      <c r="AF48"/>
      <c r="AG48"/>
      <c r="AH48"/>
      <c r="AI48"/>
      <c r="AJ48"/>
      <c r="AK48"/>
    </row>
    <row r="49" spans="1:37" s="38" customFormat="1" hidden="1" x14ac:dyDescent="0.2">
      <c r="A49">
        <v>10544</v>
      </c>
      <c r="B49" t="s">
        <v>180</v>
      </c>
      <c r="C49" t="s">
        <v>51</v>
      </c>
      <c r="D49" t="s">
        <v>29</v>
      </c>
      <c r="E49">
        <v>0.01</v>
      </c>
      <c r="F49">
        <v>21</v>
      </c>
      <c r="G49" s="31">
        <v>12494</v>
      </c>
      <c r="H49" s="31">
        <v>2326</v>
      </c>
      <c r="I49" s="31">
        <v>1250</v>
      </c>
      <c r="J49" s="31">
        <f t="shared" si="0"/>
        <v>594.95238095238096</v>
      </c>
      <c r="K49" s="31">
        <f t="shared" si="1"/>
        <v>110.76190476190476</v>
      </c>
      <c r="L49" s="31">
        <f t="shared" si="2"/>
        <v>59.523809523809526</v>
      </c>
      <c r="M49" s="39">
        <f t="shared" si="3"/>
        <v>-0.96036874447241849</v>
      </c>
      <c r="N49"/>
      <c r="O49"/>
      <c r="P49"/>
      <c r="Q49"/>
      <c r="R49"/>
      <c r="S49"/>
      <c r="T49"/>
      <c r="U49"/>
      <c r="V49"/>
      <c r="W49"/>
      <c r="X49"/>
      <c r="Y49"/>
      <c r="Z49"/>
      <c r="AA49"/>
      <c r="AB49"/>
      <c r="AC49"/>
      <c r="AD49"/>
      <c r="AE49"/>
      <c r="AF49"/>
      <c r="AG49"/>
      <c r="AH49"/>
      <c r="AI49"/>
      <c r="AJ49"/>
      <c r="AK49"/>
    </row>
    <row r="50" spans="1:37" s="38" customFormat="1" hidden="1" x14ac:dyDescent="0.2">
      <c r="A50">
        <v>10544</v>
      </c>
      <c r="B50" t="s">
        <v>180</v>
      </c>
      <c r="C50" t="s">
        <v>51</v>
      </c>
      <c r="D50" t="s">
        <v>29</v>
      </c>
      <c r="E50">
        <v>0.01</v>
      </c>
      <c r="F50">
        <v>68</v>
      </c>
      <c r="G50" s="31">
        <v>52334</v>
      </c>
      <c r="H50" s="31">
        <v>3776</v>
      </c>
      <c r="I50" s="31">
        <v>5234</v>
      </c>
      <c r="J50" s="31">
        <f t="shared" si="0"/>
        <v>769.61764705882354</v>
      </c>
      <c r="K50" s="31">
        <f t="shared" si="1"/>
        <v>55.529411764705884</v>
      </c>
      <c r="L50" s="31">
        <f t="shared" si="2"/>
        <v>76.970588235294116</v>
      </c>
      <c r="M50" s="39">
        <f t="shared" si="3"/>
        <v>-0.81051435228745805</v>
      </c>
      <c r="N50"/>
      <c r="O50"/>
      <c r="P50"/>
      <c r="Q50"/>
      <c r="R50"/>
      <c r="S50"/>
      <c r="T50"/>
      <c r="U50"/>
      <c r="V50"/>
      <c r="W50"/>
      <c r="X50"/>
      <c r="Y50"/>
      <c r="Z50"/>
      <c r="AA50"/>
      <c r="AB50"/>
      <c r="AC50"/>
      <c r="AD50"/>
      <c r="AE50"/>
      <c r="AF50"/>
      <c r="AG50"/>
      <c r="AH50"/>
      <c r="AI50"/>
      <c r="AJ50"/>
      <c r="AK50"/>
    </row>
    <row r="51" spans="1:37" s="38" customFormat="1" hidden="1" x14ac:dyDescent="0.2">
      <c r="A51">
        <v>10549</v>
      </c>
      <c r="B51" t="s">
        <v>89</v>
      </c>
      <c r="C51" t="s">
        <v>51</v>
      </c>
      <c r="D51" t="s">
        <v>29</v>
      </c>
      <c r="E51">
        <v>0.01</v>
      </c>
      <c r="F51">
        <v>21</v>
      </c>
      <c r="G51" s="31">
        <v>55832</v>
      </c>
      <c r="H51" s="31">
        <v>5734</v>
      </c>
      <c r="I51" s="31">
        <v>6426</v>
      </c>
      <c r="J51" s="31">
        <f t="shared" si="0"/>
        <v>2658.6666666666665</v>
      </c>
      <c r="K51" s="31">
        <f t="shared" si="1"/>
        <v>273.04761904761904</v>
      </c>
      <c r="L51" s="31">
        <f t="shared" si="2"/>
        <v>306</v>
      </c>
      <c r="M51" s="39">
        <f t="shared" si="3"/>
        <v>1.156671903699539</v>
      </c>
      <c r="N51"/>
      <c r="O51"/>
      <c r="P51"/>
      <c r="Q51"/>
      <c r="R51"/>
      <c r="S51"/>
      <c r="T51"/>
      <c r="U51"/>
      <c r="V51"/>
      <c r="W51"/>
      <c r="X51"/>
      <c r="Y51"/>
      <c r="Z51"/>
      <c r="AA51"/>
      <c r="AB51"/>
      <c r="AC51"/>
      <c r="AD51"/>
      <c r="AE51"/>
      <c r="AF51"/>
      <c r="AG51"/>
      <c r="AH51"/>
      <c r="AI51"/>
      <c r="AJ51"/>
      <c r="AK51"/>
    </row>
    <row r="52" spans="1:37" s="38" customFormat="1" hidden="1" x14ac:dyDescent="0.2">
      <c r="A52">
        <v>10549</v>
      </c>
      <c r="B52" t="s">
        <v>89</v>
      </c>
      <c r="C52" t="s">
        <v>51</v>
      </c>
      <c r="D52" t="s">
        <v>29</v>
      </c>
      <c r="E52">
        <v>0.01</v>
      </c>
      <c r="F52">
        <v>68</v>
      </c>
      <c r="G52" s="31">
        <v>76902</v>
      </c>
      <c r="H52" s="31">
        <v>4950</v>
      </c>
      <c r="I52" s="31">
        <v>8852</v>
      </c>
      <c r="J52" s="31">
        <f t="shared" si="0"/>
        <v>1130.9117647058824</v>
      </c>
      <c r="K52" s="31">
        <f t="shared" si="1"/>
        <v>72.794117647058826</v>
      </c>
      <c r="L52" s="31">
        <f t="shared" si="2"/>
        <v>130.1764705882353</v>
      </c>
      <c r="M52" s="39">
        <f t="shared" si="3"/>
        <v>-0.35351680033157284</v>
      </c>
      <c r="N52"/>
      <c r="O52"/>
      <c r="P52"/>
      <c r="Q52"/>
      <c r="R52"/>
      <c r="S52"/>
      <c r="T52"/>
      <c r="U52"/>
      <c r="V52"/>
      <c r="W52"/>
      <c r="X52"/>
      <c r="Y52"/>
      <c r="Z52"/>
      <c r="AA52"/>
      <c r="AB52"/>
      <c r="AC52"/>
      <c r="AD52"/>
      <c r="AE52"/>
      <c r="AF52"/>
      <c r="AG52"/>
      <c r="AH52"/>
      <c r="AI52"/>
      <c r="AJ52"/>
      <c r="AK52"/>
    </row>
    <row r="53" spans="1:37" s="38" customFormat="1" x14ac:dyDescent="0.2">
      <c r="A53">
        <v>10558</v>
      </c>
      <c r="B53" t="s">
        <v>55</v>
      </c>
      <c r="C53" t="s">
        <v>54</v>
      </c>
      <c r="D53" t="s">
        <v>32</v>
      </c>
      <c r="E53">
        <v>0.01</v>
      </c>
      <c r="F53">
        <v>89</v>
      </c>
      <c r="G53" s="31">
        <v>286868</v>
      </c>
      <c r="H53" s="31">
        <v>7358</v>
      </c>
      <c r="I53" s="31">
        <v>13856</v>
      </c>
      <c r="J53" s="31">
        <f t="shared" si="0"/>
        <v>3223.2359550561796</v>
      </c>
      <c r="K53" s="31">
        <f t="shared" si="1"/>
        <v>82.674157303370791</v>
      </c>
      <c r="L53" s="31">
        <f t="shared" si="2"/>
        <v>155.68539325842696</v>
      </c>
      <c r="M53" s="39">
        <f t="shared" si="3"/>
        <v>-0.13441480074477061</v>
      </c>
      <c r="N53"/>
      <c r="O53"/>
      <c r="P53"/>
      <c r="Q53"/>
      <c r="R53"/>
      <c r="S53"/>
      <c r="T53"/>
      <c r="U53"/>
      <c r="V53"/>
      <c r="W53"/>
      <c r="X53"/>
      <c r="Y53"/>
      <c r="Z53"/>
      <c r="AA53"/>
      <c r="AB53"/>
      <c r="AC53"/>
      <c r="AD53"/>
      <c r="AE53"/>
      <c r="AF53"/>
      <c r="AG53"/>
      <c r="AH53"/>
      <c r="AI53"/>
      <c r="AJ53"/>
      <c r="AK53"/>
    </row>
    <row r="54" spans="1:37" s="38" customFormat="1" hidden="1" x14ac:dyDescent="0.2">
      <c r="A54">
        <v>10561</v>
      </c>
      <c r="B54" t="s">
        <v>179</v>
      </c>
      <c r="C54" t="s">
        <v>51</v>
      </c>
      <c r="D54" t="s">
        <v>29</v>
      </c>
      <c r="E54">
        <v>0.01</v>
      </c>
      <c r="F54">
        <v>21</v>
      </c>
      <c r="G54" s="31">
        <v>16902</v>
      </c>
      <c r="H54" s="31">
        <v>1310</v>
      </c>
      <c r="I54" s="31">
        <v>2194</v>
      </c>
      <c r="J54" s="31">
        <f t="shared" si="0"/>
        <v>804.85714285714289</v>
      </c>
      <c r="K54" s="31">
        <f t="shared" si="1"/>
        <v>62.38095238095238</v>
      </c>
      <c r="L54" s="31">
        <f t="shared" si="2"/>
        <v>104.47619047619048</v>
      </c>
      <c r="M54" s="39">
        <f t="shared" si="3"/>
        <v>-0.57426241296655911</v>
      </c>
      <c r="N54"/>
      <c r="O54"/>
      <c r="P54"/>
      <c r="Q54"/>
      <c r="R54"/>
      <c r="S54"/>
      <c r="T54"/>
      <c r="U54"/>
      <c r="V54"/>
      <c r="W54"/>
      <c r="X54"/>
      <c r="Y54"/>
      <c r="Z54"/>
      <c r="AA54"/>
      <c r="AB54"/>
      <c r="AC54"/>
      <c r="AD54"/>
      <c r="AE54"/>
      <c r="AF54"/>
      <c r="AG54"/>
      <c r="AH54"/>
      <c r="AI54"/>
      <c r="AJ54"/>
      <c r="AK54"/>
    </row>
    <row r="55" spans="1:37" s="38" customFormat="1" hidden="1" x14ac:dyDescent="0.2">
      <c r="A55">
        <v>10561</v>
      </c>
      <c r="B55" t="s">
        <v>179</v>
      </c>
      <c r="C55" t="s">
        <v>51</v>
      </c>
      <c r="D55" t="s">
        <v>29</v>
      </c>
      <c r="E55">
        <v>0.01</v>
      </c>
      <c r="F55">
        <v>68</v>
      </c>
      <c r="G55" s="31">
        <v>40862</v>
      </c>
      <c r="H55" s="31">
        <v>6532</v>
      </c>
      <c r="I55" s="31">
        <v>5304</v>
      </c>
      <c r="J55" s="31">
        <f t="shared" si="0"/>
        <v>600.91176470588232</v>
      </c>
      <c r="K55" s="31">
        <f t="shared" si="1"/>
        <v>96.058823529411768</v>
      </c>
      <c r="L55" s="31">
        <f t="shared" si="2"/>
        <v>78</v>
      </c>
      <c r="M55" s="39">
        <f t="shared" si="3"/>
        <v>-0.80167249804840002</v>
      </c>
      <c r="N55"/>
      <c r="O55"/>
      <c r="P55"/>
      <c r="Q55"/>
      <c r="R55"/>
      <c r="S55"/>
      <c r="T55"/>
      <c r="U55"/>
      <c r="V55"/>
      <c r="W55"/>
      <c r="X55"/>
      <c r="Y55"/>
      <c r="Z55"/>
      <c r="AA55"/>
      <c r="AB55"/>
      <c r="AC55"/>
      <c r="AD55"/>
      <c r="AE55"/>
      <c r="AF55"/>
      <c r="AG55"/>
      <c r="AH55"/>
      <c r="AI55"/>
      <c r="AJ55"/>
      <c r="AK55"/>
    </row>
    <row r="56" spans="1:37" s="38" customFormat="1" hidden="1" x14ac:dyDescent="0.2">
      <c r="A56">
        <v>10572</v>
      </c>
      <c r="B56" t="s">
        <v>114</v>
      </c>
      <c r="C56" t="s">
        <v>51</v>
      </c>
      <c r="D56" t="s">
        <v>32</v>
      </c>
      <c r="E56">
        <v>0.01</v>
      </c>
      <c r="F56">
        <v>82</v>
      </c>
      <c r="G56" s="31">
        <v>44666</v>
      </c>
      <c r="H56" s="31">
        <v>6268</v>
      </c>
      <c r="I56" s="31">
        <v>4524</v>
      </c>
      <c r="J56" s="31">
        <f t="shared" si="0"/>
        <v>544.70731707317077</v>
      </c>
      <c r="K56" s="31">
        <f t="shared" si="1"/>
        <v>76.439024390243901</v>
      </c>
      <c r="L56" s="31">
        <f t="shared" si="2"/>
        <v>55.170731707317074</v>
      </c>
      <c r="M56" s="39">
        <f t="shared" si="3"/>
        <v>-0.99775833031584449</v>
      </c>
      <c r="N56"/>
      <c r="O56"/>
      <c r="P56"/>
      <c r="Q56"/>
      <c r="R56"/>
      <c r="S56"/>
      <c r="T56"/>
      <c r="U56"/>
      <c r="V56"/>
      <c r="W56"/>
      <c r="X56"/>
      <c r="Y56"/>
      <c r="Z56"/>
      <c r="AA56"/>
      <c r="AB56"/>
      <c r="AC56"/>
      <c r="AD56"/>
      <c r="AE56"/>
      <c r="AF56"/>
      <c r="AG56"/>
      <c r="AH56"/>
      <c r="AI56"/>
      <c r="AJ56"/>
      <c r="AK56"/>
    </row>
    <row r="57" spans="1:37" s="38" customFormat="1" hidden="1" x14ac:dyDescent="0.2">
      <c r="A57">
        <v>10586</v>
      </c>
      <c r="B57" t="s">
        <v>151</v>
      </c>
      <c r="C57" t="s">
        <v>51</v>
      </c>
      <c r="D57" t="s">
        <v>35</v>
      </c>
      <c r="E57">
        <v>0.01</v>
      </c>
      <c r="F57">
        <v>89</v>
      </c>
      <c r="G57" s="31">
        <v>225576</v>
      </c>
      <c r="H57" s="31">
        <v>18000</v>
      </c>
      <c r="I57" s="31">
        <v>15340</v>
      </c>
      <c r="J57" s="31">
        <f t="shared" si="0"/>
        <v>2534.5617977528091</v>
      </c>
      <c r="K57" s="31">
        <f t="shared" si="1"/>
        <v>202.24719101123594</v>
      </c>
      <c r="L57" s="31">
        <f t="shared" si="2"/>
        <v>172.35955056179776</v>
      </c>
      <c r="M57" s="39">
        <f t="shared" si="3"/>
        <v>8.8033685926010193E-3</v>
      </c>
      <c r="N57"/>
      <c r="O57"/>
      <c r="P57"/>
      <c r="Q57"/>
      <c r="R57"/>
      <c r="S57"/>
      <c r="T57"/>
      <c r="U57"/>
      <c r="V57"/>
      <c r="W57"/>
      <c r="X57"/>
      <c r="Y57"/>
      <c r="Z57"/>
      <c r="AA57"/>
      <c r="AB57"/>
      <c r="AC57"/>
      <c r="AD57"/>
      <c r="AE57"/>
      <c r="AF57"/>
      <c r="AG57"/>
      <c r="AH57"/>
      <c r="AI57"/>
      <c r="AJ57"/>
      <c r="AK57"/>
    </row>
    <row r="58" spans="1:37" s="38" customFormat="1" hidden="1" x14ac:dyDescent="0.2">
      <c r="A58">
        <v>10590</v>
      </c>
      <c r="B58" t="s">
        <v>130</v>
      </c>
      <c r="C58" t="s">
        <v>51</v>
      </c>
      <c r="D58" t="s">
        <v>32</v>
      </c>
      <c r="E58">
        <v>0.01</v>
      </c>
      <c r="F58">
        <v>89</v>
      </c>
      <c r="G58" s="31">
        <v>103028</v>
      </c>
      <c r="H58" s="31">
        <v>9202</v>
      </c>
      <c r="I58" s="31">
        <v>10302</v>
      </c>
      <c r="J58" s="31">
        <f t="shared" si="0"/>
        <v>1157.6179775280898</v>
      </c>
      <c r="K58" s="31">
        <f t="shared" si="1"/>
        <v>103.3932584269663</v>
      </c>
      <c r="L58" s="31">
        <f t="shared" si="2"/>
        <v>115.75280898876404</v>
      </c>
      <c r="M58" s="39">
        <f t="shared" si="3"/>
        <v>-0.47740494483170998</v>
      </c>
      <c r="N58"/>
      <c r="O58"/>
      <c r="P58"/>
      <c r="Q58"/>
      <c r="R58"/>
      <c r="S58"/>
      <c r="T58"/>
      <c r="U58"/>
      <c r="V58"/>
      <c r="W58"/>
      <c r="X58"/>
      <c r="Y58"/>
      <c r="Z58"/>
      <c r="AA58"/>
      <c r="AB58"/>
      <c r="AC58"/>
      <c r="AD58"/>
      <c r="AE58"/>
      <c r="AF58"/>
      <c r="AG58"/>
      <c r="AH58"/>
      <c r="AI58"/>
      <c r="AJ58"/>
      <c r="AK58"/>
    </row>
    <row r="59" spans="1:37" s="38" customFormat="1" hidden="1" x14ac:dyDescent="0.2">
      <c r="A59">
        <v>10593</v>
      </c>
      <c r="B59" t="s">
        <v>129</v>
      </c>
      <c r="C59" t="s">
        <v>51</v>
      </c>
      <c r="D59" t="s">
        <v>32</v>
      </c>
      <c r="E59">
        <v>0.01</v>
      </c>
      <c r="F59">
        <v>89</v>
      </c>
      <c r="G59" s="31">
        <v>61394</v>
      </c>
      <c r="H59" s="31">
        <v>7940</v>
      </c>
      <c r="I59" s="31">
        <v>6122</v>
      </c>
      <c r="J59" s="31">
        <f t="shared" si="0"/>
        <v>689.82022471910113</v>
      </c>
      <c r="K59" s="31">
        <f t="shared" si="1"/>
        <v>89.213483146067418</v>
      </c>
      <c r="L59" s="31">
        <f t="shared" si="2"/>
        <v>68.786516853932582</v>
      </c>
      <c r="M59" s="39">
        <f t="shared" si="3"/>
        <v>-0.88080922234533043</v>
      </c>
      <c r="N59"/>
      <c r="O59"/>
      <c r="P59"/>
      <c r="Q59"/>
      <c r="R59"/>
      <c r="S59"/>
      <c r="T59"/>
      <c r="U59"/>
      <c r="V59"/>
      <c r="W59"/>
      <c r="X59"/>
      <c r="Y59"/>
      <c r="Z59"/>
      <c r="AA59"/>
      <c r="AB59"/>
      <c r="AC59"/>
      <c r="AD59"/>
      <c r="AE59"/>
      <c r="AF59"/>
      <c r="AG59"/>
      <c r="AH59"/>
      <c r="AI59"/>
      <c r="AJ59"/>
      <c r="AK59"/>
    </row>
    <row r="60" spans="1:37" s="38" customFormat="1" hidden="1" x14ac:dyDescent="0.2">
      <c r="A60">
        <v>10598</v>
      </c>
      <c r="B60" t="s">
        <v>146</v>
      </c>
      <c r="C60" t="s">
        <v>51</v>
      </c>
      <c r="D60" t="s">
        <v>32</v>
      </c>
      <c r="E60">
        <v>0.01</v>
      </c>
      <c r="F60">
        <v>89</v>
      </c>
      <c r="G60" s="31">
        <v>85836</v>
      </c>
      <c r="H60" s="31">
        <v>9716</v>
      </c>
      <c r="I60" s="31">
        <v>8550</v>
      </c>
      <c r="J60" s="31">
        <f t="shared" si="0"/>
        <v>964.44943820224717</v>
      </c>
      <c r="K60" s="31">
        <f t="shared" si="1"/>
        <v>109.1685393258427</v>
      </c>
      <c r="L60" s="31">
        <f t="shared" si="2"/>
        <v>96.067415730337075</v>
      </c>
      <c r="M60" s="39">
        <f t="shared" si="3"/>
        <v>-0.64648731186612696</v>
      </c>
      <c r="N60"/>
      <c r="O60"/>
      <c r="P60"/>
      <c r="Q60"/>
      <c r="R60"/>
      <c r="S60"/>
      <c r="T60"/>
      <c r="U60"/>
      <c r="V60"/>
      <c r="W60"/>
      <c r="X60"/>
      <c r="Y60"/>
      <c r="Z60"/>
      <c r="AA60"/>
      <c r="AB60"/>
      <c r="AC60"/>
      <c r="AD60"/>
      <c r="AE60"/>
      <c r="AF60"/>
      <c r="AG60"/>
      <c r="AH60"/>
      <c r="AI60"/>
      <c r="AJ60"/>
      <c r="AK60"/>
    </row>
    <row r="61" spans="1:37" s="38" customFormat="1" hidden="1" x14ac:dyDescent="0.2">
      <c r="A61">
        <v>10599</v>
      </c>
      <c r="B61" t="s">
        <v>146</v>
      </c>
      <c r="C61" t="s">
        <v>51</v>
      </c>
      <c r="D61" t="s">
        <v>32</v>
      </c>
      <c r="E61">
        <v>0.01</v>
      </c>
      <c r="F61">
        <v>89</v>
      </c>
      <c r="G61" s="31">
        <v>90606</v>
      </c>
      <c r="H61" s="31">
        <v>10850</v>
      </c>
      <c r="I61" s="31">
        <v>9024</v>
      </c>
      <c r="J61" s="31">
        <f t="shared" si="0"/>
        <v>1018.0449438202247</v>
      </c>
      <c r="K61" s="31">
        <f t="shared" si="1"/>
        <v>121.91011235955057</v>
      </c>
      <c r="L61" s="31">
        <f t="shared" si="2"/>
        <v>101.3932584269663</v>
      </c>
      <c r="M61" s="39">
        <f t="shared" si="3"/>
        <v>-0.6007424248944867</v>
      </c>
      <c r="N61"/>
      <c r="O61"/>
      <c r="P61"/>
      <c r="Q61"/>
      <c r="R61"/>
      <c r="S61"/>
      <c r="T61"/>
      <c r="U61"/>
      <c r="V61"/>
      <c r="W61"/>
      <c r="X61"/>
      <c r="Y61"/>
      <c r="Z61"/>
      <c r="AA61"/>
      <c r="AB61"/>
      <c r="AC61"/>
      <c r="AD61"/>
      <c r="AE61"/>
      <c r="AF61"/>
      <c r="AG61"/>
      <c r="AH61"/>
      <c r="AI61"/>
      <c r="AJ61"/>
      <c r="AK61"/>
    </row>
    <row r="62" spans="1:37" s="38" customFormat="1" hidden="1" x14ac:dyDescent="0.2">
      <c r="A62">
        <v>10601</v>
      </c>
      <c r="B62" t="s">
        <v>128</v>
      </c>
      <c r="C62" t="s">
        <v>51</v>
      </c>
      <c r="D62" t="s">
        <v>32</v>
      </c>
      <c r="E62">
        <v>0.01</v>
      </c>
      <c r="F62">
        <v>89</v>
      </c>
      <c r="G62" s="31">
        <v>52416</v>
      </c>
      <c r="H62" s="31">
        <v>6444</v>
      </c>
      <c r="I62" s="31">
        <v>5194</v>
      </c>
      <c r="J62" s="31">
        <f t="shared" si="0"/>
        <v>588.94382022471905</v>
      </c>
      <c r="K62" s="31">
        <f t="shared" si="1"/>
        <v>72.404494382022477</v>
      </c>
      <c r="L62" s="31">
        <f t="shared" si="2"/>
        <v>58.359550561797754</v>
      </c>
      <c r="M62" s="39">
        <f t="shared" si="3"/>
        <v>-0.9703688322813685</v>
      </c>
      <c r="N62"/>
      <c r="O62"/>
      <c r="P62"/>
      <c r="Q62"/>
      <c r="R62"/>
      <c r="S62"/>
      <c r="T62"/>
      <c r="U62"/>
      <c r="V62"/>
      <c r="W62"/>
      <c r="X62"/>
      <c r="Y62"/>
      <c r="Z62"/>
      <c r="AA62"/>
      <c r="AB62"/>
      <c r="AC62"/>
      <c r="AD62"/>
      <c r="AE62"/>
      <c r="AF62"/>
      <c r="AG62"/>
      <c r="AH62"/>
      <c r="AI62"/>
      <c r="AJ62"/>
      <c r="AK62"/>
    </row>
    <row r="63" spans="1:37" s="38" customFormat="1" hidden="1" x14ac:dyDescent="0.2">
      <c r="A63">
        <v>10603</v>
      </c>
      <c r="B63" t="s">
        <v>113</v>
      </c>
      <c r="C63" t="s">
        <v>51</v>
      </c>
      <c r="D63" t="s">
        <v>32</v>
      </c>
      <c r="E63">
        <v>0.01</v>
      </c>
      <c r="F63">
        <v>82</v>
      </c>
      <c r="G63" s="31">
        <v>57440</v>
      </c>
      <c r="H63" s="31">
        <v>2350</v>
      </c>
      <c r="I63" s="31">
        <v>5762</v>
      </c>
      <c r="J63" s="31">
        <f t="shared" si="0"/>
        <v>700.48780487804879</v>
      </c>
      <c r="K63" s="31">
        <f t="shared" si="1"/>
        <v>28.658536585365855</v>
      </c>
      <c r="L63" s="31">
        <f t="shared" si="2"/>
        <v>70.268292682926827</v>
      </c>
      <c r="M63" s="39">
        <f t="shared" si="3"/>
        <v>-0.86808190919025896</v>
      </c>
      <c r="N63"/>
      <c r="O63"/>
      <c r="P63"/>
      <c r="Q63"/>
      <c r="R63"/>
      <c r="S63"/>
      <c r="T63"/>
      <c r="U63"/>
      <c r="V63"/>
      <c r="W63"/>
      <c r="X63"/>
      <c r="Y63"/>
      <c r="Z63"/>
      <c r="AA63"/>
      <c r="AB63"/>
      <c r="AC63"/>
      <c r="AD63"/>
      <c r="AE63"/>
      <c r="AF63"/>
      <c r="AG63"/>
      <c r="AH63"/>
      <c r="AI63"/>
      <c r="AJ63"/>
      <c r="AK63"/>
    </row>
    <row r="64" spans="1:37" s="38" customFormat="1" hidden="1" x14ac:dyDescent="0.2">
      <c r="A64">
        <v>10609</v>
      </c>
      <c r="B64" t="s">
        <v>144</v>
      </c>
      <c r="C64" t="s">
        <v>51</v>
      </c>
      <c r="D64" t="s">
        <v>32</v>
      </c>
      <c r="E64">
        <v>0.01</v>
      </c>
      <c r="F64">
        <v>89</v>
      </c>
      <c r="G64" s="31">
        <v>319442</v>
      </c>
      <c r="H64" s="31">
        <v>26632</v>
      </c>
      <c r="I64" s="31">
        <v>31816</v>
      </c>
      <c r="J64" s="31">
        <f t="shared" si="0"/>
        <v>3589.2359550561796</v>
      </c>
      <c r="K64" s="31">
        <f t="shared" si="1"/>
        <v>299.23595505617976</v>
      </c>
      <c r="L64" s="31">
        <f t="shared" si="2"/>
        <v>357.4831460674157</v>
      </c>
      <c r="M64" s="39">
        <f t="shared" si="3"/>
        <v>1.5988724777587275</v>
      </c>
      <c r="N64"/>
      <c r="O64"/>
      <c r="P64"/>
      <c r="Q64"/>
      <c r="R64"/>
      <c r="S64"/>
      <c r="T64"/>
      <c r="U64"/>
      <c r="V64"/>
      <c r="W64"/>
      <c r="X64"/>
      <c r="Y64"/>
      <c r="Z64"/>
      <c r="AA64"/>
      <c r="AB64"/>
      <c r="AC64"/>
      <c r="AD64"/>
      <c r="AE64"/>
      <c r="AF64"/>
      <c r="AG64"/>
      <c r="AH64"/>
      <c r="AI64"/>
      <c r="AJ64"/>
      <c r="AK64"/>
    </row>
    <row r="65" spans="1:37" s="38" customFormat="1" hidden="1" x14ac:dyDescent="0.2">
      <c r="A65">
        <v>10613</v>
      </c>
      <c r="B65" t="s">
        <v>144</v>
      </c>
      <c r="C65" t="s">
        <v>51</v>
      </c>
      <c r="D65" t="s">
        <v>32</v>
      </c>
      <c r="E65">
        <v>0.01</v>
      </c>
      <c r="F65">
        <v>89</v>
      </c>
      <c r="G65" s="31">
        <v>137402</v>
      </c>
      <c r="H65" s="31">
        <v>12818</v>
      </c>
      <c r="I65" s="31">
        <v>13686</v>
      </c>
      <c r="J65" s="31">
        <f t="shared" si="0"/>
        <v>1543.8426966292134</v>
      </c>
      <c r="K65" s="31">
        <f t="shared" si="1"/>
        <v>144.02247191011236</v>
      </c>
      <c r="L65" s="31">
        <f t="shared" si="2"/>
        <v>153.77528089887642</v>
      </c>
      <c r="M65" s="39">
        <f t="shared" si="3"/>
        <v>-0.15082119480632911</v>
      </c>
      <c r="N65"/>
      <c r="O65"/>
      <c r="P65"/>
      <c r="Q65"/>
      <c r="R65"/>
      <c r="S65"/>
      <c r="T65"/>
      <c r="U65"/>
      <c r="V65"/>
      <c r="W65"/>
      <c r="X65"/>
      <c r="Y65"/>
      <c r="Z65"/>
      <c r="AA65"/>
      <c r="AB65"/>
      <c r="AC65"/>
      <c r="AD65"/>
      <c r="AE65"/>
      <c r="AF65"/>
      <c r="AG65"/>
      <c r="AH65"/>
      <c r="AI65"/>
      <c r="AJ65"/>
      <c r="AK65"/>
    </row>
    <row r="66" spans="1:37" s="38" customFormat="1" hidden="1" x14ac:dyDescent="0.2">
      <c r="A66">
        <v>10643</v>
      </c>
      <c r="B66" t="s">
        <v>92</v>
      </c>
      <c r="C66" t="s">
        <v>51</v>
      </c>
      <c r="D66" t="s">
        <v>29</v>
      </c>
      <c r="E66">
        <v>0.01</v>
      </c>
      <c r="F66">
        <v>25</v>
      </c>
      <c r="G66" s="31">
        <v>15720</v>
      </c>
      <c r="H66" s="31">
        <v>350</v>
      </c>
      <c r="I66" s="31">
        <v>1420</v>
      </c>
      <c r="J66" s="31">
        <f t="shared" si="0"/>
        <v>628.79999999999995</v>
      </c>
      <c r="K66" s="31">
        <f t="shared" si="1"/>
        <v>14</v>
      </c>
      <c r="L66" s="31">
        <f t="shared" si="2"/>
        <v>56.8</v>
      </c>
      <c r="M66" s="39">
        <f t="shared" si="3"/>
        <v>-0.98376417049162945</v>
      </c>
      <c r="N66"/>
      <c r="O66"/>
      <c r="P66"/>
      <c r="Q66"/>
      <c r="R66"/>
      <c r="S66"/>
      <c r="T66"/>
      <c r="U66"/>
      <c r="V66"/>
      <c r="W66"/>
      <c r="X66"/>
      <c r="Y66"/>
      <c r="Z66"/>
      <c r="AA66"/>
      <c r="AB66"/>
      <c r="AC66"/>
      <c r="AD66"/>
      <c r="AE66"/>
      <c r="AF66"/>
      <c r="AG66"/>
      <c r="AH66"/>
      <c r="AI66"/>
      <c r="AJ66"/>
      <c r="AK66"/>
    </row>
    <row r="67" spans="1:37" s="38" customFormat="1" hidden="1" x14ac:dyDescent="0.2">
      <c r="A67">
        <v>10643</v>
      </c>
      <c r="B67" t="s">
        <v>92</v>
      </c>
      <c r="C67" t="s">
        <v>51</v>
      </c>
      <c r="D67" t="s">
        <v>29</v>
      </c>
      <c r="E67">
        <v>0.01</v>
      </c>
      <c r="F67">
        <v>64</v>
      </c>
      <c r="G67" s="31">
        <v>33186</v>
      </c>
      <c r="H67" s="31">
        <v>3992</v>
      </c>
      <c r="I67" s="31">
        <v>2996</v>
      </c>
      <c r="J67" s="31">
        <f t="shared" si="0"/>
        <v>518.53125</v>
      </c>
      <c r="K67" s="31">
        <f t="shared" si="1"/>
        <v>62.375</v>
      </c>
      <c r="L67" s="31">
        <f t="shared" si="2"/>
        <v>46.8125</v>
      </c>
      <c r="M67" s="39">
        <f t="shared" si="3"/>
        <v>-1.0695491034410047</v>
      </c>
      <c r="N67"/>
      <c r="O67"/>
      <c r="P67"/>
      <c r="Q67"/>
      <c r="R67"/>
      <c r="S67"/>
      <c r="T67"/>
      <c r="U67"/>
      <c r="V67"/>
      <c r="W67"/>
      <c r="X67"/>
      <c r="Y67"/>
      <c r="Z67"/>
      <c r="AA67"/>
      <c r="AB67"/>
      <c r="AC67"/>
      <c r="AD67"/>
      <c r="AE67"/>
      <c r="AF67"/>
      <c r="AG67"/>
      <c r="AH67"/>
      <c r="AI67"/>
      <c r="AJ67"/>
      <c r="AK67"/>
    </row>
    <row r="68" spans="1:37" s="38" customFormat="1" x14ac:dyDescent="0.2">
      <c r="A68">
        <v>10647</v>
      </c>
      <c r="B68" t="s">
        <v>125</v>
      </c>
      <c r="C68" t="s">
        <v>54</v>
      </c>
      <c r="D68" t="s">
        <v>32</v>
      </c>
      <c r="E68">
        <v>0.01</v>
      </c>
      <c r="F68">
        <v>89</v>
      </c>
      <c r="G68" s="31">
        <v>891126</v>
      </c>
      <c r="H68" s="31">
        <v>-2100</v>
      </c>
      <c r="I68" s="31">
        <v>35824</v>
      </c>
      <c r="J68" s="31">
        <f t="shared" si="0"/>
        <v>10012.651685393259</v>
      </c>
      <c r="K68" s="31">
        <f t="shared" si="1"/>
        <v>-23.59550561797753</v>
      </c>
      <c r="L68" s="31">
        <f t="shared" si="2"/>
        <v>402.5168539325843</v>
      </c>
      <c r="M68" s="39">
        <f t="shared" si="3"/>
        <v>1.9856773448100653</v>
      </c>
      <c r="N68"/>
      <c r="O68"/>
      <c r="P68"/>
      <c r="Q68"/>
      <c r="R68"/>
      <c r="S68"/>
      <c r="T68"/>
      <c r="U68"/>
      <c r="V68"/>
      <c r="W68"/>
      <c r="X68"/>
      <c r="Y68"/>
      <c r="Z68"/>
      <c r="AA68"/>
      <c r="AB68"/>
      <c r="AC68"/>
      <c r="AD68"/>
      <c r="AE68"/>
      <c r="AF68"/>
      <c r="AG68"/>
      <c r="AH68"/>
      <c r="AI68"/>
      <c r="AJ68"/>
      <c r="AK68"/>
    </row>
    <row r="69" spans="1:37" s="38" customFormat="1" x14ac:dyDescent="0.2">
      <c r="A69">
        <v>10648</v>
      </c>
      <c r="B69" t="s">
        <v>125</v>
      </c>
      <c r="C69" t="s">
        <v>54</v>
      </c>
      <c r="D69" t="s">
        <v>32</v>
      </c>
      <c r="E69">
        <v>0.01</v>
      </c>
      <c r="F69">
        <v>89</v>
      </c>
      <c r="G69" s="31">
        <v>535734</v>
      </c>
      <c r="H69" s="31">
        <v>29678</v>
      </c>
      <c r="I69" s="31">
        <v>21536</v>
      </c>
      <c r="J69" s="31">
        <f t="shared" si="0"/>
        <v>6019.4831460674159</v>
      </c>
      <c r="K69" s="31">
        <f t="shared" si="1"/>
        <v>333.46067415730334</v>
      </c>
      <c r="L69" s="31">
        <f t="shared" si="2"/>
        <v>241.97752808988764</v>
      </c>
      <c r="M69" s="39">
        <f t="shared" si="3"/>
        <v>0.60676817803623539</v>
      </c>
      <c r="N69"/>
      <c r="O69"/>
      <c r="P69"/>
      <c r="Q69"/>
      <c r="R69"/>
      <c r="S69"/>
      <c r="T69"/>
      <c r="U69"/>
      <c r="V69"/>
      <c r="W69"/>
      <c r="X69"/>
      <c r="Y69"/>
      <c r="Z69"/>
      <c r="AA69"/>
      <c r="AB69"/>
      <c r="AC69"/>
      <c r="AD69"/>
      <c r="AE69"/>
      <c r="AF69"/>
      <c r="AG69"/>
      <c r="AH69"/>
      <c r="AI69"/>
      <c r="AJ69"/>
      <c r="AK69"/>
    </row>
    <row r="70" spans="1:37" s="38" customFormat="1" x14ac:dyDescent="0.2">
      <c r="A70">
        <v>10649</v>
      </c>
      <c r="B70" t="s">
        <v>125</v>
      </c>
      <c r="C70" t="s">
        <v>54</v>
      </c>
      <c r="D70" t="s">
        <v>32</v>
      </c>
      <c r="E70">
        <v>0.01</v>
      </c>
      <c r="F70">
        <v>89</v>
      </c>
      <c r="G70" s="31">
        <v>464638</v>
      </c>
      <c r="H70" s="31">
        <v>27772</v>
      </c>
      <c r="I70" s="31">
        <v>18678</v>
      </c>
      <c r="J70" s="31">
        <f t="shared" si="0"/>
        <v>5220.651685393258</v>
      </c>
      <c r="K70" s="31">
        <f t="shared" si="1"/>
        <v>312.04494382022472</v>
      </c>
      <c r="L70" s="31">
        <f t="shared" si="2"/>
        <v>209.86516853932585</v>
      </c>
      <c r="M70" s="39">
        <f t="shared" si="3"/>
        <v>0.33094774140132466</v>
      </c>
      <c r="N70"/>
      <c r="O70"/>
      <c r="P70"/>
      <c r="Q70"/>
      <c r="R70"/>
      <c r="S70"/>
      <c r="T70"/>
      <c r="U70"/>
      <c r="V70"/>
      <c r="W70"/>
      <c r="X70"/>
      <c r="Y70"/>
      <c r="Z70"/>
      <c r="AA70"/>
      <c r="AB70"/>
      <c r="AC70"/>
      <c r="AD70"/>
      <c r="AE70"/>
      <c r="AF70"/>
      <c r="AG70"/>
      <c r="AH70"/>
      <c r="AI70"/>
      <c r="AJ70"/>
      <c r="AK70"/>
    </row>
    <row r="71" spans="1:37" s="38" customFormat="1" x14ac:dyDescent="0.2">
      <c r="A71">
        <v>10650</v>
      </c>
      <c r="B71" t="s">
        <v>125</v>
      </c>
      <c r="C71" t="s">
        <v>54</v>
      </c>
      <c r="D71" t="s">
        <v>32</v>
      </c>
      <c r="E71">
        <v>0.01</v>
      </c>
      <c r="F71">
        <v>89</v>
      </c>
      <c r="G71" s="31">
        <v>790780</v>
      </c>
      <c r="H71" s="31">
        <v>29364</v>
      </c>
      <c r="I71" s="31">
        <v>31790</v>
      </c>
      <c r="J71" s="31">
        <f t="shared" si="0"/>
        <v>8885.1685393258431</v>
      </c>
      <c r="K71" s="31">
        <f t="shared" si="1"/>
        <v>329.93258426966293</v>
      </c>
      <c r="L71" s="31">
        <f t="shared" si="2"/>
        <v>357.19101123595505</v>
      </c>
      <c r="M71" s="39">
        <f t="shared" si="3"/>
        <v>1.5963632645493127</v>
      </c>
      <c r="N71"/>
      <c r="O71"/>
      <c r="P71"/>
      <c r="Q71"/>
      <c r="R71"/>
      <c r="S71"/>
      <c r="T71"/>
      <c r="U71"/>
      <c r="V71"/>
      <c r="W71"/>
      <c r="X71"/>
      <c r="Y71"/>
      <c r="Z71"/>
      <c r="AA71"/>
      <c r="AB71"/>
      <c r="AC71"/>
      <c r="AD71"/>
      <c r="AE71"/>
      <c r="AF71"/>
      <c r="AG71"/>
      <c r="AH71"/>
      <c r="AI71"/>
      <c r="AJ71"/>
      <c r="AK71"/>
    </row>
    <row r="72" spans="1:37" s="38" customFormat="1" x14ac:dyDescent="0.2">
      <c r="A72">
        <v>10651</v>
      </c>
      <c r="B72" t="s">
        <v>125</v>
      </c>
      <c r="C72" t="s">
        <v>54</v>
      </c>
      <c r="D72" t="s">
        <v>32</v>
      </c>
      <c r="E72">
        <v>0.01</v>
      </c>
      <c r="F72">
        <v>89</v>
      </c>
      <c r="G72" s="31">
        <v>658322</v>
      </c>
      <c r="H72" s="31">
        <v>19266</v>
      </c>
      <c r="I72" s="31">
        <v>26464</v>
      </c>
      <c r="J72" s="31">
        <f t="shared" ref="J72:J135" si="4">G72/F72</f>
        <v>7396.8764044943819</v>
      </c>
      <c r="K72" s="31">
        <f t="shared" ref="K72:K135" si="5">H72/F72</f>
        <v>216.47191011235955</v>
      </c>
      <c r="L72" s="31">
        <f t="shared" ref="L72:L135" si="6">I72/F72</f>
        <v>297.34831460674155</v>
      </c>
      <c r="M72" s="39">
        <f t="shared" si="3"/>
        <v>1.082360589420714</v>
      </c>
      <c r="N72"/>
      <c r="O72"/>
      <c r="P72"/>
      <c r="Q72"/>
      <c r="R72"/>
      <c r="S72"/>
      <c r="T72"/>
      <c r="U72"/>
      <c r="V72"/>
      <c r="W72"/>
      <c r="X72"/>
      <c r="Y72"/>
      <c r="Z72"/>
      <c r="AA72"/>
      <c r="AB72"/>
      <c r="AC72"/>
      <c r="AD72"/>
      <c r="AE72"/>
      <c r="AF72"/>
      <c r="AG72"/>
      <c r="AH72"/>
      <c r="AI72"/>
      <c r="AJ72"/>
      <c r="AK72"/>
    </row>
    <row r="73" spans="1:37" s="38" customFormat="1" x14ac:dyDescent="0.2">
      <c r="A73">
        <v>10652</v>
      </c>
      <c r="B73" t="s">
        <v>125</v>
      </c>
      <c r="C73" t="s">
        <v>54</v>
      </c>
      <c r="D73" t="s">
        <v>32</v>
      </c>
      <c r="E73">
        <v>0.01</v>
      </c>
      <c r="F73">
        <v>89</v>
      </c>
      <c r="G73" s="31">
        <v>566518</v>
      </c>
      <c r="H73" s="31">
        <v>38880</v>
      </c>
      <c r="I73" s="31">
        <v>22774</v>
      </c>
      <c r="J73" s="31">
        <f t="shared" si="4"/>
        <v>6365.3707865168535</v>
      </c>
      <c r="K73" s="31">
        <f t="shared" si="5"/>
        <v>436.85393258426967</v>
      </c>
      <c r="L73" s="31">
        <f t="shared" si="6"/>
        <v>255.88764044943821</v>
      </c>
      <c r="M73" s="39">
        <f t="shared" ref="M73:M136" si="7">STANDARDIZE(L73,L$2,L$3)</f>
        <v>0.72624533008452785</v>
      </c>
      <c r="N73"/>
      <c r="O73"/>
      <c r="P73"/>
      <c r="Q73"/>
      <c r="R73"/>
      <c r="S73"/>
      <c r="T73"/>
      <c r="U73"/>
      <c r="V73"/>
      <c r="W73"/>
      <c r="X73"/>
      <c r="Y73"/>
      <c r="Z73"/>
      <c r="AA73"/>
      <c r="AB73"/>
      <c r="AC73"/>
      <c r="AD73"/>
      <c r="AE73"/>
      <c r="AF73"/>
      <c r="AG73"/>
      <c r="AH73"/>
      <c r="AI73"/>
      <c r="AJ73"/>
      <c r="AK73"/>
    </row>
    <row r="74" spans="1:37" s="38" customFormat="1" hidden="1" x14ac:dyDescent="0.2">
      <c r="A74">
        <v>10684</v>
      </c>
      <c r="B74" t="s">
        <v>91</v>
      </c>
      <c r="C74" t="s">
        <v>51</v>
      </c>
      <c r="D74" t="s">
        <v>29</v>
      </c>
      <c r="E74">
        <v>0.01</v>
      </c>
      <c r="F74">
        <v>25</v>
      </c>
      <c r="G74" s="31">
        <v>20552</v>
      </c>
      <c r="H74" s="31">
        <v>2588</v>
      </c>
      <c r="I74" s="31">
        <v>2468</v>
      </c>
      <c r="J74" s="31">
        <f t="shared" si="4"/>
        <v>822.08</v>
      </c>
      <c r="K74" s="31">
        <f t="shared" si="5"/>
        <v>103.52</v>
      </c>
      <c r="L74" s="31">
        <f t="shared" si="6"/>
        <v>98.72</v>
      </c>
      <c r="M74" s="39">
        <f t="shared" si="7"/>
        <v>-0.62370365592463994</v>
      </c>
      <c r="N74"/>
      <c r="O74"/>
      <c r="P74"/>
      <c r="Q74"/>
      <c r="R74"/>
      <c r="S74"/>
      <c r="T74"/>
      <c r="U74"/>
      <c r="V74"/>
      <c r="W74"/>
      <c r="X74"/>
      <c r="Y74"/>
      <c r="Z74"/>
      <c r="AA74"/>
      <c r="AB74"/>
      <c r="AC74"/>
      <c r="AD74"/>
      <c r="AE74"/>
      <c r="AF74"/>
      <c r="AG74"/>
      <c r="AH74"/>
      <c r="AI74"/>
      <c r="AJ74"/>
      <c r="AK74"/>
    </row>
    <row r="75" spans="1:37" s="38" customFormat="1" hidden="1" x14ac:dyDescent="0.2">
      <c r="A75">
        <v>10684</v>
      </c>
      <c r="B75" t="s">
        <v>91</v>
      </c>
      <c r="C75" t="s">
        <v>51</v>
      </c>
      <c r="D75" t="s">
        <v>29</v>
      </c>
      <c r="E75">
        <v>0.01</v>
      </c>
      <c r="F75">
        <v>64</v>
      </c>
      <c r="G75" s="31">
        <v>49662</v>
      </c>
      <c r="H75" s="31">
        <v>7860</v>
      </c>
      <c r="I75" s="31">
        <v>5964</v>
      </c>
      <c r="J75" s="31">
        <f t="shared" si="4"/>
        <v>775.96875</v>
      </c>
      <c r="K75" s="31">
        <f t="shared" si="5"/>
        <v>122.8125</v>
      </c>
      <c r="L75" s="31">
        <f t="shared" si="6"/>
        <v>93.1875</v>
      </c>
      <c r="M75" s="39">
        <f t="shared" si="7"/>
        <v>-0.67122356997144028</v>
      </c>
      <c r="N75"/>
      <c r="O75"/>
      <c r="P75"/>
      <c r="Q75"/>
      <c r="R75"/>
      <c r="S75"/>
      <c r="T75"/>
      <c r="U75"/>
      <c r="V75"/>
      <c r="W75"/>
      <c r="X75"/>
      <c r="Y75"/>
      <c r="Z75"/>
      <c r="AA75"/>
      <c r="AB75"/>
      <c r="AC75"/>
      <c r="AD75"/>
      <c r="AE75"/>
      <c r="AF75"/>
      <c r="AG75"/>
      <c r="AH75"/>
      <c r="AI75"/>
      <c r="AJ75"/>
      <c r="AK75"/>
    </row>
    <row r="76" spans="1:37" s="38" customFormat="1" hidden="1" x14ac:dyDescent="0.2">
      <c r="A76">
        <v>10686</v>
      </c>
      <c r="B76" t="s">
        <v>150</v>
      </c>
      <c r="C76" t="s">
        <v>51</v>
      </c>
      <c r="D76" t="s">
        <v>35</v>
      </c>
      <c r="E76">
        <v>0.01</v>
      </c>
      <c r="F76">
        <v>26</v>
      </c>
      <c r="G76" s="31">
        <v>26992</v>
      </c>
      <c r="H76" s="31">
        <v>1388</v>
      </c>
      <c r="I76" s="31">
        <v>1936</v>
      </c>
      <c r="J76" s="31">
        <f t="shared" si="4"/>
        <v>1038.1538461538462</v>
      </c>
      <c r="K76" s="31">
        <f t="shared" si="5"/>
        <v>53.384615384615387</v>
      </c>
      <c r="L76" s="31">
        <f t="shared" si="6"/>
        <v>74.461538461538467</v>
      </c>
      <c r="M76" s="39">
        <f t="shared" si="7"/>
        <v>-0.83206515745474452</v>
      </c>
      <c r="N76"/>
      <c r="O76"/>
      <c r="P76"/>
      <c r="Q76"/>
      <c r="R76"/>
      <c r="S76"/>
      <c r="T76"/>
      <c r="U76"/>
      <c r="V76"/>
      <c r="W76"/>
      <c r="X76"/>
      <c r="Y76"/>
      <c r="Z76"/>
      <c r="AA76"/>
      <c r="AB76"/>
      <c r="AC76"/>
      <c r="AD76"/>
      <c r="AE76"/>
      <c r="AF76"/>
      <c r="AG76"/>
      <c r="AH76"/>
      <c r="AI76"/>
      <c r="AJ76"/>
      <c r="AK76"/>
    </row>
    <row r="77" spans="1:37" s="38" customFormat="1" hidden="1" x14ac:dyDescent="0.2">
      <c r="A77">
        <v>10686</v>
      </c>
      <c r="B77" t="s">
        <v>150</v>
      </c>
      <c r="C77" t="s">
        <v>51</v>
      </c>
      <c r="D77" t="s">
        <v>35</v>
      </c>
      <c r="E77">
        <v>0.01</v>
      </c>
      <c r="F77">
        <v>63</v>
      </c>
      <c r="G77" s="31">
        <v>67980</v>
      </c>
      <c r="H77" s="31">
        <v>4212</v>
      </c>
      <c r="I77" s="31">
        <v>4874</v>
      </c>
      <c r="J77" s="31">
        <f t="shared" si="4"/>
        <v>1079.047619047619</v>
      </c>
      <c r="K77" s="31">
        <f t="shared" si="5"/>
        <v>66.857142857142861</v>
      </c>
      <c r="L77" s="31">
        <f t="shared" si="6"/>
        <v>77.365079365079367</v>
      </c>
      <c r="M77" s="39">
        <f t="shared" si="7"/>
        <v>-0.80712597730695734</v>
      </c>
      <c r="N77"/>
      <c r="O77"/>
      <c r="P77"/>
      <c r="Q77"/>
      <c r="R77"/>
      <c r="S77"/>
      <c r="T77"/>
      <c r="U77"/>
      <c r="V77"/>
      <c r="W77"/>
      <c r="X77"/>
      <c r="Y77"/>
      <c r="Z77"/>
      <c r="AA77"/>
      <c r="AB77"/>
      <c r="AC77"/>
      <c r="AD77"/>
      <c r="AE77"/>
      <c r="AF77"/>
      <c r="AG77"/>
      <c r="AH77"/>
      <c r="AI77"/>
      <c r="AJ77"/>
      <c r="AK77"/>
    </row>
    <row r="78" spans="1:37" s="38" customFormat="1" hidden="1" x14ac:dyDescent="0.2">
      <c r="A78">
        <v>10688</v>
      </c>
      <c r="B78" t="s">
        <v>149</v>
      </c>
      <c r="C78" t="s">
        <v>51</v>
      </c>
      <c r="D78" t="s">
        <v>35</v>
      </c>
      <c r="E78">
        <v>0.01</v>
      </c>
      <c r="F78">
        <v>89</v>
      </c>
      <c r="G78" s="31">
        <v>310102</v>
      </c>
      <c r="H78" s="31">
        <v>29996</v>
      </c>
      <c r="I78" s="31">
        <v>23382</v>
      </c>
      <c r="J78" s="31">
        <f t="shared" si="4"/>
        <v>3484.2921348314608</v>
      </c>
      <c r="K78" s="31">
        <f t="shared" si="5"/>
        <v>337.03370786516854</v>
      </c>
      <c r="L78" s="31">
        <f t="shared" si="6"/>
        <v>262.71910112359552</v>
      </c>
      <c r="M78" s="39">
        <f t="shared" si="7"/>
        <v>0.78492231590469086</v>
      </c>
      <c r="N78"/>
      <c r="O78"/>
      <c r="P78"/>
      <c r="Q78"/>
      <c r="R78"/>
      <c r="S78"/>
      <c r="T78"/>
      <c r="U78"/>
      <c r="V78"/>
      <c r="W78"/>
      <c r="X78"/>
      <c r="Y78"/>
      <c r="Z78"/>
      <c r="AA78"/>
      <c r="AB78"/>
      <c r="AC78"/>
      <c r="AD78"/>
      <c r="AE78"/>
      <c r="AF78"/>
      <c r="AG78"/>
      <c r="AH78"/>
      <c r="AI78"/>
      <c r="AJ78"/>
      <c r="AK78"/>
    </row>
    <row r="79" spans="1:37" s="38" customFormat="1" hidden="1" x14ac:dyDescent="0.2">
      <c r="A79">
        <v>10689</v>
      </c>
      <c r="B79" t="s">
        <v>52</v>
      </c>
      <c r="C79" t="s">
        <v>51</v>
      </c>
      <c r="D79" t="s">
        <v>35</v>
      </c>
      <c r="E79">
        <v>0.01</v>
      </c>
      <c r="F79">
        <v>89</v>
      </c>
      <c r="G79" s="31">
        <v>462688</v>
      </c>
      <c r="H79" s="31">
        <v>58562</v>
      </c>
      <c r="I79" s="31">
        <v>45574</v>
      </c>
      <c r="J79" s="31">
        <f t="shared" si="4"/>
        <v>5198.7415730337079</v>
      </c>
      <c r="K79" s="31">
        <f t="shared" si="5"/>
        <v>658</v>
      </c>
      <c r="L79" s="31">
        <f t="shared" si="6"/>
        <v>512.06741573033707</v>
      </c>
      <c r="M79" s="39">
        <f t="shared" si="7"/>
        <v>2.926632298340639</v>
      </c>
      <c r="N79"/>
      <c r="O79"/>
      <c r="P79"/>
      <c r="Q79"/>
      <c r="R79"/>
      <c r="S79"/>
      <c r="T79"/>
      <c r="U79"/>
      <c r="V79"/>
      <c r="W79"/>
      <c r="X79"/>
      <c r="Y79"/>
      <c r="Z79"/>
      <c r="AA79"/>
      <c r="AB79"/>
      <c r="AC79"/>
      <c r="AD79"/>
      <c r="AE79"/>
      <c r="AF79"/>
      <c r="AG79"/>
      <c r="AH79"/>
      <c r="AI79"/>
      <c r="AJ79"/>
      <c r="AK79"/>
    </row>
    <row r="80" spans="1:37" s="38" customFormat="1" hidden="1" x14ac:dyDescent="0.2">
      <c r="A80">
        <v>10709</v>
      </c>
      <c r="B80" t="s">
        <v>52</v>
      </c>
      <c r="C80" t="s">
        <v>51</v>
      </c>
      <c r="D80" t="s">
        <v>35</v>
      </c>
      <c r="E80">
        <v>0.01</v>
      </c>
      <c r="F80">
        <v>89</v>
      </c>
      <c r="G80" s="31">
        <v>497470</v>
      </c>
      <c r="H80" s="31">
        <v>49420</v>
      </c>
      <c r="I80" s="31">
        <v>49000</v>
      </c>
      <c r="J80" s="31">
        <f t="shared" si="4"/>
        <v>5589.5505617977524</v>
      </c>
      <c r="K80" s="31">
        <f t="shared" si="5"/>
        <v>555.28089887640454</v>
      </c>
      <c r="L80" s="31">
        <f t="shared" si="6"/>
        <v>550.56179775280896</v>
      </c>
      <c r="M80" s="39">
        <f t="shared" si="7"/>
        <v>3.257269392781228</v>
      </c>
      <c r="N80"/>
      <c r="O80"/>
      <c r="P80"/>
      <c r="Q80"/>
      <c r="R80"/>
      <c r="S80"/>
      <c r="T80"/>
      <c r="U80"/>
      <c r="V80"/>
      <c r="W80"/>
      <c r="X80"/>
      <c r="Y80"/>
      <c r="Z80"/>
      <c r="AA80"/>
      <c r="AB80"/>
      <c r="AC80"/>
      <c r="AD80"/>
      <c r="AE80"/>
      <c r="AF80"/>
      <c r="AG80"/>
      <c r="AH80"/>
      <c r="AI80"/>
      <c r="AJ80"/>
      <c r="AK80"/>
    </row>
    <row r="81" spans="1:37" s="38" customFormat="1" hidden="1" x14ac:dyDescent="0.2">
      <c r="A81">
        <v>10719</v>
      </c>
      <c r="B81" t="s">
        <v>146</v>
      </c>
      <c r="C81" t="s">
        <v>51</v>
      </c>
      <c r="D81" t="s">
        <v>32</v>
      </c>
      <c r="E81">
        <v>0.01</v>
      </c>
      <c r="F81">
        <v>89</v>
      </c>
      <c r="G81" s="31">
        <v>111894</v>
      </c>
      <c r="H81" s="31">
        <v>11238</v>
      </c>
      <c r="I81" s="31">
        <v>13938</v>
      </c>
      <c r="J81" s="31">
        <f t="shared" si="4"/>
        <v>1257.2359550561798</v>
      </c>
      <c r="K81" s="31">
        <f t="shared" si="5"/>
        <v>126.26966292134831</v>
      </c>
      <c r="L81" s="31">
        <f t="shared" si="6"/>
        <v>156.6067415730337</v>
      </c>
      <c r="M81" s="39">
        <f t="shared" si="7"/>
        <v>-0.12650112831507751</v>
      </c>
      <c r="N81"/>
      <c r="O81"/>
      <c r="P81"/>
      <c r="Q81"/>
      <c r="R81"/>
      <c r="S81"/>
      <c r="T81"/>
      <c r="U81"/>
      <c r="V81"/>
      <c r="W81"/>
      <c r="X81"/>
      <c r="Y81"/>
      <c r="Z81"/>
      <c r="AA81"/>
      <c r="AB81"/>
      <c r="AC81"/>
      <c r="AD81"/>
      <c r="AE81"/>
      <c r="AF81"/>
      <c r="AG81"/>
      <c r="AH81"/>
      <c r="AI81"/>
      <c r="AJ81"/>
      <c r="AK81"/>
    </row>
    <row r="82" spans="1:37" s="38" customFormat="1" hidden="1" x14ac:dyDescent="0.2">
      <c r="A82">
        <v>10721</v>
      </c>
      <c r="B82" t="s">
        <v>174</v>
      </c>
      <c r="C82" t="s">
        <v>51</v>
      </c>
      <c r="D82" t="s">
        <v>32</v>
      </c>
      <c r="E82">
        <v>0.01</v>
      </c>
      <c r="F82">
        <v>89</v>
      </c>
      <c r="G82" s="31">
        <v>96658</v>
      </c>
      <c r="H82" s="31">
        <v>9102</v>
      </c>
      <c r="I82" s="31">
        <v>11696</v>
      </c>
      <c r="J82" s="31">
        <f t="shared" si="4"/>
        <v>1086.0449438202247</v>
      </c>
      <c r="K82" s="31">
        <f t="shared" si="5"/>
        <v>102.26966292134831</v>
      </c>
      <c r="L82" s="31">
        <f t="shared" si="6"/>
        <v>131.41573033707866</v>
      </c>
      <c r="M82" s="39">
        <f t="shared" si="7"/>
        <v>-0.34287251352692838</v>
      </c>
      <c r="N82"/>
      <c r="O82"/>
      <c r="P82"/>
      <c r="Q82"/>
      <c r="R82"/>
      <c r="S82"/>
      <c r="T82"/>
      <c r="U82"/>
      <c r="V82"/>
      <c r="W82"/>
      <c r="X82"/>
      <c r="Y82"/>
      <c r="Z82"/>
      <c r="AA82"/>
      <c r="AB82"/>
      <c r="AC82"/>
      <c r="AD82"/>
      <c r="AE82"/>
      <c r="AF82"/>
      <c r="AG82"/>
      <c r="AH82"/>
      <c r="AI82"/>
      <c r="AJ82"/>
      <c r="AK82"/>
    </row>
    <row r="83" spans="1:37" s="38" customFormat="1" hidden="1" x14ac:dyDescent="0.2">
      <c r="A83">
        <v>10722</v>
      </c>
      <c r="B83" t="s">
        <v>144</v>
      </c>
      <c r="C83" t="s">
        <v>51</v>
      </c>
      <c r="D83" t="s">
        <v>32</v>
      </c>
      <c r="E83">
        <v>0.01</v>
      </c>
      <c r="F83">
        <v>89</v>
      </c>
      <c r="G83" s="31">
        <v>82032</v>
      </c>
      <c r="H83" s="31">
        <v>9132</v>
      </c>
      <c r="I83" s="31">
        <v>10222</v>
      </c>
      <c r="J83" s="31">
        <f t="shared" si="4"/>
        <v>921.70786516853934</v>
      </c>
      <c r="K83" s="31">
        <f t="shared" si="5"/>
        <v>102.6067415730337</v>
      </c>
      <c r="L83" s="31">
        <f t="shared" si="6"/>
        <v>114.85393258426966</v>
      </c>
      <c r="M83" s="39">
        <f t="shared" si="7"/>
        <v>-0.4851256008606788</v>
      </c>
      <c r="N83"/>
      <c r="O83"/>
      <c r="P83"/>
      <c r="Q83"/>
      <c r="R83"/>
      <c r="S83"/>
      <c r="T83"/>
      <c r="U83"/>
      <c r="V83"/>
      <c r="W83"/>
      <c r="X83"/>
      <c r="Y83"/>
      <c r="Z83"/>
      <c r="AA83"/>
      <c r="AB83"/>
      <c r="AC83"/>
      <c r="AD83"/>
      <c r="AE83"/>
      <c r="AF83"/>
      <c r="AG83"/>
      <c r="AH83"/>
      <c r="AI83"/>
      <c r="AJ83"/>
      <c r="AK83"/>
    </row>
    <row r="84" spans="1:37" s="38" customFormat="1" hidden="1" x14ac:dyDescent="0.2">
      <c r="A84">
        <v>10723</v>
      </c>
      <c r="B84" t="s">
        <v>130</v>
      </c>
      <c r="C84" t="s">
        <v>51</v>
      </c>
      <c r="D84" t="s">
        <v>32</v>
      </c>
      <c r="E84">
        <v>0.01</v>
      </c>
      <c r="F84">
        <v>89</v>
      </c>
      <c r="G84" s="31">
        <v>62266</v>
      </c>
      <c r="H84" s="31">
        <v>8704</v>
      </c>
      <c r="I84" s="31">
        <v>9334</v>
      </c>
      <c r="J84" s="31">
        <f t="shared" si="4"/>
        <v>699.61797752808991</v>
      </c>
      <c r="K84" s="31">
        <f t="shared" si="5"/>
        <v>97.797752808988761</v>
      </c>
      <c r="L84" s="31">
        <f t="shared" si="6"/>
        <v>104.87640449438203</v>
      </c>
      <c r="M84" s="39">
        <f t="shared" si="7"/>
        <v>-0.57082488278223253</v>
      </c>
      <c r="N84"/>
      <c r="O84"/>
      <c r="P84"/>
      <c r="Q84"/>
      <c r="R84"/>
      <c r="S84"/>
      <c r="T84"/>
      <c r="U84"/>
      <c r="V84"/>
      <c r="W84"/>
      <c r="X84"/>
      <c r="Y84"/>
      <c r="Z84"/>
      <c r="AA84"/>
      <c r="AB84"/>
      <c r="AC84"/>
      <c r="AD84"/>
      <c r="AE84"/>
      <c r="AF84"/>
      <c r="AG84"/>
      <c r="AH84"/>
      <c r="AI84"/>
      <c r="AJ84"/>
      <c r="AK84"/>
    </row>
    <row r="85" spans="1:37" s="38" customFormat="1" hidden="1" x14ac:dyDescent="0.2">
      <c r="A85">
        <v>10724</v>
      </c>
      <c r="B85" t="s">
        <v>176</v>
      </c>
      <c r="C85" t="s">
        <v>51</v>
      </c>
      <c r="D85" t="s">
        <v>32</v>
      </c>
      <c r="E85">
        <v>0.01</v>
      </c>
      <c r="F85">
        <v>89</v>
      </c>
      <c r="G85" s="31">
        <v>36012</v>
      </c>
      <c r="H85" s="31">
        <v>6544</v>
      </c>
      <c r="I85" s="31">
        <v>5388</v>
      </c>
      <c r="J85" s="31">
        <f t="shared" si="4"/>
        <v>404.62921348314609</v>
      </c>
      <c r="K85" s="31">
        <f t="shared" si="5"/>
        <v>73.528089887640448</v>
      </c>
      <c r="L85" s="31">
        <f t="shared" si="6"/>
        <v>60.539325842696627</v>
      </c>
      <c r="M85" s="39">
        <f t="shared" si="7"/>
        <v>-0.9516462414111192</v>
      </c>
      <c r="N85"/>
      <c r="O85"/>
      <c r="P85"/>
      <c r="Q85"/>
      <c r="R85"/>
      <c r="S85"/>
      <c r="T85"/>
      <c r="U85"/>
      <c r="V85"/>
      <c r="W85"/>
      <c r="X85"/>
      <c r="Y85"/>
      <c r="Z85"/>
      <c r="AA85"/>
      <c r="AB85"/>
      <c r="AC85"/>
      <c r="AD85"/>
      <c r="AE85"/>
      <c r="AF85"/>
      <c r="AG85"/>
      <c r="AH85"/>
      <c r="AI85"/>
      <c r="AJ85"/>
      <c r="AK85"/>
    </row>
    <row r="86" spans="1:37" s="38" customFormat="1" hidden="1" x14ac:dyDescent="0.2">
      <c r="A86">
        <v>10725</v>
      </c>
      <c r="B86" t="s">
        <v>175</v>
      </c>
      <c r="C86" t="s">
        <v>51</v>
      </c>
      <c r="D86" t="s">
        <v>32</v>
      </c>
      <c r="E86">
        <v>0.01</v>
      </c>
      <c r="F86">
        <v>89</v>
      </c>
      <c r="G86" s="31">
        <v>61676</v>
      </c>
      <c r="H86" s="31">
        <v>6172</v>
      </c>
      <c r="I86" s="31">
        <v>9270</v>
      </c>
      <c r="J86" s="31">
        <f t="shared" si="4"/>
        <v>692.98876404494376</v>
      </c>
      <c r="K86" s="31">
        <f t="shared" si="5"/>
        <v>69.348314606741567</v>
      </c>
      <c r="L86" s="31">
        <f t="shared" si="6"/>
        <v>104.15730337078652</v>
      </c>
      <c r="M86" s="39">
        <f t="shared" si="7"/>
        <v>-0.57700140760540763</v>
      </c>
      <c r="N86"/>
      <c r="O86"/>
      <c r="P86"/>
      <c r="Q86"/>
      <c r="R86"/>
      <c r="S86"/>
      <c r="T86"/>
      <c r="U86"/>
      <c r="V86"/>
      <c r="W86"/>
      <c r="X86"/>
      <c r="Y86"/>
      <c r="Z86"/>
      <c r="AA86"/>
      <c r="AB86"/>
      <c r="AC86"/>
      <c r="AD86"/>
      <c r="AE86"/>
      <c r="AF86"/>
      <c r="AG86"/>
      <c r="AH86"/>
      <c r="AI86"/>
      <c r="AJ86"/>
      <c r="AK86"/>
    </row>
    <row r="87" spans="1:37" s="38" customFormat="1" hidden="1" x14ac:dyDescent="0.2">
      <c r="A87">
        <v>10726</v>
      </c>
      <c r="B87" t="s">
        <v>174</v>
      </c>
      <c r="C87" t="s">
        <v>51</v>
      </c>
      <c r="D87" t="s">
        <v>32</v>
      </c>
      <c r="E87">
        <v>0.01</v>
      </c>
      <c r="F87">
        <v>89</v>
      </c>
      <c r="G87" s="31">
        <v>122622</v>
      </c>
      <c r="H87" s="31">
        <v>11422</v>
      </c>
      <c r="I87" s="31">
        <v>14838</v>
      </c>
      <c r="J87" s="31">
        <f t="shared" si="4"/>
        <v>1377.7752808988764</v>
      </c>
      <c r="K87" s="31">
        <f t="shared" si="5"/>
        <v>128.3370786516854</v>
      </c>
      <c r="L87" s="31">
        <f t="shared" si="6"/>
        <v>166.71910112359549</v>
      </c>
      <c r="M87" s="39">
        <f t="shared" si="7"/>
        <v>-3.9643747989178447E-2</v>
      </c>
      <c r="N87"/>
      <c r="O87"/>
      <c r="P87"/>
      <c r="Q87"/>
      <c r="R87"/>
      <c r="S87"/>
      <c r="T87"/>
      <c r="U87"/>
      <c r="V87"/>
      <c r="W87"/>
      <c r="X87"/>
      <c r="Y87"/>
      <c r="Z87"/>
      <c r="AA87"/>
      <c r="AB87"/>
      <c r="AC87"/>
      <c r="AD87"/>
      <c r="AE87"/>
      <c r="AF87"/>
      <c r="AG87"/>
      <c r="AH87"/>
      <c r="AI87"/>
      <c r="AJ87"/>
      <c r="AK87"/>
    </row>
    <row r="88" spans="1:37" s="38" customFormat="1" hidden="1" x14ac:dyDescent="0.2">
      <c r="A88">
        <v>10727</v>
      </c>
      <c r="B88" t="s">
        <v>173</v>
      </c>
      <c r="C88" t="s">
        <v>51</v>
      </c>
      <c r="D88" t="s">
        <v>32</v>
      </c>
      <c r="E88">
        <v>0.01</v>
      </c>
      <c r="F88">
        <v>89</v>
      </c>
      <c r="G88" s="31">
        <v>62580</v>
      </c>
      <c r="H88" s="31">
        <v>7034</v>
      </c>
      <c r="I88" s="31">
        <v>9074</v>
      </c>
      <c r="J88" s="31">
        <f t="shared" si="4"/>
        <v>703.14606741573039</v>
      </c>
      <c r="K88" s="31">
        <f t="shared" si="5"/>
        <v>79.033707865168537</v>
      </c>
      <c r="L88" s="31">
        <f t="shared" si="6"/>
        <v>101.95505617977528</v>
      </c>
      <c r="M88" s="39">
        <f t="shared" si="7"/>
        <v>-0.59591701487638116</v>
      </c>
      <c r="N88"/>
      <c r="O88"/>
      <c r="P88"/>
      <c r="Q88"/>
      <c r="R88"/>
      <c r="S88"/>
      <c r="T88"/>
      <c r="U88"/>
      <c r="V88"/>
      <c r="W88"/>
      <c r="X88"/>
      <c r="Y88"/>
      <c r="Z88"/>
      <c r="AA88"/>
      <c r="AB88"/>
      <c r="AC88"/>
      <c r="AD88"/>
      <c r="AE88"/>
      <c r="AF88"/>
      <c r="AG88"/>
      <c r="AH88"/>
      <c r="AI88"/>
      <c r="AJ88"/>
      <c r="AK88"/>
    </row>
    <row r="89" spans="1:37" s="38" customFormat="1" hidden="1" x14ac:dyDescent="0.2">
      <c r="A89">
        <v>10732</v>
      </c>
      <c r="B89" t="s">
        <v>114</v>
      </c>
      <c r="C89" t="s">
        <v>51</v>
      </c>
      <c r="D89" t="s">
        <v>32</v>
      </c>
      <c r="E89">
        <v>0.01</v>
      </c>
      <c r="F89">
        <v>20</v>
      </c>
      <c r="G89" s="31">
        <v>10604</v>
      </c>
      <c r="H89" s="31">
        <v>2562</v>
      </c>
      <c r="I89" s="31">
        <v>1530</v>
      </c>
      <c r="J89" s="31">
        <f t="shared" si="4"/>
        <v>530.20000000000005</v>
      </c>
      <c r="K89" s="31">
        <f t="shared" si="5"/>
        <v>128.1</v>
      </c>
      <c r="L89" s="31">
        <f t="shared" si="6"/>
        <v>76.5</v>
      </c>
      <c r="M89" s="39">
        <f t="shared" si="7"/>
        <v>-0.81455634279674172</v>
      </c>
      <c r="N89"/>
      <c r="O89"/>
      <c r="P89"/>
      <c r="Q89"/>
      <c r="R89"/>
      <c r="S89"/>
      <c r="T89"/>
      <c r="U89"/>
      <c r="V89"/>
      <c r="W89"/>
      <c r="X89"/>
      <c r="Y89"/>
      <c r="Z89"/>
      <c r="AA89"/>
      <c r="AB89"/>
      <c r="AC89"/>
      <c r="AD89"/>
      <c r="AE89"/>
      <c r="AF89"/>
      <c r="AG89"/>
      <c r="AH89"/>
      <c r="AI89"/>
      <c r="AJ89"/>
      <c r="AK89"/>
    </row>
    <row r="90" spans="1:37" s="38" customFormat="1" hidden="1" x14ac:dyDescent="0.2">
      <c r="A90">
        <v>10732</v>
      </c>
      <c r="B90" t="s">
        <v>114</v>
      </c>
      <c r="C90" t="s">
        <v>51</v>
      </c>
      <c r="D90" t="s">
        <v>32</v>
      </c>
      <c r="E90">
        <v>0.01</v>
      </c>
      <c r="F90">
        <v>69</v>
      </c>
      <c r="G90" s="31">
        <v>43002</v>
      </c>
      <c r="H90" s="31">
        <v>6386</v>
      </c>
      <c r="I90" s="31">
        <v>6206</v>
      </c>
      <c r="J90" s="31">
        <f t="shared" si="4"/>
        <v>623.21739130434787</v>
      </c>
      <c r="K90" s="31">
        <f t="shared" si="5"/>
        <v>92.550724637681157</v>
      </c>
      <c r="L90" s="31">
        <f t="shared" si="6"/>
        <v>89.94202898550725</v>
      </c>
      <c r="M90" s="39">
        <f t="shared" si="7"/>
        <v>-0.6990996664287521</v>
      </c>
      <c r="N90"/>
      <c r="O90"/>
      <c r="P90"/>
      <c r="Q90"/>
      <c r="R90"/>
      <c r="S90"/>
      <c r="T90"/>
      <c r="U90"/>
      <c r="V90"/>
      <c r="W90"/>
      <c r="X90"/>
      <c r="Y90"/>
      <c r="Z90"/>
      <c r="AA90"/>
      <c r="AB90"/>
      <c r="AC90"/>
      <c r="AD90"/>
      <c r="AE90"/>
      <c r="AF90"/>
      <c r="AG90"/>
      <c r="AH90"/>
      <c r="AI90"/>
      <c r="AJ90"/>
      <c r="AK90"/>
    </row>
    <row r="91" spans="1:37" s="38" customFormat="1" hidden="1" x14ac:dyDescent="0.2">
      <c r="A91">
        <v>10733</v>
      </c>
      <c r="B91" t="s">
        <v>124</v>
      </c>
      <c r="C91" t="s">
        <v>51</v>
      </c>
      <c r="D91" t="s">
        <v>32</v>
      </c>
      <c r="E91">
        <v>0.01</v>
      </c>
      <c r="F91">
        <v>20</v>
      </c>
      <c r="G91" s="31">
        <v>11726</v>
      </c>
      <c r="H91" s="31">
        <v>2342</v>
      </c>
      <c r="I91" s="31">
        <v>1758</v>
      </c>
      <c r="J91" s="31">
        <f t="shared" si="4"/>
        <v>586.29999999999995</v>
      </c>
      <c r="K91" s="31">
        <f t="shared" si="5"/>
        <v>117.1</v>
      </c>
      <c r="L91" s="31">
        <f t="shared" si="6"/>
        <v>87.9</v>
      </c>
      <c r="M91" s="39">
        <f t="shared" si="7"/>
        <v>-0.71663912270934471</v>
      </c>
      <c r="N91"/>
      <c r="O91"/>
      <c r="P91"/>
      <c r="Q91"/>
      <c r="R91"/>
      <c r="S91"/>
      <c r="T91"/>
      <c r="U91"/>
      <c r="V91"/>
      <c r="W91"/>
      <c r="X91"/>
      <c r="Y91"/>
      <c r="Z91"/>
      <c r="AA91"/>
      <c r="AB91"/>
      <c r="AC91"/>
      <c r="AD91"/>
      <c r="AE91"/>
      <c r="AF91"/>
      <c r="AG91"/>
      <c r="AH91"/>
      <c r="AI91"/>
      <c r="AJ91"/>
      <c r="AK91"/>
    </row>
    <row r="92" spans="1:37" s="38" customFormat="1" hidden="1" x14ac:dyDescent="0.2">
      <c r="A92">
        <v>10733</v>
      </c>
      <c r="B92" t="s">
        <v>124</v>
      </c>
      <c r="C92" t="s">
        <v>51</v>
      </c>
      <c r="D92" t="s">
        <v>32</v>
      </c>
      <c r="E92">
        <v>0.01</v>
      </c>
      <c r="F92">
        <v>69</v>
      </c>
      <c r="G92" s="31">
        <v>52296</v>
      </c>
      <c r="H92" s="31">
        <v>6468</v>
      </c>
      <c r="I92" s="31">
        <v>7844</v>
      </c>
      <c r="J92" s="31">
        <f t="shared" si="4"/>
        <v>757.91304347826087</v>
      </c>
      <c r="K92" s="31">
        <f t="shared" si="5"/>
        <v>93.739130434782609</v>
      </c>
      <c r="L92" s="31">
        <f t="shared" si="6"/>
        <v>113.68115942028986</v>
      </c>
      <c r="M92" s="39">
        <f t="shared" si="7"/>
        <v>-0.49519881910717028</v>
      </c>
      <c r="N92"/>
      <c r="O92"/>
      <c r="P92"/>
      <c r="Q92"/>
      <c r="R92"/>
      <c r="S92"/>
      <c r="T92"/>
      <c r="U92"/>
      <c r="V92"/>
      <c r="W92"/>
      <c r="X92"/>
      <c r="Y92"/>
      <c r="Z92"/>
      <c r="AA92"/>
      <c r="AB92"/>
      <c r="AC92"/>
      <c r="AD92"/>
      <c r="AE92"/>
      <c r="AF92"/>
      <c r="AG92"/>
      <c r="AH92"/>
      <c r="AI92"/>
      <c r="AJ92"/>
      <c r="AK92"/>
    </row>
    <row r="93" spans="1:37" s="38" customFormat="1" hidden="1" x14ac:dyDescent="0.2">
      <c r="A93">
        <v>10735</v>
      </c>
      <c r="B93" t="s">
        <v>193</v>
      </c>
      <c r="C93" t="s">
        <v>116</v>
      </c>
      <c r="D93" t="s">
        <v>32</v>
      </c>
      <c r="E93">
        <v>0.01</v>
      </c>
      <c r="F93">
        <v>89</v>
      </c>
      <c r="G93" s="31">
        <v>61714</v>
      </c>
      <c r="H93" s="31">
        <v>6518</v>
      </c>
      <c r="I93" s="31">
        <v>8578</v>
      </c>
      <c r="J93" s="31">
        <f t="shared" si="4"/>
        <v>693.41573033707868</v>
      </c>
      <c r="K93" s="31">
        <f t="shared" si="5"/>
        <v>73.235955056179776</v>
      </c>
      <c r="L93" s="31">
        <f t="shared" si="6"/>
        <v>96.382022471910119</v>
      </c>
      <c r="M93" s="39">
        <f t="shared" si="7"/>
        <v>-0.64378508225598774</v>
      </c>
      <c r="N93"/>
      <c r="O93"/>
      <c r="P93"/>
      <c r="Q93"/>
      <c r="R93"/>
      <c r="S93"/>
      <c r="T93"/>
      <c r="U93"/>
      <c r="V93"/>
      <c r="W93"/>
      <c r="X93"/>
      <c r="Y93"/>
      <c r="Z93"/>
      <c r="AA93"/>
      <c r="AB93"/>
      <c r="AC93"/>
      <c r="AD93"/>
      <c r="AE93"/>
      <c r="AF93"/>
      <c r="AG93"/>
      <c r="AH93"/>
      <c r="AI93"/>
      <c r="AJ93"/>
      <c r="AK93"/>
    </row>
    <row r="94" spans="1:37" s="38" customFormat="1" hidden="1" x14ac:dyDescent="0.2">
      <c r="A94">
        <v>10736</v>
      </c>
      <c r="B94" t="s">
        <v>193</v>
      </c>
      <c r="C94" t="s">
        <v>116</v>
      </c>
      <c r="D94" t="s">
        <v>32</v>
      </c>
      <c r="E94">
        <v>0.01</v>
      </c>
      <c r="F94">
        <v>89</v>
      </c>
      <c r="G94" s="31">
        <v>90680</v>
      </c>
      <c r="H94" s="31">
        <v>8822</v>
      </c>
      <c r="I94" s="31">
        <v>12604</v>
      </c>
      <c r="J94" s="31">
        <f t="shared" si="4"/>
        <v>1018.876404494382</v>
      </c>
      <c r="K94" s="31">
        <f t="shared" si="5"/>
        <v>99.123595505617971</v>
      </c>
      <c r="L94" s="31">
        <f t="shared" si="6"/>
        <v>141.61797752808988</v>
      </c>
      <c r="M94" s="39">
        <f t="shared" si="7"/>
        <v>-0.25524306759813248</v>
      </c>
      <c r="N94"/>
      <c r="O94"/>
      <c r="P94"/>
      <c r="Q94"/>
      <c r="R94"/>
      <c r="S94"/>
      <c r="T94"/>
      <c r="U94"/>
      <c r="V94"/>
      <c r="W94"/>
      <c r="X94"/>
      <c r="Y94"/>
      <c r="Z94"/>
      <c r="AA94"/>
      <c r="AB94"/>
      <c r="AC94"/>
      <c r="AD94"/>
      <c r="AE94"/>
      <c r="AF94"/>
      <c r="AG94"/>
      <c r="AH94"/>
      <c r="AI94"/>
      <c r="AJ94"/>
      <c r="AK94"/>
    </row>
    <row r="95" spans="1:37" s="38" customFormat="1" hidden="1" x14ac:dyDescent="0.2">
      <c r="A95">
        <v>10737</v>
      </c>
      <c r="B95" t="s">
        <v>193</v>
      </c>
      <c r="C95" t="s">
        <v>116</v>
      </c>
      <c r="D95" t="s">
        <v>32</v>
      </c>
      <c r="E95">
        <v>0.01</v>
      </c>
      <c r="F95">
        <v>89</v>
      </c>
      <c r="G95" s="31">
        <v>59772</v>
      </c>
      <c r="H95" s="31">
        <v>9940</v>
      </c>
      <c r="I95" s="31">
        <v>8308</v>
      </c>
      <c r="J95" s="31">
        <f t="shared" si="4"/>
        <v>671.59550561797755</v>
      </c>
      <c r="K95" s="31">
        <f t="shared" si="5"/>
        <v>111.68539325842697</v>
      </c>
      <c r="L95" s="31">
        <f t="shared" si="6"/>
        <v>93.348314606741567</v>
      </c>
      <c r="M95" s="39">
        <f t="shared" si="7"/>
        <v>-0.66984229635375758</v>
      </c>
      <c r="N95"/>
      <c r="O95"/>
      <c r="P95"/>
      <c r="Q95"/>
      <c r="R95"/>
      <c r="S95"/>
      <c r="T95"/>
      <c r="U95"/>
      <c r="V95"/>
      <c r="W95"/>
      <c r="X95"/>
      <c r="Y95"/>
      <c r="Z95"/>
      <c r="AA95"/>
      <c r="AB95"/>
      <c r="AC95"/>
      <c r="AD95"/>
      <c r="AE95"/>
      <c r="AF95"/>
      <c r="AG95"/>
      <c r="AH95"/>
      <c r="AI95"/>
      <c r="AJ95"/>
      <c r="AK95"/>
    </row>
    <row r="96" spans="1:37" s="38" customFormat="1" hidden="1" x14ac:dyDescent="0.2">
      <c r="A96">
        <v>10738</v>
      </c>
      <c r="B96" t="s">
        <v>193</v>
      </c>
      <c r="C96" t="s">
        <v>116</v>
      </c>
      <c r="D96" t="s">
        <v>32</v>
      </c>
      <c r="E96">
        <v>0.01</v>
      </c>
      <c r="F96">
        <v>89</v>
      </c>
      <c r="G96" s="31">
        <v>49578</v>
      </c>
      <c r="H96" s="31">
        <v>6986</v>
      </c>
      <c r="I96" s="31">
        <v>6892</v>
      </c>
      <c r="J96" s="31">
        <f t="shared" si="4"/>
        <v>557.05617977528095</v>
      </c>
      <c r="K96" s="31">
        <f t="shared" si="5"/>
        <v>78.49438202247191</v>
      </c>
      <c r="L96" s="31">
        <f t="shared" si="6"/>
        <v>77.438202247191015</v>
      </c>
      <c r="M96" s="39">
        <f t="shared" si="7"/>
        <v>-0.80649790806650556</v>
      </c>
      <c r="N96"/>
      <c r="O96"/>
      <c r="P96"/>
      <c r="Q96"/>
      <c r="R96"/>
      <c r="S96"/>
      <c r="T96"/>
      <c r="U96"/>
      <c r="V96"/>
      <c r="W96"/>
      <c r="X96"/>
      <c r="Y96"/>
      <c r="Z96"/>
      <c r="AA96"/>
      <c r="AB96"/>
      <c r="AC96"/>
      <c r="AD96"/>
      <c r="AE96"/>
      <c r="AF96"/>
      <c r="AG96"/>
      <c r="AH96"/>
      <c r="AI96"/>
      <c r="AJ96"/>
      <c r="AK96"/>
    </row>
    <row r="97" spans="1:37" s="38" customFormat="1" hidden="1" x14ac:dyDescent="0.2">
      <c r="A97">
        <v>10743</v>
      </c>
      <c r="B97" t="s">
        <v>89</v>
      </c>
      <c r="C97" t="s">
        <v>51</v>
      </c>
      <c r="D97" t="s">
        <v>29</v>
      </c>
      <c r="E97">
        <v>0.01</v>
      </c>
      <c r="F97">
        <v>89</v>
      </c>
      <c r="G97" s="31">
        <v>132240</v>
      </c>
      <c r="H97" s="31">
        <v>17722</v>
      </c>
      <c r="I97" s="31">
        <v>15220</v>
      </c>
      <c r="J97" s="31">
        <f t="shared" si="4"/>
        <v>1485.8426966292134</v>
      </c>
      <c r="K97" s="31">
        <f t="shared" si="5"/>
        <v>199.12359550561797</v>
      </c>
      <c r="L97" s="31">
        <f t="shared" si="6"/>
        <v>171.01123595505618</v>
      </c>
      <c r="M97" s="39">
        <f t="shared" si="7"/>
        <v>-2.7776154508522711E-3</v>
      </c>
      <c r="N97"/>
      <c r="O97"/>
      <c r="P97"/>
      <c r="Q97"/>
      <c r="R97"/>
      <c r="S97"/>
      <c r="T97"/>
      <c r="U97"/>
      <c r="V97"/>
      <c r="W97"/>
      <c r="X97"/>
      <c r="Y97"/>
      <c r="Z97"/>
      <c r="AA97"/>
      <c r="AB97"/>
      <c r="AC97"/>
      <c r="AD97"/>
      <c r="AE97"/>
      <c r="AF97"/>
      <c r="AG97"/>
      <c r="AH97"/>
      <c r="AI97"/>
      <c r="AJ97"/>
      <c r="AK97"/>
    </row>
    <row r="98" spans="1:37" s="38" customFormat="1" hidden="1" x14ac:dyDescent="0.2">
      <c r="A98">
        <v>10762</v>
      </c>
      <c r="B98" t="s">
        <v>141</v>
      </c>
      <c r="C98" t="s">
        <v>51</v>
      </c>
      <c r="D98" t="s">
        <v>29</v>
      </c>
      <c r="E98">
        <v>0.01</v>
      </c>
      <c r="F98">
        <v>21</v>
      </c>
      <c r="G98" s="31">
        <v>46780</v>
      </c>
      <c r="H98" s="31">
        <v>7268</v>
      </c>
      <c r="I98" s="31">
        <v>5384</v>
      </c>
      <c r="J98" s="31">
        <f t="shared" si="4"/>
        <v>2227.6190476190477</v>
      </c>
      <c r="K98" s="31">
        <f t="shared" si="5"/>
        <v>346.09523809523807</v>
      </c>
      <c r="L98" s="31">
        <f t="shared" si="6"/>
        <v>256.38095238095241</v>
      </c>
      <c r="M98" s="39">
        <f t="shared" si="7"/>
        <v>0.73048249964328349</v>
      </c>
      <c r="N98"/>
      <c r="O98"/>
      <c r="P98"/>
      <c r="Q98"/>
      <c r="R98"/>
      <c r="S98"/>
      <c r="T98"/>
      <c r="U98"/>
      <c r="V98"/>
      <c r="W98"/>
      <c r="X98"/>
      <c r="Y98"/>
      <c r="Z98"/>
      <c r="AA98"/>
      <c r="AB98"/>
      <c r="AC98"/>
      <c r="AD98"/>
      <c r="AE98"/>
      <c r="AF98"/>
      <c r="AG98"/>
      <c r="AH98"/>
      <c r="AI98"/>
      <c r="AJ98"/>
      <c r="AK98"/>
    </row>
    <row r="99" spans="1:37" s="38" customFormat="1" hidden="1" x14ac:dyDescent="0.2">
      <c r="A99">
        <v>10762</v>
      </c>
      <c r="B99" t="s">
        <v>141</v>
      </c>
      <c r="C99" t="s">
        <v>51</v>
      </c>
      <c r="D99" t="s">
        <v>29</v>
      </c>
      <c r="E99">
        <v>0.01</v>
      </c>
      <c r="F99">
        <v>68</v>
      </c>
      <c r="G99" s="31">
        <v>98168</v>
      </c>
      <c r="H99" s="31">
        <v>12018</v>
      </c>
      <c r="I99" s="31">
        <v>11300</v>
      </c>
      <c r="J99" s="31">
        <f t="shared" si="4"/>
        <v>1443.6470588235295</v>
      </c>
      <c r="K99" s="31">
        <f t="shared" si="5"/>
        <v>176.73529411764707</v>
      </c>
      <c r="L99" s="31">
        <f t="shared" si="6"/>
        <v>166.1764705882353</v>
      </c>
      <c r="M99" s="39">
        <f t="shared" si="7"/>
        <v>-4.430452637137193E-2</v>
      </c>
      <c r="N99"/>
      <c r="O99"/>
      <c r="P99"/>
      <c r="Q99"/>
      <c r="R99"/>
      <c r="S99"/>
      <c r="T99"/>
      <c r="U99"/>
      <c r="V99"/>
      <c r="W99"/>
      <c r="X99"/>
      <c r="Y99"/>
      <c r="Z99"/>
      <c r="AA99"/>
      <c r="AB99"/>
      <c r="AC99"/>
      <c r="AD99"/>
      <c r="AE99"/>
      <c r="AF99"/>
      <c r="AG99"/>
      <c r="AH99"/>
      <c r="AI99"/>
      <c r="AJ99"/>
      <c r="AK99"/>
    </row>
    <row r="100" spans="1:37" s="38" customFormat="1" hidden="1" x14ac:dyDescent="0.2">
      <c r="A100">
        <v>10790</v>
      </c>
      <c r="B100" t="s">
        <v>136</v>
      </c>
      <c r="C100" t="s">
        <v>51</v>
      </c>
      <c r="D100" t="s">
        <v>32</v>
      </c>
      <c r="E100">
        <v>0.01</v>
      </c>
      <c r="F100">
        <v>89</v>
      </c>
      <c r="G100" s="31">
        <v>68086</v>
      </c>
      <c r="H100" s="31">
        <v>12192</v>
      </c>
      <c r="I100" s="31">
        <v>10206</v>
      </c>
      <c r="J100" s="31">
        <f t="shared" si="4"/>
        <v>765.01123595505624</v>
      </c>
      <c r="K100" s="31">
        <f t="shared" si="5"/>
        <v>136.98876404494382</v>
      </c>
      <c r="L100" s="31">
        <f t="shared" si="6"/>
        <v>114.67415730337079</v>
      </c>
      <c r="M100" s="39">
        <f t="shared" si="7"/>
        <v>-0.48666973206647252</v>
      </c>
      <c r="N100"/>
      <c r="O100"/>
      <c r="P100"/>
      <c r="Q100"/>
      <c r="R100"/>
      <c r="S100"/>
      <c r="T100"/>
      <c r="U100"/>
      <c r="V100"/>
      <c r="W100"/>
      <c r="X100"/>
      <c r="Y100"/>
      <c r="Z100"/>
      <c r="AA100"/>
      <c r="AB100"/>
      <c r="AC100"/>
      <c r="AD100"/>
      <c r="AE100"/>
      <c r="AF100"/>
      <c r="AG100"/>
      <c r="AH100"/>
      <c r="AI100"/>
      <c r="AJ100"/>
      <c r="AK100"/>
    </row>
    <row r="101" spans="1:37" s="38" customFormat="1" hidden="1" x14ac:dyDescent="0.2">
      <c r="A101">
        <v>10801</v>
      </c>
      <c r="B101" t="s">
        <v>52</v>
      </c>
      <c r="C101" t="s">
        <v>51</v>
      </c>
      <c r="D101" t="s">
        <v>35</v>
      </c>
      <c r="E101">
        <v>0.01</v>
      </c>
      <c r="F101">
        <v>89</v>
      </c>
      <c r="G101" s="31">
        <v>544572</v>
      </c>
      <c r="H101" s="31">
        <v>43526</v>
      </c>
      <c r="I101" s="31">
        <v>53640</v>
      </c>
      <c r="J101" s="31">
        <f t="shared" si="4"/>
        <v>6118.7865168539329</v>
      </c>
      <c r="K101" s="31">
        <f t="shared" si="5"/>
        <v>489.0561797752809</v>
      </c>
      <c r="L101" s="31">
        <f t="shared" si="6"/>
        <v>602.69662921348311</v>
      </c>
      <c r="M101" s="39">
        <f t="shared" si="7"/>
        <v>3.7050674424614192</v>
      </c>
      <c r="N101"/>
      <c r="O101"/>
      <c r="P101"/>
      <c r="Q101"/>
      <c r="R101"/>
      <c r="S101"/>
      <c r="T101"/>
      <c r="U101"/>
      <c r="V101"/>
      <c r="W101"/>
      <c r="X101"/>
      <c r="Y101"/>
      <c r="Z101"/>
      <c r="AA101"/>
      <c r="AB101"/>
      <c r="AC101"/>
      <c r="AD101"/>
      <c r="AE101"/>
      <c r="AF101"/>
      <c r="AG101"/>
      <c r="AH101"/>
      <c r="AI101"/>
      <c r="AJ101"/>
      <c r="AK101"/>
    </row>
    <row r="102" spans="1:37" s="38" customFormat="1" hidden="1" x14ac:dyDescent="0.2">
      <c r="A102">
        <v>10802</v>
      </c>
      <c r="B102" t="s">
        <v>52</v>
      </c>
      <c r="C102" t="s">
        <v>51</v>
      </c>
      <c r="D102" t="s">
        <v>35</v>
      </c>
      <c r="E102">
        <v>0.01</v>
      </c>
      <c r="F102">
        <v>89</v>
      </c>
      <c r="G102" s="31">
        <v>486422</v>
      </c>
      <c r="H102" s="31">
        <v>45494</v>
      </c>
      <c r="I102" s="31">
        <v>47912</v>
      </c>
      <c r="J102" s="31">
        <f t="shared" si="4"/>
        <v>5465.4157303370785</v>
      </c>
      <c r="K102" s="31">
        <f t="shared" si="5"/>
        <v>511.16853932584269</v>
      </c>
      <c r="L102" s="31">
        <f t="shared" si="6"/>
        <v>538.33707865168537</v>
      </c>
      <c r="M102" s="39">
        <f t="shared" si="7"/>
        <v>3.1522684707872526</v>
      </c>
      <c r="N102"/>
      <c r="O102"/>
      <c r="P102"/>
      <c r="Q102"/>
      <c r="R102"/>
      <c r="S102"/>
      <c r="T102"/>
      <c r="U102"/>
      <c r="V102"/>
      <c r="W102"/>
      <c r="X102"/>
      <c r="Y102"/>
      <c r="Z102"/>
      <c r="AA102"/>
      <c r="AB102"/>
      <c r="AC102"/>
      <c r="AD102"/>
      <c r="AE102"/>
      <c r="AF102"/>
      <c r="AG102"/>
      <c r="AH102"/>
      <c r="AI102"/>
      <c r="AJ102"/>
      <c r="AK102"/>
    </row>
    <row r="103" spans="1:37" s="38" customFormat="1" hidden="1" x14ac:dyDescent="0.2">
      <c r="A103">
        <v>10836</v>
      </c>
      <c r="B103" t="s">
        <v>169</v>
      </c>
      <c r="C103" t="s">
        <v>51</v>
      </c>
      <c r="D103" t="s">
        <v>32</v>
      </c>
      <c r="E103">
        <v>0.01</v>
      </c>
      <c r="F103">
        <v>89</v>
      </c>
      <c r="G103" s="31">
        <v>262696</v>
      </c>
      <c r="H103" s="31">
        <v>20514</v>
      </c>
      <c r="I103" s="31">
        <v>28766</v>
      </c>
      <c r="J103" s="31">
        <f t="shared" si="4"/>
        <v>2951.6404494382023</v>
      </c>
      <c r="K103" s="31">
        <f t="shared" si="5"/>
        <v>230.49438202247191</v>
      </c>
      <c r="L103" s="31">
        <f t="shared" si="6"/>
        <v>323.2134831460674</v>
      </c>
      <c r="M103" s="39">
        <f t="shared" si="7"/>
        <v>1.3045224666542916</v>
      </c>
      <c r="N103"/>
      <c r="O103"/>
      <c r="P103"/>
      <c r="Q103"/>
      <c r="R103"/>
      <c r="S103"/>
      <c r="T103"/>
      <c r="U103"/>
      <c r="V103"/>
      <c r="W103"/>
      <c r="X103"/>
      <c r="Y103"/>
      <c r="Z103"/>
      <c r="AA103"/>
      <c r="AB103"/>
      <c r="AC103"/>
      <c r="AD103"/>
      <c r="AE103"/>
      <c r="AF103"/>
      <c r="AG103"/>
      <c r="AH103"/>
      <c r="AI103"/>
      <c r="AJ103"/>
      <c r="AK103"/>
    </row>
    <row r="104" spans="1:37" s="38" customFormat="1" hidden="1" x14ac:dyDescent="0.2">
      <c r="A104">
        <v>10837</v>
      </c>
      <c r="B104" t="s">
        <v>169</v>
      </c>
      <c r="C104" t="s">
        <v>51</v>
      </c>
      <c r="D104" t="s">
        <v>32</v>
      </c>
      <c r="E104">
        <v>0.01</v>
      </c>
      <c r="F104">
        <v>89</v>
      </c>
      <c r="G104" s="31">
        <v>378530</v>
      </c>
      <c r="H104" s="31">
        <v>40972</v>
      </c>
      <c r="I104" s="31">
        <v>41448</v>
      </c>
      <c r="J104" s="31">
        <f t="shared" si="4"/>
        <v>4253.1460674157306</v>
      </c>
      <c r="K104" s="31">
        <f t="shared" si="5"/>
        <v>460.35955056179773</v>
      </c>
      <c r="L104" s="31">
        <f t="shared" si="6"/>
        <v>465.70786516853934</v>
      </c>
      <c r="M104" s="39">
        <f t="shared" si="7"/>
        <v>2.5284394636465728</v>
      </c>
      <c r="N104"/>
      <c r="O104"/>
      <c r="P104"/>
      <c r="Q104"/>
      <c r="R104"/>
      <c r="S104"/>
      <c r="T104"/>
      <c r="U104"/>
      <c r="V104"/>
      <c r="W104"/>
      <c r="X104"/>
      <c r="Y104"/>
      <c r="Z104"/>
      <c r="AA104"/>
      <c r="AB104"/>
      <c r="AC104"/>
      <c r="AD104"/>
      <c r="AE104"/>
      <c r="AF104"/>
      <c r="AG104"/>
      <c r="AH104"/>
      <c r="AI104"/>
      <c r="AJ104"/>
      <c r="AK104"/>
    </row>
    <row r="105" spans="1:37" s="38" customFormat="1" hidden="1" x14ac:dyDescent="0.2">
      <c r="A105">
        <v>10890</v>
      </c>
      <c r="B105" t="s">
        <v>159</v>
      </c>
      <c r="C105" t="s">
        <v>51</v>
      </c>
      <c r="D105" t="s">
        <v>35</v>
      </c>
      <c r="E105">
        <v>0.01</v>
      </c>
      <c r="F105">
        <v>89</v>
      </c>
      <c r="G105" s="31">
        <v>348404</v>
      </c>
      <c r="H105" s="31">
        <v>36428</v>
      </c>
      <c r="I105" s="31">
        <v>32472</v>
      </c>
      <c r="J105" s="31">
        <f t="shared" si="4"/>
        <v>3914.6516853932585</v>
      </c>
      <c r="K105" s="31">
        <f t="shared" si="5"/>
        <v>409.30337078651684</v>
      </c>
      <c r="L105" s="31">
        <f t="shared" si="6"/>
        <v>364.85393258426967</v>
      </c>
      <c r="M105" s="39">
        <f t="shared" si="7"/>
        <v>1.6621818571962721</v>
      </c>
      <c r="N105"/>
      <c r="O105"/>
      <c r="P105"/>
      <c r="Q105"/>
      <c r="R105"/>
      <c r="S105"/>
      <c r="T105"/>
      <c r="U105"/>
      <c r="V105"/>
      <c r="W105"/>
      <c r="X105"/>
      <c r="Y105"/>
      <c r="Z105"/>
      <c r="AA105"/>
      <c r="AB105"/>
      <c r="AC105"/>
      <c r="AD105"/>
      <c r="AE105"/>
      <c r="AF105"/>
      <c r="AG105"/>
      <c r="AH105"/>
      <c r="AI105"/>
      <c r="AJ105"/>
      <c r="AK105"/>
    </row>
    <row r="106" spans="1:37" s="38" customFormat="1" hidden="1" x14ac:dyDescent="0.2">
      <c r="A106">
        <v>10891</v>
      </c>
      <c r="B106" t="s">
        <v>159</v>
      </c>
      <c r="C106" t="s">
        <v>51</v>
      </c>
      <c r="D106" t="s">
        <v>35</v>
      </c>
      <c r="E106">
        <v>0.01</v>
      </c>
      <c r="F106">
        <v>89</v>
      </c>
      <c r="G106" s="31">
        <v>457604</v>
      </c>
      <c r="H106" s="31">
        <v>45834</v>
      </c>
      <c r="I106" s="31">
        <v>42648</v>
      </c>
      <c r="J106" s="31">
        <f t="shared" si="4"/>
        <v>5141.6179775280898</v>
      </c>
      <c r="K106" s="31">
        <f t="shared" si="5"/>
        <v>514.98876404494376</v>
      </c>
      <c r="L106" s="31">
        <f t="shared" si="6"/>
        <v>479.19101123595505</v>
      </c>
      <c r="M106" s="39">
        <f t="shared" si="7"/>
        <v>2.6442493040811046</v>
      </c>
      <c r="N106"/>
      <c r="O106"/>
      <c r="P106"/>
      <c r="Q106"/>
      <c r="R106"/>
      <c r="S106"/>
      <c r="T106"/>
      <c r="U106"/>
      <c r="V106"/>
      <c r="W106"/>
      <c r="X106"/>
      <c r="Y106"/>
      <c r="Z106"/>
      <c r="AA106"/>
      <c r="AB106"/>
      <c r="AC106"/>
      <c r="AD106"/>
      <c r="AE106"/>
      <c r="AF106"/>
      <c r="AG106"/>
      <c r="AH106"/>
      <c r="AI106"/>
      <c r="AJ106"/>
      <c r="AK106"/>
    </row>
    <row r="107" spans="1:37" s="38" customFormat="1" hidden="1" x14ac:dyDescent="0.2">
      <c r="A107">
        <v>10892</v>
      </c>
      <c r="B107" t="s">
        <v>147</v>
      </c>
      <c r="C107" t="s">
        <v>51</v>
      </c>
      <c r="D107" t="s">
        <v>35</v>
      </c>
      <c r="E107">
        <v>0.01</v>
      </c>
      <c r="F107">
        <v>89</v>
      </c>
      <c r="G107" s="31">
        <v>209038</v>
      </c>
      <c r="H107" s="31">
        <v>18974</v>
      </c>
      <c r="I107" s="31">
        <v>14130</v>
      </c>
      <c r="J107" s="31">
        <f t="shared" si="4"/>
        <v>2348.7415730337079</v>
      </c>
      <c r="K107" s="31">
        <f t="shared" si="5"/>
        <v>213.19101123595505</v>
      </c>
      <c r="L107" s="31">
        <f t="shared" si="6"/>
        <v>158.76404494382024</v>
      </c>
      <c r="M107" s="39">
        <f t="shared" si="7"/>
        <v>-0.10797155384555221</v>
      </c>
      <c r="N107"/>
      <c r="O107"/>
      <c r="P107"/>
      <c r="Q107"/>
      <c r="R107"/>
      <c r="S107"/>
      <c r="T107"/>
      <c r="U107"/>
      <c r="V107"/>
      <c r="W107"/>
      <c r="X107"/>
      <c r="Y107"/>
      <c r="Z107"/>
      <c r="AA107"/>
      <c r="AB107"/>
      <c r="AC107"/>
      <c r="AD107"/>
      <c r="AE107"/>
      <c r="AF107"/>
      <c r="AG107"/>
      <c r="AH107"/>
      <c r="AI107"/>
      <c r="AJ107"/>
      <c r="AK107"/>
    </row>
    <row r="108" spans="1:37" s="38" customFormat="1" hidden="1" x14ac:dyDescent="0.2">
      <c r="A108">
        <v>10931</v>
      </c>
      <c r="B108" t="s">
        <v>158</v>
      </c>
      <c r="C108" t="s">
        <v>51</v>
      </c>
      <c r="D108" t="s">
        <v>35</v>
      </c>
      <c r="E108">
        <v>0.01</v>
      </c>
      <c r="F108">
        <v>89</v>
      </c>
      <c r="G108" s="31">
        <v>475124</v>
      </c>
      <c r="H108" s="31">
        <v>20516</v>
      </c>
      <c r="I108" s="31">
        <v>44282</v>
      </c>
      <c r="J108" s="31">
        <f t="shared" si="4"/>
        <v>5338.4719101123592</v>
      </c>
      <c r="K108" s="31">
        <f t="shared" si="5"/>
        <v>230.51685393258427</v>
      </c>
      <c r="L108" s="31">
        <f t="shared" si="6"/>
        <v>497.55056179775283</v>
      </c>
      <c r="M108" s="39">
        <f t="shared" si="7"/>
        <v>2.801943703472793</v>
      </c>
      <c r="N108"/>
      <c r="O108"/>
      <c r="P108"/>
      <c r="Q108"/>
      <c r="R108"/>
      <c r="S108"/>
      <c r="T108"/>
      <c r="U108"/>
      <c r="V108"/>
      <c r="W108"/>
      <c r="X108"/>
      <c r="Y108"/>
      <c r="Z108"/>
      <c r="AA108"/>
      <c r="AB108"/>
      <c r="AC108"/>
      <c r="AD108"/>
      <c r="AE108"/>
      <c r="AF108"/>
      <c r="AG108"/>
      <c r="AH108"/>
      <c r="AI108"/>
      <c r="AJ108"/>
      <c r="AK108"/>
    </row>
    <row r="109" spans="1:37" s="38" customFormat="1" hidden="1" x14ac:dyDescent="0.2">
      <c r="A109">
        <v>10932</v>
      </c>
      <c r="B109" t="s">
        <v>157</v>
      </c>
      <c r="C109" t="s">
        <v>51</v>
      </c>
      <c r="D109" t="s">
        <v>35</v>
      </c>
      <c r="E109">
        <v>0.01</v>
      </c>
      <c r="F109">
        <v>89</v>
      </c>
      <c r="G109" s="31">
        <v>436816</v>
      </c>
      <c r="H109" s="31">
        <v>41852</v>
      </c>
      <c r="I109" s="31">
        <v>40754</v>
      </c>
      <c r="J109" s="31">
        <f t="shared" si="4"/>
        <v>4908.0449438202249</v>
      </c>
      <c r="K109" s="31">
        <f t="shared" si="5"/>
        <v>470.24719101123594</v>
      </c>
      <c r="L109" s="31">
        <f t="shared" si="6"/>
        <v>457.91011235955057</v>
      </c>
      <c r="M109" s="39">
        <f t="shared" si="7"/>
        <v>2.4614627725952682</v>
      </c>
      <c r="N109"/>
      <c r="O109"/>
      <c r="P109"/>
      <c r="Q109"/>
      <c r="R109"/>
      <c r="S109"/>
      <c r="T109"/>
      <c r="U109"/>
      <c r="V109"/>
      <c r="W109"/>
      <c r="X109"/>
      <c r="Y109"/>
      <c r="Z109"/>
      <c r="AA109"/>
      <c r="AB109"/>
      <c r="AC109"/>
      <c r="AD109"/>
      <c r="AE109"/>
      <c r="AF109"/>
      <c r="AG109"/>
      <c r="AH109"/>
      <c r="AI109"/>
      <c r="AJ109"/>
      <c r="AK109"/>
    </row>
    <row r="110" spans="1:37" s="38" customFormat="1" hidden="1" x14ac:dyDescent="0.2">
      <c r="A110">
        <v>10972</v>
      </c>
      <c r="B110" t="s">
        <v>198</v>
      </c>
      <c r="C110" t="s">
        <v>51</v>
      </c>
      <c r="D110" t="s">
        <v>29</v>
      </c>
      <c r="E110">
        <v>0.01</v>
      </c>
      <c r="F110">
        <v>26</v>
      </c>
      <c r="G110" s="31">
        <v>71028</v>
      </c>
      <c r="H110" s="31">
        <v>3550</v>
      </c>
      <c r="I110" s="31">
        <v>6826</v>
      </c>
      <c r="J110" s="31">
        <f t="shared" si="4"/>
        <v>2731.8461538461538</v>
      </c>
      <c r="K110" s="31">
        <f t="shared" si="5"/>
        <v>136.53846153846155</v>
      </c>
      <c r="L110" s="31">
        <f t="shared" si="6"/>
        <v>262.53846153846155</v>
      </c>
      <c r="M110" s="39">
        <f t="shared" si="7"/>
        <v>0.78337076099117686</v>
      </c>
      <c r="N110"/>
      <c r="O110"/>
      <c r="P110"/>
      <c r="Q110"/>
      <c r="R110"/>
      <c r="S110"/>
      <c r="T110"/>
      <c r="U110"/>
      <c r="V110"/>
      <c r="W110"/>
      <c r="X110"/>
      <c r="Y110"/>
      <c r="Z110"/>
      <c r="AA110"/>
      <c r="AB110"/>
      <c r="AC110"/>
      <c r="AD110"/>
      <c r="AE110"/>
      <c r="AF110"/>
      <c r="AG110"/>
      <c r="AH110"/>
      <c r="AI110"/>
      <c r="AJ110"/>
      <c r="AK110"/>
    </row>
    <row r="111" spans="1:37" s="38" customFormat="1" hidden="1" x14ac:dyDescent="0.2">
      <c r="A111">
        <v>10972</v>
      </c>
      <c r="B111" t="s">
        <v>198</v>
      </c>
      <c r="C111" t="s">
        <v>51</v>
      </c>
      <c r="D111" t="s">
        <v>29</v>
      </c>
      <c r="E111">
        <v>0.01</v>
      </c>
      <c r="F111">
        <v>63</v>
      </c>
      <c r="G111" s="31">
        <v>159256</v>
      </c>
      <c r="H111" s="31">
        <v>14070</v>
      </c>
      <c r="I111" s="31">
        <v>15304</v>
      </c>
      <c r="J111" s="31">
        <f t="shared" si="4"/>
        <v>2527.8730158730159</v>
      </c>
      <c r="K111" s="31">
        <f t="shared" si="5"/>
        <v>223.33333333333334</v>
      </c>
      <c r="L111" s="31">
        <f t="shared" si="6"/>
        <v>242.92063492063491</v>
      </c>
      <c r="M111" s="39">
        <f t="shared" si="7"/>
        <v>0.6148687393618677</v>
      </c>
      <c r="N111"/>
      <c r="O111"/>
      <c r="P111"/>
      <c r="Q111"/>
      <c r="R111"/>
      <c r="S111"/>
      <c r="T111"/>
      <c r="U111"/>
      <c r="V111"/>
      <c r="W111"/>
      <c r="X111"/>
      <c r="Y111"/>
      <c r="Z111"/>
      <c r="AA111"/>
      <c r="AB111"/>
      <c r="AC111"/>
      <c r="AD111"/>
      <c r="AE111"/>
      <c r="AF111"/>
      <c r="AG111"/>
      <c r="AH111"/>
      <c r="AI111"/>
      <c r="AJ111"/>
      <c r="AK111"/>
    </row>
    <row r="112" spans="1:37" s="38" customFormat="1" hidden="1" x14ac:dyDescent="0.2">
      <c r="A112">
        <v>10998</v>
      </c>
      <c r="B112" t="s">
        <v>156</v>
      </c>
      <c r="C112" t="s">
        <v>51</v>
      </c>
      <c r="D112" t="s">
        <v>35</v>
      </c>
      <c r="E112">
        <v>0.01</v>
      </c>
      <c r="F112">
        <v>89</v>
      </c>
      <c r="G112" s="31">
        <v>289444</v>
      </c>
      <c r="H112" s="31">
        <v>32258</v>
      </c>
      <c r="I112" s="31">
        <v>27700</v>
      </c>
      <c r="J112" s="31">
        <f t="shared" si="4"/>
        <v>3252.1797752808989</v>
      </c>
      <c r="K112" s="31">
        <f t="shared" si="5"/>
        <v>362.44943820224717</v>
      </c>
      <c r="L112" s="31">
        <f t="shared" si="6"/>
        <v>311.23595505617976</v>
      </c>
      <c r="M112" s="39">
        <f t="shared" si="7"/>
        <v>1.2016447250682822</v>
      </c>
      <c r="N112"/>
      <c r="O112"/>
      <c r="P112"/>
      <c r="Q112"/>
      <c r="R112"/>
      <c r="S112"/>
      <c r="T112"/>
      <c r="U112"/>
      <c r="V112"/>
      <c r="W112"/>
      <c r="X112"/>
      <c r="Y112"/>
      <c r="Z112"/>
      <c r="AA112"/>
      <c r="AB112"/>
      <c r="AC112"/>
      <c r="AD112"/>
      <c r="AE112"/>
      <c r="AF112"/>
      <c r="AG112"/>
      <c r="AH112"/>
      <c r="AI112"/>
      <c r="AJ112"/>
      <c r="AK112"/>
    </row>
    <row r="113" spans="1:37" s="38" customFormat="1" hidden="1" x14ac:dyDescent="0.2">
      <c r="A113">
        <v>10999</v>
      </c>
      <c r="B113" t="s">
        <v>52</v>
      </c>
      <c r="C113" t="s">
        <v>51</v>
      </c>
      <c r="D113" t="s">
        <v>35</v>
      </c>
      <c r="E113">
        <v>0.01</v>
      </c>
      <c r="F113">
        <v>89</v>
      </c>
      <c r="G113" s="31">
        <v>342830</v>
      </c>
      <c r="H113" s="31">
        <v>37306</v>
      </c>
      <c r="I113" s="31">
        <v>33768</v>
      </c>
      <c r="J113" s="31">
        <f t="shared" si="4"/>
        <v>3852.0224719101125</v>
      </c>
      <c r="K113" s="31">
        <f t="shared" si="5"/>
        <v>419.16853932584269</v>
      </c>
      <c r="L113" s="31">
        <f t="shared" si="6"/>
        <v>379.41573033707863</v>
      </c>
      <c r="M113" s="39">
        <f t="shared" si="7"/>
        <v>1.7872564848655665</v>
      </c>
      <c r="N113"/>
      <c r="O113"/>
      <c r="P113"/>
      <c r="Q113"/>
      <c r="R113"/>
      <c r="S113"/>
      <c r="T113"/>
      <c r="U113"/>
      <c r="V113"/>
      <c r="W113"/>
      <c r="X113"/>
      <c r="Y113"/>
      <c r="Z113"/>
      <c r="AA113"/>
      <c r="AB113"/>
      <c r="AC113"/>
      <c r="AD113"/>
      <c r="AE113"/>
      <c r="AF113"/>
      <c r="AG113"/>
      <c r="AH113"/>
      <c r="AI113"/>
      <c r="AJ113"/>
      <c r="AK113"/>
    </row>
    <row r="114" spans="1:37" s="38" customFormat="1" hidden="1" x14ac:dyDescent="0.2">
      <c r="A114">
        <v>11000</v>
      </c>
      <c r="B114" t="s">
        <v>52</v>
      </c>
      <c r="C114" t="s">
        <v>51</v>
      </c>
      <c r="D114" t="s">
        <v>35</v>
      </c>
      <c r="E114">
        <v>0.01</v>
      </c>
      <c r="F114">
        <v>89</v>
      </c>
      <c r="G114" s="31">
        <v>372860</v>
      </c>
      <c r="H114" s="31">
        <v>28418</v>
      </c>
      <c r="I114" s="31">
        <v>36726</v>
      </c>
      <c r="J114" s="31">
        <f t="shared" si="4"/>
        <v>4189.4382022471909</v>
      </c>
      <c r="K114" s="31">
        <f t="shared" si="5"/>
        <v>319.30337078651684</v>
      </c>
      <c r="L114" s="31">
        <f t="shared" si="6"/>
        <v>412.65168539325845</v>
      </c>
      <c r="M114" s="39">
        <f t="shared" si="7"/>
        <v>2.0727277415366885</v>
      </c>
      <c r="N114"/>
      <c r="O114"/>
      <c r="P114"/>
      <c r="Q114"/>
      <c r="R114"/>
      <c r="S114"/>
      <c r="T114"/>
      <c r="U114"/>
      <c r="V114"/>
      <c r="W114"/>
      <c r="X114"/>
      <c r="Y114"/>
      <c r="Z114"/>
      <c r="AA114"/>
      <c r="AB114"/>
      <c r="AC114"/>
      <c r="AD114"/>
      <c r="AE114"/>
      <c r="AF114"/>
      <c r="AG114"/>
      <c r="AH114"/>
      <c r="AI114"/>
      <c r="AJ114"/>
      <c r="AK114"/>
    </row>
    <row r="115" spans="1:37" s="38" customFormat="1" hidden="1" x14ac:dyDescent="0.2">
      <c r="A115">
        <v>11002</v>
      </c>
      <c r="B115" t="s">
        <v>52</v>
      </c>
      <c r="C115" t="s">
        <v>51</v>
      </c>
      <c r="D115" t="s">
        <v>35</v>
      </c>
      <c r="E115">
        <v>0.01</v>
      </c>
      <c r="F115">
        <v>89</v>
      </c>
      <c r="G115" s="31">
        <v>305672</v>
      </c>
      <c r="H115" s="31">
        <v>25772</v>
      </c>
      <c r="I115" s="31">
        <v>30108</v>
      </c>
      <c r="J115" s="31">
        <f t="shared" si="4"/>
        <v>3434.5168539325841</v>
      </c>
      <c r="K115" s="31">
        <f t="shared" si="5"/>
        <v>289.57303370786519</v>
      </c>
      <c r="L115" s="31">
        <f t="shared" si="6"/>
        <v>338.29213483146066</v>
      </c>
      <c r="M115" s="39">
        <f t="shared" si="7"/>
        <v>1.4340364715402434</v>
      </c>
      <c r="N115"/>
      <c r="O115"/>
      <c r="P115"/>
      <c r="Q115"/>
      <c r="R115"/>
      <c r="S115"/>
      <c r="T115"/>
      <c r="U115"/>
      <c r="V115"/>
      <c r="W115"/>
      <c r="X115"/>
      <c r="Y115"/>
      <c r="Z115"/>
      <c r="AA115"/>
      <c r="AB115"/>
      <c r="AC115"/>
      <c r="AD115"/>
      <c r="AE115"/>
      <c r="AF115"/>
      <c r="AG115"/>
      <c r="AH115"/>
      <c r="AI115"/>
      <c r="AJ115"/>
      <c r="AK115"/>
    </row>
    <row r="116" spans="1:37" s="38" customFormat="1" hidden="1" x14ac:dyDescent="0.2">
      <c r="A116">
        <v>11021</v>
      </c>
      <c r="B116" t="s">
        <v>236</v>
      </c>
      <c r="C116" t="s">
        <v>51</v>
      </c>
      <c r="D116" t="s">
        <v>29</v>
      </c>
      <c r="E116">
        <v>0.01</v>
      </c>
      <c r="F116">
        <v>47</v>
      </c>
      <c r="G116" s="31">
        <v>69134</v>
      </c>
      <c r="H116" s="31">
        <v>10332</v>
      </c>
      <c r="I116" s="31">
        <v>6574</v>
      </c>
      <c r="J116" s="31">
        <f t="shared" si="4"/>
        <v>1470.936170212766</v>
      </c>
      <c r="K116" s="31">
        <f t="shared" si="5"/>
        <v>219.82978723404256</v>
      </c>
      <c r="L116" s="31">
        <f t="shared" si="6"/>
        <v>139.87234042553192</v>
      </c>
      <c r="M116" s="39">
        <f t="shared" si="7"/>
        <v>-0.27023674587566704</v>
      </c>
      <c r="N116"/>
      <c r="O116"/>
      <c r="P116"/>
      <c r="Q116"/>
      <c r="R116"/>
      <c r="S116"/>
      <c r="T116"/>
      <c r="U116"/>
      <c r="V116"/>
      <c r="W116"/>
      <c r="X116"/>
      <c r="Y116"/>
      <c r="Z116"/>
      <c r="AA116"/>
      <c r="AB116"/>
      <c r="AC116"/>
      <c r="AD116"/>
      <c r="AE116"/>
      <c r="AF116"/>
      <c r="AG116"/>
      <c r="AH116"/>
      <c r="AI116"/>
      <c r="AJ116"/>
      <c r="AK116"/>
    </row>
    <row r="117" spans="1:37" s="38" customFormat="1" hidden="1" x14ac:dyDescent="0.2">
      <c r="A117">
        <v>11022</v>
      </c>
      <c r="B117" t="s">
        <v>236</v>
      </c>
      <c r="C117" t="s">
        <v>51</v>
      </c>
      <c r="D117" t="s">
        <v>29</v>
      </c>
      <c r="E117">
        <v>0.01</v>
      </c>
      <c r="F117">
        <v>47</v>
      </c>
      <c r="G117" s="31">
        <v>64074</v>
      </c>
      <c r="H117" s="31">
        <v>10478</v>
      </c>
      <c r="I117" s="31">
        <v>6094</v>
      </c>
      <c r="J117" s="31">
        <f t="shared" si="4"/>
        <v>1363.2765957446809</v>
      </c>
      <c r="K117" s="31">
        <f t="shared" si="5"/>
        <v>222.93617021276594</v>
      </c>
      <c r="L117" s="31">
        <f t="shared" si="6"/>
        <v>129.65957446808511</v>
      </c>
      <c r="M117" s="39">
        <f t="shared" si="7"/>
        <v>-0.35795653990692966</v>
      </c>
      <c r="N117"/>
      <c r="O117"/>
      <c r="P117"/>
      <c r="Q117"/>
      <c r="R117"/>
      <c r="S117"/>
      <c r="T117"/>
      <c r="U117"/>
      <c r="V117"/>
      <c r="W117"/>
      <c r="X117"/>
      <c r="Y117"/>
      <c r="Z117"/>
      <c r="AA117"/>
      <c r="AB117"/>
      <c r="AC117"/>
      <c r="AD117"/>
      <c r="AE117"/>
      <c r="AF117"/>
      <c r="AG117"/>
      <c r="AH117"/>
      <c r="AI117"/>
      <c r="AJ117"/>
      <c r="AK117"/>
    </row>
    <row r="118" spans="1:37" s="38" customFormat="1" hidden="1" x14ac:dyDescent="0.2">
      <c r="A118">
        <v>11028</v>
      </c>
      <c r="B118" t="s">
        <v>78</v>
      </c>
      <c r="C118" t="s">
        <v>51</v>
      </c>
      <c r="D118" t="s">
        <v>29</v>
      </c>
      <c r="E118">
        <v>0.01</v>
      </c>
      <c r="F118">
        <v>21</v>
      </c>
      <c r="G118" s="31">
        <v>10164</v>
      </c>
      <c r="H118" s="31">
        <v>1644</v>
      </c>
      <c r="I118" s="31">
        <v>790</v>
      </c>
      <c r="J118" s="31">
        <f t="shared" si="4"/>
        <v>484</v>
      </c>
      <c r="K118" s="31">
        <f t="shared" si="5"/>
        <v>78.285714285714292</v>
      </c>
      <c r="L118" s="31">
        <f t="shared" si="6"/>
        <v>37.61904761904762</v>
      </c>
      <c r="M118" s="39">
        <f t="shared" si="7"/>
        <v>-1.1485137788926465</v>
      </c>
      <c r="N118"/>
      <c r="O118"/>
      <c r="P118"/>
      <c r="Q118"/>
      <c r="R118"/>
      <c r="S118"/>
      <c r="T118"/>
      <c r="U118"/>
      <c r="V118"/>
      <c r="W118"/>
      <c r="X118"/>
      <c r="Y118"/>
      <c r="Z118"/>
      <c r="AA118"/>
      <c r="AB118"/>
      <c r="AC118"/>
      <c r="AD118"/>
      <c r="AE118"/>
      <c r="AF118"/>
      <c r="AG118"/>
      <c r="AH118"/>
      <c r="AI118"/>
      <c r="AJ118"/>
      <c r="AK118"/>
    </row>
    <row r="119" spans="1:37" s="38" customFormat="1" hidden="1" x14ac:dyDescent="0.2">
      <c r="A119">
        <v>11028</v>
      </c>
      <c r="B119" t="s">
        <v>78</v>
      </c>
      <c r="C119" t="s">
        <v>51</v>
      </c>
      <c r="D119" t="s">
        <v>29</v>
      </c>
      <c r="E119">
        <v>0.01</v>
      </c>
      <c r="F119">
        <v>68</v>
      </c>
      <c r="G119" s="31">
        <v>51930</v>
      </c>
      <c r="H119" s="31">
        <v>2786</v>
      </c>
      <c r="I119" s="31">
        <v>4040</v>
      </c>
      <c r="J119" s="31">
        <f t="shared" si="4"/>
        <v>763.67647058823525</v>
      </c>
      <c r="K119" s="31">
        <f t="shared" si="5"/>
        <v>40.970588235294116</v>
      </c>
      <c r="L119" s="31">
        <f t="shared" si="6"/>
        <v>59.411764705882355</v>
      </c>
      <c r="M119" s="39">
        <f t="shared" si="7"/>
        <v>-0.96133112316510516</v>
      </c>
      <c r="N119"/>
      <c r="O119"/>
      <c r="P119"/>
      <c r="Q119"/>
      <c r="R119"/>
      <c r="S119"/>
      <c r="T119"/>
      <c r="U119"/>
      <c r="V119"/>
      <c r="W119"/>
      <c r="X119"/>
      <c r="Y119"/>
      <c r="Z119"/>
      <c r="AA119"/>
      <c r="AB119"/>
      <c r="AC119"/>
      <c r="AD119"/>
      <c r="AE119"/>
      <c r="AF119"/>
      <c r="AG119"/>
      <c r="AH119"/>
      <c r="AI119"/>
      <c r="AJ119"/>
      <c r="AK119"/>
    </row>
    <row r="120" spans="1:37" s="38" customFormat="1" hidden="1" x14ac:dyDescent="0.2">
      <c r="A120">
        <v>11032</v>
      </c>
      <c r="B120" t="s">
        <v>123</v>
      </c>
      <c r="C120" t="s">
        <v>51</v>
      </c>
      <c r="D120" t="s">
        <v>29</v>
      </c>
      <c r="E120">
        <v>0.01</v>
      </c>
      <c r="F120">
        <v>20</v>
      </c>
      <c r="G120" s="31">
        <v>38340</v>
      </c>
      <c r="H120" s="31">
        <v>6492</v>
      </c>
      <c r="I120" s="31">
        <v>4524</v>
      </c>
      <c r="J120" s="31">
        <f t="shared" si="4"/>
        <v>1917</v>
      </c>
      <c r="K120" s="31">
        <f t="shared" si="5"/>
        <v>324.60000000000002</v>
      </c>
      <c r="L120" s="31">
        <f t="shared" si="6"/>
        <v>226.2</v>
      </c>
      <c r="M120" s="39">
        <f t="shared" si="7"/>
        <v>0.47125136308776022</v>
      </c>
      <c r="N120"/>
      <c r="O120"/>
      <c r="P120"/>
      <c r="Q120"/>
      <c r="R120"/>
      <c r="S120"/>
      <c r="T120"/>
      <c r="U120"/>
      <c r="V120"/>
      <c r="W120"/>
      <c r="X120"/>
      <c r="Y120"/>
      <c r="Z120"/>
      <c r="AA120"/>
      <c r="AB120"/>
      <c r="AC120"/>
      <c r="AD120"/>
      <c r="AE120"/>
      <c r="AF120"/>
      <c r="AG120"/>
      <c r="AH120"/>
      <c r="AI120"/>
      <c r="AJ120"/>
      <c r="AK120"/>
    </row>
    <row r="121" spans="1:37" s="38" customFormat="1" hidden="1" x14ac:dyDescent="0.2">
      <c r="A121">
        <v>11032</v>
      </c>
      <c r="B121" t="s">
        <v>123</v>
      </c>
      <c r="C121" t="s">
        <v>51</v>
      </c>
      <c r="D121" t="s">
        <v>29</v>
      </c>
      <c r="E121">
        <v>0.01</v>
      </c>
      <c r="F121">
        <v>69</v>
      </c>
      <c r="G121" s="31">
        <v>141810</v>
      </c>
      <c r="H121" s="31">
        <v>31574</v>
      </c>
      <c r="I121" s="31">
        <v>16734</v>
      </c>
      <c r="J121" s="31">
        <f t="shared" si="4"/>
        <v>2055.217391304348</v>
      </c>
      <c r="K121" s="31">
        <f t="shared" si="5"/>
        <v>457.59420289855075</v>
      </c>
      <c r="L121" s="31">
        <f t="shared" si="6"/>
        <v>242.52173913043478</v>
      </c>
      <c r="M121" s="39">
        <f t="shared" si="7"/>
        <v>0.6114425317407306</v>
      </c>
      <c r="N121"/>
      <c r="O121"/>
      <c r="P121"/>
      <c r="Q121"/>
      <c r="R121"/>
      <c r="S121"/>
      <c r="T121"/>
      <c r="U121"/>
      <c r="V121"/>
      <c r="W121"/>
      <c r="X121"/>
      <c r="Y121"/>
      <c r="Z121"/>
      <c r="AA121"/>
      <c r="AB121"/>
      <c r="AC121"/>
      <c r="AD121"/>
      <c r="AE121"/>
      <c r="AF121"/>
      <c r="AG121"/>
      <c r="AH121"/>
      <c r="AI121"/>
      <c r="AJ121"/>
      <c r="AK121"/>
    </row>
    <row r="122" spans="1:37" s="38" customFormat="1" hidden="1" x14ac:dyDescent="0.2">
      <c r="A122">
        <v>11035</v>
      </c>
      <c r="B122" t="s">
        <v>106</v>
      </c>
      <c r="C122" t="s">
        <v>51</v>
      </c>
      <c r="D122" t="s">
        <v>29</v>
      </c>
      <c r="E122">
        <v>0.01</v>
      </c>
      <c r="F122">
        <v>89</v>
      </c>
      <c r="G122" s="31">
        <v>53438</v>
      </c>
      <c r="H122" s="31">
        <v>4562</v>
      </c>
      <c r="I122" s="31">
        <v>4302</v>
      </c>
      <c r="J122" s="31">
        <f t="shared" si="4"/>
        <v>600.42696629213481</v>
      </c>
      <c r="K122" s="31">
        <f t="shared" si="5"/>
        <v>51.258426966292134</v>
      </c>
      <c r="L122" s="31">
        <f t="shared" si="6"/>
        <v>48.337078651685395</v>
      </c>
      <c r="M122" s="39">
        <f t="shared" si="7"/>
        <v>-1.0564541470043707</v>
      </c>
      <c r="N122"/>
      <c r="O122"/>
      <c r="P122"/>
      <c r="Q122"/>
      <c r="R122"/>
      <c r="S122"/>
      <c r="T122"/>
      <c r="U122"/>
      <c r="V122"/>
      <c r="W122"/>
      <c r="X122"/>
      <c r="Y122"/>
      <c r="Z122"/>
      <c r="AA122"/>
      <c r="AB122"/>
      <c r="AC122"/>
      <c r="AD122"/>
      <c r="AE122"/>
      <c r="AF122"/>
      <c r="AG122"/>
      <c r="AH122"/>
      <c r="AI122"/>
      <c r="AJ122"/>
      <c r="AK122"/>
    </row>
    <row r="123" spans="1:37" s="38" customFormat="1" hidden="1" x14ac:dyDescent="0.2">
      <c r="A123">
        <v>11036</v>
      </c>
      <c r="B123" t="s">
        <v>90</v>
      </c>
      <c r="C123" t="s">
        <v>51</v>
      </c>
      <c r="D123" t="s">
        <v>29</v>
      </c>
      <c r="E123">
        <v>0.01</v>
      </c>
      <c r="F123">
        <v>25</v>
      </c>
      <c r="G123" s="31">
        <v>13502</v>
      </c>
      <c r="H123" s="31">
        <v>2112</v>
      </c>
      <c r="I123" s="31">
        <v>1098</v>
      </c>
      <c r="J123" s="31">
        <f t="shared" si="4"/>
        <v>540.08000000000004</v>
      </c>
      <c r="K123" s="31">
        <f t="shared" si="5"/>
        <v>84.48</v>
      </c>
      <c r="L123" s="31">
        <f t="shared" si="6"/>
        <v>43.92</v>
      </c>
      <c r="M123" s="39">
        <f t="shared" si="7"/>
        <v>-1.0943934507307236</v>
      </c>
      <c r="N123"/>
      <c r="O123"/>
      <c r="P123"/>
      <c r="Q123"/>
      <c r="R123"/>
      <c r="S123"/>
      <c r="T123"/>
      <c r="U123"/>
      <c r="V123"/>
      <c r="W123"/>
      <c r="X123"/>
      <c r="Y123"/>
      <c r="Z123"/>
      <c r="AA123"/>
      <c r="AB123"/>
      <c r="AC123"/>
      <c r="AD123"/>
      <c r="AE123"/>
      <c r="AF123"/>
      <c r="AG123"/>
      <c r="AH123"/>
      <c r="AI123"/>
      <c r="AJ123"/>
      <c r="AK123"/>
    </row>
    <row r="124" spans="1:37" s="38" customFormat="1" hidden="1" x14ac:dyDescent="0.2">
      <c r="A124">
        <v>11036</v>
      </c>
      <c r="B124" t="s">
        <v>90</v>
      </c>
      <c r="C124" t="s">
        <v>51</v>
      </c>
      <c r="D124" t="s">
        <v>29</v>
      </c>
      <c r="E124">
        <v>0.01</v>
      </c>
      <c r="F124">
        <v>64</v>
      </c>
      <c r="G124" s="31">
        <v>38842</v>
      </c>
      <c r="H124" s="31">
        <v>2954</v>
      </c>
      <c r="I124" s="31">
        <v>3158</v>
      </c>
      <c r="J124" s="31">
        <f t="shared" si="4"/>
        <v>606.90625</v>
      </c>
      <c r="K124" s="31">
        <f t="shared" si="5"/>
        <v>46.15625</v>
      </c>
      <c r="L124" s="31">
        <f t="shared" si="6"/>
        <v>49.34375</v>
      </c>
      <c r="M124" s="39">
        <f t="shared" si="7"/>
        <v>-1.0478076154281779</v>
      </c>
      <c r="N124"/>
      <c r="O124"/>
      <c r="P124"/>
      <c r="Q124"/>
      <c r="R124"/>
      <c r="S124"/>
      <c r="T124"/>
      <c r="U124"/>
      <c r="V124"/>
      <c r="W124"/>
      <c r="X124"/>
      <c r="Y124"/>
      <c r="Z124"/>
      <c r="AA124"/>
      <c r="AB124"/>
      <c r="AC124"/>
      <c r="AD124"/>
      <c r="AE124"/>
      <c r="AF124"/>
      <c r="AG124"/>
      <c r="AH124"/>
      <c r="AI124"/>
      <c r="AJ124"/>
      <c r="AK124"/>
    </row>
    <row r="125" spans="1:37" s="38" customFormat="1" x14ac:dyDescent="0.2">
      <c r="A125">
        <v>11037</v>
      </c>
      <c r="B125" t="s">
        <v>75</v>
      </c>
      <c r="C125" t="s">
        <v>54</v>
      </c>
      <c r="D125" t="s">
        <v>32</v>
      </c>
      <c r="E125">
        <v>0.01</v>
      </c>
      <c r="F125">
        <v>89</v>
      </c>
      <c r="G125" s="31">
        <v>247710</v>
      </c>
      <c r="H125" s="31">
        <v>10790</v>
      </c>
      <c r="I125" s="31">
        <v>19148</v>
      </c>
      <c r="J125" s="31">
        <f t="shared" si="4"/>
        <v>2783.2584269662921</v>
      </c>
      <c r="K125" s="31">
        <f t="shared" si="5"/>
        <v>121.23595505617978</v>
      </c>
      <c r="L125" s="31">
        <f t="shared" si="6"/>
        <v>215.14606741573033</v>
      </c>
      <c r="M125" s="39">
        <f t="shared" si="7"/>
        <v>0.3763065955715163</v>
      </c>
      <c r="N125"/>
      <c r="O125"/>
      <c r="P125"/>
      <c r="Q125"/>
      <c r="R125"/>
      <c r="S125"/>
      <c r="T125"/>
      <c r="U125"/>
      <c r="V125"/>
      <c r="W125"/>
      <c r="X125"/>
      <c r="Y125"/>
      <c r="Z125"/>
      <c r="AA125"/>
      <c r="AB125"/>
      <c r="AC125"/>
      <c r="AD125"/>
      <c r="AE125"/>
      <c r="AF125"/>
      <c r="AG125"/>
      <c r="AH125"/>
      <c r="AI125"/>
      <c r="AJ125"/>
      <c r="AK125"/>
    </row>
    <row r="126" spans="1:37" s="38" customFormat="1" x14ac:dyDescent="0.2">
      <c r="A126">
        <v>11038</v>
      </c>
      <c r="B126" t="s">
        <v>75</v>
      </c>
      <c r="C126" t="s">
        <v>54</v>
      </c>
      <c r="D126" t="s">
        <v>32</v>
      </c>
      <c r="E126">
        <v>0.01</v>
      </c>
      <c r="F126">
        <v>89</v>
      </c>
      <c r="G126" s="31">
        <v>176670</v>
      </c>
      <c r="H126" s="31">
        <v>16986</v>
      </c>
      <c r="I126" s="31">
        <v>13656</v>
      </c>
      <c r="J126" s="31">
        <f t="shared" si="4"/>
        <v>1985.056179775281</v>
      </c>
      <c r="K126" s="31">
        <f t="shared" si="5"/>
        <v>190.85393258426967</v>
      </c>
      <c r="L126" s="31">
        <f t="shared" si="6"/>
        <v>153.43820224719101</v>
      </c>
      <c r="M126" s="39">
        <f t="shared" si="7"/>
        <v>-0.15371644081719249</v>
      </c>
      <c r="N126"/>
      <c r="O126"/>
      <c r="P126"/>
      <c r="Q126"/>
      <c r="R126"/>
      <c r="S126"/>
      <c r="T126"/>
      <c r="U126"/>
      <c r="V126"/>
      <c r="W126"/>
      <c r="X126"/>
      <c r="Y126"/>
      <c r="Z126"/>
      <c r="AA126"/>
      <c r="AB126"/>
      <c r="AC126"/>
      <c r="AD126"/>
      <c r="AE126"/>
      <c r="AF126"/>
      <c r="AG126"/>
      <c r="AH126"/>
      <c r="AI126"/>
      <c r="AJ126"/>
      <c r="AK126"/>
    </row>
    <row r="127" spans="1:37" s="38" customFormat="1" x14ac:dyDescent="0.2">
      <c r="A127">
        <v>11039</v>
      </c>
      <c r="B127" t="s">
        <v>75</v>
      </c>
      <c r="C127" t="s">
        <v>54</v>
      </c>
      <c r="D127" t="s">
        <v>32</v>
      </c>
      <c r="E127">
        <v>0.01</v>
      </c>
      <c r="F127">
        <v>89</v>
      </c>
      <c r="G127" s="31">
        <v>237918</v>
      </c>
      <c r="H127" s="31">
        <v>16058</v>
      </c>
      <c r="I127" s="31">
        <v>18392</v>
      </c>
      <c r="J127" s="31">
        <f t="shared" si="4"/>
        <v>2673.2359550561796</v>
      </c>
      <c r="K127" s="31">
        <f t="shared" si="5"/>
        <v>180.42696629213484</v>
      </c>
      <c r="L127" s="31">
        <f t="shared" si="6"/>
        <v>206.65168539325842</v>
      </c>
      <c r="M127" s="39">
        <f t="shared" si="7"/>
        <v>0.30334639609776104</v>
      </c>
      <c r="N127"/>
      <c r="O127"/>
      <c r="P127"/>
      <c r="Q127"/>
      <c r="R127"/>
      <c r="S127"/>
      <c r="T127"/>
      <c r="U127"/>
      <c r="V127"/>
      <c r="W127"/>
      <c r="X127"/>
      <c r="Y127"/>
      <c r="Z127"/>
      <c r="AA127"/>
      <c r="AB127"/>
      <c r="AC127"/>
      <c r="AD127"/>
      <c r="AE127"/>
      <c r="AF127"/>
      <c r="AG127"/>
      <c r="AH127"/>
      <c r="AI127"/>
      <c r="AJ127"/>
      <c r="AK127"/>
    </row>
    <row r="128" spans="1:37" s="38" customFormat="1" x14ac:dyDescent="0.2">
      <c r="A128">
        <v>11040</v>
      </c>
      <c r="B128" t="s">
        <v>75</v>
      </c>
      <c r="C128" t="s">
        <v>54</v>
      </c>
      <c r="D128" t="s">
        <v>32</v>
      </c>
      <c r="E128">
        <v>0.01</v>
      </c>
      <c r="F128">
        <v>89</v>
      </c>
      <c r="G128" s="31">
        <v>220000</v>
      </c>
      <c r="H128" s="31">
        <v>9650</v>
      </c>
      <c r="I128" s="31">
        <v>17006</v>
      </c>
      <c r="J128" s="31">
        <f t="shared" si="4"/>
        <v>2471.9101123595506</v>
      </c>
      <c r="K128" s="31">
        <f t="shared" si="5"/>
        <v>108.42696629213484</v>
      </c>
      <c r="L128" s="31">
        <f t="shared" si="6"/>
        <v>191.07865168539325</v>
      </c>
      <c r="M128" s="39">
        <f t="shared" si="7"/>
        <v>0.16958603039587641</v>
      </c>
      <c r="N128"/>
      <c r="O128"/>
      <c r="P128"/>
      <c r="Q128"/>
      <c r="R128"/>
      <c r="S128"/>
      <c r="T128"/>
      <c r="U128"/>
      <c r="V128"/>
      <c r="W128"/>
      <c r="X128"/>
      <c r="Y128"/>
      <c r="Z128"/>
      <c r="AA128"/>
      <c r="AB128"/>
      <c r="AC128"/>
      <c r="AD128"/>
      <c r="AE128"/>
      <c r="AF128"/>
      <c r="AG128"/>
      <c r="AH128"/>
      <c r="AI128"/>
      <c r="AJ128"/>
      <c r="AK128"/>
    </row>
    <row r="129" spans="1:37" s="38" customFormat="1" x14ac:dyDescent="0.2">
      <c r="A129">
        <v>11041</v>
      </c>
      <c r="B129" t="s">
        <v>75</v>
      </c>
      <c r="C129" t="s">
        <v>54</v>
      </c>
      <c r="D129" t="s">
        <v>32</v>
      </c>
      <c r="E129">
        <v>0.01</v>
      </c>
      <c r="F129">
        <v>89</v>
      </c>
      <c r="G129" s="31">
        <v>150296</v>
      </c>
      <c r="H129" s="31">
        <v>11298</v>
      </c>
      <c r="I129" s="31">
        <v>11618</v>
      </c>
      <c r="J129" s="31">
        <f t="shared" si="4"/>
        <v>1688.7191011235955</v>
      </c>
      <c r="K129" s="31">
        <f t="shared" si="5"/>
        <v>126.9438202247191</v>
      </c>
      <c r="L129" s="31">
        <f t="shared" si="6"/>
        <v>130.53932584269663</v>
      </c>
      <c r="M129" s="39">
        <f t="shared" si="7"/>
        <v>-0.35040015315517303</v>
      </c>
      <c r="N129"/>
      <c r="O129"/>
      <c r="P129"/>
      <c r="Q129"/>
      <c r="R129"/>
      <c r="S129"/>
      <c r="T129"/>
      <c r="U129"/>
      <c r="V129"/>
      <c r="W129"/>
      <c r="X129"/>
      <c r="Y129"/>
      <c r="Z129"/>
      <c r="AA129"/>
      <c r="AB129"/>
      <c r="AC129"/>
      <c r="AD129"/>
      <c r="AE129"/>
      <c r="AF129"/>
      <c r="AG129"/>
      <c r="AH129"/>
      <c r="AI129"/>
      <c r="AJ129"/>
      <c r="AK129"/>
    </row>
    <row r="130" spans="1:37" s="38" customFormat="1" x14ac:dyDescent="0.2">
      <c r="A130">
        <v>11042</v>
      </c>
      <c r="B130" t="s">
        <v>74</v>
      </c>
      <c r="C130" t="s">
        <v>54</v>
      </c>
      <c r="D130" t="s">
        <v>32</v>
      </c>
      <c r="E130">
        <v>0.01</v>
      </c>
      <c r="F130">
        <v>89</v>
      </c>
      <c r="G130" s="31">
        <v>124098</v>
      </c>
      <c r="H130" s="31">
        <v>6700</v>
      </c>
      <c r="I130" s="31">
        <v>9134</v>
      </c>
      <c r="J130" s="31">
        <f t="shared" si="4"/>
        <v>1394.3595505617977</v>
      </c>
      <c r="K130" s="31">
        <f t="shared" si="5"/>
        <v>75.280898876404493</v>
      </c>
      <c r="L130" s="31">
        <f t="shared" si="6"/>
        <v>102.62921348314607</v>
      </c>
      <c r="M130" s="39">
        <f t="shared" si="7"/>
        <v>-0.5901265228546545</v>
      </c>
      <c r="N130"/>
      <c r="O130"/>
      <c r="P130"/>
      <c r="Q130"/>
      <c r="R130"/>
      <c r="S130"/>
      <c r="T130"/>
      <c r="U130"/>
      <c r="V130"/>
      <c r="W130"/>
      <c r="X130"/>
      <c r="Y130"/>
      <c r="Z130"/>
      <c r="AA130"/>
      <c r="AB130"/>
      <c r="AC130"/>
      <c r="AD130"/>
      <c r="AE130"/>
      <c r="AF130"/>
      <c r="AG130"/>
      <c r="AH130"/>
      <c r="AI130"/>
      <c r="AJ130"/>
      <c r="AK130"/>
    </row>
    <row r="131" spans="1:37" s="38" customFormat="1" x14ac:dyDescent="0.2">
      <c r="A131">
        <v>11043</v>
      </c>
      <c r="B131" t="s">
        <v>74</v>
      </c>
      <c r="C131" t="s">
        <v>54</v>
      </c>
      <c r="D131" t="s">
        <v>32</v>
      </c>
      <c r="E131">
        <v>0.01</v>
      </c>
      <c r="F131">
        <v>89</v>
      </c>
      <c r="G131" s="31">
        <v>96362</v>
      </c>
      <c r="H131" s="31">
        <v>-5074</v>
      </c>
      <c r="I131" s="31">
        <v>7092</v>
      </c>
      <c r="J131" s="31">
        <f t="shared" si="4"/>
        <v>1082.7191011235955</v>
      </c>
      <c r="K131" s="31">
        <f t="shared" si="5"/>
        <v>-57.011235955056179</v>
      </c>
      <c r="L131" s="31">
        <f t="shared" si="6"/>
        <v>79.68539325842697</v>
      </c>
      <c r="M131" s="39">
        <f t="shared" si="7"/>
        <v>-0.78719626799408349</v>
      </c>
      <c r="N131"/>
      <c r="O131"/>
      <c r="P131"/>
      <c r="Q131"/>
      <c r="R131"/>
      <c r="S131"/>
      <c r="T131"/>
      <c r="U131"/>
      <c r="V131"/>
      <c r="W131"/>
      <c r="X131"/>
      <c r="Y131"/>
      <c r="Z131"/>
      <c r="AA131"/>
      <c r="AB131"/>
      <c r="AC131"/>
      <c r="AD131"/>
      <c r="AE131"/>
      <c r="AF131"/>
      <c r="AG131"/>
      <c r="AH131"/>
      <c r="AI131"/>
      <c r="AJ131"/>
      <c r="AK131"/>
    </row>
    <row r="132" spans="1:37" s="38" customFormat="1" x14ac:dyDescent="0.2">
      <c r="A132">
        <v>11044</v>
      </c>
      <c r="B132" t="s">
        <v>74</v>
      </c>
      <c r="C132" t="s">
        <v>54</v>
      </c>
      <c r="D132" t="s">
        <v>32</v>
      </c>
      <c r="E132">
        <v>0.01</v>
      </c>
      <c r="F132">
        <v>89</v>
      </c>
      <c r="G132" s="31">
        <v>106338</v>
      </c>
      <c r="H132" s="31">
        <v>5628</v>
      </c>
      <c r="I132" s="31">
        <v>7826</v>
      </c>
      <c r="J132" s="31">
        <f t="shared" si="4"/>
        <v>1194.8089887640449</v>
      </c>
      <c r="K132" s="31">
        <f t="shared" si="5"/>
        <v>63.235955056179776</v>
      </c>
      <c r="L132" s="31">
        <f t="shared" si="6"/>
        <v>87.932584269662925</v>
      </c>
      <c r="M132" s="39">
        <f t="shared" si="7"/>
        <v>-0.71635924892829461</v>
      </c>
      <c r="N132"/>
      <c r="O132"/>
      <c r="P132"/>
      <c r="Q132"/>
      <c r="R132"/>
      <c r="S132"/>
      <c r="T132"/>
      <c r="U132"/>
      <c r="V132"/>
      <c r="W132"/>
      <c r="X132"/>
      <c r="Y132"/>
      <c r="Z132"/>
      <c r="AA132"/>
      <c r="AB132"/>
      <c r="AC132"/>
      <c r="AD132"/>
      <c r="AE132"/>
      <c r="AF132"/>
      <c r="AG132"/>
      <c r="AH132"/>
      <c r="AI132"/>
      <c r="AJ132"/>
      <c r="AK132"/>
    </row>
    <row r="133" spans="1:37" s="38" customFormat="1" x14ac:dyDescent="0.2">
      <c r="A133">
        <v>11045</v>
      </c>
      <c r="B133" t="s">
        <v>74</v>
      </c>
      <c r="C133" t="s">
        <v>54</v>
      </c>
      <c r="D133" t="s">
        <v>32</v>
      </c>
      <c r="E133">
        <v>0.01</v>
      </c>
      <c r="F133">
        <v>89</v>
      </c>
      <c r="G133" s="31">
        <v>180160</v>
      </c>
      <c r="H133" s="31">
        <v>12400</v>
      </c>
      <c r="I133" s="31">
        <v>13260</v>
      </c>
      <c r="J133" s="31">
        <f t="shared" si="4"/>
        <v>2024.2696629213483</v>
      </c>
      <c r="K133" s="31">
        <f t="shared" si="5"/>
        <v>139.32584269662922</v>
      </c>
      <c r="L133" s="31">
        <f t="shared" si="6"/>
        <v>148.98876404494382</v>
      </c>
      <c r="M133" s="39">
        <f t="shared" si="7"/>
        <v>-0.19193368816058815</v>
      </c>
      <c r="N133"/>
      <c r="O133"/>
      <c r="P133"/>
      <c r="Q133"/>
      <c r="R133"/>
      <c r="S133"/>
      <c r="T133"/>
      <c r="U133"/>
      <c r="V133"/>
      <c r="W133"/>
      <c r="X133"/>
      <c r="Y133"/>
      <c r="Z133"/>
      <c r="AA133"/>
      <c r="AB133"/>
      <c r="AC133"/>
      <c r="AD133"/>
      <c r="AE133"/>
      <c r="AF133"/>
      <c r="AG133"/>
      <c r="AH133"/>
      <c r="AI133"/>
      <c r="AJ133"/>
      <c r="AK133"/>
    </row>
    <row r="134" spans="1:37" s="38" customFormat="1" x14ac:dyDescent="0.2">
      <c r="A134">
        <v>11046</v>
      </c>
      <c r="B134" t="s">
        <v>74</v>
      </c>
      <c r="C134" t="s">
        <v>54</v>
      </c>
      <c r="D134" t="s">
        <v>32</v>
      </c>
      <c r="E134">
        <v>0.01</v>
      </c>
      <c r="F134">
        <v>89</v>
      </c>
      <c r="G134" s="31">
        <v>121398</v>
      </c>
      <c r="H134" s="31">
        <v>1776</v>
      </c>
      <c r="I134" s="31">
        <v>8934</v>
      </c>
      <c r="J134" s="31">
        <f t="shared" si="4"/>
        <v>1364.0224719101125</v>
      </c>
      <c r="K134" s="31">
        <f t="shared" si="5"/>
        <v>19.95505617977528</v>
      </c>
      <c r="L134" s="31">
        <f t="shared" si="6"/>
        <v>100.38202247191012</v>
      </c>
      <c r="M134" s="39">
        <f t="shared" si="7"/>
        <v>-0.60942816292707658</v>
      </c>
      <c r="N134"/>
      <c r="O134"/>
      <c r="P134"/>
      <c r="Q134"/>
      <c r="R134"/>
      <c r="S134"/>
      <c r="T134"/>
      <c r="U134"/>
      <c r="V134"/>
      <c r="W134"/>
      <c r="X134"/>
      <c r="Y134"/>
      <c r="Z134"/>
      <c r="AA134"/>
      <c r="AB134"/>
      <c r="AC134"/>
      <c r="AD134"/>
      <c r="AE134"/>
      <c r="AF134"/>
      <c r="AG134"/>
      <c r="AH134"/>
      <c r="AI134"/>
      <c r="AJ134"/>
      <c r="AK134"/>
    </row>
    <row r="135" spans="1:37" s="38" customFormat="1" x14ac:dyDescent="0.2">
      <c r="A135">
        <v>11047</v>
      </c>
      <c r="B135" t="s">
        <v>74</v>
      </c>
      <c r="C135" t="s">
        <v>54</v>
      </c>
      <c r="D135" t="s">
        <v>32</v>
      </c>
      <c r="E135">
        <v>0.01</v>
      </c>
      <c r="F135">
        <v>89</v>
      </c>
      <c r="G135" s="31">
        <v>109280</v>
      </c>
      <c r="H135" s="31">
        <v>8608</v>
      </c>
      <c r="I135" s="31">
        <v>8042</v>
      </c>
      <c r="J135" s="31">
        <f t="shared" si="4"/>
        <v>1227.8651685393259</v>
      </c>
      <c r="K135" s="31">
        <f t="shared" si="5"/>
        <v>96.719101123595507</v>
      </c>
      <c r="L135" s="31">
        <f t="shared" si="6"/>
        <v>90.359550561797747</v>
      </c>
      <c r="M135" s="39">
        <f t="shared" si="7"/>
        <v>-0.69551347765007898</v>
      </c>
      <c r="N135"/>
      <c r="O135"/>
      <c r="P135"/>
      <c r="Q135"/>
      <c r="R135"/>
      <c r="S135"/>
      <c r="T135"/>
      <c r="U135"/>
      <c r="V135"/>
      <c r="W135"/>
      <c r="X135"/>
      <c r="Y135"/>
      <c r="Z135"/>
      <c r="AA135"/>
      <c r="AB135"/>
      <c r="AC135"/>
      <c r="AD135"/>
      <c r="AE135"/>
      <c r="AF135"/>
      <c r="AG135"/>
      <c r="AH135"/>
      <c r="AI135"/>
      <c r="AJ135"/>
      <c r="AK135"/>
    </row>
    <row r="136" spans="1:37" s="38" customFormat="1" x14ac:dyDescent="0.2">
      <c r="A136">
        <v>11048</v>
      </c>
      <c r="B136" t="s">
        <v>74</v>
      </c>
      <c r="C136" t="s">
        <v>54</v>
      </c>
      <c r="D136" t="s">
        <v>32</v>
      </c>
      <c r="E136">
        <v>0.01</v>
      </c>
      <c r="F136">
        <v>89</v>
      </c>
      <c r="G136" s="31">
        <v>180176</v>
      </c>
      <c r="H136" s="31">
        <v>22804</v>
      </c>
      <c r="I136" s="31">
        <v>13260</v>
      </c>
      <c r="J136" s="31">
        <f t="shared" ref="J136:J199" si="8">G136/F136</f>
        <v>2024.4494382022472</v>
      </c>
      <c r="K136" s="31">
        <f t="shared" ref="K136:K199" si="9">H136/F136</f>
        <v>256.22471910112358</v>
      </c>
      <c r="L136" s="31">
        <f t="shared" ref="L136:L199" si="10">I136/F136</f>
        <v>148.98876404494382</v>
      </c>
      <c r="M136" s="39">
        <f t="shared" si="7"/>
        <v>-0.19193368816058815</v>
      </c>
      <c r="N136"/>
      <c r="O136"/>
      <c r="P136"/>
      <c r="Q136"/>
      <c r="R136"/>
      <c r="S136"/>
      <c r="T136"/>
      <c r="U136"/>
      <c r="V136"/>
      <c r="W136"/>
      <c r="X136"/>
      <c r="Y136"/>
      <c r="Z136"/>
      <c r="AA136"/>
      <c r="AB136"/>
      <c r="AC136"/>
      <c r="AD136"/>
      <c r="AE136"/>
      <c r="AF136"/>
      <c r="AG136"/>
      <c r="AH136"/>
      <c r="AI136"/>
      <c r="AJ136"/>
      <c r="AK136"/>
    </row>
    <row r="137" spans="1:37" s="38" customFormat="1" x14ac:dyDescent="0.2">
      <c r="A137">
        <v>11049</v>
      </c>
      <c r="B137" t="s">
        <v>74</v>
      </c>
      <c r="C137" t="s">
        <v>54</v>
      </c>
      <c r="D137" t="s">
        <v>32</v>
      </c>
      <c r="E137">
        <v>0.01</v>
      </c>
      <c r="F137">
        <v>89</v>
      </c>
      <c r="G137" s="31">
        <v>343078</v>
      </c>
      <c r="H137" s="31">
        <v>19052</v>
      </c>
      <c r="I137" s="31">
        <v>25250</v>
      </c>
      <c r="J137" s="31">
        <f t="shared" si="8"/>
        <v>3854.8089887640449</v>
      </c>
      <c r="K137" s="31">
        <f t="shared" si="9"/>
        <v>214.06741573033707</v>
      </c>
      <c r="L137" s="31">
        <f t="shared" si="10"/>
        <v>283.70786516853934</v>
      </c>
      <c r="M137" s="39">
        <f t="shared" ref="M137:M200" si="11">STANDARDIZE(L137,L$2,L$3)</f>
        <v>0.96519963418111265</v>
      </c>
      <c r="N137"/>
      <c r="O137"/>
      <c r="P137"/>
      <c r="Q137"/>
      <c r="R137"/>
      <c r="S137"/>
      <c r="T137"/>
      <c r="U137"/>
      <c r="V137"/>
      <c r="W137"/>
      <c r="X137"/>
      <c r="Y137"/>
      <c r="Z137"/>
      <c r="AA137"/>
      <c r="AB137"/>
      <c r="AC137"/>
      <c r="AD137"/>
      <c r="AE137"/>
      <c r="AF137"/>
      <c r="AG137"/>
      <c r="AH137"/>
      <c r="AI137"/>
      <c r="AJ137"/>
      <c r="AK137"/>
    </row>
    <row r="138" spans="1:37" s="38" customFormat="1" x14ac:dyDescent="0.2">
      <c r="A138">
        <v>11050</v>
      </c>
      <c r="B138" t="s">
        <v>73</v>
      </c>
      <c r="C138" t="s">
        <v>54</v>
      </c>
      <c r="D138" t="s">
        <v>32</v>
      </c>
      <c r="E138">
        <v>0.01</v>
      </c>
      <c r="F138">
        <v>89</v>
      </c>
      <c r="G138" s="31">
        <v>144346</v>
      </c>
      <c r="H138" s="31">
        <v>7906</v>
      </c>
      <c r="I138" s="31">
        <v>10984</v>
      </c>
      <c r="J138" s="31">
        <f t="shared" si="8"/>
        <v>1621.8651685393259</v>
      </c>
      <c r="K138" s="31">
        <f t="shared" si="9"/>
        <v>88.831460674157299</v>
      </c>
      <c r="L138" s="31">
        <f t="shared" si="10"/>
        <v>123.41573033707866</v>
      </c>
      <c r="M138" s="39">
        <f t="shared" si="11"/>
        <v>-0.41158635218475081</v>
      </c>
      <c r="N138"/>
      <c r="O138"/>
      <c r="P138"/>
      <c r="Q138"/>
      <c r="R138"/>
      <c r="S138"/>
      <c r="T138"/>
      <c r="U138"/>
      <c r="V138"/>
      <c r="W138"/>
      <c r="X138"/>
      <c r="Y138"/>
      <c r="Z138"/>
      <c r="AA138"/>
      <c r="AB138"/>
      <c r="AC138"/>
      <c r="AD138"/>
      <c r="AE138"/>
      <c r="AF138"/>
      <c r="AG138"/>
      <c r="AH138"/>
      <c r="AI138"/>
      <c r="AJ138"/>
      <c r="AK138"/>
    </row>
    <row r="139" spans="1:37" s="38" customFormat="1" x14ac:dyDescent="0.2">
      <c r="A139">
        <v>11051</v>
      </c>
      <c r="B139" t="s">
        <v>73</v>
      </c>
      <c r="C139" t="s">
        <v>54</v>
      </c>
      <c r="D139" t="s">
        <v>32</v>
      </c>
      <c r="E139">
        <v>0.01</v>
      </c>
      <c r="F139">
        <v>89</v>
      </c>
      <c r="G139" s="31">
        <v>255448</v>
      </c>
      <c r="H139" s="31">
        <v>20926</v>
      </c>
      <c r="I139" s="31">
        <v>19440</v>
      </c>
      <c r="J139" s="31">
        <f t="shared" si="8"/>
        <v>2870.2022471910113</v>
      </c>
      <c r="K139" s="31">
        <f t="shared" si="9"/>
        <v>235.12359550561797</v>
      </c>
      <c r="L139" s="31">
        <f t="shared" si="10"/>
        <v>218.42696629213484</v>
      </c>
      <c r="M139" s="39">
        <f t="shared" si="11"/>
        <v>0.40448699007725258</v>
      </c>
      <c r="N139"/>
      <c r="O139"/>
      <c r="P139"/>
      <c r="Q139"/>
      <c r="R139"/>
      <c r="S139"/>
      <c r="T139"/>
      <c r="U139"/>
      <c r="V139"/>
      <c r="W139"/>
      <c r="X139"/>
      <c r="Y139"/>
      <c r="Z139"/>
      <c r="AA139"/>
      <c r="AB139"/>
      <c r="AC139"/>
      <c r="AD139"/>
      <c r="AE139"/>
      <c r="AF139"/>
      <c r="AG139"/>
      <c r="AH139"/>
      <c r="AI139"/>
      <c r="AJ139"/>
      <c r="AK139"/>
    </row>
    <row r="140" spans="1:37" s="38" customFormat="1" x14ac:dyDescent="0.2">
      <c r="A140">
        <v>11052</v>
      </c>
      <c r="B140" t="s">
        <v>73</v>
      </c>
      <c r="C140" t="s">
        <v>54</v>
      </c>
      <c r="D140" t="s">
        <v>32</v>
      </c>
      <c r="E140">
        <v>0.01</v>
      </c>
      <c r="F140">
        <v>89</v>
      </c>
      <c r="G140" s="31">
        <v>234320</v>
      </c>
      <c r="H140" s="31">
        <v>11176</v>
      </c>
      <c r="I140" s="31">
        <v>17832</v>
      </c>
      <c r="J140" s="31">
        <f t="shared" si="8"/>
        <v>2632.8089887640449</v>
      </c>
      <c r="K140" s="31">
        <f t="shared" si="9"/>
        <v>125.57303370786516</v>
      </c>
      <c r="L140" s="31">
        <f t="shared" si="10"/>
        <v>200.35955056179776</v>
      </c>
      <c r="M140" s="39">
        <f t="shared" si="11"/>
        <v>0.2493018038949795</v>
      </c>
      <c r="N140"/>
      <c r="O140"/>
      <c r="P140"/>
      <c r="Q140"/>
      <c r="R140"/>
      <c r="S140"/>
      <c r="T140"/>
      <c r="U140"/>
      <c r="V140"/>
      <c r="W140"/>
      <c r="X140"/>
      <c r="Y140"/>
      <c r="Z140"/>
      <c r="AA140"/>
      <c r="AB140"/>
      <c r="AC140"/>
      <c r="AD140"/>
      <c r="AE140"/>
      <c r="AF140"/>
      <c r="AG140"/>
      <c r="AH140"/>
      <c r="AI140"/>
      <c r="AJ140"/>
      <c r="AK140"/>
    </row>
    <row r="141" spans="1:37" s="38" customFormat="1" x14ac:dyDescent="0.2">
      <c r="A141">
        <v>11053</v>
      </c>
      <c r="B141" t="s">
        <v>73</v>
      </c>
      <c r="C141" t="s">
        <v>54</v>
      </c>
      <c r="D141" t="s">
        <v>32</v>
      </c>
      <c r="E141">
        <v>0.01</v>
      </c>
      <c r="F141">
        <v>89</v>
      </c>
      <c r="G141" s="31">
        <v>180096</v>
      </c>
      <c r="H141" s="31">
        <v>19108</v>
      </c>
      <c r="I141" s="31">
        <v>13706</v>
      </c>
      <c r="J141" s="31">
        <f t="shared" si="8"/>
        <v>2023.5505617977528</v>
      </c>
      <c r="K141" s="31">
        <f t="shared" si="9"/>
        <v>214.69662921348313</v>
      </c>
      <c r="L141" s="31">
        <f t="shared" si="10"/>
        <v>154</v>
      </c>
      <c r="M141" s="39">
        <f t="shared" si="11"/>
        <v>-0.14889103079908703</v>
      </c>
      <c r="N141"/>
      <c r="O141"/>
      <c r="P141"/>
      <c r="Q141"/>
      <c r="R141"/>
      <c r="S141"/>
      <c r="T141"/>
      <c r="U141"/>
      <c r="V141"/>
      <c r="W141"/>
      <c r="X141"/>
      <c r="Y141"/>
      <c r="Z141"/>
      <c r="AA141"/>
      <c r="AB141"/>
      <c r="AC141"/>
      <c r="AD141"/>
      <c r="AE141"/>
      <c r="AF141"/>
      <c r="AG141"/>
      <c r="AH141"/>
      <c r="AI141"/>
      <c r="AJ141"/>
      <c r="AK141"/>
    </row>
    <row r="142" spans="1:37" s="38" customFormat="1" hidden="1" x14ac:dyDescent="0.2">
      <c r="A142">
        <v>11060</v>
      </c>
      <c r="B142" t="s">
        <v>105</v>
      </c>
      <c r="C142" t="s">
        <v>51</v>
      </c>
      <c r="D142" t="s">
        <v>32</v>
      </c>
      <c r="E142">
        <v>0.01</v>
      </c>
      <c r="F142">
        <v>21</v>
      </c>
      <c r="G142" s="31">
        <v>56468</v>
      </c>
      <c r="H142" s="31">
        <v>5000</v>
      </c>
      <c r="I142" s="31">
        <v>5674</v>
      </c>
      <c r="J142" s="31">
        <f t="shared" si="8"/>
        <v>2688.9523809523807</v>
      </c>
      <c r="K142" s="31">
        <f t="shared" si="9"/>
        <v>238.0952380952381</v>
      </c>
      <c r="L142" s="31">
        <f t="shared" si="10"/>
        <v>270.1904761904762</v>
      </c>
      <c r="M142" s="39">
        <f t="shared" si="11"/>
        <v>0.8490956735169054</v>
      </c>
      <c r="N142"/>
      <c r="O142"/>
      <c r="P142"/>
      <c r="Q142"/>
      <c r="R142"/>
      <c r="S142"/>
      <c r="T142"/>
      <c r="U142"/>
      <c r="V142"/>
      <c r="W142"/>
      <c r="X142"/>
      <c r="Y142"/>
      <c r="Z142"/>
      <c r="AA142"/>
      <c r="AB142"/>
      <c r="AC142"/>
      <c r="AD142"/>
      <c r="AE142"/>
      <c r="AF142"/>
      <c r="AG142"/>
      <c r="AH142"/>
      <c r="AI142"/>
      <c r="AJ142"/>
      <c r="AK142"/>
    </row>
    <row r="143" spans="1:37" s="38" customFormat="1" hidden="1" x14ac:dyDescent="0.2">
      <c r="A143">
        <v>11060</v>
      </c>
      <c r="B143" t="s">
        <v>105</v>
      </c>
      <c r="C143" t="s">
        <v>51</v>
      </c>
      <c r="D143" t="s">
        <v>32</v>
      </c>
      <c r="E143">
        <v>0.01</v>
      </c>
      <c r="F143">
        <v>68</v>
      </c>
      <c r="G143" s="31">
        <v>135314</v>
      </c>
      <c r="H143" s="31">
        <v>14098</v>
      </c>
      <c r="I143" s="31">
        <v>13598</v>
      </c>
      <c r="J143" s="31">
        <f t="shared" si="8"/>
        <v>1989.9117647058824</v>
      </c>
      <c r="K143" s="31">
        <f t="shared" si="9"/>
        <v>207.3235294117647</v>
      </c>
      <c r="L143" s="31">
        <f t="shared" si="10"/>
        <v>199.97058823529412</v>
      </c>
      <c r="M143" s="39">
        <f t="shared" si="11"/>
        <v>0.24596091707656167</v>
      </c>
      <c r="N143"/>
      <c r="O143"/>
      <c r="P143"/>
      <c r="Q143"/>
      <c r="R143"/>
      <c r="S143"/>
      <c r="T143"/>
      <c r="U143"/>
      <c r="V143"/>
      <c r="W143"/>
      <c r="X143"/>
      <c r="Y143"/>
      <c r="Z143"/>
      <c r="AA143"/>
      <c r="AB143"/>
      <c r="AC143"/>
      <c r="AD143"/>
      <c r="AE143"/>
      <c r="AF143"/>
      <c r="AG143"/>
      <c r="AH143"/>
      <c r="AI143"/>
      <c r="AJ143"/>
      <c r="AK143"/>
    </row>
    <row r="144" spans="1:37" s="38" customFormat="1" x14ac:dyDescent="0.2">
      <c r="A144">
        <v>11061</v>
      </c>
      <c r="B144" t="s">
        <v>73</v>
      </c>
      <c r="C144" t="s">
        <v>54</v>
      </c>
      <c r="D144" t="s">
        <v>32</v>
      </c>
      <c r="E144">
        <v>0.01</v>
      </c>
      <c r="F144">
        <v>89</v>
      </c>
      <c r="G144" s="31">
        <v>178308</v>
      </c>
      <c r="H144" s="31">
        <v>7650</v>
      </c>
      <c r="I144" s="31">
        <v>13570</v>
      </c>
      <c r="J144" s="31">
        <f t="shared" si="8"/>
        <v>2003.4606741573034</v>
      </c>
      <c r="K144" s="31">
        <f t="shared" si="9"/>
        <v>85.955056179775283</v>
      </c>
      <c r="L144" s="31">
        <f t="shared" si="10"/>
        <v>152.47191011235955</v>
      </c>
      <c r="M144" s="39">
        <f t="shared" si="11"/>
        <v>-0.162016146048334</v>
      </c>
      <c r="N144"/>
      <c r="O144"/>
      <c r="P144"/>
      <c r="Q144"/>
      <c r="R144"/>
      <c r="S144"/>
      <c r="T144"/>
      <c r="U144"/>
      <c r="V144"/>
      <c r="W144"/>
      <c r="X144"/>
      <c r="Y144"/>
      <c r="Z144"/>
      <c r="AA144"/>
      <c r="AB144"/>
      <c r="AC144"/>
      <c r="AD144"/>
      <c r="AE144"/>
      <c r="AF144"/>
      <c r="AG144"/>
      <c r="AH144"/>
      <c r="AI144"/>
      <c r="AJ144"/>
      <c r="AK144"/>
    </row>
    <row r="145" spans="1:37" s="38" customFormat="1" x14ac:dyDescent="0.2">
      <c r="A145">
        <v>11062</v>
      </c>
      <c r="B145" t="s">
        <v>73</v>
      </c>
      <c r="C145" t="s">
        <v>54</v>
      </c>
      <c r="D145" t="s">
        <v>32</v>
      </c>
      <c r="E145">
        <v>0.01</v>
      </c>
      <c r="F145">
        <v>89</v>
      </c>
      <c r="G145" s="31">
        <v>87228</v>
      </c>
      <c r="H145" s="31">
        <v>10144</v>
      </c>
      <c r="I145" s="31">
        <v>6638</v>
      </c>
      <c r="J145" s="31">
        <f t="shared" si="8"/>
        <v>980.08988764044943</v>
      </c>
      <c r="K145" s="31">
        <f t="shared" si="9"/>
        <v>113.97752808988764</v>
      </c>
      <c r="L145" s="31">
        <f t="shared" si="10"/>
        <v>74.584269662921344</v>
      </c>
      <c r="M145" s="39">
        <f t="shared" si="11"/>
        <v>-0.83101099095848152</v>
      </c>
      <c r="N145"/>
      <c r="O145"/>
      <c r="P145"/>
      <c r="Q145"/>
      <c r="R145"/>
      <c r="S145"/>
      <c r="T145"/>
      <c r="U145"/>
      <c r="V145"/>
      <c r="W145"/>
      <c r="X145"/>
      <c r="Y145"/>
      <c r="Z145"/>
      <c r="AA145"/>
      <c r="AB145"/>
      <c r="AC145"/>
      <c r="AD145"/>
      <c r="AE145"/>
      <c r="AF145"/>
      <c r="AG145"/>
      <c r="AH145"/>
      <c r="AI145"/>
      <c r="AJ145"/>
      <c r="AK145"/>
    </row>
    <row r="146" spans="1:37" s="38" customFormat="1" x14ac:dyDescent="0.2">
      <c r="A146">
        <v>11063</v>
      </c>
      <c r="B146" t="s">
        <v>73</v>
      </c>
      <c r="C146" t="s">
        <v>54</v>
      </c>
      <c r="D146" t="s">
        <v>32</v>
      </c>
      <c r="E146">
        <v>0.01</v>
      </c>
      <c r="F146">
        <v>89</v>
      </c>
      <c r="G146" s="31">
        <v>72712</v>
      </c>
      <c r="H146" s="31">
        <v>2058</v>
      </c>
      <c r="I146" s="31">
        <v>5534</v>
      </c>
      <c r="J146" s="31">
        <f t="shared" si="8"/>
        <v>816.98876404494376</v>
      </c>
      <c r="K146" s="31">
        <f t="shared" si="9"/>
        <v>23.123595505617978</v>
      </c>
      <c r="L146" s="31">
        <f t="shared" si="10"/>
        <v>62.179775280898873</v>
      </c>
      <c r="M146" s="39">
        <f t="shared" si="11"/>
        <v>-0.93755604415825122</v>
      </c>
      <c r="N146"/>
      <c r="O146"/>
      <c r="P146"/>
      <c r="Q146"/>
      <c r="R146"/>
      <c r="S146"/>
      <c r="T146"/>
      <c r="U146"/>
      <c r="V146"/>
      <c r="W146"/>
      <c r="X146"/>
      <c r="Y146"/>
      <c r="Z146"/>
      <c r="AA146"/>
      <c r="AB146"/>
      <c r="AC146"/>
      <c r="AD146"/>
      <c r="AE146"/>
      <c r="AF146"/>
      <c r="AG146"/>
      <c r="AH146"/>
      <c r="AI146"/>
      <c r="AJ146"/>
      <c r="AK146"/>
    </row>
    <row r="147" spans="1:37" s="38" customFormat="1" x14ac:dyDescent="0.2">
      <c r="A147">
        <v>11064</v>
      </c>
      <c r="B147" t="s">
        <v>73</v>
      </c>
      <c r="C147" t="s">
        <v>54</v>
      </c>
      <c r="D147" t="s">
        <v>32</v>
      </c>
      <c r="E147">
        <v>0.01</v>
      </c>
      <c r="F147">
        <v>89</v>
      </c>
      <c r="G147" s="31">
        <v>125042</v>
      </c>
      <c r="H147" s="31">
        <v>3906</v>
      </c>
      <c r="I147" s="31">
        <v>9516</v>
      </c>
      <c r="J147" s="31">
        <f t="shared" si="8"/>
        <v>1404.9662921348315</v>
      </c>
      <c r="K147" s="31">
        <f t="shared" si="9"/>
        <v>43.887640449438202</v>
      </c>
      <c r="L147" s="31">
        <f t="shared" si="10"/>
        <v>106.92134831460675</v>
      </c>
      <c r="M147" s="39">
        <f t="shared" si="11"/>
        <v>-0.55326039031632845</v>
      </c>
      <c r="N147"/>
      <c r="O147"/>
      <c r="P147"/>
      <c r="Q147"/>
      <c r="R147"/>
      <c r="S147"/>
      <c r="T147"/>
      <c r="U147"/>
      <c r="V147"/>
      <c r="W147"/>
      <c r="X147"/>
      <c r="Y147"/>
      <c r="Z147"/>
      <c r="AA147"/>
      <c r="AB147"/>
      <c r="AC147"/>
      <c r="AD147"/>
      <c r="AE147"/>
      <c r="AF147"/>
      <c r="AG147"/>
      <c r="AH147"/>
      <c r="AI147"/>
      <c r="AJ147"/>
      <c r="AK147"/>
    </row>
    <row r="148" spans="1:37" s="38" customFormat="1" hidden="1" x14ac:dyDescent="0.2">
      <c r="A148">
        <v>11088</v>
      </c>
      <c r="B148" t="s">
        <v>154</v>
      </c>
      <c r="C148" t="s">
        <v>51</v>
      </c>
      <c r="D148" t="s">
        <v>35</v>
      </c>
      <c r="E148">
        <v>0.01</v>
      </c>
      <c r="F148">
        <v>89</v>
      </c>
      <c r="G148" s="31">
        <v>224090</v>
      </c>
      <c r="H148" s="31">
        <v>16000</v>
      </c>
      <c r="I148" s="31">
        <v>20908</v>
      </c>
      <c r="J148" s="31">
        <f t="shared" si="8"/>
        <v>2517.8651685393256</v>
      </c>
      <c r="K148" s="31">
        <f t="shared" si="9"/>
        <v>179.77528089887642</v>
      </c>
      <c r="L148" s="31">
        <f t="shared" si="10"/>
        <v>234.92134831460675</v>
      </c>
      <c r="M148" s="39">
        <f t="shared" si="11"/>
        <v>0.54616102820883028</v>
      </c>
      <c r="N148"/>
      <c r="O148"/>
      <c r="P148"/>
      <c r="Q148"/>
      <c r="R148"/>
      <c r="S148"/>
      <c r="T148"/>
      <c r="U148"/>
      <c r="V148"/>
      <c r="W148"/>
      <c r="X148"/>
      <c r="Y148"/>
      <c r="Z148"/>
      <c r="AA148"/>
      <c r="AB148"/>
      <c r="AC148"/>
      <c r="AD148"/>
      <c r="AE148"/>
      <c r="AF148"/>
      <c r="AG148"/>
      <c r="AH148"/>
      <c r="AI148"/>
      <c r="AJ148"/>
      <c r="AK148"/>
    </row>
    <row r="149" spans="1:37" s="38" customFormat="1" hidden="1" x14ac:dyDescent="0.2">
      <c r="A149">
        <v>11091</v>
      </c>
      <c r="B149" t="s">
        <v>105</v>
      </c>
      <c r="C149" t="s">
        <v>51</v>
      </c>
      <c r="D149" t="s">
        <v>32</v>
      </c>
      <c r="E149">
        <v>0.01</v>
      </c>
      <c r="F149">
        <v>21</v>
      </c>
      <c r="G149" s="31">
        <v>51868</v>
      </c>
      <c r="H149" s="31">
        <v>8046</v>
      </c>
      <c r="I149" s="31">
        <v>5212</v>
      </c>
      <c r="J149" s="31">
        <f t="shared" si="8"/>
        <v>2469.9047619047619</v>
      </c>
      <c r="K149" s="31">
        <f t="shared" si="9"/>
        <v>383.14285714285717</v>
      </c>
      <c r="L149" s="31">
        <f t="shared" si="10"/>
        <v>248.1904761904762</v>
      </c>
      <c r="M149" s="39">
        <f t="shared" si="11"/>
        <v>0.66013261720789373</v>
      </c>
      <c r="N149"/>
      <c r="O149"/>
      <c r="P149"/>
      <c r="Q149"/>
      <c r="R149"/>
      <c r="S149"/>
      <c r="T149"/>
      <c r="U149"/>
      <c r="V149"/>
      <c r="W149"/>
      <c r="X149"/>
      <c r="Y149"/>
      <c r="Z149"/>
      <c r="AA149"/>
      <c r="AB149"/>
      <c r="AC149"/>
      <c r="AD149"/>
      <c r="AE149"/>
      <c r="AF149"/>
      <c r="AG149"/>
      <c r="AH149"/>
      <c r="AI149"/>
      <c r="AJ149"/>
      <c r="AK149"/>
    </row>
    <row r="150" spans="1:37" s="38" customFormat="1" hidden="1" x14ac:dyDescent="0.2">
      <c r="A150">
        <v>11091</v>
      </c>
      <c r="B150" t="s">
        <v>105</v>
      </c>
      <c r="C150" t="s">
        <v>51</v>
      </c>
      <c r="D150" t="s">
        <v>32</v>
      </c>
      <c r="E150">
        <v>0.01</v>
      </c>
      <c r="F150">
        <v>68</v>
      </c>
      <c r="G150" s="31">
        <v>113932</v>
      </c>
      <c r="H150" s="31">
        <v>12462</v>
      </c>
      <c r="I150" s="31">
        <v>11450</v>
      </c>
      <c r="J150" s="31">
        <f t="shared" si="8"/>
        <v>1675.4705882352941</v>
      </c>
      <c r="K150" s="31">
        <f t="shared" si="9"/>
        <v>183.26470588235293</v>
      </c>
      <c r="L150" s="31">
        <f t="shared" si="10"/>
        <v>168.38235294117646</v>
      </c>
      <c r="M150" s="39">
        <f t="shared" si="11"/>
        <v>-2.535769585910486E-2</v>
      </c>
      <c r="N150"/>
      <c r="O150"/>
      <c r="P150"/>
      <c r="Q150"/>
      <c r="R150"/>
      <c r="S150"/>
      <c r="T150"/>
      <c r="U150"/>
      <c r="V150"/>
      <c r="W150"/>
      <c r="X150"/>
      <c r="Y150"/>
      <c r="Z150"/>
      <c r="AA150"/>
      <c r="AB150"/>
      <c r="AC150"/>
      <c r="AD150"/>
      <c r="AE150"/>
      <c r="AF150"/>
      <c r="AG150"/>
      <c r="AH150"/>
      <c r="AI150"/>
      <c r="AJ150"/>
      <c r="AK150"/>
    </row>
    <row r="151" spans="1:37" s="38" customFormat="1" hidden="1" x14ac:dyDescent="0.2">
      <c r="A151">
        <v>11092</v>
      </c>
      <c r="B151" t="s">
        <v>105</v>
      </c>
      <c r="C151" t="s">
        <v>51</v>
      </c>
      <c r="D151" t="s">
        <v>32</v>
      </c>
      <c r="E151">
        <v>0.01</v>
      </c>
      <c r="F151">
        <v>89</v>
      </c>
      <c r="G151" s="31">
        <v>132782</v>
      </c>
      <c r="H151" s="31">
        <v>16348</v>
      </c>
      <c r="I151" s="31">
        <v>13344</v>
      </c>
      <c r="J151" s="31">
        <f t="shared" si="8"/>
        <v>1491.9325842696628</v>
      </c>
      <c r="K151" s="31">
        <f t="shared" si="9"/>
        <v>183.68539325842696</v>
      </c>
      <c r="L151" s="31">
        <f t="shared" si="10"/>
        <v>149.93258426966293</v>
      </c>
      <c r="M151" s="39">
        <f t="shared" si="11"/>
        <v>-0.18382699933017085</v>
      </c>
      <c r="N151"/>
      <c r="O151"/>
      <c r="P151"/>
      <c r="Q151"/>
      <c r="R151"/>
      <c r="S151"/>
      <c r="T151"/>
      <c r="U151"/>
      <c r="V151"/>
      <c r="W151"/>
      <c r="X151"/>
      <c r="Y151"/>
      <c r="Z151"/>
      <c r="AA151"/>
      <c r="AB151"/>
      <c r="AC151"/>
      <c r="AD151"/>
      <c r="AE151"/>
      <c r="AF151"/>
      <c r="AG151"/>
      <c r="AH151"/>
      <c r="AI151"/>
      <c r="AJ151"/>
      <c r="AK151"/>
    </row>
    <row r="152" spans="1:37" s="38" customFormat="1" hidden="1" x14ac:dyDescent="0.2">
      <c r="A152">
        <v>11107</v>
      </c>
      <c r="B152" t="s">
        <v>216</v>
      </c>
      <c r="C152" t="s">
        <v>51</v>
      </c>
      <c r="D152" t="s">
        <v>30</v>
      </c>
      <c r="E152">
        <v>0.01</v>
      </c>
      <c r="F152">
        <v>89</v>
      </c>
      <c r="G152" s="31">
        <v>248804</v>
      </c>
      <c r="H152" s="31">
        <v>24566</v>
      </c>
      <c r="I152" s="31">
        <v>24880</v>
      </c>
      <c r="J152" s="31">
        <f t="shared" si="8"/>
        <v>2795.5505617977528</v>
      </c>
      <c r="K152" s="31">
        <f t="shared" si="9"/>
        <v>276.02247191011236</v>
      </c>
      <c r="L152" s="31">
        <f t="shared" si="10"/>
        <v>279.55056179775283</v>
      </c>
      <c r="M152" s="39">
        <f t="shared" si="11"/>
        <v>0.92949160004713194</v>
      </c>
      <c r="N152"/>
      <c r="O152"/>
      <c r="P152"/>
      <c r="Q152"/>
      <c r="R152"/>
      <c r="S152"/>
      <c r="T152"/>
      <c r="U152"/>
      <c r="V152"/>
      <c r="W152"/>
      <c r="X152"/>
      <c r="Y152"/>
      <c r="Z152"/>
      <c r="AA152"/>
      <c r="AB152"/>
      <c r="AC152"/>
      <c r="AD152"/>
      <c r="AE152"/>
      <c r="AF152"/>
      <c r="AG152"/>
      <c r="AH152"/>
      <c r="AI152"/>
      <c r="AJ152"/>
      <c r="AK152"/>
    </row>
    <row r="153" spans="1:37" s="38" customFormat="1" hidden="1" x14ac:dyDescent="0.2">
      <c r="A153">
        <v>11115</v>
      </c>
      <c r="B153" t="s">
        <v>87</v>
      </c>
      <c r="C153" t="s">
        <v>51</v>
      </c>
      <c r="D153" t="s">
        <v>30</v>
      </c>
      <c r="E153">
        <v>0.01</v>
      </c>
      <c r="F153">
        <v>89</v>
      </c>
      <c r="G153" s="31">
        <v>166054</v>
      </c>
      <c r="H153" s="31">
        <v>20844</v>
      </c>
      <c r="I153" s="31">
        <v>16506</v>
      </c>
      <c r="J153" s="31">
        <f t="shared" si="8"/>
        <v>1865.7752808988764</v>
      </c>
      <c r="K153" s="31">
        <f t="shared" si="9"/>
        <v>234.20224719101122</v>
      </c>
      <c r="L153" s="31">
        <f t="shared" si="10"/>
        <v>185.46067415730337</v>
      </c>
      <c r="M153" s="39">
        <f t="shared" si="11"/>
        <v>0.1213319302148214</v>
      </c>
      <c r="N153"/>
      <c r="O153"/>
      <c r="P153"/>
      <c r="Q153"/>
      <c r="R153"/>
      <c r="S153"/>
      <c r="T153"/>
      <c r="U153"/>
      <c r="V153"/>
      <c r="W153"/>
      <c r="X153"/>
      <c r="Y153"/>
      <c r="Z153"/>
      <c r="AA153"/>
      <c r="AB153"/>
      <c r="AC153"/>
      <c r="AD153"/>
      <c r="AE153"/>
      <c r="AF153"/>
      <c r="AG153"/>
      <c r="AH153"/>
      <c r="AI153"/>
      <c r="AJ153"/>
      <c r="AK153"/>
    </row>
    <row r="154" spans="1:37" s="38" customFormat="1" hidden="1" x14ac:dyDescent="0.2">
      <c r="A154">
        <v>11116</v>
      </c>
      <c r="B154" t="s">
        <v>223</v>
      </c>
      <c r="C154" t="s">
        <v>51</v>
      </c>
      <c r="D154" t="s">
        <v>29</v>
      </c>
      <c r="E154">
        <v>0.01</v>
      </c>
      <c r="F154">
        <v>47</v>
      </c>
      <c r="G154" s="31">
        <v>90830</v>
      </c>
      <c r="H154" s="31">
        <v>6786</v>
      </c>
      <c r="I154" s="31">
        <v>9174</v>
      </c>
      <c r="J154" s="31">
        <f t="shared" si="8"/>
        <v>1932.5531914893618</v>
      </c>
      <c r="K154" s="31">
        <f t="shared" si="9"/>
        <v>144.38297872340425</v>
      </c>
      <c r="L154" s="31">
        <f t="shared" si="10"/>
        <v>195.19148936170214</v>
      </c>
      <c r="M154" s="39">
        <f t="shared" si="11"/>
        <v>0.20491213846033918</v>
      </c>
      <c r="N154"/>
      <c r="O154"/>
      <c r="P154"/>
      <c r="Q154"/>
      <c r="R154"/>
      <c r="S154"/>
      <c r="T154"/>
      <c r="U154"/>
      <c r="V154"/>
      <c r="W154"/>
      <c r="X154"/>
      <c r="Y154"/>
      <c r="Z154"/>
      <c r="AA154"/>
      <c r="AB154"/>
      <c r="AC154"/>
      <c r="AD154"/>
      <c r="AE154"/>
      <c r="AF154"/>
      <c r="AG154"/>
      <c r="AH154"/>
      <c r="AI154"/>
      <c r="AJ154"/>
      <c r="AK154"/>
    </row>
    <row r="155" spans="1:37" s="38" customFormat="1" hidden="1" x14ac:dyDescent="0.2">
      <c r="A155">
        <v>11117</v>
      </c>
      <c r="B155" t="s">
        <v>228</v>
      </c>
      <c r="C155" t="s">
        <v>51</v>
      </c>
      <c r="D155" t="s">
        <v>29</v>
      </c>
      <c r="E155">
        <v>0.01</v>
      </c>
      <c r="F155">
        <v>47</v>
      </c>
      <c r="G155" s="31">
        <v>53534</v>
      </c>
      <c r="H155" s="31">
        <v>6504</v>
      </c>
      <c r="I155" s="31">
        <v>5406</v>
      </c>
      <c r="J155" s="31">
        <f t="shared" si="8"/>
        <v>1139.0212765957447</v>
      </c>
      <c r="K155" s="31">
        <f t="shared" si="9"/>
        <v>138.38297872340425</v>
      </c>
      <c r="L155" s="31">
        <f t="shared" si="10"/>
        <v>115.02127659574468</v>
      </c>
      <c r="M155" s="39">
        <f t="shared" si="11"/>
        <v>-0.48368824468507288</v>
      </c>
      <c r="N155"/>
      <c r="O155"/>
      <c r="P155"/>
      <c r="Q155"/>
      <c r="R155"/>
      <c r="S155"/>
      <c r="T155"/>
      <c r="U155"/>
      <c r="V155"/>
      <c r="W155"/>
      <c r="X155"/>
      <c r="Y155"/>
      <c r="Z155"/>
      <c r="AA155"/>
      <c r="AB155"/>
      <c r="AC155"/>
      <c r="AD155"/>
      <c r="AE155"/>
      <c r="AF155"/>
      <c r="AG155"/>
      <c r="AH155"/>
      <c r="AI155"/>
      <c r="AJ155"/>
      <c r="AK155"/>
    </row>
    <row r="156" spans="1:37" s="38" customFormat="1" hidden="1" x14ac:dyDescent="0.2">
      <c r="A156">
        <v>11121</v>
      </c>
      <c r="B156" t="s">
        <v>89</v>
      </c>
      <c r="C156" t="s">
        <v>51</v>
      </c>
      <c r="D156" t="s">
        <v>29</v>
      </c>
      <c r="E156">
        <v>0.01</v>
      </c>
      <c r="F156">
        <v>25</v>
      </c>
      <c r="G156" s="31">
        <v>47330</v>
      </c>
      <c r="H156" s="31">
        <v>4608</v>
      </c>
      <c r="I156" s="31">
        <v>5448</v>
      </c>
      <c r="J156" s="31">
        <f t="shared" si="8"/>
        <v>1893.2</v>
      </c>
      <c r="K156" s="31">
        <f t="shared" si="9"/>
        <v>184.32</v>
      </c>
      <c r="L156" s="31">
        <f t="shared" si="10"/>
        <v>217.92</v>
      </c>
      <c r="M156" s="39">
        <f t="shared" si="11"/>
        <v>0.40013254007691401</v>
      </c>
      <c r="N156"/>
      <c r="O156"/>
      <c r="P156"/>
      <c r="Q156"/>
      <c r="R156"/>
      <c r="S156"/>
      <c r="T156"/>
      <c r="U156"/>
      <c r="V156"/>
      <c r="W156"/>
      <c r="X156"/>
      <c r="Y156"/>
      <c r="Z156"/>
      <c r="AA156"/>
      <c r="AB156"/>
      <c r="AC156"/>
      <c r="AD156"/>
      <c r="AE156"/>
      <c r="AF156"/>
      <c r="AG156"/>
      <c r="AH156"/>
      <c r="AI156"/>
      <c r="AJ156"/>
      <c r="AK156"/>
    </row>
    <row r="157" spans="1:37" s="38" customFormat="1" hidden="1" x14ac:dyDescent="0.2">
      <c r="A157">
        <v>11121</v>
      </c>
      <c r="B157" t="s">
        <v>89</v>
      </c>
      <c r="C157" t="s">
        <v>51</v>
      </c>
      <c r="D157" t="s">
        <v>29</v>
      </c>
      <c r="E157">
        <v>0.01</v>
      </c>
      <c r="F157">
        <v>64</v>
      </c>
      <c r="G157" s="31">
        <v>85548</v>
      </c>
      <c r="H157" s="31">
        <v>9570</v>
      </c>
      <c r="I157" s="31">
        <v>9846</v>
      </c>
      <c r="J157" s="31">
        <f t="shared" si="8"/>
        <v>1336.6875</v>
      </c>
      <c r="K157" s="31">
        <f t="shared" si="9"/>
        <v>149.53125</v>
      </c>
      <c r="L157" s="31">
        <f t="shared" si="10"/>
        <v>153.84375</v>
      </c>
      <c r="M157" s="39">
        <f t="shared" si="11"/>
        <v>-0.15023309796037262</v>
      </c>
      <c r="N157"/>
      <c r="O157"/>
      <c r="P157"/>
      <c r="Q157"/>
      <c r="R157"/>
      <c r="S157"/>
      <c r="T157"/>
      <c r="U157"/>
      <c r="V157"/>
      <c r="W157"/>
      <c r="X157"/>
      <c r="Y157"/>
      <c r="Z157"/>
      <c r="AA157"/>
      <c r="AB157"/>
      <c r="AC157"/>
      <c r="AD157"/>
      <c r="AE157"/>
      <c r="AF157"/>
      <c r="AG157"/>
      <c r="AH157"/>
      <c r="AI157"/>
      <c r="AJ157"/>
      <c r="AK157"/>
    </row>
    <row r="158" spans="1:37" s="38" customFormat="1" hidden="1" x14ac:dyDescent="0.2">
      <c r="A158">
        <v>11124</v>
      </c>
      <c r="B158" t="s">
        <v>201</v>
      </c>
      <c r="C158" t="s">
        <v>51</v>
      </c>
      <c r="D158" t="s">
        <v>35</v>
      </c>
      <c r="E158">
        <v>0.01</v>
      </c>
      <c r="F158">
        <v>89</v>
      </c>
      <c r="G158" s="31">
        <v>782446</v>
      </c>
      <c r="H158" s="31">
        <v>87736</v>
      </c>
      <c r="I158" s="31">
        <v>88182</v>
      </c>
      <c r="J158" s="31">
        <f t="shared" si="8"/>
        <v>8791.5280898876408</v>
      </c>
      <c r="K158" s="31">
        <f t="shared" si="9"/>
        <v>985.79775280898878</v>
      </c>
      <c r="L158" s="31">
        <f t="shared" si="10"/>
        <v>990.8089887640449</v>
      </c>
      <c r="M158" s="39">
        <f t="shared" si="11"/>
        <v>7.0386536993694273</v>
      </c>
      <c r="N158"/>
      <c r="O158"/>
      <c r="P158"/>
      <c r="Q158"/>
      <c r="R158"/>
      <c r="S158"/>
      <c r="T158"/>
      <c r="U158"/>
      <c r="V158"/>
      <c r="W158"/>
      <c r="X158"/>
      <c r="Y158"/>
      <c r="Z158"/>
      <c r="AA158"/>
      <c r="AB158"/>
      <c r="AC158"/>
      <c r="AD158"/>
      <c r="AE158"/>
      <c r="AF158"/>
      <c r="AG158"/>
      <c r="AH158"/>
      <c r="AI158"/>
      <c r="AJ158"/>
      <c r="AK158"/>
    </row>
    <row r="159" spans="1:37" s="38" customFormat="1" hidden="1" x14ac:dyDescent="0.2">
      <c r="A159">
        <v>11126</v>
      </c>
      <c r="B159" t="s">
        <v>86</v>
      </c>
      <c r="C159" t="s">
        <v>51</v>
      </c>
      <c r="D159" t="s">
        <v>30</v>
      </c>
      <c r="E159">
        <v>0.01</v>
      </c>
      <c r="F159">
        <v>26</v>
      </c>
      <c r="G159" s="31">
        <v>53576</v>
      </c>
      <c r="H159" s="31">
        <v>7184</v>
      </c>
      <c r="I159" s="31">
        <v>5326</v>
      </c>
      <c r="J159" s="31">
        <f t="shared" si="8"/>
        <v>2060.6153846153848</v>
      </c>
      <c r="K159" s="31">
        <f t="shared" si="9"/>
        <v>276.30769230769232</v>
      </c>
      <c r="L159" s="31">
        <f t="shared" si="10"/>
        <v>204.84615384615384</v>
      </c>
      <c r="M159" s="39">
        <f t="shared" si="11"/>
        <v>0.28783827067034196</v>
      </c>
      <c r="N159"/>
      <c r="O159"/>
      <c r="P159"/>
      <c r="Q159"/>
      <c r="R159"/>
      <c r="S159"/>
      <c r="T159"/>
      <c r="U159"/>
      <c r="V159"/>
      <c r="W159"/>
      <c r="X159"/>
      <c r="Y159"/>
      <c r="Z159"/>
      <c r="AA159"/>
      <c r="AB159"/>
      <c r="AC159"/>
      <c r="AD159"/>
      <c r="AE159"/>
      <c r="AF159"/>
      <c r="AG159"/>
      <c r="AH159"/>
      <c r="AI159"/>
      <c r="AJ159"/>
      <c r="AK159"/>
    </row>
    <row r="160" spans="1:37" s="38" customFormat="1" hidden="1" x14ac:dyDescent="0.2">
      <c r="A160">
        <v>11126</v>
      </c>
      <c r="B160" t="s">
        <v>86</v>
      </c>
      <c r="C160" t="s">
        <v>51</v>
      </c>
      <c r="D160" t="s">
        <v>30</v>
      </c>
      <c r="E160">
        <v>0.01</v>
      </c>
      <c r="F160">
        <v>63</v>
      </c>
      <c r="G160" s="31">
        <v>108168</v>
      </c>
      <c r="H160" s="31">
        <v>9584</v>
      </c>
      <c r="I160" s="31">
        <v>10752</v>
      </c>
      <c r="J160" s="31">
        <f t="shared" si="8"/>
        <v>1716.952380952381</v>
      </c>
      <c r="K160" s="31">
        <f t="shared" si="9"/>
        <v>152.12698412698413</v>
      </c>
      <c r="L160" s="31">
        <f t="shared" si="10"/>
        <v>170.66666666666666</v>
      </c>
      <c r="M160" s="39">
        <f t="shared" si="11"/>
        <v>-5.7372002619570581E-3</v>
      </c>
      <c r="N160"/>
      <c r="O160"/>
      <c r="P160"/>
      <c r="Q160"/>
      <c r="R160"/>
      <c r="S160"/>
      <c r="T160"/>
      <c r="U160"/>
      <c r="V160"/>
      <c r="W160"/>
      <c r="X160"/>
      <c r="Y160"/>
      <c r="Z160"/>
      <c r="AA160"/>
      <c r="AB160"/>
      <c r="AC160"/>
      <c r="AD160"/>
      <c r="AE160"/>
      <c r="AF160"/>
      <c r="AG160"/>
      <c r="AH160"/>
      <c r="AI160"/>
      <c r="AJ160"/>
      <c r="AK160"/>
    </row>
    <row r="161" spans="1:37" s="38" customFormat="1" hidden="1" x14ac:dyDescent="0.2">
      <c r="A161">
        <v>11127</v>
      </c>
      <c r="B161" t="s">
        <v>215</v>
      </c>
      <c r="C161" t="s">
        <v>51</v>
      </c>
      <c r="D161" t="s">
        <v>30</v>
      </c>
      <c r="E161">
        <v>0.01</v>
      </c>
      <c r="F161">
        <v>89</v>
      </c>
      <c r="G161" s="31">
        <v>179434</v>
      </c>
      <c r="H161" s="31">
        <v>12204</v>
      </c>
      <c r="I161" s="31">
        <v>17944</v>
      </c>
      <c r="J161" s="31">
        <f t="shared" si="8"/>
        <v>2016.1123595505619</v>
      </c>
      <c r="K161" s="31">
        <f t="shared" si="9"/>
        <v>137.12359550561797</v>
      </c>
      <c r="L161" s="31">
        <f t="shared" si="10"/>
        <v>201.61797752808988</v>
      </c>
      <c r="M161" s="39">
        <f t="shared" si="11"/>
        <v>0.26011072233553573</v>
      </c>
      <c r="N161"/>
      <c r="O161"/>
      <c r="P161"/>
      <c r="Q161"/>
      <c r="R161"/>
      <c r="S161"/>
      <c r="T161"/>
      <c r="U161"/>
      <c r="V161"/>
      <c r="W161"/>
      <c r="X161"/>
      <c r="Y161"/>
      <c r="Z161"/>
      <c r="AA161"/>
      <c r="AB161"/>
      <c r="AC161"/>
      <c r="AD161"/>
      <c r="AE161"/>
      <c r="AF161"/>
      <c r="AG161"/>
      <c r="AH161"/>
      <c r="AI161"/>
      <c r="AJ161"/>
      <c r="AK161"/>
    </row>
    <row r="162" spans="1:37" s="38" customFormat="1" hidden="1" x14ac:dyDescent="0.2">
      <c r="A162">
        <v>11149</v>
      </c>
      <c r="B162" t="s">
        <v>52</v>
      </c>
      <c r="C162" t="s">
        <v>51</v>
      </c>
      <c r="D162" t="s">
        <v>35</v>
      </c>
      <c r="E162">
        <v>0.01</v>
      </c>
      <c r="F162">
        <v>89</v>
      </c>
      <c r="G162" s="31">
        <v>342628</v>
      </c>
      <c r="H162" s="31">
        <v>34632</v>
      </c>
      <c r="I162" s="31">
        <v>33748</v>
      </c>
      <c r="J162" s="31">
        <f t="shared" si="8"/>
        <v>3849.7528089887642</v>
      </c>
      <c r="K162" s="31">
        <f t="shared" si="9"/>
        <v>389.12359550561797</v>
      </c>
      <c r="L162" s="31">
        <f t="shared" si="10"/>
        <v>379.19101123595505</v>
      </c>
      <c r="M162" s="39">
        <f t="shared" si="11"/>
        <v>1.7853263208583243</v>
      </c>
      <c r="N162"/>
      <c r="O162"/>
      <c r="P162"/>
      <c r="Q162"/>
      <c r="R162"/>
      <c r="S162"/>
      <c r="T162"/>
      <c r="U162"/>
      <c r="V162"/>
      <c r="W162"/>
      <c r="X162"/>
      <c r="Y162"/>
      <c r="Z162"/>
      <c r="AA162"/>
      <c r="AB162"/>
      <c r="AC162"/>
      <c r="AD162"/>
      <c r="AE162"/>
      <c r="AF162"/>
      <c r="AG162"/>
      <c r="AH162"/>
      <c r="AI162"/>
      <c r="AJ162"/>
      <c r="AK162"/>
    </row>
    <row r="163" spans="1:37" s="38" customFormat="1" hidden="1" x14ac:dyDescent="0.2">
      <c r="A163">
        <v>11150</v>
      </c>
      <c r="B163" t="s">
        <v>227</v>
      </c>
      <c r="C163" t="s">
        <v>51</v>
      </c>
      <c r="D163" t="s">
        <v>32</v>
      </c>
      <c r="E163">
        <v>0.01</v>
      </c>
      <c r="F163">
        <v>60</v>
      </c>
      <c r="G163" s="31">
        <v>90002</v>
      </c>
      <c r="H163" s="31">
        <v>8142</v>
      </c>
      <c r="I163" s="31">
        <v>8820</v>
      </c>
      <c r="J163" s="31">
        <f t="shared" si="8"/>
        <v>1500.0333333333333</v>
      </c>
      <c r="K163" s="31">
        <f t="shared" si="9"/>
        <v>135.69999999999999</v>
      </c>
      <c r="L163" s="31">
        <f t="shared" si="10"/>
        <v>147</v>
      </c>
      <c r="M163" s="39">
        <f t="shared" si="11"/>
        <v>-0.20901563962468164</v>
      </c>
      <c r="N163"/>
      <c r="O163"/>
      <c r="P163"/>
      <c r="Q163"/>
      <c r="R163"/>
      <c r="S163"/>
      <c r="T163"/>
      <c r="U163"/>
      <c r="V163"/>
      <c r="W163"/>
      <c r="X163"/>
      <c r="Y163"/>
      <c r="Z163"/>
      <c r="AA163"/>
      <c r="AB163"/>
      <c r="AC163"/>
      <c r="AD163"/>
      <c r="AE163"/>
      <c r="AF163"/>
      <c r="AG163"/>
      <c r="AH163"/>
      <c r="AI163"/>
      <c r="AJ163"/>
      <c r="AK163"/>
    </row>
    <row r="164" spans="1:37" s="38" customFormat="1" hidden="1" x14ac:dyDescent="0.2">
      <c r="A164">
        <v>11151</v>
      </c>
      <c r="B164" t="s">
        <v>199</v>
      </c>
      <c r="C164" t="s">
        <v>51</v>
      </c>
      <c r="D164" t="s">
        <v>31</v>
      </c>
      <c r="E164">
        <v>0.01</v>
      </c>
      <c r="F164">
        <v>89</v>
      </c>
      <c r="G164" s="31">
        <v>196714</v>
      </c>
      <c r="H164" s="31">
        <v>27602</v>
      </c>
      <c r="I164" s="31">
        <v>19672</v>
      </c>
      <c r="J164" s="31">
        <f t="shared" si="8"/>
        <v>2210.2696629213483</v>
      </c>
      <c r="K164" s="31">
        <f t="shared" si="9"/>
        <v>310.13483146067415</v>
      </c>
      <c r="L164" s="31">
        <f t="shared" si="10"/>
        <v>221.03370786516854</v>
      </c>
      <c r="M164" s="39">
        <f t="shared" si="11"/>
        <v>0.4268768925612621</v>
      </c>
      <c r="N164"/>
      <c r="O164"/>
      <c r="P164"/>
      <c r="Q164"/>
      <c r="R164"/>
      <c r="S164"/>
      <c r="T164"/>
      <c r="U164"/>
      <c r="V164"/>
      <c r="W164"/>
      <c r="X164"/>
      <c r="Y164"/>
      <c r="Z164"/>
      <c r="AA164"/>
      <c r="AB164"/>
      <c r="AC164"/>
      <c r="AD164"/>
      <c r="AE164"/>
      <c r="AF164"/>
      <c r="AG164"/>
      <c r="AH164"/>
      <c r="AI164"/>
      <c r="AJ164"/>
      <c r="AK164"/>
    </row>
    <row r="165" spans="1:37" s="38" customFormat="1" hidden="1" x14ac:dyDescent="0.2">
      <c r="A165">
        <v>11152</v>
      </c>
      <c r="B165" t="s">
        <v>199</v>
      </c>
      <c r="C165" t="s">
        <v>51</v>
      </c>
      <c r="D165" t="s">
        <v>31</v>
      </c>
      <c r="E165">
        <v>0.01</v>
      </c>
      <c r="F165">
        <v>89</v>
      </c>
      <c r="G165" s="31">
        <v>185536</v>
      </c>
      <c r="H165" s="31">
        <v>13274</v>
      </c>
      <c r="I165" s="31">
        <v>18554</v>
      </c>
      <c r="J165" s="31">
        <f t="shared" si="8"/>
        <v>2084.674157303371</v>
      </c>
      <c r="K165" s="31">
        <f t="shared" si="9"/>
        <v>149.14606741573033</v>
      </c>
      <c r="L165" s="31">
        <f t="shared" si="10"/>
        <v>208.47191011235955</v>
      </c>
      <c r="M165" s="39">
        <f t="shared" si="11"/>
        <v>0.31898072455642296</v>
      </c>
      <c r="N165"/>
      <c r="O165"/>
      <c r="P165"/>
      <c r="Q165"/>
      <c r="R165"/>
      <c r="S165"/>
      <c r="T165"/>
      <c r="U165"/>
      <c r="V165"/>
      <c r="W165"/>
      <c r="X165"/>
      <c r="Y165"/>
      <c r="Z165"/>
      <c r="AA165"/>
      <c r="AB165"/>
      <c r="AC165"/>
      <c r="AD165"/>
      <c r="AE165"/>
      <c r="AF165"/>
      <c r="AG165"/>
      <c r="AH165"/>
      <c r="AI165"/>
      <c r="AJ165"/>
      <c r="AK165"/>
    </row>
    <row r="166" spans="1:37" s="38" customFormat="1" hidden="1" x14ac:dyDescent="0.2">
      <c r="A166">
        <v>11156</v>
      </c>
      <c r="B166" t="s">
        <v>207</v>
      </c>
      <c r="C166" t="s">
        <v>51</v>
      </c>
      <c r="D166" t="s">
        <v>32</v>
      </c>
      <c r="E166">
        <v>0.01</v>
      </c>
      <c r="F166">
        <v>89</v>
      </c>
      <c r="G166" s="31">
        <v>241660</v>
      </c>
      <c r="H166" s="31">
        <v>19638</v>
      </c>
      <c r="I166" s="31">
        <v>24166</v>
      </c>
      <c r="J166" s="31">
        <f t="shared" si="8"/>
        <v>2715.2808988764045</v>
      </c>
      <c r="K166" s="31">
        <f t="shared" si="9"/>
        <v>220.65168539325842</v>
      </c>
      <c r="L166" s="31">
        <f t="shared" si="10"/>
        <v>271.52808988764048</v>
      </c>
      <c r="M166" s="39">
        <f t="shared" si="11"/>
        <v>0.86058474498858528</v>
      </c>
      <c r="N166"/>
      <c r="O166"/>
      <c r="P166"/>
      <c r="Q166"/>
      <c r="R166"/>
      <c r="S166"/>
      <c r="T166"/>
      <c r="U166"/>
      <c r="V166"/>
      <c r="W166"/>
      <c r="X166"/>
      <c r="Y166"/>
      <c r="Z166"/>
      <c r="AA166"/>
      <c r="AB166"/>
      <c r="AC166"/>
      <c r="AD166"/>
      <c r="AE166"/>
      <c r="AF166"/>
      <c r="AG166"/>
      <c r="AH166"/>
      <c r="AI166"/>
      <c r="AJ166"/>
      <c r="AK166"/>
    </row>
    <row r="167" spans="1:37" s="38" customFormat="1" hidden="1" x14ac:dyDescent="0.2">
      <c r="A167">
        <v>11157</v>
      </c>
      <c r="B167" t="s">
        <v>207</v>
      </c>
      <c r="C167" t="s">
        <v>51</v>
      </c>
      <c r="D167" t="s">
        <v>32</v>
      </c>
      <c r="E167">
        <v>0.01</v>
      </c>
      <c r="F167">
        <v>89</v>
      </c>
      <c r="G167" s="31">
        <v>207494</v>
      </c>
      <c r="H167" s="31">
        <v>24006</v>
      </c>
      <c r="I167" s="31">
        <v>20750</v>
      </c>
      <c r="J167" s="31">
        <f t="shared" si="8"/>
        <v>2331.3932584269664</v>
      </c>
      <c r="K167" s="31">
        <f t="shared" si="9"/>
        <v>269.7303370786517</v>
      </c>
      <c r="L167" s="31">
        <f t="shared" si="10"/>
        <v>233.14606741573033</v>
      </c>
      <c r="M167" s="39">
        <f t="shared" si="11"/>
        <v>0.53091273255161675</v>
      </c>
      <c r="N167"/>
      <c r="O167"/>
      <c r="P167"/>
      <c r="Q167"/>
      <c r="R167"/>
      <c r="S167"/>
      <c r="T167"/>
      <c r="U167"/>
      <c r="V167"/>
      <c r="W167"/>
      <c r="X167"/>
      <c r="Y167"/>
      <c r="Z167"/>
      <c r="AA167"/>
      <c r="AB167"/>
      <c r="AC167"/>
      <c r="AD167"/>
      <c r="AE167"/>
      <c r="AF167"/>
      <c r="AG167"/>
      <c r="AH167"/>
      <c r="AI167"/>
      <c r="AJ167"/>
      <c r="AK167"/>
    </row>
    <row r="168" spans="1:37" s="38" customFormat="1" hidden="1" x14ac:dyDescent="0.2">
      <c r="A168">
        <v>11158</v>
      </c>
      <c r="B168" t="s">
        <v>122</v>
      </c>
      <c r="C168" t="s">
        <v>51</v>
      </c>
      <c r="D168" t="s">
        <v>29</v>
      </c>
      <c r="E168">
        <v>0.01</v>
      </c>
      <c r="F168">
        <v>20</v>
      </c>
      <c r="G168" s="31">
        <v>33072</v>
      </c>
      <c r="H168" s="31">
        <v>3894</v>
      </c>
      <c r="I168" s="31">
        <v>3232</v>
      </c>
      <c r="J168" s="31">
        <f t="shared" si="8"/>
        <v>1653.6</v>
      </c>
      <c r="K168" s="31">
        <f t="shared" si="9"/>
        <v>194.7</v>
      </c>
      <c r="L168" s="31">
        <f t="shared" si="10"/>
        <v>161.6</v>
      </c>
      <c r="M168" s="39">
        <f t="shared" si="11"/>
        <v>-8.3612884074155777E-2</v>
      </c>
      <c r="N168"/>
      <c r="O168"/>
      <c r="P168"/>
      <c r="Q168"/>
      <c r="R168"/>
      <c r="S168"/>
      <c r="T168"/>
      <c r="U168"/>
      <c r="V168"/>
      <c r="W168"/>
      <c r="X168"/>
      <c r="Y168"/>
      <c r="Z168"/>
      <c r="AA168"/>
      <c r="AB168"/>
      <c r="AC168"/>
      <c r="AD168"/>
      <c r="AE168"/>
      <c r="AF168"/>
      <c r="AG168"/>
      <c r="AH168"/>
      <c r="AI168"/>
      <c r="AJ168"/>
      <c r="AK168"/>
    </row>
    <row r="169" spans="1:37" s="38" customFormat="1" hidden="1" x14ac:dyDescent="0.2">
      <c r="A169">
        <v>11158</v>
      </c>
      <c r="B169" t="s">
        <v>122</v>
      </c>
      <c r="C169" t="s">
        <v>51</v>
      </c>
      <c r="D169" t="s">
        <v>29</v>
      </c>
      <c r="E169">
        <v>0.01</v>
      </c>
      <c r="F169">
        <v>69</v>
      </c>
      <c r="G169" s="31">
        <v>110496</v>
      </c>
      <c r="H169" s="31">
        <v>8814</v>
      </c>
      <c r="I169" s="31">
        <v>10796</v>
      </c>
      <c r="J169" s="31">
        <f t="shared" si="8"/>
        <v>1601.391304347826</v>
      </c>
      <c r="K169" s="31">
        <f t="shared" si="9"/>
        <v>127.73913043478261</v>
      </c>
      <c r="L169" s="31">
        <f t="shared" si="10"/>
        <v>156.46376811594203</v>
      </c>
      <c r="M169" s="39">
        <f t="shared" si="11"/>
        <v>-0.12772916019794606</v>
      </c>
      <c r="N169"/>
      <c r="O169"/>
      <c r="P169"/>
      <c r="Q169"/>
      <c r="R169"/>
      <c r="S169"/>
      <c r="T169"/>
      <c r="U169"/>
      <c r="V169"/>
      <c r="W169"/>
      <c r="X169"/>
      <c r="Y169"/>
      <c r="Z169"/>
      <c r="AA169"/>
      <c r="AB169"/>
      <c r="AC169"/>
      <c r="AD169"/>
      <c r="AE169"/>
      <c r="AF169"/>
      <c r="AG169"/>
      <c r="AH169"/>
      <c r="AI169"/>
      <c r="AJ169"/>
      <c r="AK169"/>
    </row>
    <row r="170" spans="1:37" s="38" customFormat="1" hidden="1" x14ac:dyDescent="0.2">
      <c r="A170">
        <v>11159</v>
      </c>
      <c r="B170" t="s">
        <v>235</v>
      </c>
      <c r="C170" t="s">
        <v>51</v>
      </c>
      <c r="D170" t="s">
        <v>29</v>
      </c>
      <c r="E170">
        <v>0.01</v>
      </c>
      <c r="F170">
        <v>89</v>
      </c>
      <c r="G170" s="31">
        <v>259476</v>
      </c>
      <c r="H170" s="31">
        <v>31812</v>
      </c>
      <c r="I170" s="31">
        <v>25274</v>
      </c>
      <c r="J170" s="31">
        <f t="shared" si="8"/>
        <v>2915.4606741573034</v>
      </c>
      <c r="K170" s="31">
        <f t="shared" si="9"/>
        <v>357.43820224719099</v>
      </c>
      <c r="L170" s="31">
        <f t="shared" si="10"/>
        <v>283.97752808988764</v>
      </c>
      <c r="M170" s="39">
        <f t="shared" si="11"/>
        <v>0.96751583098980309</v>
      </c>
      <c r="N170"/>
      <c r="O170"/>
      <c r="P170"/>
      <c r="Q170"/>
      <c r="R170"/>
      <c r="S170"/>
      <c r="T170"/>
      <c r="U170"/>
      <c r="V170"/>
      <c r="W170"/>
      <c r="X170"/>
      <c r="Y170"/>
      <c r="Z170"/>
      <c r="AA170"/>
      <c r="AB170"/>
      <c r="AC170"/>
      <c r="AD170"/>
      <c r="AE170"/>
      <c r="AF170"/>
      <c r="AG170"/>
      <c r="AH170"/>
      <c r="AI170"/>
      <c r="AJ170"/>
      <c r="AK170"/>
    </row>
    <row r="171" spans="1:37" s="38" customFormat="1" hidden="1" x14ac:dyDescent="0.2">
      <c r="A171">
        <v>11160</v>
      </c>
      <c r="B171" t="s">
        <v>104</v>
      </c>
      <c r="C171" t="s">
        <v>51</v>
      </c>
      <c r="D171" t="s">
        <v>33</v>
      </c>
      <c r="E171">
        <v>0.01</v>
      </c>
      <c r="F171">
        <v>4</v>
      </c>
      <c r="G171" s="31">
        <v>14728</v>
      </c>
      <c r="H171" s="31">
        <v>1954</v>
      </c>
      <c r="I171" s="31">
        <v>1474</v>
      </c>
      <c r="J171" s="31">
        <f t="shared" si="8"/>
        <v>3682</v>
      </c>
      <c r="K171" s="31">
        <f t="shared" si="9"/>
        <v>488.5</v>
      </c>
      <c r="L171" s="31">
        <f t="shared" si="10"/>
        <v>368.5</v>
      </c>
      <c r="M171" s="39">
        <f t="shared" si="11"/>
        <v>1.6934987682137768</v>
      </c>
      <c r="N171"/>
      <c r="O171"/>
      <c r="P171"/>
      <c r="Q171"/>
      <c r="R171"/>
      <c r="S171"/>
      <c r="T171"/>
      <c r="U171"/>
      <c r="V171"/>
      <c r="W171"/>
      <c r="X171"/>
      <c r="Y171"/>
      <c r="Z171"/>
      <c r="AA171"/>
      <c r="AB171"/>
      <c r="AC171"/>
      <c r="AD171"/>
      <c r="AE171"/>
      <c r="AF171"/>
      <c r="AG171"/>
      <c r="AH171"/>
      <c r="AI171"/>
      <c r="AJ171"/>
      <c r="AK171"/>
    </row>
    <row r="172" spans="1:37" s="38" customFormat="1" hidden="1" x14ac:dyDescent="0.2">
      <c r="A172">
        <v>11164</v>
      </c>
      <c r="B172" t="s">
        <v>213</v>
      </c>
      <c r="C172" t="s">
        <v>51</v>
      </c>
      <c r="D172" t="s">
        <v>30</v>
      </c>
      <c r="E172">
        <v>0.01</v>
      </c>
      <c r="F172">
        <v>89</v>
      </c>
      <c r="G172" s="31">
        <v>202008</v>
      </c>
      <c r="H172" s="31">
        <v>25044</v>
      </c>
      <c r="I172" s="31">
        <v>19998</v>
      </c>
      <c r="J172" s="31">
        <f t="shared" si="8"/>
        <v>2269.7528089887642</v>
      </c>
      <c r="K172" s="31">
        <f t="shared" si="9"/>
        <v>281.39325842696627</v>
      </c>
      <c r="L172" s="31">
        <f t="shared" si="10"/>
        <v>224.69662921348313</v>
      </c>
      <c r="M172" s="39">
        <f t="shared" si="11"/>
        <v>0.45833856587930993</v>
      </c>
      <c r="N172"/>
      <c r="O172"/>
      <c r="P172"/>
      <c r="Q172"/>
      <c r="R172"/>
      <c r="S172"/>
      <c r="T172"/>
      <c r="U172"/>
      <c r="V172"/>
      <c r="W172"/>
      <c r="X172"/>
      <c r="Y172"/>
      <c r="Z172"/>
      <c r="AA172"/>
      <c r="AB172"/>
      <c r="AC172"/>
      <c r="AD172"/>
      <c r="AE172"/>
      <c r="AF172"/>
      <c r="AG172"/>
      <c r="AH172"/>
      <c r="AI172"/>
      <c r="AJ172"/>
      <c r="AK172"/>
    </row>
    <row r="173" spans="1:37" s="38" customFormat="1" hidden="1" x14ac:dyDescent="0.2">
      <c r="A173">
        <v>11167</v>
      </c>
      <c r="B173" t="s">
        <v>212</v>
      </c>
      <c r="C173" t="s">
        <v>51</v>
      </c>
      <c r="D173" t="s">
        <v>29</v>
      </c>
      <c r="E173">
        <v>0.01</v>
      </c>
      <c r="F173">
        <v>89</v>
      </c>
      <c r="G173" s="31">
        <v>130850</v>
      </c>
      <c r="H173" s="31">
        <v>17732</v>
      </c>
      <c r="I173" s="31">
        <v>13046</v>
      </c>
      <c r="J173" s="31">
        <f t="shared" si="8"/>
        <v>1470.2247191011236</v>
      </c>
      <c r="K173" s="31">
        <f t="shared" si="9"/>
        <v>199.23595505617976</v>
      </c>
      <c r="L173" s="31">
        <f t="shared" si="10"/>
        <v>146.58426966292134</v>
      </c>
      <c r="M173" s="39">
        <f t="shared" si="11"/>
        <v>-0.21258644303807975</v>
      </c>
      <c r="N173"/>
      <c r="O173"/>
      <c r="P173"/>
      <c r="Q173"/>
      <c r="R173"/>
      <c r="S173"/>
      <c r="T173"/>
      <c r="U173"/>
      <c r="V173"/>
      <c r="W173"/>
      <c r="X173"/>
      <c r="Y173"/>
      <c r="Z173"/>
      <c r="AA173"/>
      <c r="AB173"/>
      <c r="AC173"/>
      <c r="AD173"/>
      <c r="AE173"/>
      <c r="AF173"/>
      <c r="AG173"/>
      <c r="AH173"/>
      <c r="AI173"/>
      <c r="AJ173"/>
      <c r="AK173"/>
    </row>
    <row r="174" spans="1:37" s="38" customFormat="1" hidden="1" x14ac:dyDescent="0.2">
      <c r="A174">
        <v>11168</v>
      </c>
      <c r="B174" t="s">
        <v>211</v>
      </c>
      <c r="C174" t="s">
        <v>51</v>
      </c>
      <c r="D174" t="s">
        <v>29</v>
      </c>
      <c r="E174">
        <v>0.01</v>
      </c>
      <c r="F174">
        <v>89</v>
      </c>
      <c r="G174" s="31">
        <v>139274</v>
      </c>
      <c r="H174" s="31">
        <v>21318</v>
      </c>
      <c r="I174" s="31">
        <v>13774</v>
      </c>
      <c r="J174" s="31">
        <f t="shared" si="8"/>
        <v>1564.8764044943821</v>
      </c>
      <c r="K174" s="31">
        <f t="shared" si="9"/>
        <v>239.52808988764045</v>
      </c>
      <c r="L174" s="31">
        <f t="shared" si="10"/>
        <v>154.76404494382024</v>
      </c>
      <c r="M174" s="39">
        <f t="shared" si="11"/>
        <v>-0.14232847317446343</v>
      </c>
      <c r="N174"/>
      <c r="O174"/>
      <c r="P174"/>
      <c r="Q174"/>
      <c r="R174"/>
      <c r="S174"/>
      <c r="T174"/>
      <c r="U174"/>
      <c r="V174"/>
      <c r="W174"/>
      <c r="X174"/>
      <c r="Y174"/>
      <c r="Z174"/>
      <c r="AA174"/>
      <c r="AB174"/>
      <c r="AC174"/>
      <c r="AD174"/>
      <c r="AE174"/>
      <c r="AF174"/>
      <c r="AG174"/>
      <c r="AH174"/>
      <c r="AI174"/>
      <c r="AJ174"/>
      <c r="AK174"/>
    </row>
    <row r="175" spans="1:37" s="38" customFormat="1" hidden="1" x14ac:dyDescent="0.2">
      <c r="A175">
        <v>11169</v>
      </c>
      <c r="B175" t="s">
        <v>219</v>
      </c>
      <c r="C175" t="s">
        <v>51</v>
      </c>
      <c r="D175" t="s">
        <v>35</v>
      </c>
      <c r="E175">
        <v>0.01</v>
      </c>
      <c r="F175">
        <v>89</v>
      </c>
      <c r="G175" s="31">
        <v>331220</v>
      </c>
      <c r="H175" s="31">
        <v>30814</v>
      </c>
      <c r="I175" s="31">
        <v>33686</v>
      </c>
      <c r="J175" s="31">
        <f t="shared" si="8"/>
        <v>3721.5730337078653</v>
      </c>
      <c r="K175" s="31">
        <f t="shared" si="9"/>
        <v>346.22471910112358</v>
      </c>
      <c r="L175" s="31">
        <f t="shared" si="10"/>
        <v>378.49438202247188</v>
      </c>
      <c r="M175" s="39">
        <f t="shared" si="11"/>
        <v>1.7793428124358734</v>
      </c>
      <c r="N175"/>
      <c r="O175"/>
      <c r="P175"/>
      <c r="Q175"/>
      <c r="R175"/>
      <c r="S175"/>
      <c r="T175"/>
      <c r="U175"/>
      <c r="V175"/>
      <c r="W175"/>
      <c r="X175"/>
      <c r="Y175"/>
      <c r="Z175"/>
      <c r="AA175"/>
      <c r="AB175"/>
      <c r="AC175"/>
      <c r="AD175"/>
      <c r="AE175"/>
      <c r="AF175"/>
      <c r="AG175"/>
      <c r="AH175"/>
      <c r="AI175"/>
      <c r="AJ175"/>
      <c r="AK175"/>
    </row>
    <row r="176" spans="1:37" s="38" customFormat="1" hidden="1" x14ac:dyDescent="0.2">
      <c r="A176">
        <v>11170</v>
      </c>
      <c r="B176" t="s">
        <v>222</v>
      </c>
      <c r="C176" t="s">
        <v>51</v>
      </c>
      <c r="D176" t="s">
        <v>35</v>
      </c>
      <c r="E176">
        <v>0.01</v>
      </c>
      <c r="F176">
        <v>89</v>
      </c>
      <c r="G176" s="31">
        <v>175548</v>
      </c>
      <c r="H176" s="31">
        <v>25720</v>
      </c>
      <c r="I176" s="31">
        <v>17380</v>
      </c>
      <c r="J176" s="31">
        <f t="shared" si="8"/>
        <v>1972.4494382022472</v>
      </c>
      <c r="K176" s="31">
        <f t="shared" si="9"/>
        <v>288.98876404494382</v>
      </c>
      <c r="L176" s="31">
        <f t="shared" si="10"/>
        <v>195.28089887640451</v>
      </c>
      <c r="M176" s="39">
        <f t="shared" si="11"/>
        <v>0.20568009733130577</v>
      </c>
      <c r="N176"/>
      <c r="O176"/>
      <c r="P176"/>
      <c r="Q176"/>
      <c r="R176"/>
      <c r="S176"/>
      <c r="T176"/>
      <c r="U176"/>
      <c r="V176"/>
      <c r="W176"/>
      <c r="X176"/>
      <c r="Y176"/>
      <c r="Z176"/>
      <c r="AA176"/>
      <c r="AB176"/>
      <c r="AC176"/>
      <c r="AD176"/>
      <c r="AE176"/>
      <c r="AF176"/>
      <c r="AG176"/>
      <c r="AH176"/>
      <c r="AI176"/>
      <c r="AJ176"/>
      <c r="AK176"/>
    </row>
    <row r="177" spans="1:37" s="38" customFormat="1" hidden="1" x14ac:dyDescent="0.2">
      <c r="A177">
        <v>11173</v>
      </c>
      <c r="B177" t="s">
        <v>226</v>
      </c>
      <c r="C177" t="s">
        <v>51</v>
      </c>
      <c r="D177" t="s">
        <v>34</v>
      </c>
      <c r="E177">
        <v>0.01</v>
      </c>
      <c r="F177">
        <v>89</v>
      </c>
      <c r="G177" s="31">
        <v>141896</v>
      </c>
      <c r="H177" s="31">
        <v>19872</v>
      </c>
      <c r="I177" s="31">
        <v>14048</v>
      </c>
      <c r="J177" s="31">
        <f t="shared" si="8"/>
        <v>1594.3370786516855</v>
      </c>
      <c r="K177" s="31">
        <f t="shared" si="9"/>
        <v>223.28089887640451</v>
      </c>
      <c r="L177" s="31">
        <f t="shared" si="10"/>
        <v>157.84269662921349</v>
      </c>
      <c r="M177" s="39">
        <f t="shared" si="11"/>
        <v>-0.11588522627524528</v>
      </c>
      <c r="N177"/>
      <c r="O177"/>
      <c r="P177"/>
      <c r="Q177"/>
      <c r="R177"/>
      <c r="S177"/>
      <c r="T177"/>
      <c r="U177"/>
      <c r="V177"/>
      <c r="W177"/>
      <c r="X177"/>
      <c r="Y177"/>
      <c r="Z177"/>
      <c r="AA177"/>
      <c r="AB177"/>
      <c r="AC177"/>
      <c r="AD177"/>
      <c r="AE177"/>
      <c r="AF177"/>
      <c r="AG177"/>
      <c r="AH177"/>
      <c r="AI177"/>
      <c r="AJ177"/>
      <c r="AK177"/>
    </row>
    <row r="178" spans="1:37" s="38" customFormat="1" hidden="1" x14ac:dyDescent="0.2">
      <c r="A178">
        <v>11174</v>
      </c>
      <c r="B178" t="s">
        <v>221</v>
      </c>
      <c r="C178" t="s">
        <v>51</v>
      </c>
      <c r="D178" t="s">
        <v>34</v>
      </c>
      <c r="E178">
        <v>0.01</v>
      </c>
      <c r="F178">
        <v>89</v>
      </c>
      <c r="G178" s="31">
        <v>159466</v>
      </c>
      <c r="H178" s="31">
        <v>11726</v>
      </c>
      <c r="I178" s="31">
        <v>15788</v>
      </c>
      <c r="J178" s="31">
        <f t="shared" si="8"/>
        <v>1791.7528089887639</v>
      </c>
      <c r="K178" s="31">
        <f t="shared" si="9"/>
        <v>131.75280898876406</v>
      </c>
      <c r="L178" s="31">
        <f t="shared" si="10"/>
        <v>177.3932584269663</v>
      </c>
      <c r="M178" s="39">
        <f t="shared" si="11"/>
        <v>5.2039042354826349E-2</v>
      </c>
      <c r="N178"/>
      <c r="O178"/>
      <c r="P178"/>
      <c r="Q178"/>
      <c r="R178"/>
      <c r="S178"/>
      <c r="T178"/>
      <c r="U178"/>
      <c r="V178"/>
      <c r="W178"/>
      <c r="X178"/>
      <c r="Y178"/>
      <c r="Z178"/>
      <c r="AA178"/>
      <c r="AB178"/>
      <c r="AC178"/>
      <c r="AD178"/>
      <c r="AE178"/>
      <c r="AF178"/>
      <c r="AG178"/>
      <c r="AH178"/>
      <c r="AI178"/>
      <c r="AJ178"/>
      <c r="AK178"/>
    </row>
    <row r="179" spans="1:37" s="38" customFormat="1" hidden="1" x14ac:dyDescent="0.2">
      <c r="A179">
        <v>11176</v>
      </c>
      <c r="B179" t="s">
        <v>168</v>
      </c>
      <c r="C179" t="s">
        <v>51</v>
      </c>
      <c r="D179" t="s">
        <v>32</v>
      </c>
      <c r="E179">
        <v>0.01</v>
      </c>
      <c r="F179">
        <v>48</v>
      </c>
      <c r="G179" s="31">
        <v>64516</v>
      </c>
      <c r="H179" s="31">
        <v>6918</v>
      </c>
      <c r="I179" s="31">
        <v>8400</v>
      </c>
      <c r="J179" s="31">
        <f t="shared" si="8"/>
        <v>1344.0833333333333</v>
      </c>
      <c r="K179" s="31">
        <f t="shared" si="9"/>
        <v>144.125</v>
      </c>
      <c r="L179" s="31">
        <f t="shared" si="10"/>
        <v>175</v>
      </c>
      <c r="M179" s="39">
        <f t="shared" si="11"/>
        <v>3.1482795677696837E-2</v>
      </c>
      <c r="N179"/>
      <c r="O179"/>
      <c r="P179"/>
      <c r="Q179"/>
      <c r="R179"/>
      <c r="S179"/>
      <c r="T179"/>
      <c r="U179"/>
      <c r="V179"/>
      <c r="W179"/>
      <c r="X179"/>
      <c r="Y179"/>
      <c r="Z179"/>
      <c r="AA179"/>
      <c r="AB179"/>
      <c r="AC179"/>
      <c r="AD179"/>
      <c r="AE179"/>
      <c r="AF179"/>
      <c r="AG179"/>
      <c r="AH179"/>
      <c r="AI179"/>
      <c r="AJ179"/>
      <c r="AK179"/>
    </row>
    <row r="180" spans="1:37" s="38" customFormat="1" hidden="1" x14ac:dyDescent="0.2">
      <c r="A180">
        <v>11177</v>
      </c>
      <c r="B180" t="s">
        <v>168</v>
      </c>
      <c r="C180" t="s">
        <v>51</v>
      </c>
      <c r="D180" t="s">
        <v>32</v>
      </c>
      <c r="E180">
        <v>0.01</v>
      </c>
      <c r="F180">
        <v>48</v>
      </c>
      <c r="G180" s="31">
        <v>61362</v>
      </c>
      <c r="H180" s="31">
        <v>9334</v>
      </c>
      <c r="I180" s="31">
        <v>7990</v>
      </c>
      <c r="J180" s="31">
        <f t="shared" si="8"/>
        <v>1278.375</v>
      </c>
      <c r="K180" s="31">
        <f t="shared" si="9"/>
        <v>194.45833333333334</v>
      </c>
      <c r="L180" s="31">
        <f t="shared" si="10"/>
        <v>166.45833333333334</v>
      </c>
      <c r="M180" s="39">
        <f t="shared" si="11"/>
        <v>-4.1883542472582233E-2</v>
      </c>
      <c r="N180"/>
      <c r="O180"/>
      <c r="P180"/>
      <c r="Q180"/>
      <c r="R180"/>
      <c r="S180"/>
      <c r="T180"/>
      <c r="U180"/>
      <c r="V180"/>
      <c r="W180"/>
      <c r="X180"/>
      <c r="Y180"/>
      <c r="Z180"/>
      <c r="AA180"/>
      <c r="AB180"/>
      <c r="AC180"/>
      <c r="AD180"/>
      <c r="AE180"/>
      <c r="AF180"/>
      <c r="AG180"/>
      <c r="AH180"/>
      <c r="AI180"/>
      <c r="AJ180"/>
      <c r="AK180"/>
    </row>
    <row r="181" spans="1:37" s="38" customFormat="1" hidden="1" x14ac:dyDescent="0.2">
      <c r="A181">
        <v>11180</v>
      </c>
      <c r="B181" t="s">
        <v>85</v>
      </c>
      <c r="C181" t="s">
        <v>51</v>
      </c>
      <c r="D181" t="s">
        <v>30</v>
      </c>
      <c r="E181">
        <v>0.01</v>
      </c>
      <c r="F181">
        <v>89</v>
      </c>
      <c r="G181" s="31">
        <v>220504</v>
      </c>
      <c r="H181" s="31">
        <v>21274</v>
      </c>
      <c r="I181" s="31">
        <v>21874</v>
      </c>
      <c r="J181" s="31">
        <f t="shared" si="8"/>
        <v>2477.5730337078653</v>
      </c>
      <c r="K181" s="31">
        <f t="shared" si="9"/>
        <v>239.03370786516854</v>
      </c>
      <c r="L181" s="31">
        <f t="shared" si="10"/>
        <v>245.77528089887642</v>
      </c>
      <c r="M181" s="39">
        <f t="shared" si="11"/>
        <v>0.63938794975862878</v>
      </c>
      <c r="N181"/>
      <c r="O181"/>
      <c r="P181"/>
      <c r="Q181"/>
      <c r="R181"/>
      <c r="S181"/>
      <c r="T181"/>
      <c r="U181"/>
      <c r="V181"/>
      <c r="W181"/>
      <c r="X181"/>
      <c r="Y181"/>
      <c r="Z181"/>
      <c r="AA181"/>
      <c r="AB181"/>
      <c r="AC181"/>
      <c r="AD181"/>
      <c r="AE181"/>
      <c r="AF181"/>
      <c r="AG181"/>
      <c r="AH181"/>
      <c r="AI181"/>
      <c r="AJ181"/>
      <c r="AK181"/>
    </row>
    <row r="182" spans="1:37" s="38" customFormat="1" hidden="1" x14ac:dyDescent="0.2">
      <c r="A182">
        <v>11181</v>
      </c>
      <c r="B182" t="s">
        <v>83</v>
      </c>
      <c r="C182" t="s">
        <v>51</v>
      </c>
      <c r="D182" t="s">
        <v>30</v>
      </c>
      <c r="E182">
        <v>0.01</v>
      </c>
      <c r="F182">
        <v>89</v>
      </c>
      <c r="G182" s="31">
        <v>340952</v>
      </c>
      <c r="H182" s="31">
        <v>45890</v>
      </c>
      <c r="I182" s="31">
        <v>33720</v>
      </c>
      <c r="J182" s="31">
        <f t="shared" si="8"/>
        <v>3830.9213483146068</v>
      </c>
      <c r="K182" s="31">
        <f t="shared" si="9"/>
        <v>515.61797752808991</v>
      </c>
      <c r="L182" s="31">
        <f t="shared" si="10"/>
        <v>378.87640449438203</v>
      </c>
      <c r="M182" s="39">
        <f t="shared" si="11"/>
        <v>1.7826240912481854</v>
      </c>
      <c r="N182"/>
      <c r="O182"/>
      <c r="P182"/>
      <c r="Q182"/>
      <c r="R182"/>
      <c r="S182"/>
      <c r="T182"/>
      <c r="U182"/>
      <c r="V182"/>
      <c r="W182"/>
      <c r="X182"/>
      <c r="Y182"/>
      <c r="Z182"/>
      <c r="AA182"/>
      <c r="AB182"/>
      <c r="AC182"/>
      <c r="AD182"/>
      <c r="AE182"/>
      <c r="AF182"/>
      <c r="AG182"/>
      <c r="AH182"/>
      <c r="AI182"/>
      <c r="AJ182"/>
      <c r="AK182"/>
    </row>
    <row r="183" spans="1:37" s="38" customFormat="1" hidden="1" x14ac:dyDescent="0.2">
      <c r="A183">
        <v>11183</v>
      </c>
      <c r="B183" t="s">
        <v>225</v>
      </c>
      <c r="C183" t="s">
        <v>51</v>
      </c>
      <c r="D183" t="s">
        <v>32</v>
      </c>
      <c r="E183">
        <v>0.01</v>
      </c>
      <c r="F183">
        <v>60</v>
      </c>
      <c r="G183" s="31">
        <v>88672</v>
      </c>
      <c r="H183" s="31">
        <v>12952</v>
      </c>
      <c r="I183" s="31">
        <v>8796</v>
      </c>
      <c r="J183" s="31">
        <f t="shared" si="8"/>
        <v>1477.8666666666666</v>
      </c>
      <c r="K183" s="31">
        <f t="shared" si="9"/>
        <v>215.86666666666667</v>
      </c>
      <c r="L183" s="31">
        <f t="shared" si="10"/>
        <v>146.6</v>
      </c>
      <c r="M183" s="39">
        <f t="shared" si="11"/>
        <v>-0.21245133155757281</v>
      </c>
      <c r="N183"/>
      <c r="O183"/>
      <c r="P183"/>
      <c r="Q183"/>
      <c r="R183"/>
      <c r="S183"/>
      <c r="T183"/>
      <c r="U183"/>
      <c r="V183"/>
      <c r="W183"/>
      <c r="X183"/>
      <c r="Y183"/>
      <c r="Z183"/>
      <c r="AA183"/>
      <c r="AB183"/>
      <c r="AC183"/>
      <c r="AD183"/>
      <c r="AE183"/>
      <c r="AF183"/>
      <c r="AG183"/>
      <c r="AH183"/>
      <c r="AI183"/>
      <c r="AJ183"/>
      <c r="AK183"/>
    </row>
    <row r="184" spans="1:37" s="38" customFormat="1" hidden="1" x14ac:dyDescent="0.2">
      <c r="A184">
        <v>11184</v>
      </c>
      <c r="B184" t="s">
        <v>234</v>
      </c>
      <c r="C184" t="s">
        <v>51</v>
      </c>
      <c r="D184" t="s">
        <v>29</v>
      </c>
      <c r="E184">
        <v>0.01</v>
      </c>
      <c r="F184">
        <v>89</v>
      </c>
      <c r="G184" s="31">
        <v>518266</v>
      </c>
      <c r="H184" s="31">
        <v>43414</v>
      </c>
      <c r="I184" s="31">
        <v>46748</v>
      </c>
      <c r="J184" s="31">
        <f t="shared" si="8"/>
        <v>5823.2134831460671</v>
      </c>
      <c r="K184" s="31">
        <f t="shared" si="9"/>
        <v>487.79775280898878</v>
      </c>
      <c r="L184" s="31">
        <f t="shared" si="10"/>
        <v>525.25842696629218</v>
      </c>
      <c r="M184" s="39">
        <f t="shared" si="11"/>
        <v>3.0399329255657568</v>
      </c>
      <c r="N184"/>
      <c r="O184"/>
      <c r="P184"/>
      <c r="Q184"/>
      <c r="R184"/>
      <c r="S184"/>
      <c r="T184"/>
      <c r="U184"/>
      <c r="V184"/>
      <c r="W184"/>
      <c r="X184"/>
      <c r="Y184"/>
      <c r="Z184"/>
      <c r="AA184"/>
      <c r="AB184"/>
      <c r="AC184"/>
      <c r="AD184"/>
      <c r="AE184"/>
      <c r="AF184"/>
      <c r="AG184"/>
      <c r="AH184"/>
      <c r="AI184"/>
      <c r="AJ184"/>
      <c r="AK184"/>
    </row>
    <row r="185" spans="1:37" s="38" customFormat="1" hidden="1" x14ac:dyDescent="0.2">
      <c r="A185">
        <v>11185</v>
      </c>
      <c r="B185" t="s">
        <v>234</v>
      </c>
      <c r="C185" t="s">
        <v>51</v>
      </c>
      <c r="D185" t="s">
        <v>29</v>
      </c>
      <c r="E185">
        <v>0.01</v>
      </c>
      <c r="F185">
        <v>89</v>
      </c>
      <c r="G185" s="31">
        <v>528016</v>
      </c>
      <c r="H185" s="31">
        <v>19044</v>
      </c>
      <c r="I185" s="31">
        <v>47626</v>
      </c>
      <c r="J185" s="31">
        <f t="shared" si="8"/>
        <v>5932.7640449438204</v>
      </c>
      <c r="K185" s="31">
        <f t="shared" si="9"/>
        <v>213.97752808988764</v>
      </c>
      <c r="L185" s="31">
        <f t="shared" si="10"/>
        <v>535.12359550561803</v>
      </c>
      <c r="M185" s="39">
        <f t="shared" si="11"/>
        <v>3.1246671254836893</v>
      </c>
      <c r="N185"/>
      <c r="O185"/>
      <c r="P185"/>
      <c r="Q185"/>
      <c r="R185"/>
      <c r="S185"/>
      <c r="T185"/>
      <c r="U185"/>
      <c r="V185"/>
      <c r="W185"/>
      <c r="X185"/>
      <c r="Y185"/>
      <c r="Z185"/>
      <c r="AA185"/>
      <c r="AB185"/>
      <c r="AC185"/>
      <c r="AD185"/>
      <c r="AE185"/>
      <c r="AF185"/>
      <c r="AG185"/>
      <c r="AH185"/>
      <c r="AI185"/>
      <c r="AJ185"/>
      <c r="AK185"/>
    </row>
    <row r="186" spans="1:37" s="38" customFormat="1" hidden="1" x14ac:dyDescent="0.2">
      <c r="A186">
        <v>11186</v>
      </c>
      <c r="B186" t="s">
        <v>120</v>
      </c>
      <c r="C186" t="s">
        <v>51</v>
      </c>
      <c r="D186" t="s">
        <v>29</v>
      </c>
      <c r="E186">
        <v>0.01</v>
      </c>
      <c r="F186">
        <v>20</v>
      </c>
      <c r="G186" s="31">
        <v>41976</v>
      </c>
      <c r="H186" s="31">
        <v>3052</v>
      </c>
      <c r="I186" s="31">
        <v>4072</v>
      </c>
      <c r="J186" s="31">
        <f t="shared" si="8"/>
        <v>2098.8000000000002</v>
      </c>
      <c r="K186" s="31">
        <f t="shared" si="9"/>
        <v>152.6</v>
      </c>
      <c r="L186" s="31">
        <f t="shared" si="10"/>
        <v>203.6</v>
      </c>
      <c r="M186" s="39">
        <f t="shared" si="11"/>
        <v>0.27713476887941196</v>
      </c>
      <c r="N186"/>
      <c r="O186"/>
      <c r="P186"/>
      <c r="Q186"/>
      <c r="R186"/>
      <c r="S186"/>
      <c r="T186"/>
      <c r="U186"/>
      <c r="V186"/>
      <c r="W186"/>
      <c r="X186"/>
      <c r="Y186"/>
      <c r="Z186"/>
      <c r="AA186"/>
      <c r="AB186"/>
      <c r="AC186"/>
      <c r="AD186"/>
      <c r="AE186"/>
      <c r="AF186"/>
      <c r="AG186"/>
      <c r="AH186"/>
      <c r="AI186"/>
      <c r="AJ186"/>
      <c r="AK186"/>
    </row>
    <row r="187" spans="1:37" s="38" customFormat="1" hidden="1" x14ac:dyDescent="0.2">
      <c r="A187">
        <v>11186</v>
      </c>
      <c r="B187" t="s">
        <v>120</v>
      </c>
      <c r="C187" t="s">
        <v>51</v>
      </c>
      <c r="D187" t="s">
        <v>29</v>
      </c>
      <c r="E187">
        <v>0.01</v>
      </c>
      <c r="F187">
        <v>69</v>
      </c>
      <c r="G187" s="31">
        <v>109592</v>
      </c>
      <c r="H187" s="31">
        <v>13988</v>
      </c>
      <c r="I187" s="31">
        <v>10630</v>
      </c>
      <c r="J187" s="31">
        <f t="shared" si="8"/>
        <v>1588.2898550724638</v>
      </c>
      <c r="K187" s="31">
        <f t="shared" si="9"/>
        <v>202.72463768115941</v>
      </c>
      <c r="L187" s="31">
        <f t="shared" si="10"/>
        <v>154.05797101449275</v>
      </c>
      <c r="M187" s="39">
        <f t="shared" si="11"/>
        <v>-0.14839310443200138</v>
      </c>
      <c r="N187"/>
      <c r="O187"/>
      <c r="P187"/>
      <c r="Q187"/>
      <c r="R187"/>
      <c r="S187"/>
      <c r="T187"/>
      <c r="U187"/>
      <c r="V187"/>
      <c r="W187"/>
      <c r="X187"/>
      <c r="Y187"/>
      <c r="Z187"/>
      <c r="AA187"/>
      <c r="AB187"/>
      <c r="AC187"/>
      <c r="AD187"/>
      <c r="AE187"/>
      <c r="AF187"/>
      <c r="AG187"/>
      <c r="AH187"/>
      <c r="AI187"/>
      <c r="AJ187"/>
      <c r="AK187"/>
    </row>
    <row r="188" spans="1:37" s="38" customFormat="1" hidden="1" x14ac:dyDescent="0.2">
      <c r="A188">
        <v>11187</v>
      </c>
      <c r="B188" t="s">
        <v>197</v>
      </c>
      <c r="C188" t="s">
        <v>51</v>
      </c>
      <c r="D188" t="s">
        <v>32</v>
      </c>
      <c r="E188">
        <v>0.01</v>
      </c>
      <c r="F188">
        <v>89</v>
      </c>
      <c r="G188" s="31">
        <v>169914</v>
      </c>
      <c r="H188" s="31">
        <v>24998</v>
      </c>
      <c r="I188" s="31">
        <v>16260</v>
      </c>
      <c r="J188" s="31">
        <f t="shared" si="8"/>
        <v>1909.1460674157304</v>
      </c>
      <c r="K188" s="31">
        <f t="shared" si="9"/>
        <v>280.87640449438203</v>
      </c>
      <c r="L188" s="31">
        <f t="shared" si="10"/>
        <v>182.69662921348313</v>
      </c>
      <c r="M188" s="39">
        <f t="shared" si="11"/>
        <v>9.7590912925742193E-2</v>
      </c>
      <c r="N188"/>
      <c r="O188"/>
      <c r="P188"/>
      <c r="Q188"/>
      <c r="R188"/>
      <c r="S188"/>
      <c r="T188"/>
      <c r="U188"/>
      <c r="V188"/>
      <c r="W188"/>
      <c r="X188"/>
      <c r="Y188"/>
      <c r="Z188"/>
      <c r="AA188"/>
      <c r="AB188"/>
      <c r="AC188"/>
      <c r="AD188"/>
      <c r="AE188"/>
      <c r="AF188"/>
      <c r="AG188"/>
      <c r="AH188"/>
      <c r="AI188"/>
      <c r="AJ188"/>
      <c r="AK188"/>
    </row>
    <row r="189" spans="1:37" s="38" customFormat="1" hidden="1" x14ac:dyDescent="0.2">
      <c r="A189">
        <v>11188</v>
      </c>
      <c r="B189" t="s">
        <v>197</v>
      </c>
      <c r="C189" t="s">
        <v>51</v>
      </c>
      <c r="D189" t="s">
        <v>32</v>
      </c>
      <c r="E189">
        <v>0.01</v>
      </c>
      <c r="F189">
        <v>89</v>
      </c>
      <c r="G189" s="31">
        <v>142274</v>
      </c>
      <c r="H189" s="31">
        <v>16280</v>
      </c>
      <c r="I189" s="31">
        <v>13616</v>
      </c>
      <c r="J189" s="31">
        <f t="shared" si="8"/>
        <v>1598.5842696629213</v>
      </c>
      <c r="K189" s="31">
        <f t="shared" si="9"/>
        <v>182.92134831460675</v>
      </c>
      <c r="L189" s="31">
        <f t="shared" si="10"/>
        <v>152.98876404494382</v>
      </c>
      <c r="M189" s="39">
        <f t="shared" si="11"/>
        <v>-0.15757676883167693</v>
      </c>
      <c r="N189"/>
      <c r="O189"/>
      <c r="P189"/>
      <c r="Q189"/>
      <c r="R189"/>
      <c r="S189"/>
      <c r="T189"/>
      <c r="U189"/>
      <c r="V189"/>
      <c r="W189"/>
      <c r="X189"/>
      <c r="Y189"/>
      <c r="Z189"/>
      <c r="AA189"/>
      <c r="AB189"/>
      <c r="AC189"/>
      <c r="AD189"/>
      <c r="AE189"/>
      <c r="AF189"/>
      <c r="AG189"/>
      <c r="AH189"/>
      <c r="AI189"/>
      <c r="AJ189"/>
      <c r="AK189"/>
    </row>
    <row r="190" spans="1:37" s="38" customFormat="1" hidden="1" x14ac:dyDescent="0.2">
      <c r="A190">
        <v>11189</v>
      </c>
      <c r="B190" t="s">
        <v>195</v>
      </c>
      <c r="C190" t="s">
        <v>51</v>
      </c>
      <c r="D190" t="s">
        <v>32</v>
      </c>
      <c r="E190">
        <v>0.01</v>
      </c>
      <c r="F190">
        <v>89</v>
      </c>
      <c r="G190" s="31">
        <v>273896</v>
      </c>
      <c r="H190" s="31">
        <v>2006</v>
      </c>
      <c r="I190" s="31">
        <v>27664</v>
      </c>
      <c r="J190" s="31">
        <f t="shared" si="8"/>
        <v>3077.4831460674159</v>
      </c>
      <c r="K190" s="31">
        <f t="shared" si="9"/>
        <v>22.539325842696631</v>
      </c>
      <c r="L190" s="31">
        <f t="shared" si="10"/>
        <v>310.83146067415731</v>
      </c>
      <c r="M190" s="39">
        <f t="shared" si="11"/>
        <v>1.1981704298552465</v>
      </c>
      <c r="N190"/>
      <c r="O190"/>
      <c r="P190"/>
      <c r="Q190"/>
      <c r="R190"/>
      <c r="S190"/>
      <c r="T190"/>
      <c r="U190"/>
      <c r="V190"/>
      <c r="W190"/>
      <c r="X190"/>
      <c r="Y190"/>
      <c r="Z190"/>
      <c r="AA190"/>
      <c r="AB190"/>
      <c r="AC190"/>
      <c r="AD190"/>
      <c r="AE190"/>
      <c r="AF190"/>
      <c r="AG190"/>
      <c r="AH190"/>
      <c r="AI190"/>
      <c r="AJ190"/>
      <c r="AK190"/>
    </row>
    <row r="191" spans="1:37" s="38" customFormat="1" hidden="1" x14ac:dyDescent="0.2">
      <c r="A191">
        <v>11190</v>
      </c>
      <c r="B191" t="s">
        <v>195</v>
      </c>
      <c r="C191" t="s">
        <v>51</v>
      </c>
      <c r="D191" t="s">
        <v>32</v>
      </c>
      <c r="E191">
        <v>0.01</v>
      </c>
      <c r="F191">
        <v>89</v>
      </c>
      <c r="G191" s="31">
        <v>141076</v>
      </c>
      <c r="H191" s="31">
        <v>16996</v>
      </c>
      <c r="I191" s="31">
        <v>14248</v>
      </c>
      <c r="J191" s="31">
        <f t="shared" si="8"/>
        <v>1585.1235955056179</v>
      </c>
      <c r="K191" s="31">
        <f t="shared" si="9"/>
        <v>190.96629213483146</v>
      </c>
      <c r="L191" s="31">
        <f t="shared" si="10"/>
        <v>160.08988764044943</v>
      </c>
      <c r="M191" s="39">
        <f t="shared" si="11"/>
        <v>-9.6583586202823368E-2</v>
      </c>
      <c r="N191"/>
      <c r="O191"/>
      <c r="P191"/>
      <c r="Q191"/>
      <c r="R191"/>
      <c r="S191"/>
      <c r="T191"/>
      <c r="U191"/>
      <c r="V191"/>
      <c r="W191"/>
      <c r="X191"/>
      <c r="Y191"/>
      <c r="Z191"/>
      <c r="AA191"/>
      <c r="AB191"/>
      <c r="AC191"/>
      <c r="AD191"/>
      <c r="AE191"/>
      <c r="AF191"/>
      <c r="AG191"/>
      <c r="AH191"/>
      <c r="AI191"/>
      <c r="AJ191"/>
      <c r="AK191"/>
    </row>
    <row r="192" spans="1:37" s="38" customFormat="1" hidden="1" x14ac:dyDescent="0.2">
      <c r="A192">
        <v>11191</v>
      </c>
      <c r="B192" t="s">
        <v>220</v>
      </c>
      <c r="C192" t="s">
        <v>51</v>
      </c>
      <c r="D192" t="s">
        <v>35</v>
      </c>
      <c r="E192">
        <v>0.01</v>
      </c>
      <c r="F192">
        <v>89</v>
      </c>
      <c r="G192" s="31">
        <v>147452</v>
      </c>
      <c r="H192" s="31">
        <v>16764</v>
      </c>
      <c r="I192" s="31">
        <v>16382</v>
      </c>
      <c r="J192" s="31">
        <f t="shared" si="8"/>
        <v>1656.7640449438202</v>
      </c>
      <c r="K192" s="31">
        <f t="shared" si="9"/>
        <v>188.35955056179776</v>
      </c>
      <c r="L192" s="31">
        <f t="shared" si="10"/>
        <v>184.06741573033707</v>
      </c>
      <c r="M192" s="39">
        <f t="shared" si="11"/>
        <v>0.10936491336991969</v>
      </c>
      <c r="N192"/>
      <c r="O192"/>
      <c r="P192"/>
      <c r="Q192"/>
      <c r="R192"/>
      <c r="S192"/>
      <c r="T192"/>
      <c r="U192"/>
      <c r="V192"/>
      <c r="W192"/>
      <c r="X192"/>
      <c r="Y192"/>
      <c r="Z192"/>
      <c r="AA192"/>
      <c r="AB192"/>
      <c r="AC192"/>
      <c r="AD192"/>
      <c r="AE192"/>
      <c r="AF192"/>
      <c r="AG192"/>
      <c r="AH192"/>
      <c r="AI192"/>
      <c r="AJ192"/>
      <c r="AK192"/>
    </row>
    <row r="193" spans="1:37" s="38" customFormat="1" hidden="1" x14ac:dyDescent="0.2">
      <c r="A193">
        <v>11192</v>
      </c>
      <c r="B193" t="s">
        <v>219</v>
      </c>
      <c r="C193" t="s">
        <v>51</v>
      </c>
      <c r="D193" t="s">
        <v>35</v>
      </c>
      <c r="E193">
        <v>0.01</v>
      </c>
      <c r="F193">
        <v>89</v>
      </c>
      <c r="G193" s="31">
        <v>355318</v>
      </c>
      <c r="H193" s="31">
        <v>43462</v>
      </c>
      <c r="I193" s="31">
        <v>36136</v>
      </c>
      <c r="J193" s="31">
        <f t="shared" si="8"/>
        <v>3992.3370786516853</v>
      </c>
      <c r="K193" s="31">
        <f t="shared" si="9"/>
        <v>488.33707865168537</v>
      </c>
      <c r="L193" s="31">
        <f t="shared" si="10"/>
        <v>406.02247191011236</v>
      </c>
      <c r="M193" s="39">
        <f t="shared" si="11"/>
        <v>2.0157879033230435</v>
      </c>
      <c r="N193"/>
      <c r="O193"/>
      <c r="P193"/>
      <c r="Q193"/>
      <c r="R193"/>
      <c r="S193"/>
      <c r="T193"/>
      <c r="U193"/>
      <c r="V193"/>
      <c r="W193"/>
      <c r="X193"/>
      <c r="Y193"/>
      <c r="Z193"/>
      <c r="AA193"/>
      <c r="AB193"/>
      <c r="AC193"/>
      <c r="AD193"/>
      <c r="AE193"/>
      <c r="AF193"/>
      <c r="AG193"/>
      <c r="AH193"/>
      <c r="AI193"/>
      <c r="AJ193"/>
      <c r="AK193"/>
    </row>
    <row r="194" spans="1:37" s="38" customFormat="1" hidden="1" x14ac:dyDescent="0.2">
      <c r="A194">
        <v>11193</v>
      </c>
      <c r="B194" t="s">
        <v>135</v>
      </c>
      <c r="C194" t="s">
        <v>51</v>
      </c>
      <c r="D194" t="s">
        <v>35</v>
      </c>
      <c r="E194">
        <v>0.01</v>
      </c>
      <c r="F194">
        <v>64</v>
      </c>
      <c r="G194" s="31">
        <v>57084</v>
      </c>
      <c r="H194" s="31">
        <v>7608</v>
      </c>
      <c r="I194" s="31">
        <v>6548</v>
      </c>
      <c r="J194" s="31">
        <f t="shared" si="8"/>
        <v>891.9375</v>
      </c>
      <c r="K194" s="31">
        <f t="shared" si="9"/>
        <v>118.875</v>
      </c>
      <c r="L194" s="31">
        <f t="shared" si="10"/>
        <v>102.3125</v>
      </c>
      <c r="M194" s="39">
        <f t="shared" si="11"/>
        <v>-0.59284684775236163</v>
      </c>
      <c r="N194"/>
      <c r="O194"/>
      <c r="P194"/>
      <c r="Q194"/>
      <c r="R194"/>
      <c r="S194"/>
      <c r="T194"/>
      <c r="U194"/>
      <c r="V194"/>
      <c r="W194"/>
      <c r="X194"/>
      <c r="Y194"/>
      <c r="Z194"/>
      <c r="AA194"/>
      <c r="AB194"/>
      <c r="AC194"/>
      <c r="AD194"/>
      <c r="AE194"/>
      <c r="AF194"/>
      <c r="AG194"/>
      <c r="AH194"/>
      <c r="AI194"/>
      <c r="AJ194"/>
      <c r="AK194"/>
    </row>
    <row r="195" spans="1:37" s="38" customFormat="1" hidden="1" x14ac:dyDescent="0.2">
      <c r="A195">
        <v>11194</v>
      </c>
      <c r="B195" t="s">
        <v>112</v>
      </c>
      <c r="C195" t="s">
        <v>51</v>
      </c>
      <c r="D195" t="s">
        <v>35</v>
      </c>
      <c r="E195">
        <v>0.01</v>
      </c>
      <c r="F195">
        <v>7</v>
      </c>
      <c r="G195" s="31">
        <v>17742</v>
      </c>
      <c r="H195" s="31">
        <v>1496</v>
      </c>
      <c r="I195" s="31">
        <v>1998</v>
      </c>
      <c r="J195" s="31">
        <f t="shared" si="8"/>
        <v>2534.5714285714284</v>
      </c>
      <c r="K195" s="31">
        <f t="shared" si="9"/>
        <v>213.71428571428572</v>
      </c>
      <c r="L195" s="31">
        <f t="shared" si="10"/>
        <v>285.42857142857144</v>
      </c>
      <c r="M195" s="39">
        <f t="shared" si="11"/>
        <v>0.97997917572228144</v>
      </c>
      <c r="N195"/>
      <c r="O195"/>
      <c r="P195"/>
      <c r="Q195"/>
      <c r="R195"/>
      <c r="S195"/>
      <c r="T195"/>
      <c r="U195"/>
      <c r="V195"/>
      <c r="W195"/>
      <c r="X195"/>
      <c r="Y195"/>
      <c r="Z195"/>
      <c r="AA195"/>
      <c r="AB195"/>
      <c r="AC195"/>
      <c r="AD195"/>
      <c r="AE195"/>
      <c r="AF195"/>
      <c r="AG195"/>
      <c r="AH195"/>
      <c r="AI195"/>
      <c r="AJ195"/>
      <c r="AK195"/>
    </row>
    <row r="196" spans="1:37" s="38" customFormat="1" hidden="1" x14ac:dyDescent="0.2">
      <c r="A196">
        <v>11194</v>
      </c>
      <c r="B196" t="s">
        <v>112</v>
      </c>
      <c r="C196" t="s">
        <v>51</v>
      </c>
      <c r="D196" t="s">
        <v>35</v>
      </c>
      <c r="E196">
        <v>0.01</v>
      </c>
      <c r="F196">
        <v>82</v>
      </c>
      <c r="G196" s="31">
        <v>221158</v>
      </c>
      <c r="H196" s="31">
        <v>33530</v>
      </c>
      <c r="I196" s="31">
        <v>24902</v>
      </c>
      <c r="J196" s="31">
        <f t="shared" si="8"/>
        <v>2697.0487804878048</v>
      </c>
      <c r="K196" s="31">
        <f t="shared" si="9"/>
        <v>408.90243902439022</v>
      </c>
      <c r="L196" s="31">
        <f t="shared" si="10"/>
        <v>303.6829268292683</v>
      </c>
      <c r="M196" s="39">
        <f t="shared" si="11"/>
        <v>1.1367700296980356</v>
      </c>
      <c r="N196"/>
      <c r="O196"/>
      <c r="P196"/>
      <c r="Q196"/>
      <c r="R196"/>
      <c r="S196"/>
      <c r="T196"/>
      <c r="U196"/>
      <c r="V196"/>
      <c r="W196"/>
      <c r="X196"/>
      <c r="Y196"/>
      <c r="Z196"/>
      <c r="AA196"/>
      <c r="AB196"/>
      <c r="AC196"/>
      <c r="AD196"/>
      <c r="AE196"/>
      <c r="AF196"/>
      <c r="AG196"/>
      <c r="AH196"/>
      <c r="AI196"/>
      <c r="AJ196"/>
      <c r="AK196"/>
    </row>
    <row r="197" spans="1:37" s="38" customFormat="1" hidden="1" x14ac:dyDescent="0.2">
      <c r="A197">
        <v>11195</v>
      </c>
      <c r="B197" t="s">
        <v>111</v>
      </c>
      <c r="C197" t="s">
        <v>51</v>
      </c>
      <c r="D197" t="s">
        <v>35</v>
      </c>
      <c r="E197">
        <v>0.01</v>
      </c>
      <c r="F197">
        <v>89</v>
      </c>
      <c r="G197" s="31">
        <v>274468</v>
      </c>
      <c r="H197" s="31">
        <v>25684</v>
      </c>
      <c r="I197" s="31">
        <v>29230</v>
      </c>
      <c r="J197" s="31">
        <f t="shared" si="8"/>
        <v>3083.9101123595506</v>
      </c>
      <c r="K197" s="31">
        <f t="shared" si="9"/>
        <v>288.58426966292137</v>
      </c>
      <c r="L197" s="31">
        <f t="shared" si="10"/>
        <v>328.42696629213481</v>
      </c>
      <c r="M197" s="39">
        <f t="shared" si="11"/>
        <v>1.3493022716223106</v>
      </c>
      <c r="N197"/>
      <c r="O197"/>
      <c r="P197"/>
      <c r="Q197"/>
      <c r="R197"/>
      <c r="S197"/>
      <c r="T197"/>
      <c r="U197"/>
      <c r="V197"/>
      <c r="W197"/>
      <c r="X197"/>
      <c r="Y197"/>
      <c r="Z197"/>
      <c r="AA197"/>
      <c r="AB197"/>
      <c r="AC197"/>
      <c r="AD197"/>
      <c r="AE197"/>
      <c r="AF197"/>
      <c r="AG197"/>
      <c r="AH197"/>
      <c r="AI197"/>
      <c r="AJ197"/>
      <c r="AK197"/>
    </row>
    <row r="198" spans="1:37" s="38" customFormat="1" hidden="1" x14ac:dyDescent="0.2">
      <c r="A198">
        <v>11196</v>
      </c>
      <c r="B198" t="s">
        <v>110</v>
      </c>
      <c r="C198" t="s">
        <v>51</v>
      </c>
      <c r="D198" t="s">
        <v>35</v>
      </c>
      <c r="E198">
        <v>0.01</v>
      </c>
      <c r="F198">
        <v>63</v>
      </c>
      <c r="G198" s="31">
        <v>74850</v>
      </c>
      <c r="H198" s="31">
        <v>13186</v>
      </c>
      <c r="I198" s="31">
        <v>8556</v>
      </c>
      <c r="J198" s="31">
        <f t="shared" si="8"/>
        <v>1188.0952380952381</v>
      </c>
      <c r="K198" s="31">
        <f t="shared" si="9"/>
        <v>209.30158730158729</v>
      </c>
      <c r="L198" s="31">
        <f t="shared" si="10"/>
        <v>135.8095238095238</v>
      </c>
      <c r="M198" s="39">
        <f t="shared" si="11"/>
        <v>-0.30513321155675477</v>
      </c>
      <c r="N198"/>
      <c r="O198"/>
      <c r="P198"/>
      <c r="Q198"/>
      <c r="R198"/>
      <c r="S198"/>
      <c r="T198"/>
      <c r="U198"/>
      <c r="V198"/>
      <c r="W198"/>
      <c r="X198"/>
      <c r="Y198"/>
      <c r="Z198"/>
      <c r="AA198"/>
      <c r="AB198"/>
      <c r="AC198"/>
      <c r="AD198"/>
      <c r="AE198"/>
      <c r="AF198"/>
      <c r="AG198"/>
      <c r="AH198"/>
      <c r="AI198"/>
      <c r="AJ198"/>
      <c r="AK198"/>
    </row>
    <row r="199" spans="1:37" s="38" customFormat="1" hidden="1" x14ac:dyDescent="0.2">
      <c r="A199">
        <v>11197</v>
      </c>
      <c r="B199" t="s">
        <v>134</v>
      </c>
      <c r="C199" t="s">
        <v>51</v>
      </c>
      <c r="D199" t="s">
        <v>32</v>
      </c>
      <c r="E199">
        <v>0.01</v>
      </c>
      <c r="F199">
        <v>29</v>
      </c>
      <c r="G199" s="31">
        <v>66586</v>
      </c>
      <c r="H199" s="31">
        <v>10400</v>
      </c>
      <c r="I199" s="31">
        <v>6786</v>
      </c>
      <c r="J199" s="31">
        <f t="shared" si="8"/>
        <v>2296.0689655172414</v>
      </c>
      <c r="K199" s="31">
        <f t="shared" si="9"/>
        <v>358.62068965517244</v>
      </c>
      <c r="L199" s="31">
        <f t="shared" si="10"/>
        <v>234</v>
      </c>
      <c r="M199" s="39">
        <f t="shared" si="11"/>
        <v>0.53824735577913718</v>
      </c>
      <c r="N199"/>
      <c r="O199"/>
      <c r="P199"/>
      <c r="Q199"/>
      <c r="R199"/>
      <c r="S199"/>
      <c r="T199"/>
      <c r="U199"/>
      <c r="V199"/>
      <c r="W199"/>
      <c r="X199"/>
      <c r="Y199"/>
      <c r="Z199"/>
      <c r="AA199"/>
      <c r="AB199"/>
      <c r="AC199"/>
      <c r="AD199"/>
      <c r="AE199"/>
      <c r="AF199"/>
      <c r="AG199"/>
      <c r="AH199"/>
      <c r="AI199"/>
      <c r="AJ199"/>
      <c r="AK199"/>
    </row>
    <row r="200" spans="1:37" s="38" customFormat="1" hidden="1" x14ac:dyDescent="0.2">
      <c r="A200">
        <v>11197</v>
      </c>
      <c r="B200" t="s">
        <v>134</v>
      </c>
      <c r="C200" t="s">
        <v>51</v>
      </c>
      <c r="D200" t="s">
        <v>32</v>
      </c>
      <c r="E200">
        <v>0.01</v>
      </c>
      <c r="F200">
        <v>60</v>
      </c>
      <c r="G200" s="31">
        <v>161300</v>
      </c>
      <c r="H200" s="31">
        <v>12922</v>
      </c>
      <c r="I200" s="31">
        <v>16436</v>
      </c>
      <c r="J200" s="31">
        <f t="shared" ref="J200:J263" si="12">G200/F200</f>
        <v>2688.3333333333335</v>
      </c>
      <c r="K200" s="31">
        <f t="shared" ref="K200:K263" si="13">H200/F200</f>
        <v>215.36666666666667</v>
      </c>
      <c r="L200" s="31">
        <f t="shared" ref="L200:L263" si="14">I200/F200</f>
        <v>273.93333333333334</v>
      </c>
      <c r="M200" s="39">
        <f t="shared" si="11"/>
        <v>0.88124393374610088</v>
      </c>
      <c r="N200"/>
      <c r="O200"/>
      <c r="P200"/>
      <c r="Q200"/>
      <c r="R200"/>
      <c r="S200"/>
      <c r="T200"/>
      <c r="U200"/>
      <c r="V200"/>
      <c r="W200"/>
      <c r="X200"/>
      <c r="Y200"/>
      <c r="Z200"/>
      <c r="AA200"/>
      <c r="AB200"/>
      <c r="AC200"/>
      <c r="AD200"/>
      <c r="AE200"/>
      <c r="AF200"/>
      <c r="AG200"/>
      <c r="AH200"/>
      <c r="AI200"/>
      <c r="AJ200"/>
      <c r="AK200"/>
    </row>
    <row r="201" spans="1:37" s="38" customFormat="1" hidden="1" x14ac:dyDescent="0.2">
      <c r="A201">
        <v>11198</v>
      </c>
      <c r="B201" t="s">
        <v>134</v>
      </c>
      <c r="C201" t="s">
        <v>51</v>
      </c>
      <c r="D201" t="s">
        <v>32</v>
      </c>
      <c r="E201">
        <v>0.01</v>
      </c>
      <c r="F201">
        <v>29</v>
      </c>
      <c r="G201" s="31">
        <v>61690</v>
      </c>
      <c r="H201" s="31">
        <v>4708</v>
      </c>
      <c r="I201" s="31">
        <v>6286</v>
      </c>
      <c r="J201" s="31">
        <f t="shared" si="12"/>
        <v>2127.2413793103447</v>
      </c>
      <c r="K201" s="31">
        <f t="shared" si="13"/>
        <v>162.34482758620689</v>
      </c>
      <c r="L201" s="31">
        <f t="shared" si="14"/>
        <v>216.75862068965517</v>
      </c>
      <c r="M201" s="39">
        <f t="shared" ref="M201:M264" si="15">STANDARDIZE(L201,L$2,L$3)</f>
        <v>0.39015718625796819</v>
      </c>
      <c r="N201"/>
      <c r="O201"/>
      <c r="P201"/>
      <c r="Q201"/>
      <c r="R201"/>
      <c r="S201"/>
      <c r="T201"/>
      <c r="U201"/>
      <c r="V201"/>
      <c r="W201"/>
      <c r="X201"/>
      <c r="Y201"/>
      <c r="Z201"/>
      <c r="AA201"/>
      <c r="AB201"/>
      <c r="AC201"/>
      <c r="AD201"/>
      <c r="AE201"/>
      <c r="AF201"/>
      <c r="AG201"/>
      <c r="AH201"/>
      <c r="AI201"/>
      <c r="AJ201"/>
      <c r="AK201"/>
    </row>
    <row r="202" spans="1:37" s="38" customFormat="1" hidden="1" x14ac:dyDescent="0.2">
      <c r="A202">
        <v>11198</v>
      </c>
      <c r="B202" t="s">
        <v>134</v>
      </c>
      <c r="C202" t="s">
        <v>51</v>
      </c>
      <c r="D202" t="s">
        <v>32</v>
      </c>
      <c r="E202">
        <v>0.01</v>
      </c>
      <c r="F202">
        <v>60</v>
      </c>
      <c r="G202" s="31">
        <v>172446</v>
      </c>
      <c r="H202" s="31">
        <v>11308</v>
      </c>
      <c r="I202" s="31">
        <v>17572</v>
      </c>
      <c r="J202" s="31">
        <f t="shared" si="12"/>
        <v>2874.1</v>
      </c>
      <c r="K202" s="31">
        <f t="shared" si="13"/>
        <v>188.46666666666667</v>
      </c>
      <c r="L202" s="31">
        <f t="shared" si="14"/>
        <v>292.86666666666667</v>
      </c>
      <c r="M202" s="39">
        <f t="shared" si="15"/>
        <v>1.0438666852362806</v>
      </c>
      <c r="N202"/>
      <c r="O202"/>
      <c r="P202"/>
      <c r="Q202"/>
      <c r="R202"/>
      <c r="S202"/>
      <c r="T202"/>
      <c r="U202"/>
      <c r="V202"/>
      <c r="W202"/>
      <c r="X202"/>
      <c r="Y202"/>
      <c r="Z202"/>
      <c r="AA202"/>
      <c r="AB202"/>
      <c r="AC202"/>
      <c r="AD202"/>
      <c r="AE202"/>
      <c r="AF202"/>
      <c r="AG202"/>
      <c r="AH202"/>
      <c r="AI202"/>
      <c r="AJ202"/>
      <c r="AK202"/>
    </row>
    <row r="203" spans="1:37" s="38" customFormat="1" hidden="1" x14ac:dyDescent="0.2">
      <c r="A203">
        <v>11199</v>
      </c>
      <c r="B203" t="s">
        <v>76</v>
      </c>
      <c r="C203" t="s">
        <v>51</v>
      </c>
      <c r="D203" t="s">
        <v>30</v>
      </c>
      <c r="E203">
        <v>0.01</v>
      </c>
      <c r="F203">
        <v>7</v>
      </c>
      <c r="G203" s="31">
        <v>45348</v>
      </c>
      <c r="H203" s="31">
        <v>-4218</v>
      </c>
      <c r="I203" s="31">
        <v>4486</v>
      </c>
      <c r="J203" s="31">
        <f t="shared" si="12"/>
        <v>6478.2857142857147</v>
      </c>
      <c r="K203" s="31">
        <f t="shared" si="13"/>
        <v>-602.57142857142856</v>
      </c>
      <c r="L203" s="31">
        <f t="shared" si="14"/>
        <v>640.85714285714289</v>
      </c>
      <c r="M203" s="39">
        <f t="shared" si="15"/>
        <v>4.032836864662678</v>
      </c>
      <c r="N203"/>
      <c r="O203"/>
      <c r="P203"/>
      <c r="Q203"/>
      <c r="R203"/>
      <c r="S203"/>
      <c r="T203"/>
      <c r="U203"/>
      <c r="V203"/>
      <c r="W203"/>
      <c r="X203"/>
      <c r="Y203"/>
      <c r="Z203"/>
      <c r="AA203"/>
      <c r="AB203"/>
      <c r="AC203"/>
      <c r="AD203"/>
      <c r="AE203"/>
      <c r="AF203"/>
      <c r="AG203"/>
      <c r="AH203"/>
      <c r="AI203"/>
      <c r="AJ203"/>
      <c r="AK203"/>
    </row>
    <row r="204" spans="1:37" s="38" customFormat="1" hidden="1" x14ac:dyDescent="0.2">
      <c r="A204">
        <v>11199</v>
      </c>
      <c r="B204" t="s">
        <v>76</v>
      </c>
      <c r="C204" t="s">
        <v>51</v>
      </c>
      <c r="D204" t="s">
        <v>30</v>
      </c>
      <c r="E204">
        <v>0.01</v>
      </c>
      <c r="F204">
        <v>20</v>
      </c>
      <c r="G204" s="31">
        <v>43480</v>
      </c>
      <c r="H204" s="31">
        <v>2368</v>
      </c>
      <c r="I204" s="31">
        <v>4300</v>
      </c>
      <c r="J204" s="31">
        <f t="shared" si="12"/>
        <v>2174</v>
      </c>
      <c r="K204" s="31">
        <f t="shared" si="13"/>
        <v>118.4</v>
      </c>
      <c r="L204" s="31">
        <f t="shared" si="14"/>
        <v>215</v>
      </c>
      <c r="M204" s="39">
        <f t="shared" si="15"/>
        <v>0.37505198896680897</v>
      </c>
      <c r="N204"/>
      <c r="O204"/>
      <c r="P204"/>
      <c r="Q204"/>
      <c r="R204"/>
      <c r="S204"/>
      <c r="T204"/>
      <c r="U204"/>
      <c r="V204"/>
      <c r="W204"/>
      <c r="X204"/>
      <c r="Y204"/>
      <c r="Z204"/>
      <c r="AA204"/>
      <c r="AB204"/>
      <c r="AC204"/>
      <c r="AD204"/>
      <c r="AE204"/>
      <c r="AF204"/>
      <c r="AG204"/>
      <c r="AH204"/>
      <c r="AI204"/>
      <c r="AJ204"/>
      <c r="AK204"/>
    </row>
    <row r="205" spans="1:37" s="38" customFormat="1" hidden="1" x14ac:dyDescent="0.2">
      <c r="A205">
        <v>11199</v>
      </c>
      <c r="B205" t="s">
        <v>76</v>
      </c>
      <c r="C205" t="s">
        <v>51</v>
      </c>
      <c r="D205" t="s">
        <v>30</v>
      </c>
      <c r="E205">
        <v>0.01</v>
      </c>
      <c r="F205">
        <v>62</v>
      </c>
      <c r="G205" s="31">
        <v>152880</v>
      </c>
      <c r="H205" s="31">
        <v>14744</v>
      </c>
      <c r="I205" s="31">
        <v>15120</v>
      </c>
      <c r="J205" s="31">
        <f t="shared" si="12"/>
        <v>2465.8064516129034</v>
      </c>
      <c r="K205" s="31">
        <f t="shared" si="13"/>
        <v>237.80645161290323</v>
      </c>
      <c r="L205" s="31">
        <f t="shared" si="14"/>
        <v>243.87096774193549</v>
      </c>
      <c r="M205" s="39">
        <f t="shared" si="15"/>
        <v>0.62303136638112777</v>
      </c>
      <c r="N205"/>
      <c r="O205"/>
      <c r="P205"/>
      <c r="Q205"/>
      <c r="R205"/>
      <c r="S205"/>
      <c r="T205"/>
      <c r="U205"/>
      <c r="V205"/>
      <c r="W205"/>
      <c r="X205"/>
      <c r="Y205"/>
      <c r="Z205"/>
      <c r="AA205"/>
      <c r="AB205"/>
      <c r="AC205"/>
      <c r="AD205"/>
      <c r="AE205"/>
      <c r="AF205"/>
      <c r="AG205"/>
      <c r="AH205"/>
      <c r="AI205"/>
      <c r="AJ205"/>
      <c r="AK205"/>
    </row>
    <row r="206" spans="1:37" s="38" customFormat="1" hidden="1" x14ac:dyDescent="0.2">
      <c r="A206">
        <v>11200</v>
      </c>
      <c r="B206" t="s">
        <v>103</v>
      </c>
      <c r="C206" t="s">
        <v>51</v>
      </c>
      <c r="D206" t="s">
        <v>36</v>
      </c>
      <c r="E206">
        <v>0.01</v>
      </c>
      <c r="F206">
        <v>7</v>
      </c>
      <c r="G206" s="31">
        <v>14662</v>
      </c>
      <c r="H206" s="31">
        <v>1592</v>
      </c>
      <c r="I206" s="31">
        <v>1454</v>
      </c>
      <c r="J206" s="31">
        <f t="shared" si="12"/>
        <v>2094.5714285714284</v>
      </c>
      <c r="K206" s="31">
        <f t="shared" si="13"/>
        <v>227.42857142857142</v>
      </c>
      <c r="L206" s="31">
        <f t="shared" si="14"/>
        <v>207.71428571428572</v>
      </c>
      <c r="M206" s="39">
        <f t="shared" si="15"/>
        <v>0.31247331447486359</v>
      </c>
      <c r="N206"/>
      <c r="O206"/>
      <c r="P206"/>
      <c r="Q206"/>
      <c r="R206"/>
      <c r="S206"/>
      <c r="T206"/>
      <c r="U206"/>
      <c r="V206"/>
      <c r="W206"/>
      <c r="X206"/>
      <c r="Y206"/>
      <c r="Z206"/>
      <c r="AA206"/>
      <c r="AB206"/>
      <c r="AC206"/>
      <c r="AD206"/>
      <c r="AE206"/>
      <c r="AF206"/>
      <c r="AG206"/>
      <c r="AH206"/>
      <c r="AI206"/>
      <c r="AJ206"/>
      <c r="AK206"/>
    </row>
    <row r="207" spans="1:37" s="38" customFormat="1" hidden="1" x14ac:dyDescent="0.2">
      <c r="A207">
        <v>11200</v>
      </c>
      <c r="B207" t="s">
        <v>103</v>
      </c>
      <c r="C207" t="s">
        <v>51</v>
      </c>
      <c r="D207" t="s">
        <v>36</v>
      </c>
      <c r="E207">
        <v>0.01</v>
      </c>
      <c r="F207">
        <v>82</v>
      </c>
      <c r="G207" s="31">
        <v>133214</v>
      </c>
      <c r="H207" s="31">
        <v>12360</v>
      </c>
      <c r="I207" s="31">
        <v>13202</v>
      </c>
      <c r="J207" s="31">
        <f t="shared" si="12"/>
        <v>1624.560975609756</v>
      </c>
      <c r="K207" s="31">
        <f t="shared" si="13"/>
        <v>150.73170731707316</v>
      </c>
      <c r="L207" s="31">
        <f t="shared" si="14"/>
        <v>161</v>
      </c>
      <c r="M207" s="39">
        <f t="shared" si="15"/>
        <v>-8.876642197349241E-2</v>
      </c>
      <c r="N207"/>
      <c r="O207"/>
      <c r="P207"/>
      <c r="Q207"/>
      <c r="R207"/>
      <c r="S207"/>
      <c r="T207"/>
      <c r="U207"/>
      <c r="V207"/>
      <c r="W207"/>
      <c r="X207"/>
      <c r="Y207"/>
      <c r="Z207"/>
      <c r="AA207"/>
      <c r="AB207"/>
      <c r="AC207"/>
      <c r="AD207"/>
      <c r="AE207"/>
      <c r="AF207"/>
      <c r="AG207"/>
      <c r="AH207"/>
      <c r="AI207"/>
      <c r="AJ207"/>
      <c r="AK207"/>
    </row>
    <row r="208" spans="1:37" s="38" customFormat="1" hidden="1" x14ac:dyDescent="0.2">
      <c r="A208">
        <v>11201</v>
      </c>
      <c r="B208" t="s">
        <v>233</v>
      </c>
      <c r="C208" t="s">
        <v>51</v>
      </c>
      <c r="D208" t="s">
        <v>32</v>
      </c>
      <c r="E208">
        <v>0.01</v>
      </c>
      <c r="F208">
        <v>89</v>
      </c>
      <c r="G208" s="31">
        <v>251050</v>
      </c>
      <c r="H208" s="31">
        <v>20746</v>
      </c>
      <c r="I208" s="31">
        <v>29674</v>
      </c>
      <c r="J208" s="31">
        <f t="shared" si="12"/>
        <v>2820.7865168539324</v>
      </c>
      <c r="K208" s="31">
        <f t="shared" si="13"/>
        <v>233.10112359550561</v>
      </c>
      <c r="L208" s="31">
        <f t="shared" si="14"/>
        <v>333.41573033707863</v>
      </c>
      <c r="M208" s="39">
        <f t="shared" si="15"/>
        <v>1.3921519125830875</v>
      </c>
      <c r="N208"/>
      <c r="O208"/>
      <c r="P208"/>
      <c r="Q208"/>
      <c r="R208"/>
      <c r="S208"/>
      <c r="T208"/>
      <c r="U208"/>
      <c r="V208"/>
      <c r="W208"/>
      <c r="X208"/>
      <c r="Y208"/>
      <c r="Z208"/>
      <c r="AA208"/>
      <c r="AB208"/>
      <c r="AC208"/>
      <c r="AD208"/>
      <c r="AE208"/>
      <c r="AF208"/>
      <c r="AG208"/>
      <c r="AH208"/>
      <c r="AI208"/>
      <c r="AJ208"/>
      <c r="AK208"/>
    </row>
    <row r="209" spans="1:37" s="38" customFormat="1" hidden="1" x14ac:dyDescent="0.2">
      <c r="A209">
        <v>11202</v>
      </c>
      <c r="B209" t="s">
        <v>210</v>
      </c>
      <c r="C209" t="s">
        <v>51</v>
      </c>
      <c r="D209" t="s">
        <v>29</v>
      </c>
      <c r="E209">
        <v>0.01</v>
      </c>
      <c r="F209">
        <v>89</v>
      </c>
      <c r="G209" s="31">
        <v>129952</v>
      </c>
      <c r="H209" s="31">
        <v>18280</v>
      </c>
      <c r="I209" s="31">
        <v>12852</v>
      </c>
      <c r="J209" s="31">
        <f t="shared" si="12"/>
        <v>1460.1348314606741</v>
      </c>
      <c r="K209" s="31">
        <f t="shared" si="13"/>
        <v>205.3932584269663</v>
      </c>
      <c r="L209" s="31">
        <f t="shared" si="14"/>
        <v>144.40449438202248</v>
      </c>
      <c r="M209" s="39">
        <f t="shared" si="15"/>
        <v>-0.23130903390832905</v>
      </c>
      <c r="N209"/>
      <c r="O209"/>
      <c r="P209"/>
      <c r="Q209"/>
      <c r="R209"/>
      <c r="S209"/>
      <c r="T209"/>
      <c r="U209"/>
      <c r="V209"/>
      <c r="W209"/>
      <c r="X209"/>
      <c r="Y209"/>
      <c r="Z209"/>
      <c r="AA209"/>
      <c r="AB209"/>
      <c r="AC209"/>
      <c r="AD209"/>
      <c r="AE209"/>
      <c r="AF209"/>
      <c r="AG209"/>
      <c r="AH209"/>
      <c r="AI209"/>
      <c r="AJ209"/>
      <c r="AK209"/>
    </row>
    <row r="210" spans="1:37" s="38" customFormat="1" hidden="1" x14ac:dyDescent="0.2">
      <c r="A210">
        <v>11203</v>
      </c>
      <c r="B210" t="s">
        <v>208</v>
      </c>
      <c r="C210" t="s">
        <v>51</v>
      </c>
      <c r="D210" t="s">
        <v>29</v>
      </c>
      <c r="E210">
        <v>0.01</v>
      </c>
      <c r="F210">
        <v>89</v>
      </c>
      <c r="G210" s="31">
        <v>121618</v>
      </c>
      <c r="H210" s="31">
        <v>19784</v>
      </c>
      <c r="I210" s="31">
        <v>12126</v>
      </c>
      <c r="J210" s="31">
        <f t="shared" si="12"/>
        <v>1366.4943820224719</v>
      </c>
      <c r="K210" s="31">
        <f t="shared" si="13"/>
        <v>222.29213483146069</v>
      </c>
      <c r="L210" s="31">
        <f t="shared" si="14"/>
        <v>136.24719101123594</v>
      </c>
      <c r="M210" s="39">
        <f t="shared" si="15"/>
        <v>-0.30137398737122117</v>
      </c>
      <c r="N210"/>
      <c r="O210"/>
      <c r="P210"/>
      <c r="Q210"/>
      <c r="R210"/>
      <c r="S210"/>
      <c r="T210"/>
      <c r="U210"/>
      <c r="V210"/>
      <c r="W210"/>
      <c r="X210"/>
      <c r="Y210"/>
      <c r="Z210"/>
      <c r="AA210"/>
      <c r="AB210"/>
      <c r="AC210"/>
      <c r="AD210"/>
      <c r="AE210"/>
      <c r="AF210"/>
      <c r="AG210"/>
      <c r="AH210"/>
      <c r="AI210"/>
      <c r="AJ210"/>
      <c r="AK210"/>
    </row>
    <row r="211" spans="1:37" s="38" customFormat="1" hidden="1" x14ac:dyDescent="0.2">
      <c r="A211">
        <v>11204</v>
      </c>
      <c r="B211" t="s">
        <v>101</v>
      </c>
      <c r="C211" t="s">
        <v>51</v>
      </c>
      <c r="D211" t="s">
        <v>33</v>
      </c>
      <c r="E211">
        <v>0.01</v>
      </c>
      <c r="F211">
        <v>85</v>
      </c>
      <c r="G211" s="31">
        <v>230702</v>
      </c>
      <c r="H211" s="31">
        <v>15778</v>
      </c>
      <c r="I211" s="31">
        <v>23486</v>
      </c>
      <c r="J211" s="31">
        <f t="shared" si="12"/>
        <v>2714.1411764705881</v>
      </c>
      <c r="K211" s="31">
        <f t="shared" si="13"/>
        <v>185.62352941176471</v>
      </c>
      <c r="L211" s="31">
        <f t="shared" si="14"/>
        <v>276.30588235294118</v>
      </c>
      <c r="M211" s="39">
        <f t="shared" si="15"/>
        <v>0.90162230256373932</v>
      </c>
      <c r="N211"/>
      <c r="O211"/>
      <c r="P211"/>
      <c r="Q211"/>
      <c r="R211"/>
      <c r="S211"/>
      <c r="T211"/>
      <c r="U211"/>
      <c r="V211"/>
      <c r="W211"/>
      <c r="X211"/>
      <c r="Y211"/>
      <c r="Z211"/>
      <c r="AA211"/>
      <c r="AB211"/>
      <c r="AC211"/>
      <c r="AD211"/>
      <c r="AE211"/>
      <c r="AF211"/>
      <c r="AG211"/>
      <c r="AH211"/>
      <c r="AI211"/>
      <c r="AJ211"/>
      <c r="AK211"/>
    </row>
    <row r="212" spans="1:37" s="38" customFormat="1" hidden="1" x14ac:dyDescent="0.2">
      <c r="A212">
        <v>11205</v>
      </c>
      <c r="B212" t="s">
        <v>217</v>
      </c>
      <c r="C212" t="s">
        <v>116</v>
      </c>
      <c r="D212" t="s">
        <v>29</v>
      </c>
      <c r="E212">
        <v>0.01</v>
      </c>
      <c r="F212">
        <v>42</v>
      </c>
      <c r="G212" s="31">
        <v>60346</v>
      </c>
      <c r="H212" s="31">
        <v>3104</v>
      </c>
      <c r="I212" s="31">
        <v>6046</v>
      </c>
      <c r="J212" s="31">
        <f t="shared" si="12"/>
        <v>1436.8095238095239</v>
      </c>
      <c r="K212" s="31">
        <f t="shared" si="13"/>
        <v>73.904761904761898</v>
      </c>
      <c r="L212" s="31">
        <f t="shared" si="14"/>
        <v>143.95238095238096</v>
      </c>
      <c r="M212" s="39">
        <f t="shared" si="15"/>
        <v>-0.23519234006575676</v>
      </c>
      <c r="N212"/>
      <c r="O212"/>
      <c r="P212"/>
      <c r="Q212"/>
      <c r="R212"/>
      <c r="S212"/>
      <c r="T212"/>
      <c r="U212"/>
      <c r="V212"/>
      <c r="W212"/>
      <c r="X212"/>
      <c r="Y212"/>
      <c r="Z212"/>
      <c r="AA212"/>
      <c r="AB212"/>
      <c r="AC212"/>
      <c r="AD212"/>
      <c r="AE212"/>
      <c r="AF212"/>
      <c r="AG212"/>
      <c r="AH212"/>
      <c r="AI212"/>
      <c r="AJ212"/>
      <c r="AK212"/>
    </row>
    <row r="213" spans="1:37" s="38" customFormat="1" hidden="1" x14ac:dyDescent="0.2">
      <c r="A213">
        <v>11206</v>
      </c>
      <c r="B213" t="s">
        <v>217</v>
      </c>
      <c r="C213" t="s">
        <v>116</v>
      </c>
      <c r="D213" t="s">
        <v>29</v>
      </c>
      <c r="E213">
        <v>0.01</v>
      </c>
      <c r="F213">
        <v>42</v>
      </c>
      <c r="G213" s="31">
        <v>94658</v>
      </c>
      <c r="H213" s="31">
        <v>12690</v>
      </c>
      <c r="I213" s="31">
        <v>9484</v>
      </c>
      <c r="J213" s="31">
        <f t="shared" si="12"/>
        <v>2253.7619047619046</v>
      </c>
      <c r="K213" s="31">
        <f t="shared" si="13"/>
        <v>302.14285714285717</v>
      </c>
      <c r="L213" s="31">
        <f t="shared" si="14"/>
        <v>225.8095238095238</v>
      </c>
      <c r="M213" s="39">
        <f t="shared" si="15"/>
        <v>0.46789747334374748</v>
      </c>
      <c r="N213"/>
      <c r="O213"/>
      <c r="P213"/>
      <c r="Q213"/>
      <c r="R213"/>
      <c r="S213"/>
      <c r="T213"/>
      <c r="U213"/>
      <c r="V213"/>
      <c r="W213"/>
      <c r="X213"/>
      <c r="Y213"/>
      <c r="Z213"/>
      <c r="AA213"/>
      <c r="AB213"/>
      <c r="AC213"/>
      <c r="AD213"/>
      <c r="AE213"/>
      <c r="AF213"/>
      <c r="AG213"/>
      <c r="AH213"/>
      <c r="AI213"/>
      <c r="AJ213"/>
      <c r="AK213"/>
    </row>
    <row r="214" spans="1:37" s="38" customFormat="1" hidden="1" x14ac:dyDescent="0.2">
      <c r="A214">
        <v>11207</v>
      </c>
      <c r="B214" t="s">
        <v>230</v>
      </c>
      <c r="C214" t="s">
        <v>51</v>
      </c>
      <c r="D214" t="s">
        <v>29</v>
      </c>
      <c r="E214">
        <v>0.01</v>
      </c>
      <c r="F214">
        <v>17</v>
      </c>
      <c r="G214" s="31">
        <v>22930</v>
      </c>
      <c r="H214" s="31">
        <v>2900</v>
      </c>
      <c r="I214" s="31">
        <v>2178</v>
      </c>
      <c r="J214" s="31">
        <f t="shared" si="12"/>
        <v>1348.8235294117646</v>
      </c>
      <c r="K214" s="31">
        <f t="shared" si="13"/>
        <v>170.58823529411765</v>
      </c>
      <c r="L214" s="31">
        <f t="shared" si="14"/>
        <v>128.11764705882354</v>
      </c>
      <c r="M214" s="39">
        <f t="shared" si="15"/>
        <v>-0.37120050880968891</v>
      </c>
      <c r="N214"/>
      <c r="O214"/>
      <c r="P214"/>
      <c r="Q214"/>
      <c r="R214"/>
      <c r="S214"/>
      <c r="T214"/>
      <c r="U214"/>
      <c r="V214"/>
      <c r="W214"/>
      <c r="X214"/>
      <c r="Y214"/>
      <c r="Z214"/>
      <c r="AA214"/>
      <c r="AB214"/>
      <c r="AC214"/>
      <c r="AD214"/>
      <c r="AE214"/>
      <c r="AF214"/>
      <c r="AG214"/>
      <c r="AH214"/>
      <c r="AI214"/>
      <c r="AJ214"/>
      <c r="AK214"/>
    </row>
    <row r="215" spans="1:37" s="38" customFormat="1" hidden="1" x14ac:dyDescent="0.2">
      <c r="A215">
        <v>11208</v>
      </c>
      <c r="B215" t="s">
        <v>232</v>
      </c>
      <c r="C215" t="s">
        <v>51</v>
      </c>
      <c r="D215" t="s">
        <v>29</v>
      </c>
      <c r="E215">
        <v>0.01</v>
      </c>
      <c r="F215">
        <v>42</v>
      </c>
      <c r="G215" s="31">
        <v>97208</v>
      </c>
      <c r="H215" s="31">
        <v>7872</v>
      </c>
      <c r="I215" s="31">
        <v>9234</v>
      </c>
      <c r="J215" s="31">
        <f t="shared" si="12"/>
        <v>2314.4761904761904</v>
      </c>
      <c r="K215" s="31">
        <f t="shared" si="13"/>
        <v>187.42857142857142</v>
      </c>
      <c r="L215" s="31">
        <f t="shared" si="14"/>
        <v>219.85714285714286</v>
      </c>
      <c r="M215" s="39">
        <f t="shared" si="15"/>
        <v>0.41677110529477263</v>
      </c>
      <c r="N215"/>
      <c r="O215"/>
      <c r="P215"/>
      <c r="Q215"/>
      <c r="R215"/>
      <c r="S215"/>
      <c r="T215"/>
      <c r="U215"/>
      <c r="V215"/>
      <c r="W215"/>
      <c r="X215"/>
      <c r="Y215"/>
      <c r="Z215"/>
      <c r="AA215"/>
      <c r="AB215"/>
      <c r="AC215"/>
      <c r="AD215"/>
      <c r="AE215"/>
      <c r="AF215"/>
      <c r="AG215"/>
      <c r="AH215"/>
      <c r="AI215"/>
      <c r="AJ215"/>
      <c r="AK215"/>
    </row>
    <row r="216" spans="1:37" s="38" customFormat="1" hidden="1" x14ac:dyDescent="0.2">
      <c r="A216">
        <v>11209</v>
      </c>
      <c r="B216" t="s">
        <v>166</v>
      </c>
      <c r="C216" t="s">
        <v>51</v>
      </c>
      <c r="D216" t="s">
        <v>32</v>
      </c>
      <c r="E216">
        <v>0.01</v>
      </c>
      <c r="F216">
        <v>41</v>
      </c>
      <c r="G216" s="31">
        <v>59290</v>
      </c>
      <c r="H216" s="31">
        <v>8640</v>
      </c>
      <c r="I216" s="31">
        <v>7120</v>
      </c>
      <c r="J216" s="31">
        <f t="shared" si="12"/>
        <v>1446.0975609756097</v>
      </c>
      <c r="K216" s="31">
        <f t="shared" si="13"/>
        <v>210.73170731707316</v>
      </c>
      <c r="L216" s="31">
        <f t="shared" si="14"/>
        <v>173.65853658536585</v>
      </c>
      <c r="M216" s="39">
        <f t="shared" si="15"/>
        <v>1.9960658097879034E-2</v>
      </c>
      <c r="N216"/>
      <c r="O216"/>
      <c r="P216"/>
      <c r="Q216"/>
      <c r="R216"/>
      <c r="S216"/>
      <c r="T216"/>
      <c r="U216"/>
      <c r="V216"/>
      <c r="W216"/>
      <c r="X216"/>
      <c r="Y216"/>
      <c r="Z216"/>
      <c r="AA216"/>
      <c r="AB216"/>
      <c r="AC216"/>
      <c r="AD216"/>
      <c r="AE216"/>
      <c r="AF216"/>
      <c r="AG216"/>
      <c r="AH216"/>
      <c r="AI216"/>
      <c r="AJ216"/>
      <c r="AK216"/>
    </row>
    <row r="217" spans="1:37" s="38" customFormat="1" hidden="1" x14ac:dyDescent="0.2">
      <c r="A217">
        <v>11210</v>
      </c>
      <c r="B217" t="s">
        <v>166</v>
      </c>
      <c r="C217" t="s">
        <v>51</v>
      </c>
      <c r="D217" t="s">
        <v>32</v>
      </c>
      <c r="E217">
        <v>0.01</v>
      </c>
      <c r="F217">
        <v>41</v>
      </c>
      <c r="G217" s="31">
        <v>66012</v>
      </c>
      <c r="H217" s="31">
        <v>5792</v>
      </c>
      <c r="I217" s="31">
        <v>7928</v>
      </c>
      <c r="J217" s="31">
        <f t="shared" si="12"/>
        <v>1610.0487804878048</v>
      </c>
      <c r="K217" s="31">
        <f t="shared" si="13"/>
        <v>141.26829268292684</v>
      </c>
      <c r="L217" s="31">
        <f t="shared" si="14"/>
        <v>193.36585365853659</v>
      </c>
      <c r="M217" s="39">
        <f t="shared" si="15"/>
        <v>0.18923133381592949</v>
      </c>
      <c r="N217"/>
      <c r="O217"/>
      <c r="P217"/>
      <c r="Q217"/>
      <c r="R217"/>
      <c r="S217"/>
      <c r="T217"/>
      <c r="U217"/>
      <c r="V217"/>
      <c r="W217"/>
      <c r="X217"/>
      <c r="Y217"/>
      <c r="Z217"/>
      <c r="AA217"/>
      <c r="AB217"/>
      <c r="AC217"/>
      <c r="AD217"/>
      <c r="AE217"/>
      <c r="AF217"/>
      <c r="AG217"/>
      <c r="AH217"/>
      <c r="AI217"/>
      <c r="AJ217"/>
      <c r="AK217"/>
    </row>
    <row r="218" spans="1:37" s="38" customFormat="1" hidden="1" x14ac:dyDescent="0.2">
      <c r="A218">
        <v>11211</v>
      </c>
      <c r="B218" t="s">
        <v>133</v>
      </c>
      <c r="C218" t="s">
        <v>51</v>
      </c>
      <c r="D218" t="s">
        <v>32</v>
      </c>
      <c r="E218">
        <v>0.01</v>
      </c>
      <c r="F218">
        <v>29</v>
      </c>
      <c r="G218" s="31">
        <v>100500</v>
      </c>
      <c r="H218" s="31">
        <v>5766</v>
      </c>
      <c r="I218" s="31">
        <v>9628</v>
      </c>
      <c r="J218" s="31">
        <f t="shared" si="12"/>
        <v>3465.5172413793102</v>
      </c>
      <c r="K218" s="31">
        <f t="shared" si="13"/>
        <v>198.82758620689654</v>
      </c>
      <c r="L218" s="31">
        <f t="shared" si="14"/>
        <v>332</v>
      </c>
      <c r="M218" s="39">
        <f t="shared" si="15"/>
        <v>1.3799918793374619</v>
      </c>
      <c r="N218"/>
      <c r="O218"/>
      <c r="P218"/>
      <c r="Q218"/>
      <c r="R218"/>
      <c r="S218"/>
      <c r="T218"/>
      <c r="U218"/>
      <c r="V218"/>
      <c r="W218"/>
      <c r="X218"/>
      <c r="Y218"/>
      <c r="Z218"/>
      <c r="AA218"/>
      <c r="AB218"/>
      <c r="AC218"/>
      <c r="AD218"/>
      <c r="AE218"/>
      <c r="AF218"/>
      <c r="AG218"/>
      <c r="AH218"/>
      <c r="AI218"/>
      <c r="AJ218"/>
      <c r="AK218"/>
    </row>
    <row r="219" spans="1:37" s="38" customFormat="1" hidden="1" x14ac:dyDescent="0.2">
      <c r="A219">
        <v>11212</v>
      </c>
      <c r="B219" t="s">
        <v>133</v>
      </c>
      <c r="C219" t="s">
        <v>51</v>
      </c>
      <c r="D219" t="s">
        <v>32</v>
      </c>
      <c r="E219">
        <v>0.01</v>
      </c>
      <c r="F219">
        <v>29</v>
      </c>
      <c r="G219" s="31">
        <v>87102</v>
      </c>
      <c r="H219" s="31">
        <v>6184</v>
      </c>
      <c r="I219" s="31">
        <v>8344</v>
      </c>
      <c r="J219" s="31">
        <f t="shared" si="12"/>
        <v>3003.5172413793102</v>
      </c>
      <c r="K219" s="31">
        <f t="shared" si="13"/>
        <v>213.24137931034483</v>
      </c>
      <c r="L219" s="31">
        <f t="shared" si="14"/>
        <v>287.72413793103448</v>
      </c>
      <c r="M219" s="39">
        <f t="shared" si="15"/>
        <v>0.99969632400709985</v>
      </c>
      <c r="N219"/>
      <c r="O219"/>
      <c r="P219"/>
      <c r="Q219"/>
      <c r="R219"/>
      <c r="S219"/>
      <c r="T219"/>
      <c r="U219"/>
      <c r="V219"/>
      <c r="W219"/>
      <c r="X219"/>
      <c r="Y219"/>
      <c r="Z219"/>
      <c r="AA219"/>
      <c r="AB219"/>
      <c r="AC219"/>
      <c r="AD219"/>
      <c r="AE219"/>
      <c r="AF219"/>
      <c r="AG219"/>
      <c r="AH219"/>
      <c r="AI219"/>
      <c r="AJ219"/>
      <c r="AK219"/>
    </row>
    <row r="220" spans="1:37" s="38" customFormat="1" hidden="1" x14ac:dyDescent="0.2">
      <c r="A220">
        <v>11213</v>
      </c>
      <c r="B220" t="s">
        <v>109</v>
      </c>
      <c r="C220" t="s">
        <v>51</v>
      </c>
      <c r="D220" t="s">
        <v>35</v>
      </c>
      <c r="E220">
        <v>0.01</v>
      </c>
      <c r="F220">
        <v>7</v>
      </c>
      <c r="G220" s="31">
        <v>28140</v>
      </c>
      <c r="H220" s="31">
        <v>-3680</v>
      </c>
      <c r="I220" s="31">
        <v>3042</v>
      </c>
      <c r="J220" s="31">
        <f t="shared" si="12"/>
        <v>4020</v>
      </c>
      <c r="K220" s="31">
        <f t="shared" si="13"/>
        <v>-525.71428571428567</v>
      </c>
      <c r="L220" s="31">
        <f t="shared" si="14"/>
        <v>434.57142857142856</v>
      </c>
      <c r="M220" s="39">
        <f t="shared" si="15"/>
        <v>2.2610014535573995</v>
      </c>
      <c r="N220"/>
      <c r="O220"/>
      <c r="P220"/>
      <c r="Q220"/>
      <c r="R220"/>
      <c r="S220"/>
      <c r="T220"/>
      <c r="U220"/>
      <c r="V220"/>
      <c r="W220"/>
      <c r="X220"/>
      <c r="Y220"/>
      <c r="Z220"/>
      <c r="AA220"/>
      <c r="AB220"/>
      <c r="AC220"/>
      <c r="AD220"/>
      <c r="AE220"/>
      <c r="AF220"/>
      <c r="AG220"/>
      <c r="AH220"/>
      <c r="AI220"/>
      <c r="AJ220"/>
      <c r="AK220"/>
    </row>
    <row r="221" spans="1:37" s="38" customFormat="1" hidden="1" x14ac:dyDescent="0.2">
      <c r="A221">
        <v>11213</v>
      </c>
      <c r="B221" t="s">
        <v>109</v>
      </c>
      <c r="C221" t="s">
        <v>51</v>
      </c>
      <c r="D221" t="s">
        <v>35</v>
      </c>
      <c r="E221">
        <v>0.01</v>
      </c>
      <c r="F221">
        <v>19</v>
      </c>
      <c r="G221" s="31">
        <v>57292</v>
      </c>
      <c r="H221" s="31">
        <v>8232</v>
      </c>
      <c r="I221" s="31">
        <v>6194</v>
      </c>
      <c r="J221" s="31">
        <f t="shared" si="12"/>
        <v>3015.3684210526317</v>
      </c>
      <c r="K221" s="31">
        <f t="shared" si="13"/>
        <v>433.26315789473682</v>
      </c>
      <c r="L221" s="31">
        <f t="shared" si="14"/>
        <v>326</v>
      </c>
      <c r="M221" s="39">
        <f t="shared" si="15"/>
        <v>1.3284565003440951</v>
      </c>
      <c r="N221"/>
      <c r="O221"/>
      <c r="P221"/>
      <c r="Q221"/>
      <c r="R221"/>
      <c r="S221"/>
      <c r="T221"/>
      <c r="U221"/>
      <c r="V221"/>
      <c r="W221"/>
      <c r="X221"/>
      <c r="Y221"/>
      <c r="Z221"/>
      <c r="AA221"/>
      <c r="AB221"/>
      <c r="AC221"/>
      <c r="AD221"/>
      <c r="AE221"/>
      <c r="AF221"/>
      <c r="AG221"/>
      <c r="AH221"/>
      <c r="AI221"/>
      <c r="AJ221"/>
      <c r="AK221"/>
    </row>
    <row r="222" spans="1:37" s="38" customFormat="1" hidden="1" x14ac:dyDescent="0.2">
      <c r="A222">
        <v>11214</v>
      </c>
      <c r="B222" t="s">
        <v>107</v>
      </c>
      <c r="C222" t="s">
        <v>51</v>
      </c>
      <c r="D222" t="s">
        <v>35</v>
      </c>
      <c r="E222">
        <v>0.01</v>
      </c>
      <c r="F222">
        <v>26</v>
      </c>
      <c r="G222" s="31">
        <v>84804</v>
      </c>
      <c r="H222" s="31">
        <v>12510</v>
      </c>
      <c r="I222" s="31">
        <v>9168</v>
      </c>
      <c r="J222" s="31">
        <f t="shared" si="12"/>
        <v>3261.6923076923076</v>
      </c>
      <c r="K222" s="31">
        <f t="shared" si="13"/>
        <v>481.15384615384613</v>
      </c>
      <c r="L222" s="31">
        <f t="shared" si="14"/>
        <v>352.61538461538464</v>
      </c>
      <c r="M222" s="39">
        <f t="shared" si="15"/>
        <v>1.5570621558787738</v>
      </c>
      <c r="N222"/>
      <c r="O222"/>
      <c r="P222"/>
      <c r="Q222"/>
      <c r="R222"/>
      <c r="S222"/>
      <c r="T222"/>
      <c r="U222"/>
      <c r="V222"/>
      <c r="W222"/>
      <c r="X222"/>
      <c r="Y222"/>
      <c r="Z222"/>
      <c r="AA222"/>
      <c r="AB222"/>
      <c r="AC222"/>
      <c r="AD222"/>
      <c r="AE222"/>
      <c r="AF222"/>
      <c r="AG222"/>
      <c r="AH222"/>
      <c r="AI222"/>
      <c r="AJ222"/>
      <c r="AK222"/>
    </row>
    <row r="223" spans="1:37" s="38" customFormat="1" hidden="1" x14ac:dyDescent="0.2">
      <c r="A223">
        <v>11215</v>
      </c>
      <c r="B223" t="s">
        <v>230</v>
      </c>
      <c r="C223" t="s">
        <v>51</v>
      </c>
      <c r="D223" t="s">
        <v>29</v>
      </c>
      <c r="E223">
        <v>0.01</v>
      </c>
      <c r="F223">
        <v>26</v>
      </c>
      <c r="G223" s="31">
        <v>43236</v>
      </c>
      <c r="H223" s="31">
        <v>3218</v>
      </c>
      <c r="I223" s="31">
        <v>4108</v>
      </c>
      <c r="J223" s="31">
        <f t="shared" si="12"/>
        <v>1662.9230769230769</v>
      </c>
      <c r="K223" s="31">
        <f t="shared" si="13"/>
        <v>123.76923076923077</v>
      </c>
      <c r="L223" s="31">
        <f t="shared" si="14"/>
        <v>158</v>
      </c>
      <c r="M223" s="39">
        <f t="shared" si="15"/>
        <v>-0.11453411147017581</v>
      </c>
      <c r="N223"/>
      <c r="O223"/>
      <c r="P223"/>
      <c r="Q223"/>
      <c r="R223"/>
      <c r="S223"/>
      <c r="T223"/>
      <c r="U223"/>
      <c r="V223"/>
      <c r="W223"/>
      <c r="X223"/>
      <c r="Y223"/>
      <c r="Z223"/>
      <c r="AA223"/>
      <c r="AB223"/>
      <c r="AC223"/>
      <c r="AD223"/>
      <c r="AE223"/>
      <c r="AF223"/>
      <c r="AG223"/>
      <c r="AH223"/>
      <c r="AI223"/>
      <c r="AJ223"/>
      <c r="AK223"/>
    </row>
    <row r="224" spans="1:37" s="38" customFormat="1" x14ac:dyDescent="0.2">
      <c r="A224">
        <v>20358</v>
      </c>
      <c r="B224" t="s">
        <v>82</v>
      </c>
      <c r="C224" t="s">
        <v>54</v>
      </c>
      <c r="D224" t="s">
        <v>32</v>
      </c>
      <c r="E224">
        <v>0.05</v>
      </c>
      <c r="F224">
        <v>89</v>
      </c>
      <c r="G224" s="31">
        <v>521528</v>
      </c>
      <c r="H224" s="31">
        <v>22148</v>
      </c>
      <c r="I224" s="31">
        <v>22634</v>
      </c>
      <c r="J224" s="31">
        <f t="shared" si="12"/>
        <v>5859.8651685393261</v>
      </c>
      <c r="K224" s="31">
        <f t="shared" si="13"/>
        <v>248.85393258426967</v>
      </c>
      <c r="L224" s="31">
        <f t="shared" si="14"/>
        <v>254.31460674157304</v>
      </c>
      <c r="M224" s="39">
        <f t="shared" si="15"/>
        <v>0.71273418203383243</v>
      </c>
      <c r="N224"/>
      <c r="O224"/>
      <c r="P224"/>
      <c r="Q224"/>
      <c r="R224"/>
      <c r="S224"/>
      <c r="T224"/>
      <c r="U224"/>
      <c r="V224"/>
      <c r="W224"/>
      <c r="X224"/>
      <c r="Y224"/>
      <c r="Z224"/>
      <c r="AA224"/>
      <c r="AB224"/>
      <c r="AC224"/>
      <c r="AD224"/>
      <c r="AE224"/>
      <c r="AF224"/>
      <c r="AG224"/>
      <c r="AH224"/>
      <c r="AI224"/>
      <c r="AJ224"/>
      <c r="AK224"/>
    </row>
    <row r="225" spans="1:37" s="38" customFormat="1" x14ac:dyDescent="0.2">
      <c r="A225">
        <v>20359</v>
      </c>
      <c r="B225" t="s">
        <v>82</v>
      </c>
      <c r="C225" t="s">
        <v>54</v>
      </c>
      <c r="D225" t="s">
        <v>32</v>
      </c>
      <c r="E225">
        <v>0.05</v>
      </c>
      <c r="F225">
        <v>89</v>
      </c>
      <c r="G225" s="31">
        <v>675074</v>
      </c>
      <c r="H225" s="31">
        <v>35706</v>
      </c>
      <c r="I225" s="31">
        <v>29298</v>
      </c>
      <c r="J225" s="31">
        <f t="shared" si="12"/>
        <v>7585.1011235955057</v>
      </c>
      <c r="K225" s="31">
        <f t="shared" si="13"/>
        <v>401.19101123595505</v>
      </c>
      <c r="L225" s="31">
        <f t="shared" si="14"/>
        <v>329.19101123595505</v>
      </c>
      <c r="M225" s="39">
        <f t="shared" si="15"/>
        <v>1.3558648292469342</v>
      </c>
      <c r="N225"/>
      <c r="O225"/>
      <c r="P225"/>
      <c r="Q225"/>
      <c r="R225"/>
      <c r="S225"/>
      <c r="T225"/>
      <c r="U225"/>
      <c r="V225"/>
      <c r="W225"/>
      <c r="X225"/>
      <c r="Y225"/>
      <c r="Z225"/>
      <c r="AA225"/>
      <c r="AB225"/>
      <c r="AC225"/>
      <c r="AD225"/>
      <c r="AE225"/>
      <c r="AF225"/>
      <c r="AG225"/>
      <c r="AH225"/>
      <c r="AI225"/>
      <c r="AJ225"/>
      <c r="AK225"/>
    </row>
    <row r="226" spans="1:37" s="38" customFormat="1" x14ac:dyDescent="0.2">
      <c r="A226">
        <v>20366</v>
      </c>
      <c r="B226" t="s">
        <v>140</v>
      </c>
      <c r="C226" t="s">
        <v>54</v>
      </c>
      <c r="D226" t="s">
        <v>32</v>
      </c>
      <c r="E226">
        <v>0.05</v>
      </c>
      <c r="F226">
        <v>89</v>
      </c>
      <c r="G226" s="31">
        <v>583966</v>
      </c>
      <c r="H226" s="31">
        <v>2486</v>
      </c>
      <c r="I226" s="31">
        <v>20730</v>
      </c>
      <c r="J226" s="31">
        <f t="shared" si="12"/>
        <v>6561.4157303370785</v>
      </c>
      <c r="K226" s="31">
        <f t="shared" si="13"/>
        <v>27.932584269662922</v>
      </c>
      <c r="L226" s="31">
        <f t="shared" si="14"/>
        <v>232.92134831460675</v>
      </c>
      <c r="M226" s="39">
        <f t="shared" si="15"/>
        <v>0.52898256854437464</v>
      </c>
      <c r="N226"/>
      <c r="O226"/>
      <c r="P226"/>
      <c r="Q226"/>
      <c r="R226"/>
      <c r="S226"/>
      <c r="T226"/>
      <c r="U226"/>
      <c r="V226"/>
      <c r="W226"/>
      <c r="X226"/>
      <c r="Y226"/>
      <c r="Z226"/>
      <c r="AA226"/>
      <c r="AB226"/>
      <c r="AC226"/>
      <c r="AD226"/>
      <c r="AE226"/>
      <c r="AF226"/>
      <c r="AG226"/>
      <c r="AH226"/>
      <c r="AI226"/>
      <c r="AJ226"/>
      <c r="AK226"/>
    </row>
    <row r="227" spans="1:37" s="38" customFormat="1" x14ac:dyDescent="0.2">
      <c r="A227">
        <v>20367</v>
      </c>
      <c r="B227" t="s">
        <v>140</v>
      </c>
      <c r="C227" t="s">
        <v>54</v>
      </c>
      <c r="D227" t="s">
        <v>32</v>
      </c>
      <c r="E227">
        <v>0.05</v>
      </c>
      <c r="F227">
        <v>89</v>
      </c>
      <c r="G227" s="31">
        <v>634614</v>
      </c>
      <c r="H227" s="31">
        <v>15086</v>
      </c>
      <c r="I227" s="31">
        <v>22528</v>
      </c>
      <c r="J227" s="31">
        <f t="shared" si="12"/>
        <v>7130.4943820224717</v>
      </c>
      <c r="K227" s="31">
        <f t="shared" si="13"/>
        <v>169.50561797752809</v>
      </c>
      <c r="L227" s="31">
        <f t="shared" si="14"/>
        <v>253.12359550561797</v>
      </c>
      <c r="M227" s="39">
        <f t="shared" si="15"/>
        <v>0.70250431279544856</v>
      </c>
      <c r="N227"/>
      <c r="O227"/>
      <c r="P227"/>
      <c r="Q227"/>
      <c r="R227"/>
      <c r="S227"/>
      <c r="T227"/>
      <c r="U227"/>
      <c r="V227"/>
      <c r="W227"/>
      <c r="X227"/>
      <c r="Y227"/>
      <c r="Z227"/>
      <c r="AA227"/>
      <c r="AB227"/>
      <c r="AC227"/>
      <c r="AD227"/>
      <c r="AE227"/>
      <c r="AF227"/>
      <c r="AG227"/>
      <c r="AH227"/>
      <c r="AI227"/>
      <c r="AJ227"/>
      <c r="AK227"/>
    </row>
    <row r="228" spans="1:37" s="38" customFormat="1" x14ac:dyDescent="0.2">
      <c r="A228">
        <v>20368</v>
      </c>
      <c r="B228" t="s">
        <v>140</v>
      </c>
      <c r="C228" t="s">
        <v>54</v>
      </c>
      <c r="D228" t="s">
        <v>32</v>
      </c>
      <c r="E228">
        <v>0.05</v>
      </c>
      <c r="F228">
        <v>89</v>
      </c>
      <c r="G228" s="31">
        <v>554230</v>
      </c>
      <c r="H228" s="31">
        <v>34922</v>
      </c>
      <c r="I228" s="31">
        <v>19676</v>
      </c>
      <c r="J228" s="31">
        <f t="shared" si="12"/>
        <v>6227.303370786517</v>
      </c>
      <c r="K228" s="31">
        <f t="shared" si="13"/>
        <v>392.38202247191009</v>
      </c>
      <c r="L228" s="31">
        <f t="shared" si="14"/>
        <v>221.07865168539325</v>
      </c>
      <c r="M228" s="39">
        <f t="shared" si="15"/>
        <v>0.42726292536271049</v>
      </c>
      <c r="N228"/>
      <c r="O228"/>
      <c r="P228"/>
      <c r="Q228"/>
      <c r="R228"/>
      <c r="S228"/>
      <c r="T228"/>
      <c r="U228"/>
      <c r="V228"/>
      <c r="W228"/>
      <c r="X228"/>
      <c r="Y228"/>
      <c r="Z228"/>
      <c r="AA228"/>
      <c r="AB228"/>
      <c r="AC228"/>
      <c r="AD228"/>
      <c r="AE228"/>
      <c r="AF228"/>
      <c r="AG228"/>
      <c r="AH228"/>
      <c r="AI228"/>
      <c r="AJ228"/>
      <c r="AK228"/>
    </row>
    <row r="229" spans="1:37" s="38" customFormat="1" x14ac:dyDescent="0.2">
      <c r="A229">
        <v>20369</v>
      </c>
      <c r="B229" t="s">
        <v>140</v>
      </c>
      <c r="C229" t="s">
        <v>54</v>
      </c>
      <c r="D229" t="s">
        <v>32</v>
      </c>
      <c r="E229">
        <v>0.05</v>
      </c>
      <c r="F229">
        <v>89</v>
      </c>
      <c r="G229" s="31">
        <v>625372</v>
      </c>
      <c r="H229" s="31">
        <v>19520</v>
      </c>
      <c r="I229" s="31">
        <v>22200</v>
      </c>
      <c r="J229" s="31">
        <f t="shared" si="12"/>
        <v>7026.651685393258</v>
      </c>
      <c r="K229" s="31">
        <f t="shared" si="13"/>
        <v>219.32584269662922</v>
      </c>
      <c r="L229" s="31">
        <f t="shared" si="14"/>
        <v>249.43820224719101</v>
      </c>
      <c r="M229" s="39">
        <f t="shared" si="15"/>
        <v>0.67084962307667662</v>
      </c>
      <c r="N229"/>
      <c r="O229"/>
      <c r="P229"/>
      <c r="Q229"/>
      <c r="R229"/>
      <c r="S229"/>
      <c r="T229"/>
      <c r="U229"/>
      <c r="V229"/>
      <c r="W229"/>
      <c r="X229"/>
      <c r="Y229"/>
      <c r="Z229"/>
      <c r="AA229"/>
      <c r="AB229"/>
      <c r="AC229"/>
      <c r="AD229"/>
      <c r="AE229"/>
      <c r="AF229"/>
      <c r="AG229"/>
      <c r="AH229"/>
      <c r="AI229"/>
      <c r="AJ229"/>
      <c r="AK229"/>
    </row>
    <row r="230" spans="1:37" s="38" customFormat="1" x14ac:dyDescent="0.2">
      <c r="A230">
        <v>20378</v>
      </c>
      <c r="B230" t="s">
        <v>138</v>
      </c>
      <c r="C230" t="s">
        <v>54</v>
      </c>
      <c r="D230" t="s">
        <v>32</v>
      </c>
      <c r="E230">
        <v>0.05</v>
      </c>
      <c r="F230">
        <v>26</v>
      </c>
      <c r="G230" s="31">
        <v>49374</v>
      </c>
      <c r="H230" s="31">
        <v>6194</v>
      </c>
      <c r="I230" s="31">
        <v>1758</v>
      </c>
      <c r="J230" s="31">
        <f t="shared" si="12"/>
        <v>1899</v>
      </c>
      <c r="K230" s="31">
        <f t="shared" si="13"/>
        <v>238.23076923076923</v>
      </c>
      <c r="L230" s="31">
        <f t="shared" si="14"/>
        <v>67.615384615384613</v>
      </c>
      <c r="M230" s="39">
        <f t="shared" si="15"/>
        <v>-0.8908683463061503</v>
      </c>
      <c r="N230"/>
      <c r="O230"/>
      <c r="P230"/>
      <c r="Q230"/>
      <c r="R230"/>
      <c r="S230"/>
      <c r="T230"/>
      <c r="U230"/>
      <c r="V230"/>
      <c r="W230"/>
      <c r="X230"/>
      <c r="Y230"/>
      <c r="Z230"/>
      <c r="AA230"/>
      <c r="AB230"/>
      <c r="AC230"/>
      <c r="AD230"/>
      <c r="AE230"/>
      <c r="AF230"/>
      <c r="AG230"/>
      <c r="AH230"/>
      <c r="AI230"/>
      <c r="AJ230"/>
      <c r="AK230"/>
    </row>
    <row r="231" spans="1:37" s="38" customFormat="1" x14ac:dyDescent="0.2">
      <c r="A231">
        <v>20378</v>
      </c>
      <c r="B231" t="s">
        <v>138</v>
      </c>
      <c r="C231" t="s">
        <v>54</v>
      </c>
      <c r="D231" t="s">
        <v>32</v>
      </c>
      <c r="E231">
        <v>0.05</v>
      </c>
      <c r="F231">
        <v>63</v>
      </c>
      <c r="G231" s="31">
        <v>134846</v>
      </c>
      <c r="H231" s="31">
        <v>5140</v>
      </c>
      <c r="I231" s="31">
        <v>4800</v>
      </c>
      <c r="J231" s="31">
        <f t="shared" si="12"/>
        <v>2140.4126984126983</v>
      </c>
      <c r="K231" s="31">
        <f t="shared" si="13"/>
        <v>81.587301587301582</v>
      </c>
      <c r="L231" s="31">
        <f t="shared" si="14"/>
        <v>76.19047619047619</v>
      </c>
      <c r="M231" s="39">
        <f t="shared" si="15"/>
        <v>-0.81721491393528845</v>
      </c>
      <c r="N231"/>
      <c r="O231"/>
      <c r="P231"/>
      <c r="Q231"/>
      <c r="R231"/>
      <c r="S231"/>
      <c r="T231"/>
      <c r="U231"/>
      <c r="V231"/>
      <c r="W231"/>
      <c r="X231"/>
      <c r="Y231"/>
      <c r="Z231"/>
      <c r="AA231"/>
      <c r="AB231"/>
      <c r="AC231"/>
      <c r="AD231"/>
      <c r="AE231"/>
      <c r="AF231"/>
      <c r="AG231"/>
      <c r="AH231"/>
      <c r="AI231"/>
      <c r="AJ231"/>
      <c r="AK231"/>
    </row>
    <row r="232" spans="1:37" s="38" customFormat="1" x14ac:dyDescent="0.2">
      <c r="A232">
        <v>20379</v>
      </c>
      <c r="B232" t="s">
        <v>138</v>
      </c>
      <c r="C232" t="s">
        <v>54</v>
      </c>
      <c r="D232" t="s">
        <v>32</v>
      </c>
      <c r="E232">
        <v>0.05</v>
      </c>
      <c r="F232">
        <v>26</v>
      </c>
      <c r="G232" s="31">
        <v>51544</v>
      </c>
      <c r="H232" s="31">
        <v>1592</v>
      </c>
      <c r="I232" s="31">
        <v>1834</v>
      </c>
      <c r="J232" s="31">
        <f t="shared" si="12"/>
        <v>1982.4615384615386</v>
      </c>
      <c r="K232" s="31">
        <f t="shared" si="13"/>
        <v>61.230769230769234</v>
      </c>
      <c r="L232" s="31">
        <f t="shared" si="14"/>
        <v>70.538461538461533</v>
      </c>
      <c r="M232" s="39">
        <f t="shared" si="15"/>
        <v>-0.86576136679656135</v>
      </c>
      <c r="N232"/>
      <c r="O232"/>
      <c r="P232"/>
      <c r="Q232"/>
      <c r="R232"/>
      <c r="S232"/>
      <c r="T232"/>
      <c r="U232"/>
      <c r="V232"/>
      <c r="W232"/>
      <c r="X232"/>
      <c r="Y232"/>
      <c r="Z232"/>
      <c r="AA232"/>
      <c r="AB232"/>
      <c r="AC232"/>
      <c r="AD232"/>
      <c r="AE232"/>
      <c r="AF232"/>
      <c r="AG232"/>
      <c r="AH232"/>
      <c r="AI232"/>
      <c r="AJ232"/>
      <c r="AK232"/>
    </row>
    <row r="233" spans="1:37" s="38" customFormat="1" x14ac:dyDescent="0.2">
      <c r="A233">
        <v>20379</v>
      </c>
      <c r="B233" t="s">
        <v>138</v>
      </c>
      <c r="C233" t="s">
        <v>54</v>
      </c>
      <c r="D233" t="s">
        <v>32</v>
      </c>
      <c r="E233">
        <v>0.05</v>
      </c>
      <c r="F233">
        <v>63</v>
      </c>
      <c r="G233" s="31">
        <v>217134</v>
      </c>
      <c r="H233" s="31">
        <v>6624</v>
      </c>
      <c r="I233" s="31">
        <v>7730</v>
      </c>
      <c r="J233" s="31">
        <f t="shared" si="12"/>
        <v>3446.5714285714284</v>
      </c>
      <c r="K233" s="31">
        <f t="shared" si="13"/>
        <v>105.14285714285714</v>
      </c>
      <c r="L233" s="31">
        <f t="shared" si="14"/>
        <v>122.6984126984127</v>
      </c>
      <c r="M233" s="39">
        <f t="shared" si="15"/>
        <v>-0.41774755824596366</v>
      </c>
      <c r="N233"/>
      <c r="O233"/>
      <c r="P233"/>
      <c r="Q233"/>
      <c r="R233"/>
      <c r="S233"/>
      <c r="T233"/>
      <c r="U233"/>
      <c r="V233"/>
      <c r="W233"/>
      <c r="X233"/>
      <c r="Y233"/>
      <c r="Z233"/>
      <c r="AA233"/>
      <c r="AB233"/>
      <c r="AC233"/>
      <c r="AD233"/>
      <c r="AE233"/>
      <c r="AF233"/>
      <c r="AG233"/>
      <c r="AH233"/>
      <c r="AI233"/>
      <c r="AJ233"/>
      <c r="AK233"/>
    </row>
    <row r="234" spans="1:37" s="38" customFormat="1" hidden="1" x14ac:dyDescent="0.2">
      <c r="A234">
        <v>20386</v>
      </c>
      <c r="B234" t="s">
        <v>189</v>
      </c>
      <c r="C234" t="s">
        <v>188</v>
      </c>
      <c r="D234" t="s">
        <v>32</v>
      </c>
      <c r="E234">
        <v>0.05</v>
      </c>
      <c r="F234">
        <v>89</v>
      </c>
      <c r="G234" s="31">
        <v>47750</v>
      </c>
      <c r="H234" s="31">
        <v>9236</v>
      </c>
      <c r="I234" s="31">
        <v>4340</v>
      </c>
      <c r="J234" s="31">
        <f t="shared" si="12"/>
        <v>536.51685393258424</v>
      </c>
      <c r="K234" s="31">
        <f t="shared" si="13"/>
        <v>103.7752808988764</v>
      </c>
      <c r="L234" s="31">
        <f t="shared" si="14"/>
        <v>48.764044943820224</v>
      </c>
      <c r="M234" s="39">
        <f t="shared" si="15"/>
        <v>-1.0527868353906107</v>
      </c>
      <c r="N234"/>
      <c r="O234"/>
      <c r="P234"/>
      <c r="Q234"/>
      <c r="R234"/>
      <c r="S234"/>
      <c r="T234"/>
      <c r="U234"/>
      <c r="V234"/>
      <c r="W234"/>
      <c r="X234"/>
      <c r="Y234"/>
      <c r="Z234"/>
      <c r="AA234"/>
      <c r="AB234"/>
      <c r="AC234"/>
      <c r="AD234"/>
      <c r="AE234"/>
      <c r="AF234"/>
      <c r="AG234"/>
      <c r="AH234"/>
      <c r="AI234"/>
      <c r="AJ234"/>
      <c r="AK234"/>
    </row>
    <row r="235" spans="1:37" s="38" customFormat="1" hidden="1" x14ac:dyDescent="0.2">
      <c r="A235">
        <v>20389</v>
      </c>
      <c r="B235" t="s">
        <v>189</v>
      </c>
      <c r="C235" t="s">
        <v>188</v>
      </c>
      <c r="D235" t="s">
        <v>32</v>
      </c>
      <c r="E235">
        <v>0.05</v>
      </c>
      <c r="F235">
        <v>89</v>
      </c>
      <c r="G235" s="31">
        <v>78990</v>
      </c>
      <c r="H235" s="31">
        <v>8862</v>
      </c>
      <c r="I235" s="31">
        <v>7180</v>
      </c>
      <c r="J235" s="31">
        <f t="shared" si="12"/>
        <v>887.52808988764048</v>
      </c>
      <c r="K235" s="31">
        <f t="shared" si="13"/>
        <v>99.573033707865164</v>
      </c>
      <c r="L235" s="31">
        <f t="shared" si="14"/>
        <v>80.674157303370791</v>
      </c>
      <c r="M235" s="39">
        <f t="shared" si="15"/>
        <v>-0.77870354636221784</v>
      </c>
      <c r="N235"/>
      <c r="O235"/>
      <c r="P235"/>
      <c r="Q235"/>
      <c r="R235"/>
      <c r="S235"/>
      <c r="T235"/>
      <c r="U235"/>
      <c r="V235"/>
      <c r="W235"/>
      <c r="X235"/>
      <c r="Y235"/>
      <c r="Z235"/>
      <c r="AA235"/>
      <c r="AB235"/>
      <c r="AC235"/>
      <c r="AD235"/>
      <c r="AE235"/>
      <c r="AF235"/>
      <c r="AG235"/>
      <c r="AH235"/>
      <c r="AI235"/>
      <c r="AJ235"/>
      <c r="AK235"/>
    </row>
    <row r="236" spans="1:37" s="38" customFormat="1" hidden="1" x14ac:dyDescent="0.2">
      <c r="A236">
        <v>20391</v>
      </c>
      <c r="B236" t="s">
        <v>189</v>
      </c>
      <c r="C236" t="s">
        <v>188</v>
      </c>
      <c r="D236" t="s">
        <v>32</v>
      </c>
      <c r="E236">
        <v>0.05</v>
      </c>
      <c r="F236">
        <v>89</v>
      </c>
      <c r="G236" s="31">
        <v>46862</v>
      </c>
      <c r="H236" s="31">
        <v>4466</v>
      </c>
      <c r="I236" s="31">
        <v>4260</v>
      </c>
      <c r="J236" s="31">
        <f t="shared" si="12"/>
        <v>526.5393258426966</v>
      </c>
      <c r="K236" s="31">
        <f t="shared" si="13"/>
        <v>50.179775280898873</v>
      </c>
      <c r="L236" s="31">
        <f t="shared" si="14"/>
        <v>47.865168539325843</v>
      </c>
      <c r="M236" s="39">
        <f t="shared" si="15"/>
        <v>-1.0605074914195793</v>
      </c>
      <c r="N236"/>
      <c r="O236"/>
      <c r="P236"/>
      <c r="Q236"/>
      <c r="R236"/>
      <c r="S236"/>
      <c r="T236"/>
      <c r="U236"/>
      <c r="V236"/>
      <c r="W236"/>
      <c r="X236"/>
      <c r="Y236"/>
      <c r="Z236"/>
      <c r="AA236"/>
      <c r="AB236"/>
      <c r="AC236"/>
      <c r="AD236"/>
      <c r="AE236"/>
      <c r="AF236"/>
      <c r="AG236"/>
      <c r="AH236"/>
      <c r="AI236"/>
      <c r="AJ236"/>
      <c r="AK236"/>
    </row>
    <row r="237" spans="1:37" s="38" customFormat="1" x14ac:dyDescent="0.2">
      <c r="A237">
        <v>20393</v>
      </c>
      <c r="B237" t="s">
        <v>65</v>
      </c>
      <c r="C237" t="s">
        <v>54</v>
      </c>
      <c r="D237" t="s">
        <v>32</v>
      </c>
      <c r="E237">
        <v>0.05</v>
      </c>
      <c r="F237">
        <v>25</v>
      </c>
      <c r="G237" s="31">
        <v>44224</v>
      </c>
      <c r="H237" s="31">
        <v>5074</v>
      </c>
      <c r="I237" s="31">
        <v>2650</v>
      </c>
      <c r="J237" s="31">
        <f t="shared" si="12"/>
        <v>1768.96</v>
      </c>
      <c r="K237" s="31">
        <f t="shared" si="13"/>
        <v>202.96</v>
      </c>
      <c r="L237" s="31">
        <f t="shared" si="14"/>
        <v>106</v>
      </c>
      <c r="M237" s="39">
        <f t="shared" si="15"/>
        <v>-0.56117406274602155</v>
      </c>
      <c r="N237"/>
      <c r="O237"/>
      <c r="P237"/>
      <c r="Q237"/>
      <c r="R237"/>
      <c r="S237"/>
      <c r="T237"/>
      <c r="U237"/>
      <c r="V237"/>
      <c r="W237"/>
      <c r="X237"/>
      <c r="Y237"/>
      <c r="Z237"/>
      <c r="AA237"/>
      <c r="AB237"/>
      <c r="AC237"/>
      <c r="AD237"/>
      <c r="AE237"/>
      <c r="AF237"/>
      <c r="AG237"/>
      <c r="AH237"/>
      <c r="AI237"/>
      <c r="AJ237"/>
      <c r="AK237"/>
    </row>
    <row r="238" spans="1:37" s="38" customFormat="1" x14ac:dyDescent="0.2">
      <c r="A238">
        <v>20393</v>
      </c>
      <c r="B238" t="s">
        <v>65</v>
      </c>
      <c r="C238" t="s">
        <v>54</v>
      </c>
      <c r="D238" t="s">
        <v>32</v>
      </c>
      <c r="E238">
        <v>0.05</v>
      </c>
      <c r="F238">
        <v>64</v>
      </c>
      <c r="G238" s="31">
        <v>102422</v>
      </c>
      <c r="H238" s="31">
        <v>9238</v>
      </c>
      <c r="I238" s="31">
        <v>6136</v>
      </c>
      <c r="J238" s="31">
        <f t="shared" si="12"/>
        <v>1600.34375</v>
      </c>
      <c r="K238" s="31">
        <f t="shared" si="13"/>
        <v>144.34375</v>
      </c>
      <c r="L238" s="31">
        <f t="shared" si="14"/>
        <v>95.875</v>
      </c>
      <c r="M238" s="39">
        <f t="shared" si="15"/>
        <v>-0.64814001479732808</v>
      </c>
      <c r="N238"/>
      <c r="O238"/>
      <c r="P238"/>
      <c r="Q238"/>
      <c r="R238"/>
      <c r="S238"/>
      <c r="T238"/>
      <c r="U238"/>
      <c r="V238"/>
      <c r="W238"/>
      <c r="X238"/>
      <c r="Y238"/>
      <c r="Z238"/>
      <c r="AA238"/>
      <c r="AB238"/>
      <c r="AC238"/>
      <c r="AD238"/>
      <c r="AE238"/>
      <c r="AF238"/>
      <c r="AG238"/>
      <c r="AH238"/>
      <c r="AI238"/>
      <c r="AJ238"/>
      <c r="AK238"/>
    </row>
    <row r="239" spans="1:37" s="38" customFormat="1" x14ac:dyDescent="0.2">
      <c r="A239">
        <v>20394</v>
      </c>
      <c r="B239" t="s">
        <v>65</v>
      </c>
      <c r="C239" t="s">
        <v>54</v>
      </c>
      <c r="D239" t="s">
        <v>32</v>
      </c>
      <c r="E239">
        <v>0.05</v>
      </c>
      <c r="F239">
        <v>25</v>
      </c>
      <c r="G239" s="31">
        <v>67576</v>
      </c>
      <c r="H239" s="31">
        <v>3766</v>
      </c>
      <c r="I239" s="31">
        <v>4048</v>
      </c>
      <c r="J239" s="31">
        <f t="shared" si="12"/>
        <v>2703.04</v>
      </c>
      <c r="K239" s="31">
        <f t="shared" si="13"/>
        <v>150.63999999999999</v>
      </c>
      <c r="L239" s="31">
        <f t="shared" si="14"/>
        <v>161.91999999999999</v>
      </c>
      <c r="M239" s="39">
        <f t="shared" si="15"/>
        <v>-8.0864330527842934E-2</v>
      </c>
      <c r="N239"/>
      <c r="O239"/>
      <c r="P239"/>
      <c r="Q239"/>
      <c r="R239"/>
      <c r="S239"/>
      <c r="T239"/>
      <c r="U239"/>
      <c r="V239"/>
      <c r="W239"/>
      <c r="X239"/>
      <c r="Y239"/>
      <c r="Z239"/>
      <c r="AA239"/>
      <c r="AB239"/>
      <c r="AC239"/>
      <c r="AD239"/>
      <c r="AE239"/>
      <c r="AF239"/>
      <c r="AG239"/>
      <c r="AH239"/>
      <c r="AI239"/>
      <c r="AJ239"/>
      <c r="AK239"/>
    </row>
    <row r="240" spans="1:37" s="38" customFormat="1" x14ac:dyDescent="0.2">
      <c r="A240">
        <v>20394</v>
      </c>
      <c r="B240" t="s">
        <v>65</v>
      </c>
      <c r="C240" t="s">
        <v>54</v>
      </c>
      <c r="D240" t="s">
        <v>32</v>
      </c>
      <c r="E240">
        <v>0.05</v>
      </c>
      <c r="F240">
        <v>64</v>
      </c>
      <c r="G240" s="31">
        <v>117886</v>
      </c>
      <c r="H240" s="31">
        <v>8632</v>
      </c>
      <c r="I240" s="31">
        <v>7062</v>
      </c>
      <c r="J240" s="31">
        <f t="shared" si="12"/>
        <v>1841.96875</v>
      </c>
      <c r="K240" s="31">
        <f t="shared" si="13"/>
        <v>134.875</v>
      </c>
      <c r="L240" s="31">
        <f t="shared" si="14"/>
        <v>110.34375</v>
      </c>
      <c r="M240" s="39">
        <f t="shared" si="15"/>
        <v>-0.52386459566228205</v>
      </c>
      <c r="N240"/>
      <c r="O240"/>
      <c r="P240"/>
      <c r="Q240"/>
      <c r="R240"/>
      <c r="S240"/>
      <c r="T240"/>
      <c r="U240"/>
      <c r="V240"/>
      <c r="W240"/>
      <c r="X240"/>
      <c r="Y240"/>
      <c r="Z240"/>
      <c r="AA240"/>
      <c r="AB240"/>
      <c r="AC240"/>
      <c r="AD240"/>
      <c r="AE240"/>
      <c r="AF240"/>
      <c r="AG240"/>
      <c r="AH240"/>
      <c r="AI240"/>
      <c r="AJ240"/>
      <c r="AK240"/>
    </row>
    <row r="241" spans="1:37" s="38" customFormat="1" x14ac:dyDescent="0.2">
      <c r="A241">
        <v>20395</v>
      </c>
      <c r="B241" t="s">
        <v>65</v>
      </c>
      <c r="C241" t="s">
        <v>54</v>
      </c>
      <c r="D241" t="s">
        <v>32</v>
      </c>
      <c r="E241">
        <v>0.05</v>
      </c>
      <c r="F241">
        <v>25</v>
      </c>
      <c r="G241" s="31">
        <v>80868</v>
      </c>
      <c r="H241" s="31">
        <v>10434</v>
      </c>
      <c r="I241" s="31">
        <v>4844</v>
      </c>
      <c r="J241" s="31">
        <f t="shared" si="12"/>
        <v>3234.72</v>
      </c>
      <c r="K241" s="31">
        <f t="shared" si="13"/>
        <v>417.36</v>
      </c>
      <c r="L241" s="31">
        <f t="shared" si="14"/>
        <v>193.76</v>
      </c>
      <c r="M241" s="39">
        <f t="shared" si="15"/>
        <v>0.19261674733029033</v>
      </c>
      <c r="N241"/>
      <c r="O241"/>
      <c r="P241"/>
      <c r="Q241"/>
      <c r="R241"/>
      <c r="S241"/>
      <c r="T241"/>
      <c r="U241"/>
      <c r="V241"/>
      <c r="W241"/>
      <c r="X241"/>
      <c r="Y241"/>
      <c r="Z241"/>
      <c r="AA241"/>
      <c r="AB241"/>
      <c r="AC241"/>
      <c r="AD241"/>
      <c r="AE241"/>
      <c r="AF241"/>
      <c r="AG241"/>
      <c r="AH241"/>
      <c r="AI241"/>
      <c r="AJ241"/>
      <c r="AK241"/>
    </row>
    <row r="242" spans="1:37" s="38" customFormat="1" x14ac:dyDescent="0.2">
      <c r="A242">
        <v>20395</v>
      </c>
      <c r="B242" t="s">
        <v>65</v>
      </c>
      <c r="C242" t="s">
        <v>54</v>
      </c>
      <c r="D242" t="s">
        <v>32</v>
      </c>
      <c r="E242">
        <v>0.05</v>
      </c>
      <c r="F242">
        <v>64</v>
      </c>
      <c r="G242" s="31">
        <v>225522</v>
      </c>
      <c r="H242" s="31">
        <v>11664</v>
      </c>
      <c r="I242" s="31">
        <v>13508</v>
      </c>
      <c r="J242" s="31">
        <f t="shared" si="12"/>
        <v>3523.78125</v>
      </c>
      <c r="K242" s="31">
        <f t="shared" si="13"/>
        <v>182.25</v>
      </c>
      <c r="L242" s="31">
        <f t="shared" si="14"/>
        <v>211.0625</v>
      </c>
      <c r="M242" s="39">
        <f t="shared" si="15"/>
        <v>0.34123189650241198</v>
      </c>
      <c r="N242"/>
      <c r="O242"/>
      <c r="P242"/>
      <c r="Q242"/>
      <c r="R242"/>
      <c r="S242"/>
      <c r="T242"/>
      <c r="U242"/>
      <c r="V242"/>
      <c r="W242"/>
      <c r="X242"/>
      <c r="Y242"/>
      <c r="Z242"/>
      <c r="AA242"/>
      <c r="AB242"/>
      <c r="AC242"/>
      <c r="AD242"/>
      <c r="AE242"/>
      <c r="AF242"/>
      <c r="AG242"/>
      <c r="AH242"/>
      <c r="AI242"/>
      <c r="AJ242"/>
      <c r="AK242"/>
    </row>
    <row r="243" spans="1:37" s="38" customFormat="1" x14ac:dyDescent="0.2">
      <c r="A243">
        <v>20396</v>
      </c>
      <c r="B243" t="s">
        <v>65</v>
      </c>
      <c r="C243" t="s">
        <v>54</v>
      </c>
      <c r="D243" t="s">
        <v>32</v>
      </c>
      <c r="E243">
        <v>0.05</v>
      </c>
      <c r="F243">
        <v>25</v>
      </c>
      <c r="G243" s="31">
        <v>54002</v>
      </c>
      <c r="H243" s="31">
        <v>9964</v>
      </c>
      <c r="I243" s="31">
        <v>3234</v>
      </c>
      <c r="J243" s="31">
        <f t="shared" si="12"/>
        <v>2160.08</v>
      </c>
      <c r="K243" s="31">
        <f t="shared" si="13"/>
        <v>398.56</v>
      </c>
      <c r="L243" s="31">
        <f t="shared" si="14"/>
        <v>129.36000000000001</v>
      </c>
      <c r="M243" s="39">
        <f t="shared" si="15"/>
        <v>-0.36052965386517999</v>
      </c>
      <c r="N243"/>
      <c r="O243"/>
      <c r="P243"/>
      <c r="Q243"/>
      <c r="R243"/>
      <c r="S243"/>
      <c r="T243"/>
      <c r="U243"/>
      <c r="V243"/>
      <c r="W243"/>
      <c r="X243"/>
      <c r="Y243"/>
      <c r="Z243"/>
      <c r="AA243"/>
      <c r="AB243"/>
      <c r="AC243"/>
      <c r="AD243"/>
      <c r="AE243"/>
      <c r="AF243"/>
      <c r="AG243"/>
      <c r="AH243"/>
      <c r="AI243"/>
      <c r="AJ243"/>
      <c r="AK243"/>
    </row>
    <row r="244" spans="1:37" s="38" customFormat="1" x14ac:dyDescent="0.2">
      <c r="A244">
        <v>20396</v>
      </c>
      <c r="B244" t="s">
        <v>65</v>
      </c>
      <c r="C244" t="s">
        <v>54</v>
      </c>
      <c r="D244" t="s">
        <v>32</v>
      </c>
      <c r="E244">
        <v>0.05</v>
      </c>
      <c r="F244">
        <v>64</v>
      </c>
      <c r="G244" s="31">
        <v>230714</v>
      </c>
      <c r="H244" s="31">
        <v>17726</v>
      </c>
      <c r="I244" s="31">
        <v>13820</v>
      </c>
      <c r="J244" s="31">
        <f t="shared" si="12"/>
        <v>3604.90625</v>
      </c>
      <c r="K244" s="31">
        <f t="shared" si="13"/>
        <v>276.96875</v>
      </c>
      <c r="L244" s="31">
        <f t="shared" si="14"/>
        <v>215.9375</v>
      </c>
      <c r="M244" s="39">
        <f t="shared" si="15"/>
        <v>0.3831043919345225</v>
      </c>
      <c r="N244"/>
      <c r="O244"/>
      <c r="P244"/>
      <c r="Q244"/>
      <c r="R244"/>
      <c r="S244"/>
      <c r="T244"/>
      <c r="U244"/>
      <c r="V244"/>
      <c r="W244"/>
      <c r="X244"/>
      <c r="Y244"/>
      <c r="Z244"/>
      <c r="AA244"/>
      <c r="AB244"/>
      <c r="AC244"/>
      <c r="AD244"/>
      <c r="AE244"/>
      <c r="AF244"/>
      <c r="AG244"/>
      <c r="AH244"/>
      <c r="AI244"/>
      <c r="AJ244"/>
      <c r="AK244"/>
    </row>
    <row r="245" spans="1:37" s="38" customFormat="1" x14ac:dyDescent="0.2">
      <c r="A245">
        <v>20397</v>
      </c>
      <c r="B245" t="s">
        <v>65</v>
      </c>
      <c r="C245" t="s">
        <v>54</v>
      </c>
      <c r="D245" t="s">
        <v>32</v>
      </c>
      <c r="E245">
        <v>0.05</v>
      </c>
      <c r="F245">
        <v>25</v>
      </c>
      <c r="G245" s="31">
        <v>63402</v>
      </c>
      <c r="H245" s="31">
        <v>6782</v>
      </c>
      <c r="I245" s="31">
        <v>3798</v>
      </c>
      <c r="J245" s="31">
        <f t="shared" si="12"/>
        <v>2536.08</v>
      </c>
      <c r="K245" s="31">
        <f t="shared" si="13"/>
        <v>271.27999999999997</v>
      </c>
      <c r="L245" s="31">
        <f t="shared" si="14"/>
        <v>151.91999999999999</v>
      </c>
      <c r="M245" s="39">
        <f t="shared" si="15"/>
        <v>-0.16675662885012096</v>
      </c>
      <c r="N245"/>
      <c r="O245"/>
      <c r="P245"/>
      <c r="Q245"/>
      <c r="R245"/>
      <c r="S245"/>
      <c r="T245"/>
      <c r="U245"/>
      <c r="V245"/>
      <c r="W245"/>
      <c r="X245"/>
      <c r="Y245"/>
      <c r="Z245"/>
      <c r="AA245"/>
      <c r="AB245"/>
      <c r="AC245"/>
      <c r="AD245"/>
      <c r="AE245"/>
      <c r="AF245"/>
      <c r="AG245"/>
      <c r="AH245"/>
      <c r="AI245"/>
      <c r="AJ245"/>
      <c r="AK245"/>
    </row>
    <row r="246" spans="1:37" s="38" customFormat="1" x14ac:dyDescent="0.2">
      <c r="A246">
        <v>20397</v>
      </c>
      <c r="B246" t="s">
        <v>65</v>
      </c>
      <c r="C246" t="s">
        <v>54</v>
      </c>
      <c r="D246" t="s">
        <v>32</v>
      </c>
      <c r="E246">
        <v>0.05</v>
      </c>
      <c r="F246">
        <v>64</v>
      </c>
      <c r="G246" s="31">
        <v>144470</v>
      </c>
      <c r="H246" s="31">
        <v>3662</v>
      </c>
      <c r="I246" s="31">
        <v>8654</v>
      </c>
      <c r="J246" s="31">
        <f t="shared" si="12"/>
        <v>2257.34375</v>
      </c>
      <c r="K246" s="31">
        <f t="shared" si="13"/>
        <v>57.21875</v>
      </c>
      <c r="L246" s="31">
        <f t="shared" si="14"/>
        <v>135.21875</v>
      </c>
      <c r="M246" s="39">
        <f t="shared" si="15"/>
        <v>-0.31020750358561544</v>
      </c>
      <c r="N246"/>
      <c r="O246"/>
      <c r="P246"/>
      <c r="Q246"/>
      <c r="R246"/>
      <c r="S246"/>
      <c r="T246"/>
      <c r="U246"/>
      <c r="V246"/>
      <c r="W246"/>
      <c r="X246"/>
      <c r="Y246"/>
      <c r="Z246"/>
      <c r="AA246"/>
      <c r="AB246"/>
      <c r="AC246"/>
      <c r="AD246"/>
      <c r="AE246"/>
      <c r="AF246"/>
      <c r="AG246"/>
      <c r="AH246"/>
      <c r="AI246"/>
      <c r="AJ246"/>
      <c r="AK246"/>
    </row>
    <row r="247" spans="1:37" s="38" customFormat="1" x14ac:dyDescent="0.2">
      <c r="A247">
        <v>20398</v>
      </c>
      <c r="B247" t="s">
        <v>65</v>
      </c>
      <c r="C247" t="s">
        <v>54</v>
      </c>
      <c r="D247" t="s">
        <v>32</v>
      </c>
      <c r="E247">
        <v>0.05</v>
      </c>
      <c r="F247">
        <v>25</v>
      </c>
      <c r="G247" s="31">
        <v>91596</v>
      </c>
      <c r="H247" s="31">
        <v>258</v>
      </c>
      <c r="I247" s="31">
        <v>5486</v>
      </c>
      <c r="J247" s="31">
        <f t="shared" si="12"/>
        <v>3663.84</v>
      </c>
      <c r="K247" s="31">
        <f t="shared" si="13"/>
        <v>10.32</v>
      </c>
      <c r="L247" s="31">
        <f t="shared" si="14"/>
        <v>219.44</v>
      </c>
      <c r="M247" s="39">
        <f t="shared" si="15"/>
        <v>0.4131881694219004</v>
      </c>
      <c r="N247"/>
      <c r="O247"/>
      <c r="P247"/>
      <c r="Q247"/>
      <c r="R247"/>
      <c r="S247"/>
      <c r="T247"/>
      <c r="U247"/>
      <c r="V247"/>
      <c r="W247"/>
      <c r="X247"/>
      <c r="Y247"/>
      <c r="Z247"/>
      <c r="AA247"/>
      <c r="AB247"/>
      <c r="AC247"/>
      <c r="AD247"/>
      <c r="AE247"/>
      <c r="AF247"/>
      <c r="AG247"/>
      <c r="AH247"/>
      <c r="AI247"/>
      <c r="AJ247"/>
      <c r="AK247"/>
    </row>
    <row r="248" spans="1:37" s="38" customFormat="1" x14ac:dyDescent="0.2">
      <c r="A248">
        <v>20398</v>
      </c>
      <c r="B248" t="s">
        <v>65</v>
      </c>
      <c r="C248" t="s">
        <v>54</v>
      </c>
      <c r="D248" t="s">
        <v>32</v>
      </c>
      <c r="E248">
        <v>0.05</v>
      </c>
      <c r="F248">
        <v>64</v>
      </c>
      <c r="G248" s="31">
        <v>180828</v>
      </c>
      <c r="H248" s="31">
        <v>7898</v>
      </c>
      <c r="I248" s="31">
        <v>10832</v>
      </c>
      <c r="J248" s="31">
        <f t="shared" si="12"/>
        <v>2825.4375</v>
      </c>
      <c r="K248" s="31">
        <f t="shared" si="13"/>
        <v>123.40625</v>
      </c>
      <c r="L248" s="31">
        <f t="shared" si="14"/>
        <v>169.25</v>
      </c>
      <c r="M248" s="39">
        <f t="shared" si="15"/>
        <v>-1.7905275857613031E-2</v>
      </c>
      <c r="N248"/>
      <c r="O248"/>
      <c r="P248"/>
      <c r="Q248"/>
      <c r="R248"/>
      <c r="S248"/>
      <c r="T248"/>
      <c r="U248"/>
      <c r="V248"/>
      <c r="W248"/>
      <c r="X248"/>
      <c r="Y248"/>
      <c r="Z248"/>
      <c r="AA248"/>
      <c r="AB248"/>
      <c r="AC248"/>
      <c r="AD248"/>
      <c r="AE248"/>
      <c r="AF248"/>
      <c r="AG248"/>
      <c r="AH248"/>
      <c r="AI248"/>
      <c r="AJ248"/>
      <c r="AK248"/>
    </row>
    <row r="249" spans="1:37" s="38" customFormat="1" x14ac:dyDescent="0.2">
      <c r="A249">
        <v>20399</v>
      </c>
      <c r="B249" t="s">
        <v>65</v>
      </c>
      <c r="C249" t="s">
        <v>54</v>
      </c>
      <c r="D249" t="s">
        <v>32</v>
      </c>
      <c r="E249">
        <v>0.05</v>
      </c>
      <c r="F249">
        <v>25</v>
      </c>
      <c r="G249" s="31">
        <v>47556</v>
      </c>
      <c r="H249" s="31">
        <v>4900</v>
      </c>
      <c r="I249" s="31">
        <v>2848</v>
      </c>
      <c r="J249" s="31">
        <f t="shared" si="12"/>
        <v>1902.24</v>
      </c>
      <c r="K249" s="31">
        <f t="shared" si="13"/>
        <v>196</v>
      </c>
      <c r="L249" s="31">
        <f t="shared" si="14"/>
        <v>113.92</v>
      </c>
      <c r="M249" s="39">
        <f t="shared" si="15"/>
        <v>-0.49314736247477736</v>
      </c>
      <c r="N249"/>
      <c r="O249"/>
      <c r="P249"/>
      <c r="Q249"/>
      <c r="R249"/>
      <c r="S249"/>
      <c r="T249"/>
      <c r="U249"/>
      <c r="V249"/>
      <c r="W249"/>
      <c r="X249"/>
      <c r="Y249"/>
      <c r="Z249"/>
      <c r="AA249"/>
      <c r="AB249"/>
      <c r="AC249"/>
      <c r="AD249"/>
      <c r="AE249"/>
      <c r="AF249"/>
      <c r="AG249"/>
      <c r="AH249"/>
      <c r="AI249"/>
      <c r="AJ249"/>
      <c r="AK249"/>
    </row>
    <row r="250" spans="1:37" s="38" customFormat="1" x14ac:dyDescent="0.2">
      <c r="A250">
        <v>20399</v>
      </c>
      <c r="B250" t="s">
        <v>65</v>
      </c>
      <c r="C250" t="s">
        <v>54</v>
      </c>
      <c r="D250" t="s">
        <v>32</v>
      </c>
      <c r="E250">
        <v>0.05</v>
      </c>
      <c r="F250">
        <v>64</v>
      </c>
      <c r="G250" s="31">
        <v>179198</v>
      </c>
      <c r="H250" s="31">
        <v>-5512</v>
      </c>
      <c r="I250" s="31">
        <v>10734</v>
      </c>
      <c r="J250" s="31">
        <f t="shared" si="12"/>
        <v>2799.96875</v>
      </c>
      <c r="K250" s="31">
        <f t="shared" si="13"/>
        <v>-86.125</v>
      </c>
      <c r="L250" s="31">
        <f t="shared" si="14"/>
        <v>167.71875</v>
      </c>
      <c r="M250" s="39">
        <f t="shared" si="15"/>
        <v>-3.1057534038211855E-2</v>
      </c>
      <c r="N250"/>
      <c r="O250"/>
      <c r="P250"/>
      <c r="Q250"/>
      <c r="R250"/>
      <c r="S250"/>
      <c r="T250"/>
      <c r="U250"/>
      <c r="V250"/>
      <c r="W250"/>
      <c r="X250"/>
      <c r="Y250"/>
      <c r="Z250"/>
      <c r="AA250"/>
      <c r="AB250"/>
      <c r="AC250"/>
      <c r="AD250"/>
      <c r="AE250"/>
      <c r="AF250"/>
      <c r="AG250"/>
      <c r="AH250"/>
      <c r="AI250"/>
      <c r="AJ250"/>
      <c r="AK250"/>
    </row>
    <row r="251" spans="1:37" s="38" customFormat="1" x14ac:dyDescent="0.2">
      <c r="A251">
        <v>20400</v>
      </c>
      <c r="B251" t="s">
        <v>65</v>
      </c>
      <c r="C251" t="s">
        <v>54</v>
      </c>
      <c r="D251" t="s">
        <v>32</v>
      </c>
      <c r="E251">
        <v>0.05</v>
      </c>
      <c r="F251">
        <v>25</v>
      </c>
      <c r="G251" s="31">
        <v>63674</v>
      </c>
      <c r="H251" s="31">
        <v>6792</v>
      </c>
      <c r="I251" s="31">
        <v>3814</v>
      </c>
      <c r="J251" s="31">
        <f t="shared" si="12"/>
        <v>2546.96</v>
      </c>
      <c r="K251" s="31">
        <f t="shared" si="13"/>
        <v>271.68</v>
      </c>
      <c r="L251" s="31">
        <f t="shared" si="14"/>
        <v>152.56</v>
      </c>
      <c r="M251" s="39">
        <f t="shared" si="15"/>
        <v>-0.16125952175749503</v>
      </c>
      <c r="N251"/>
      <c r="O251"/>
      <c r="P251"/>
      <c r="Q251"/>
      <c r="R251"/>
      <c r="S251"/>
      <c r="T251"/>
      <c r="U251"/>
      <c r="V251"/>
      <c r="W251"/>
      <c r="X251"/>
      <c r="Y251"/>
      <c r="Z251"/>
      <c r="AA251"/>
      <c r="AB251"/>
      <c r="AC251"/>
      <c r="AD251"/>
      <c r="AE251"/>
      <c r="AF251"/>
      <c r="AG251"/>
      <c r="AH251"/>
      <c r="AI251"/>
      <c r="AJ251"/>
      <c r="AK251"/>
    </row>
    <row r="252" spans="1:37" s="38" customFormat="1" x14ac:dyDescent="0.2">
      <c r="A252">
        <v>20400</v>
      </c>
      <c r="B252" t="s">
        <v>65</v>
      </c>
      <c r="C252" t="s">
        <v>54</v>
      </c>
      <c r="D252" t="s">
        <v>32</v>
      </c>
      <c r="E252">
        <v>0.05</v>
      </c>
      <c r="F252">
        <v>64</v>
      </c>
      <c r="G252" s="31">
        <v>118560</v>
      </c>
      <c r="H252" s="31">
        <v>11090</v>
      </c>
      <c r="I252" s="31">
        <v>7102</v>
      </c>
      <c r="J252" s="31">
        <f t="shared" si="12"/>
        <v>1852.5</v>
      </c>
      <c r="K252" s="31">
        <f t="shared" si="13"/>
        <v>173.28125</v>
      </c>
      <c r="L252" s="31">
        <f t="shared" si="14"/>
        <v>110.96875</v>
      </c>
      <c r="M252" s="39">
        <f t="shared" si="15"/>
        <v>-0.51849632701713966</v>
      </c>
      <c r="N252"/>
      <c r="O252"/>
      <c r="P252"/>
      <c r="Q252"/>
      <c r="R252"/>
      <c r="S252"/>
      <c r="T252"/>
      <c r="U252"/>
      <c r="V252"/>
      <c r="W252"/>
      <c r="X252"/>
      <c r="Y252"/>
      <c r="Z252"/>
      <c r="AA252"/>
      <c r="AB252"/>
      <c r="AC252"/>
      <c r="AD252"/>
      <c r="AE252"/>
      <c r="AF252"/>
      <c r="AG252"/>
      <c r="AH252"/>
      <c r="AI252"/>
      <c r="AJ252"/>
      <c r="AK252"/>
    </row>
    <row r="253" spans="1:37" s="38" customFormat="1" x14ac:dyDescent="0.2">
      <c r="A253">
        <v>20401</v>
      </c>
      <c r="B253" t="s">
        <v>65</v>
      </c>
      <c r="C253" t="s">
        <v>54</v>
      </c>
      <c r="D253" t="s">
        <v>32</v>
      </c>
      <c r="E253">
        <v>0.05</v>
      </c>
      <c r="F253">
        <v>89</v>
      </c>
      <c r="G253" s="31">
        <v>421528</v>
      </c>
      <c r="H253" s="31">
        <v>27228</v>
      </c>
      <c r="I253" s="31">
        <v>25250</v>
      </c>
      <c r="J253" s="31">
        <f t="shared" si="12"/>
        <v>4736.2696629213488</v>
      </c>
      <c r="K253" s="31">
        <f t="shared" si="13"/>
        <v>305.93258426966293</v>
      </c>
      <c r="L253" s="31">
        <f t="shared" si="14"/>
        <v>283.70786516853934</v>
      </c>
      <c r="M253" s="39">
        <f t="shared" si="15"/>
        <v>0.96519963418111265</v>
      </c>
      <c r="N253"/>
      <c r="O253"/>
      <c r="P253"/>
      <c r="Q253"/>
      <c r="R253"/>
      <c r="S253"/>
      <c r="T253"/>
      <c r="U253"/>
      <c r="V253"/>
      <c r="W253"/>
      <c r="X253"/>
      <c r="Y253"/>
      <c r="Z253"/>
      <c r="AA253"/>
      <c r="AB253"/>
      <c r="AC253"/>
      <c r="AD253"/>
      <c r="AE253"/>
      <c r="AF253"/>
      <c r="AG253"/>
      <c r="AH253"/>
      <c r="AI253"/>
      <c r="AJ253"/>
      <c r="AK253"/>
    </row>
    <row r="254" spans="1:37" s="38" customFormat="1" x14ac:dyDescent="0.2">
      <c r="A254">
        <v>20402</v>
      </c>
      <c r="B254" t="s">
        <v>65</v>
      </c>
      <c r="C254" t="s">
        <v>54</v>
      </c>
      <c r="D254" t="s">
        <v>32</v>
      </c>
      <c r="E254">
        <v>0.05</v>
      </c>
      <c r="F254">
        <v>89</v>
      </c>
      <c r="G254" s="31">
        <v>466346</v>
      </c>
      <c r="H254" s="31">
        <v>35316</v>
      </c>
      <c r="I254" s="31">
        <v>27934</v>
      </c>
      <c r="J254" s="31">
        <f t="shared" si="12"/>
        <v>5239.8426966292136</v>
      </c>
      <c r="K254" s="31">
        <f t="shared" si="13"/>
        <v>396.80898876404495</v>
      </c>
      <c r="L254" s="31">
        <f t="shared" si="14"/>
        <v>313.86516853932585</v>
      </c>
      <c r="M254" s="39">
        <f t="shared" si="15"/>
        <v>1.2242276439530162</v>
      </c>
      <c r="N254"/>
      <c r="O254"/>
      <c r="P254"/>
      <c r="Q254"/>
      <c r="R254"/>
      <c r="S254"/>
      <c r="T254"/>
      <c r="U254"/>
      <c r="V254"/>
      <c r="W254"/>
      <c r="X254"/>
      <c r="Y254"/>
      <c r="Z254"/>
      <c r="AA254"/>
      <c r="AB254"/>
      <c r="AC254"/>
      <c r="AD254"/>
      <c r="AE254"/>
      <c r="AF254"/>
      <c r="AG254"/>
      <c r="AH254"/>
      <c r="AI254"/>
      <c r="AJ254"/>
      <c r="AK254"/>
    </row>
    <row r="255" spans="1:37" s="38" customFormat="1" x14ac:dyDescent="0.2">
      <c r="A255">
        <v>20403</v>
      </c>
      <c r="B255" t="s">
        <v>65</v>
      </c>
      <c r="C255" t="s">
        <v>54</v>
      </c>
      <c r="D255" t="s">
        <v>32</v>
      </c>
      <c r="E255">
        <v>0.05</v>
      </c>
      <c r="F255">
        <v>89</v>
      </c>
      <c r="G255" s="31">
        <v>352232</v>
      </c>
      <c r="H255" s="31">
        <v>10810</v>
      </c>
      <c r="I255" s="31">
        <v>21098</v>
      </c>
      <c r="J255" s="31">
        <f t="shared" si="12"/>
        <v>3957.6629213483147</v>
      </c>
      <c r="K255" s="31">
        <f t="shared" si="13"/>
        <v>121.46067415730337</v>
      </c>
      <c r="L255" s="31">
        <f t="shared" si="14"/>
        <v>237.0561797752809</v>
      </c>
      <c r="M255" s="39">
        <f t="shared" si="15"/>
        <v>0.56449758627763114</v>
      </c>
      <c r="N255"/>
      <c r="O255"/>
      <c r="P255"/>
      <c r="Q255"/>
      <c r="R255"/>
      <c r="S255"/>
      <c r="T255"/>
      <c r="U255"/>
      <c r="V255"/>
      <c r="W255"/>
      <c r="X255"/>
      <c r="Y255"/>
      <c r="Z255"/>
      <c r="AA255"/>
      <c r="AB255"/>
      <c r="AC255"/>
      <c r="AD255"/>
      <c r="AE255"/>
      <c r="AF255"/>
      <c r="AG255"/>
      <c r="AH255"/>
      <c r="AI255"/>
      <c r="AJ255"/>
      <c r="AK255"/>
    </row>
    <row r="256" spans="1:37" s="38" customFormat="1" x14ac:dyDescent="0.2">
      <c r="A256">
        <v>20404</v>
      </c>
      <c r="B256" t="s">
        <v>65</v>
      </c>
      <c r="C256" t="s">
        <v>54</v>
      </c>
      <c r="D256" t="s">
        <v>32</v>
      </c>
      <c r="E256">
        <v>0.05</v>
      </c>
      <c r="F256">
        <v>89</v>
      </c>
      <c r="G256" s="31">
        <v>259392</v>
      </c>
      <c r="H256" s="31">
        <v>18118</v>
      </c>
      <c r="I256" s="31">
        <v>15538</v>
      </c>
      <c r="J256" s="31">
        <f t="shared" si="12"/>
        <v>2914.5168539325841</v>
      </c>
      <c r="K256" s="31">
        <f t="shared" si="13"/>
        <v>203.57303370786516</v>
      </c>
      <c r="L256" s="31">
        <f t="shared" si="14"/>
        <v>174.58426966292134</v>
      </c>
      <c r="M256" s="39">
        <f t="shared" si="15"/>
        <v>2.7911992264298718E-2</v>
      </c>
      <c r="N256"/>
      <c r="O256"/>
      <c r="P256"/>
      <c r="Q256"/>
      <c r="R256"/>
      <c r="S256"/>
      <c r="T256"/>
      <c r="U256"/>
      <c r="V256"/>
      <c r="W256"/>
      <c r="X256"/>
      <c r="Y256"/>
      <c r="Z256"/>
      <c r="AA256"/>
      <c r="AB256"/>
      <c r="AC256"/>
      <c r="AD256"/>
      <c r="AE256"/>
      <c r="AF256"/>
      <c r="AG256"/>
      <c r="AH256"/>
      <c r="AI256"/>
      <c r="AJ256"/>
      <c r="AK256"/>
    </row>
    <row r="257" spans="1:37" s="38" customFormat="1" x14ac:dyDescent="0.2">
      <c r="A257">
        <v>20414</v>
      </c>
      <c r="B257" t="s">
        <v>143</v>
      </c>
      <c r="C257" t="s">
        <v>54</v>
      </c>
      <c r="D257" t="s">
        <v>32</v>
      </c>
      <c r="E257">
        <v>0.05</v>
      </c>
      <c r="F257">
        <v>89</v>
      </c>
      <c r="G257" s="31">
        <v>337690</v>
      </c>
      <c r="H257" s="31">
        <v>15672</v>
      </c>
      <c r="I257" s="31">
        <v>17358</v>
      </c>
      <c r="J257" s="31">
        <f t="shared" si="12"/>
        <v>3794.2696629213483</v>
      </c>
      <c r="K257" s="31">
        <f t="shared" si="13"/>
        <v>176.08988764044943</v>
      </c>
      <c r="L257" s="31">
        <f t="shared" si="14"/>
        <v>195.03370786516854</v>
      </c>
      <c r="M257" s="39">
        <f t="shared" si="15"/>
        <v>0.20355691692333922</v>
      </c>
      <c r="N257"/>
      <c r="O257"/>
      <c r="P257"/>
      <c r="Q257"/>
      <c r="R257"/>
      <c r="S257"/>
      <c r="T257"/>
      <c r="U257"/>
      <c r="V257"/>
      <c r="W257"/>
      <c r="X257"/>
      <c r="Y257"/>
      <c r="Z257"/>
      <c r="AA257"/>
      <c r="AB257"/>
      <c r="AC257"/>
      <c r="AD257"/>
      <c r="AE257"/>
      <c r="AF257"/>
      <c r="AG257"/>
      <c r="AH257"/>
      <c r="AI257"/>
      <c r="AJ257"/>
      <c r="AK257"/>
    </row>
    <row r="258" spans="1:37" s="38" customFormat="1" x14ac:dyDescent="0.2">
      <c r="A258">
        <v>20415</v>
      </c>
      <c r="B258" t="s">
        <v>143</v>
      </c>
      <c r="C258" t="s">
        <v>54</v>
      </c>
      <c r="D258" t="s">
        <v>32</v>
      </c>
      <c r="E258">
        <v>0.05</v>
      </c>
      <c r="F258">
        <v>89</v>
      </c>
      <c r="G258" s="31">
        <v>425294</v>
      </c>
      <c r="H258" s="31">
        <v>17448</v>
      </c>
      <c r="I258" s="31">
        <v>21860</v>
      </c>
      <c r="J258" s="31">
        <f t="shared" si="12"/>
        <v>4778.5842696629215</v>
      </c>
      <c r="K258" s="31">
        <f t="shared" si="13"/>
        <v>196.04494382022472</v>
      </c>
      <c r="L258" s="31">
        <f t="shared" si="14"/>
        <v>245.61797752808988</v>
      </c>
      <c r="M258" s="39">
        <f t="shared" si="15"/>
        <v>0.63803683495355901</v>
      </c>
      <c r="N258"/>
      <c r="O258"/>
      <c r="P258"/>
      <c r="Q258"/>
      <c r="R258"/>
      <c r="S258"/>
      <c r="T258"/>
      <c r="U258"/>
      <c r="V258"/>
      <c r="W258"/>
      <c r="X258"/>
      <c r="Y258"/>
      <c r="Z258"/>
      <c r="AA258"/>
      <c r="AB258"/>
      <c r="AC258"/>
      <c r="AD258"/>
      <c r="AE258"/>
      <c r="AF258"/>
      <c r="AG258"/>
      <c r="AH258"/>
      <c r="AI258"/>
      <c r="AJ258"/>
      <c r="AK258"/>
    </row>
    <row r="259" spans="1:37" s="38" customFormat="1" x14ac:dyDescent="0.2">
      <c r="A259">
        <v>20424</v>
      </c>
      <c r="B259" t="s">
        <v>191</v>
      </c>
      <c r="C259" t="s">
        <v>54</v>
      </c>
      <c r="D259" t="s">
        <v>32</v>
      </c>
      <c r="E259">
        <v>0.05</v>
      </c>
      <c r="F259">
        <v>89</v>
      </c>
      <c r="G259" s="31">
        <v>163058</v>
      </c>
      <c r="H259" s="31">
        <v>10614</v>
      </c>
      <c r="I259" s="31">
        <v>7598</v>
      </c>
      <c r="J259" s="31">
        <f t="shared" si="12"/>
        <v>1832.1123595505619</v>
      </c>
      <c r="K259" s="31">
        <f t="shared" si="13"/>
        <v>119.25842696629213</v>
      </c>
      <c r="L259" s="31">
        <f t="shared" si="14"/>
        <v>85.370786516853926</v>
      </c>
      <c r="M259" s="39">
        <f t="shared" si="15"/>
        <v>-0.7383631186108558</v>
      </c>
      <c r="N259"/>
      <c r="O259"/>
      <c r="P259"/>
      <c r="Q259"/>
      <c r="R259"/>
      <c r="S259"/>
      <c r="T259"/>
      <c r="U259"/>
      <c r="V259"/>
      <c r="W259"/>
      <c r="X259"/>
      <c r="Y259"/>
      <c r="Z259"/>
      <c r="AA259"/>
      <c r="AB259"/>
      <c r="AC259"/>
      <c r="AD259"/>
      <c r="AE259"/>
      <c r="AF259"/>
      <c r="AG259"/>
      <c r="AH259"/>
      <c r="AI259"/>
      <c r="AJ259"/>
      <c r="AK259"/>
    </row>
    <row r="260" spans="1:37" s="38" customFormat="1" x14ac:dyDescent="0.2">
      <c r="A260">
        <v>20425</v>
      </c>
      <c r="B260" t="s">
        <v>191</v>
      </c>
      <c r="C260" t="s">
        <v>54</v>
      </c>
      <c r="D260" t="s">
        <v>32</v>
      </c>
      <c r="E260">
        <v>0.05</v>
      </c>
      <c r="F260">
        <v>89</v>
      </c>
      <c r="G260" s="31">
        <v>74210</v>
      </c>
      <c r="H260" s="31">
        <v>3934</v>
      </c>
      <c r="I260" s="31">
        <v>3458</v>
      </c>
      <c r="J260" s="31">
        <f t="shared" si="12"/>
        <v>833.82022471910113</v>
      </c>
      <c r="K260" s="31">
        <f t="shared" si="13"/>
        <v>44.202247191011239</v>
      </c>
      <c r="L260" s="31">
        <f t="shared" si="14"/>
        <v>38.853932584269664</v>
      </c>
      <c r="M260" s="39">
        <f t="shared" si="15"/>
        <v>-1.1379070681099916</v>
      </c>
      <c r="N260"/>
      <c r="O260"/>
      <c r="P260"/>
      <c r="Q260"/>
      <c r="R260"/>
      <c r="S260"/>
      <c r="T260"/>
      <c r="U260"/>
      <c r="V260"/>
      <c r="W260"/>
      <c r="X260"/>
      <c r="Y260"/>
      <c r="Z260"/>
      <c r="AA260"/>
      <c r="AB260"/>
      <c r="AC260"/>
      <c r="AD260"/>
      <c r="AE260"/>
      <c r="AF260"/>
      <c r="AG260"/>
      <c r="AH260"/>
      <c r="AI260"/>
      <c r="AJ260"/>
      <c r="AK260"/>
    </row>
    <row r="261" spans="1:37" s="38" customFormat="1" x14ac:dyDescent="0.2">
      <c r="A261">
        <v>20426</v>
      </c>
      <c r="B261" t="s">
        <v>191</v>
      </c>
      <c r="C261" t="s">
        <v>54</v>
      </c>
      <c r="D261" t="s">
        <v>32</v>
      </c>
      <c r="E261">
        <v>0.05</v>
      </c>
      <c r="F261">
        <v>89</v>
      </c>
      <c r="G261" s="31">
        <v>58858</v>
      </c>
      <c r="H261" s="31">
        <v>5572</v>
      </c>
      <c r="I261" s="31">
        <v>2742</v>
      </c>
      <c r="J261" s="31">
        <f t="shared" si="12"/>
        <v>661.32584269662925</v>
      </c>
      <c r="K261" s="31">
        <f t="shared" si="13"/>
        <v>62.606741573033709</v>
      </c>
      <c r="L261" s="31">
        <f t="shared" si="14"/>
        <v>30.808988764044944</v>
      </c>
      <c r="M261" s="39">
        <f t="shared" si="15"/>
        <v>-1.2070069395692626</v>
      </c>
      <c r="N261"/>
      <c r="O261"/>
      <c r="P261"/>
      <c r="Q261"/>
      <c r="R261"/>
      <c r="S261"/>
      <c r="T261"/>
      <c r="U261"/>
      <c r="V261"/>
      <c r="W261"/>
      <c r="X261"/>
      <c r="Y261"/>
      <c r="Z261"/>
      <c r="AA261"/>
      <c r="AB261"/>
      <c r="AC261"/>
      <c r="AD261"/>
      <c r="AE261"/>
      <c r="AF261"/>
      <c r="AG261"/>
      <c r="AH261"/>
      <c r="AI261"/>
      <c r="AJ261"/>
      <c r="AK261"/>
    </row>
    <row r="262" spans="1:37" s="38" customFormat="1" x14ac:dyDescent="0.2">
      <c r="A262">
        <v>20427</v>
      </c>
      <c r="B262" t="s">
        <v>191</v>
      </c>
      <c r="C262" t="s">
        <v>54</v>
      </c>
      <c r="D262" t="s">
        <v>32</v>
      </c>
      <c r="E262">
        <v>0.05</v>
      </c>
      <c r="F262">
        <v>89</v>
      </c>
      <c r="G262" s="31">
        <v>151180</v>
      </c>
      <c r="H262" s="31">
        <v>8742</v>
      </c>
      <c r="I262" s="31">
        <v>7044</v>
      </c>
      <c r="J262" s="31">
        <f t="shared" si="12"/>
        <v>1698.6516853932585</v>
      </c>
      <c r="K262" s="31">
        <f t="shared" si="13"/>
        <v>98.224719101123597</v>
      </c>
      <c r="L262" s="31">
        <f t="shared" si="14"/>
        <v>79.146067415730343</v>
      </c>
      <c r="M262" s="39">
        <f t="shared" si="15"/>
        <v>-0.7918286616114647</v>
      </c>
      <c r="N262"/>
      <c r="O262"/>
      <c r="P262"/>
      <c r="Q262"/>
      <c r="R262"/>
      <c r="S262"/>
      <c r="T262"/>
      <c r="U262"/>
      <c r="V262"/>
      <c r="W262"/>
      <c r="X262"/>
      <c r="Y262"/>
      <c r="Z262"/>
      <c r="AA262"/>
      <c r="AB262"/>
      <c r="AC262"/>
      <c r="AD262"/>
      <c r="AE262"/>
      <c r="AF262"/>
      <c r="AG262"/>
      <c r="AH262"/>
      <c r="AI262"/>
      <c r="AJ262"/>
      <c r="AK262"/>
    </row>
    <row r="263" spans="1:37" s="38" customFormat="1" x14ac:dyDescent="0.2">
      <c r="A263">
        <v>20428</v>
      </c>
      <c r="B263" t="s">
        <v>191</v>
      </c>
      <c r="C263" t="s">
        <v>54</v>
      </c>
      <c r="D263" t="s">
        <v>32</v>
      </c>
      <c r="E263">
        <v>0.05</v>
      </c>
      <c r="F263">
        <v>89</v>
      </c>
      <c r="G263" s="31">
        <v>88566</v>
      </c>
      <c r="H263" s="31">
        <v>5204</v>
      </c>
      <c r="I263" s="31">
        <v>4128</v>
      </c>
      <c r="J263" s="31">
        <f t="shared" si="12"/>
        <v>995.12359550561803</v>
      </c>
      <c r="K263" s="31">
        <f t="shared" si="13"/>
        <v>58.471910112359552</v>
      </c>
      <c r="L263" s="31">
        <f t="shared" si="14"/>
        <v>46.382022471910112</v>
      </c>
      <c r="M263" s="39">
        <f t="shared" si="15"/>
        <v>-1.073246573867378</v>
      </c>
      <c r="N263"/>
      <c r="O263"/>
      <c r="P263"/>
      <c r="Q263"/>
      <c r="R263"/>
      <c r="S263"/>
      <c r="T263"/>
      <c r="U263"/>
      <c r="V263"/>
      <c r="W263"/>
      <c r="X263"/>
      <c r="Y263"/>
      <c r="Z263"/>
      <c r="AA263"/>
      <c r="AB263"/>
      <c r="AC263"/>
      <c r="AD263"/>
      <c r="AE263"/>
      <c r="AF263"/>
      <c r="AG263"/>
      <c r="AH263"/>
      <c r="AI263"/>
      <c r="AJ263"/>
      <c r="AK263"/>
    </row>
    <row r="264" spans="1:37" s="38" customFormat="1" x14ac:dyDescent="0.2">
      <c r="A264">
        <v>20429</v>
      </c>
      <c r="B264" t="s">
        <v>191</v>
      </c>
      <c r="C264" t="s">
        <v>54</v>
      </c>
      <c r="D264" t="s">
        <v>32</v>
      </c>
      <c r="E264">
        <v>0.05</v>
      </c>
      <c r="F264">
        <v>89</v>
      </c>
      <c r="G264" s="31">
        <v>256288</v>
      </c>
      <c r="H264" s="31">
        <v>24518</v>
      </c>
      <c r="I264" s="31">
        <v>11942</v>
      </c>
      <c r="J264" s="31">
        <f t="shared" ref="J264:J327" si="16">G264/F264</f>
        <v>2879.6404494382023</v>
      </c>
      <c r="K264" s="31">
        <f t="shared" ref="K264:K327" si="17">H264/F264</f>
        <v>275.4831460674157</v>
      </c>
      <c r="L264" s="31">
        <f t="shared" ref="L264:L327" si="18">I264/F264</f>
        <v>134.17977528089887</v>
      </c>
      <c r="M264" s="39">
        <f t="shared" si="15"/>
        <v>-0.31913149623784942</v>
      </c>
      <c r="N264"/>
      <c r="O264"/>
      <c r="P264"/>
      <c r="Q264"/>
      <c r="R264"/>
      <c r="S264"/>
      <c r="T264"/>
      <c r="U264"/>
      <c r="V264"/>
      <c r="W264"/>
      <c r="X264"/>
      <c r="Y264"/>
      <c r="Z264"/>
      <c r="AA264"/>
      <c r="AB264"/>
      <c r="AC264"/>
      <c r="AD264"/>
      <c r="AE264"/>
      <c r="AF264"/>
      <c r="AG264"/>
      <c r="AH264"/>
      <c r="AI264"/>
      <c r="AJ264"/>
      <c r="AK264"/>
    </row>
    <row r="265" spans="1:37" s="38" customFormat="1" x14ac:dyDescent="0.2">
      <c r="A265">
        <v>20459</v>
      </c>
      <c r="B265" t="s">
        <v>63</v>
      </c>
      <c r="C265" t="s">
        <v>54</v>
      </c>
      <c r="D265" t="s">
        <v>32</v>
      </c>
      <c r="E265">
        <v>0.05</v>
      </c>
      <c r="F265">
        <v>89</v>
      </c>
      <c r="G265" s="31">
        <v>344156</v>
      </c>
      <c r="H265" s="31">
        <v>16402</v>
      </c>
      <c r="I265" s="31">
        <v>8260</v>
      </c>
      <c r="J265" s="31">
        <f t="shared" si="16"/>
        <v>3866.9213483146068</v>
      </c>
      <c r="K265" s="31">
        <f t="shared" si="17"/>
        <v>184.29213483146069</v>
      </c>
      <c r="L265" s="31">
        <f t="shared" si="18"/>
        <v>92.80898876404494</v>
      </c>
      <c r="M265" s="39">
        <f t="shared" ref="M265:M328" si="19">STANDARDIZE(L265,L$2,L$3)</f>
        <v>-0.67447468997113891</v>
      </c>
      <c r="N265"/>
      <c r="O265"/>
      <c r="P265"/>
      <c r="Q265"/>
      <c r="R265"/>
      <c r="S265"/>
      <c r="T265"/>
      <c r="U265"/>
      <c r="V265"/>
      <c r="W265"/>
      <c r="X265"/>
      <c r="Y265"/>
      <c r="Z265"/>
      <c r="AA265"/>
      <c r="AB265"/>
      <c r="AC265"/>
      <c r="AD265"/>
      <c r="AE265"/>
      <c r="AF265"/>
      <c r="AG265"/>
      <c r="AH265"/>
      <c r="AI265"/>
      <c r="AJ265"/>
      <c r="AK265"/>
    </row>
    <row r="266" spans="1:37" s="38" customFormat="1" x14ac:dyDescent="0.2">
      <c r="A266">
        <v>20460</v>
      </c>
      <c r="B266" t="s">
        <v>63</v>
      </c>
      <c r="C266" t="s">
        <v>54</v>
      </c>
      <c r="D266" t="s">
        <v>32</v>
      </c>
      <c r="E266">
        <v>0.05</v>
      </c>
      <c r="F266">
        <v>89</v>
      </c>
      <c r="G266" s="31">
        <v>565552</v>
      </c>
      <c r="H266" s="31">
        <v>26154</v>
      </c>
      <c r="I266" s="31">
        <v>13574</v>
      </c>
      <c r="J266" s="31">
        <f t="shared" si="16"/>
        <v>6354.5168539325841</v>
      </c>
      <c r="K266" s="31">
        <f t="shared" si="17"/>
        <v>293.86516853932585</v>
      </c>
      <c r="L266" s="31">
        <f t="shared" si="18"/>
        <v>152.51685393258427</v>
      </c>
      <c r="M266" s="39">
        <f t="shared" si="19"/>
        <v>-0.16163011324688556</v>
      </c>
      <c r="N266"/>
      <c r="O266"/>
      <c r="P266"/>
      <c r="Q266"/>
      <c r="R266"/>
      <c r="S266"/>
      <c r="T266"/>
      <c r="U266"/>
      <c r="V266"/>
      <c r="W266"/>
      <c r="X266"/>
      <c r="Y266"/>
      <c r="Z266"/>
      <c r="AA266"/>
      <c r="AB266"/>
      <c r="AC266"/>
      <c r="AD266"/>
      <c r="AE266"/>
      <c r="AF266"/>
      <c r="AG266"/>
      <c r="AH266"/>
      <c r="AI266"/>
      <c r="AJ266"/>
      <c r="AK266"/>
    </row>
    <row r="267" spans="1:37" s="38" customFormat="1" x14ac:dyDescent="0.2">
      <c r="A267">
        <v>20461</v>
      </c>
      <c r="B267" t="s">
        <v>63</v>
      </c>
      <c r="C267" t="s">
        <v>54</v>
      </c>
      <c r="D267" t="s">
        <v>32</v>
      </c>
      <c r="E267">
        <v>0.05</v>
      </c>
      <c r="F267">
        <v>89</v>
      </c>
      <c r="G267" s="31">
        <v>715894</v>
      </c>
      <c r="H267" s="31">
        <v>23676</v>
      </c>
      <c r="I267" s="31">
        <v>17182</v>
      </c>
      <c r="J267" s="31">
        <f t="shared" si="16"/>
        <v>8043.7528089887637</v>
      </c>
      <c r="K267" s="31">
        <f t="shared" si="17"/>
        <v>266.02247191011236</v>
      </c>
      <c r="L267" s="31">
        <f t="shared" si="18"/>
        <v>193.0561797752809</v>
      </c>
      <c r="M267" s="39">
        <f t="shared" si="19"/>
        <v>0.1865714736596078</v>
      </c>
      <c r="N267"/>
      <c r="O267"/>
      <c r="P267"/>
      <c r="Q267"/>
      <c r="R267"/>
      <c r="S267"/>
      <c r="T267"/>
      <c r="U267"/>
      <c r="V267"/>
      <c r="W267"/>
      <c r="X267"/>
      <c r="Y267"/>
      <c r="Z267"/>
      <c r="AA267"/>
      <c r="AB267"/>
      <c r="AC267"/>
      <c r="AD267"/>
      <c r="AE267"/>
      <c r="AF267"/>
      <c r="AG267"/>
      <c r="AH267"/>
      <c r="AI267"/>
      <c r="AJ267"/>
      <c r="AK267"/>
    </row>
    <row r="268" spans="1:37" s="38" customFormat="1" x14ac:dyDescent="0.2">
      <c r="A268">
        <v>20462</v>
      </c>
      <c r="B268" t="s">
        <v>63</v>
      </c>
      <c r="C268" t="s">
        <v>54</v>
      </c>
      <c r="D268" t="s">
        <v>32</v>
      </c>
      <c r="E268">
        <v>0.05</v>
      </c>
      <c r="F268">
        <v>89</v>
      </c>
      <c r="G268" s="31">
        <v>351370</v>
      </c>
      <c r="H268" s="31">
        <v>7534</v>
      </c>
      <c r="I268" s="31">
        <v>8432</v>
      </c>
      <c r="J268" s="31">
        <f t="shared" si="16"/>
        <v>3947.9775280898875</v>
      </c>
      <c r="K268" s="31">
        <f t="shared" si="17"/>
        <v>84.651685393258433</v>
      </c>
      <c r="L268" s="31">
        <f t="shared" si="18"/>
        <v>94.741573033707866</v>
      </c>
      <c r="M268" s="39">
        <f t="shared" si="19"/>
        <v>-0.65787527950885594</v>
      </c>
      <c r="N268"/>
      <c r="O268"/>
      <c r="P268"/>
      <c r="Q268"/>
      <c r="R268"/>
      <c r="S268"/>
      <c r="T268"/>
      <c r="U268"/>
      <c r="V268"/>
      <c r="W268"/>
      <c r="X268"/>
      <c r="Y268"/>
      <c r="Z268"/>
      <c r="AA268"/>
      <c r="AB268"/>
      <c r="AC268"/>
      <c r="AD268"/>
      <c r="AE268"/>
      <c r="AF268"/>
      <c r="AG268"/>
      <c r="AH268"/>
      <c r="AI268"/>
      <c r="AJ268"/>
      <c r="AK268"/>
    </row>
    <row r="269" spans="1:37" s="38" customFormat="1" x14ac:dyDescent="0.2">
      <c r="A269">
        <v>20463</v>
      </c>
      <c r="B269" t="s">
        <v>63</v>
      </c>
      <c r="C269" t="s">
        <v>54</v>
      </c>
      <c r="D269" t="s">
        <v>32</v>
      </c>
      <c r="E269">
        <v>0.05</v>
      </c>
      <c r="F269">
        <v>89</v>
      </c>
      <c r="G269" s="31">
        <v>534764</v>
      </c>
      <c r="H269" s="31">
        <v>15068</v>
      </c>
      <c r="I269" s="31">
        <v>12834</v>
      </c>
      <c r="J269" s="31">
        <f t="shared" si="16"/>
        <v>6008.5842696629215</v>
      </c>
      <c r="K269" s="31">
        <f t="shared" si="17"/>
        <v>169.30337078651687</v>
      </c>
      <c r="L269" s="31">
        <f t="shared" si="18"/>
        <v>144.20224719101122</v>
      </c>
      <c r="M269" s="39">
        <f t="shared" si="19"/>
        <v>-0.23304618151484716</v>
      </c>
      <c r="N269"/>
      <c r="O269"/>
      <c r="P269"/>
      <c r="Q269"/>
      <c r="R269"/>
      <c r="S269"/>
      <c r="T269"/>
      <c r="U269"/>
      <c r="V269"/>
      <c r="W269"/>
      <c r="X269"/>
      <c r="Y269"/>
      <c r="Z269"/>
      <c r="AA269"/>
      <c r="AB269"/>
      <c r="AC269"/>
      <c r="AD269"/>
      <c r="AE269"/>
      <c r="AF269"/>
      <c r="AG269"/>
      <c r="AH269"/>
      <c r="AI269"/>
      <c r="AJ269"/>
      <c r="AK269"/>
    </row>
    <row r="270" spans="1:37" s="38" customFormat="1" x14ac:dyDescent="0.2">
      <c r="A270">
        <v>20464</v>
      </c>
      <c r="B270" t="s">
        <v>63</v>
      </c>
      <c r="C270" t="s">
        <v>54</v>
      </c>
      <c r="D270" t="s">
        <v>32</v>
      </c>
      <c r="E270">
        <v>0.05</v>
      </c>
      <c r="F270">
        <v>89</v>
      </c>
      <c r="G270" s="31">
        <v>379906</v>
      </c>
      <c r="H270" s="31">
        <v>20336</v>
      </c>
      <c r="I270" s="31">
        <v>9118</v>
      </c>
      <c r="J270" s="31">
        <f t="shared" si="16"/>
        <v>4268.606741573034</v>
      </c>
      <c r="K270" s="31">
        <f t="shared" si="17"/>
        <v>228.49438202247191</v>
      </c>
      <c r="L270" s="31">
        <f t="shared" si="18"/>
        <v>102.44943820224719</v>
      </c>
      <c r="M270" s="39">
        <f t="shared" si="19"/>
        <v>-0.59167065406044839</v>
      </c>
      <c r="N270"/>
      <c r="O270"/>
      <c r="P270"/>
      <c r="Q270"/>
      <c r="R270"/>
      <c r="S270"/>
      <c r="T270"/>
      <c r="U270"/>
      <c r="V270"/>
      <c r="W270"/>
      <c r="X270"/>
      <c r="Y270"/>
      <c r="Z270"/>
      <c r="AA270"/>
      <c r="AB270"/>
      <c r="AC270"/>
      <c r="AD270"/>
      <c r="AE270"/>
      <c r="AF270"/>
      <c r="AG270"/>
      <c r="AH270"/>
      <c r="AI270"/>
      <c r="AJ270"/>
      <c r="AK270"/>
    </row>
    <row r="271" spans="1:37" s="38" customFormat="1" x14ac:dyDescent="0.2">
      <c r="A271">
        <v>20465</v>
      </c>
      <c r="B271" t="s">
        <v>63</v>
      </c>
      <c r="C271" t="s">
        <v>54</v>
      </c>
      <c r="D271" t="s">
        <v>32</v>
      </c>
      <c r="E271">
        <v>0.05</v>
      </c>
      <c r="F271">
        <v>89</v>
      </c>
      <c r="G271" s="31">
        <v>204620</v>
      </c>
      <c r="H271" s="31">
        <v>10894</v>
      </c>
      <c r="I271" s="31">
        <v>4910</v>
      </c>
      <c r="J271" s="31">
        <f t="shared" si="16"/>
        <v>2299.1011235955057</v>
      </c>
      <c r="K271" s="31">
        <f t="shared" si="17"/>
        <v>122.40449438202248</v>
      </c>
      <c r="L271" s="31">
        <f t="shared" si="18"/>
        <v>55.168539325842694</v>
      </c>
      <c r="M271" s="39">
        <f t="shared" si="19"/>
        <v>-0.99777716118420789</v>
      </c>
      <c r="N271"/>
      <c r="O271"/>
      <c r="P271"/>
      <c r="Q271"/>
      <c r="R271"/>
      <c r="S271"/>
      <c r="T271"/>
      <c r="U271"/>
      <c r="V271"/>
      <c r="W271"/>
      <c r="X271"/>
      <c r="Y271"/>
      <c r="Z271"/>
      <c r="AA271"/>
      <c r="AB271"/>
      <c r="AC271"/>
      <c r="AD271"/>
      <c r="AE271"/>
      <c r="AF271"/>
      <c r="AG271"/>
      <c r="AH271"/>
      <c r="AI271"/>
      <c r="AJ271"/>
      <c r="AK271"/>
    </row>
    <row r="272" spans="1:37" s="38" customFormat="1" x14ac:dyDescent="0.2">
      <c r="A272">
        <v>20466</v>
      </c>
      <c r="B272" t="s">
        <v>63</v>
      </c>
      <c r="C272" t="s">
        <v>54</v>
      </c>
      <c r="D272" t="s">
        <v>32</v>
      </c>
      <c r="E272">
        <v>0.05</v>
      </c>
      <c r="F272">
        <v>89</v>
      </c>
      <c r="G272" s="31">
        <v>871822</v>
      </c>
      <c r="H272" s="31">
        <v>57392</v>
      </c>
      <c r="I272" s="31">
        <v>20924</v>
      </c>
      <c r="J272" s="31">
        <f t="shared" si="16"/>
        <v>9795.7528089887637</v>
      </c>
      <c r="K272" s="31">
        <f t="shared" si="17"/>
        <v>644.85393258426961</v>
      </c>
      <c r="L272" s="31">
        <f t="shared" si="18"/>
        <v>235.10112359550561</v>
      </c>
      <c r="M272" s="39">
        <f t="shared" si="19"/>
        <v>0.54770515941462394</v>
      </c>
      <c r="N272"/>
      <c r="O272"/>
      <c r="P272"/>
      <c r="Q272"/>
      <c r="R272"/>
      <c r="S272"/>
      <c r="T272"/>
      <c r="U272"/>
      <c r="V272"/>
      <c r="W272"/>
      <c r="X272"/>
      <c r="Y272"/>
      <c r="Z272"/>
      <c r="AA272"/>
      <c r="AB272"/>
      <c r="AC272"/>
      <c r="AD272"/>
      <c r="AE272"/>
      <c r="AF272"/>
      <c r="AG272"/>
      <c r="AH272"/>
      <c r="AI272"/>
      <c r="AJ272"/>
      <c r="AK272"/>
    </row>
    <row r="273" spans="1:37" s="38" customFormat="1" x14ac:dyDescent="0.2">
      <c r="A273">
        <v>20467</v>
      </c>
      <c r="B273" t="s">
        <v>63</v>
      </c>
      <c r="C273" t="s">
        <v>54</v>
      </c>
      <c r="D273" t="s">
        <v>32</v>
      </c>
      <c r="E273">
        <v>0.05</v>
      </c>
      <c r="F273">
        <v>89</v>
      </c>
      <c r="G273" s="31">
        <v>724914</v>
      </c>
      <c r="H273" s="31">
        <v>58650</v>
      </c>
      <c r="I273" s="31">
        <v>17398</v>
      </c>
      <c r="J273" s="31">
        <f t="shared" si="16"/>
        <v>8145.1011235955057</v>
      </c>
      <c r="K273" s="31">
        <f t="shared" si="17"/>
        <v>658.98876404494376</v>
      </c>
      <c r="L273" s="31">
        <f t="shared" si="18"/>
        <v>195.48314606741573</v>
      </c>
      <c r="M273" s="39">
        <f t="shared" si="19"/>
        <v>0.20741724493782362</v>
      </c>
      <c r="N273"/>
      <c r="O273"/>
      <c r="P273"/>
      <c r="Q273"/>
      <c r="R273"/>
      <c r="S273"/>
      <c r="T273"/>
      <c r="U273"/>
      <c r="V273"/>
      <c r="W273"/>
      <c r="X273"/>
      <c r="Y273"/>
      <c r="Z273"/>
      <c r="AA273"/>
      <c r="AB273"/>
      <c r="AC273"/>
      <c r="AD273"/>
      <c r="AE273"/>
      <c r="AF273"/>
      <c r="AG273"/>
      <c r="AH273"/>
      <c r="AI273"/>
      <c r="AJ273"/>
      <c r="AK273"/>
    </row>
    <row r="274" spans="1:37" s="38" customFormat="1" x14ac:dyDescent="0.2">
      <c r="A274">
        <v>20468</v>
      </c>
      <c r="B274" t="s">
        <v>63</v>
      </c>
      <c r="C274" t="s">
        <v>54</v>
      </c>
      <c r="D274" t="s">
        <v>32</v>
      </c>
      <c r="E274">
        <v>0.05</v>
      </c>
      <c r="F274">
        <v>89</v>
      </c>
      <c r="G274" s="31">
        <v>601278</v>
      </c>
      <c r="H274" s="31">
        <v>37486</v>
      </c>
      <c r="I274" s="31">
        <v>14430</v>
      </c>
      <c r="J274" s="31">
        <f t="shared" si="16"/>
        <v>6755.9325842696626</v>
      </c>
      <c r="K274" s="31">
        <f t="shared" si="17"/>
        <v>421.19101123595505</v>
      </c>
      <c r="L274" s="31">
        <f t="shared" si="18"/>
        <v>162.13483146067415</v>
      </c>
      <c r="M274" s="39">
        <f t="shared" si="19"/>
        <v>-7.9019093736919344E-2</v>
      </c>
      <c r="N274"/>
      <c r="O274"/>
      <c r="P274"/>
      <c r="Q274"/>
      <c r="R274"/>
      <c r="S274"/>
      <c r="T274"/>
      <c r="U274"/>
      <c r="V274"/>
      <c r="W274"/>
      <c r="X274"/>
      <c r="Y274"/>
      <c r="Z274"/>
      <c r="AA274"/>
      <c r="AB274"/>
      <c r="AC274"/>
      <c r="AD274"/>
      <c r="AE274"/>
      <c r="AF274"/>
      <c r="AG274"/>
      <c r="AH274"/>
      <c r="AI274"/>
      <c r="AJ274"/>
      <c r="AK274"/>
    </row>
    <row r="275" spans="1:37" s="38" customFormat="1" x14ac:dyDescent="0.2">
      <c r="A275">
        <v>20469</v>
      </c>
      <c r="B275" t="s">
        <v>63</v>
      </c>
      <c r="C275" t="s">
        <v>54</v>
      </c>
      <c r="D275" t="s">
        <v>32</v>
      </c>
      <c r="E275">
        <v>0.05</v>
      </c>
      <c r="F275">
        <v>89</v>
      </c>
      <c r="G275" s="31">
        <v>774678</v>
      </c>
      <c r="H275" s="31">
        <v>64408</v>
      </c>
      <c r="I275" s="31">
        <v>18592</v>
      </c>
      <c r="J275" s="31">
        <f t="shared" si="16"/>
        <v>8704.2471910112363</v>
      </c>
      <c r="K275" s="31">
        <f t="shared" si="17"/>
        <v>723.68539325842698</v>
      </c>
      <c r="L275" s="31">
        <f t="shared" si="18"/>
        <v>208.89887640449439</v>
      </c>
      <c r="M275" s="39">
        <f t="shared" si="19"/>
        <v>0.32264803617018317</v>
      </c>
      <c r="N275"/>
      <c r="O275"/>
      <c r="P275"/>
      <c r="Q275"/>
      <c r="R275"/>
      <c r="S275"/>
      <c r="T275"/>
      <c r="U275"/>
      <c r="V275"/>
      <c r="W275"/>
      <c r="X275"/>
      <c r="Y275"/>
      <c r="Z275"/>
      <c r="AA275"/>
      <c r="AB275"/>
      <c r="AC275"/>
      <c r="AD275"/>
      <c r="AE275"/>
      <c r="AF275"/>
      <c r="AG275"/>
      <c r="AH275"/>
      <c r="AI275"/>
      <c r="AJ275"/>
      <c r="AK275"/>
    </row>
    <row r="276" spans="1:37" s="38" customFormat="1" x14ac:dyDescent="0.2">
      <c r="A276">
        <v>20470</v>
      </c>
      <c r="B276" t="s">
        <v>63</v>
      </c>
      <c r="C276" t="s">
        <v>54</v>
      </c>
      <c r="D276" t="s">
        <v>32</v>
      </c>
      <c r="E276">
        <v>0.05</v>
      </c>
      <c r="F276">
        <v>89</v>
      </c>
      <c r="G276" s="31">
        <v>481866</v>
      </c>
      <c r="H276" s="31">
        <v>6984</v>
      </c>
      <c r="I276" s="31">
        <v>11564</v>
      </c>
      <c r="J276" s="31">
        <f t="shared" si="16"/>
        <v>5414.2247191011238</v>
      </c>
      <c r="K276" s="31">
        <f t="shared" si="17"/>
        <v>78.471910112359552</v>
      </c>
      <c r="L276" s="31">
        <f t="shared" si="18"/>
        <v>129.93258426966293</v>
      </c>
      <c r="M276" s="39">
        <f t="shared" si="19"/>
        <v>-0.35561159597472691</v>
      </c>
      <c r="N276"/>
      <c r="O276"/>
      <c r="P276"/>
      <c r="Q276"/>
      <c r="R276"/>
      <c r="S276"/>
      <c r="T276"/>
      <c r="U276"/>
      <c r="V276"/>
      <c r="W276"/>
      <c r="X276"/>
      <c r="Y276"/>
      <c r="Z276"/>
      <c r="AA276"/>
      <c r="AB276"/>
      <c r="AC276"/>
      <c r="AD276"/>
      <c r="AE276"/>
      <c r="AF276"/>
      <c r="AG276"/>
      <c r="AH276"/>
      <c r="AI276"/>
      <c r="AJ276"/>
      <c r="AK276"/>
    </row>
    <row r="277" spans="1:37" s="38" customFormat="1" x14ac:dyDescent="0.2">
      <c r="A277">
        <v>20471</v>
      </c>
      <c r="B277" t="s">
        <v>63</v>
      </c>
      <c r="C277" t="s">
        <v>54</v>
      </c>
      <c r="D277" t="s">
        <v>32</v>
      </c>
      <c r="E277">
        <v>0.05</v>
      </c>
      <c r="F277">
        <v>89</v>
      </c>
      <c r="G277" s="31">
        <v>471102</v>
      </c>
      <c r="H277" s="31">
        <v>15666</v>
      </c>
      <c r="I277" s="31">
        <v>11306</v>
      </c>
      <c r="J277" s="31">
        <f t="shared" si="16"/>
        <v>5293.2808988764045</v>
      </c>
      <c r="K277" s="31">
        <f t="shared" si="17"/>
        <v>176.02247191011236</v>
      </c>
      <c r="L277" s="31">
        <f t="shared" si="18"/>
        <v>127.03370786516854</v>
      </c>
      <c r="M277" s="39">
        <f t="shared" si="19"/>
        <v>-0.38051071166815137</v>
      </c>
      <c r="N277"/>
      <c r="O277"/>
      <c r="P277"/>
      <c r="Q277"/>
      <c r="R277"/>
      <c r="S277"/>
      <c r="T277"/>
      <c r="U277"/>
      <c r="V277"/>
      <c r="W277"/>
      <c r="X277"/>
      <c r="Y277"/>
      <c r="Z277"/>
      <c r="AA277"/>
      <c r="AB277"/>
      <c r="AC277"/>
      <c r="AD277"/>
      <c r="AE277"/>
      <c r="AF277"/>
      <c r="AG277"/>
      <c r="AH277"/>
      <c r="AI277"/>
      <c r="AJ277"/>
      <c r="AK277"/>
    </row>
    <row r="278" spans="1:37" s="38" customFormat="1" x14ac:dyDescent="0.2">
      <c r="A278">
        <v>20474</v>
      </c>
      <c r="B278" t="s">
        <v>191</v>
      </c>
      <c r="C278" t="s">
        <v>54</v>
      </c>
      <c r="D278" t="s">
        <v>32</v>
      </c>
      <c r="E278">
        <v>0.05</v>
      </c>
      <c r="F278">
        <v>89</v>
      </c>
      <c r="G278" s="31">
        <v>183074</v>
      </c>
      <c r="H278" s="31">
        <v>12868</v>
      </c>
      <c r="I278" s="31">
        <v>8532</v>
      </c>
      <c r="J278" s="31">
        <f t="shared" si="16"/>
        <v>2057.0112359550562</v>
      </c>
      <c r="K278" s="31">
        <f t="shared" si="17"/>
        <v>144.58426966292134</v>
      </c>
      <c r="L278" s="31">
        <f t="shared" si="18"/>
        <v>95.865168539325836</v>
      </c>
      <c r="M278" s="39">
        <f t="shared" si="19"/>
        <v>-0.64822445947264495</v>
      </c>
      <c r="N278"/>
      <c r="O278"/>
      <c r="P278"/>
      <c r="Q278"/>
      <c r="R278"/>
      <c r="S278"/>
      <c r="T278"/>
      <c r="U278"/>
      <c r="V278"/>
      <c r="W278"/>
      <c r="X278"/>
      <c r="Y278"/>
      <c r="Z278"/>
      <c r="AA278"/>
      <c r="AB278"/>
      <c r="AC278"/>
      <c r="AD278"/>
      <c r="AE278"/>
      <c r="AF278"/>
      <c r="AG278"/>
      <c r="AH278"/>
      <c r="AI278"/>
      <c r="AJ278"/>
      <c r="AK278"/>
    </row>
    <row r="279" spans="1:37" s="38" customFormat="1" x14ac:dyDescent="0.2">
      <c r="A279">
        <v>20475</v>
      </c>
      <c r="B279" t="s">
        <v>191</v>
      </c>
      <c r="C279" t="s">
        <v>54</v>
      </c>
      <c r="D279" t="s">
        <v>32</v>
      </c>
      <c r="E279">
        <v>0.05</v>
      </c>
      <c r="F279">
        <v>89</v>
      </c>
      <c r="G279" s="31">
        <v>65350</v>
      </c>
      <c r="H279" s="31">
        <v>5616</v>
      </c>
      <c r="I279" s="31">
        <v>3046</v>
      </c>
      <c r="J279" s="31">
        <f t="shared" si="16"/>
        <v>734.2696629213483</v>
      </c>
      <c r="K279" s="31">
        <f t="shared" si="17"/>
        <v>63.101123595505619</v>
      </c>
      <c r="L279" s="31">
        <f t="shared" si="18"/>
        <v>34.224719101123597</v>
      </c>
      <c r="M279" s="39">
        <f t="shared" si="19"/>
        <v>-1.1776684466591814</v>
      </c>
      <c r="N279"/>
      <c r="O279"/>
      <c r="P279"/>
      <c r="Q279"/>
      <c r="R279"/>
      <c r="S279"/>
      <c r="T279"/>
      <c r="U279"/>
      <c r="V279"/>
      <c r="W279"/>
      <c r="X279"/>
      <c r="Y279"/>
      <c r="Z279"/>
      <c r="AA279"/>
      <c r="AB279"/>
      <c r="AC279"/>
      <c r="AD279"/>
      <c r="AE279"/>
      <c r="AF279"/>
      <c r="AG279"/>
      <c r="AH279"/>
      <c r="AI279"/>
      <c r="AJ279"/>
      <c r="AK279"/>
    </row>
    <row r="280" spans="1:37" s="38" customFormat="1" x14ac:dyDescent="0.2">
      <c r="A280">
        <v>20476</v>
      </c>
      <c r="B280" t="s">
        <v>191</v>
      </c>
      <c r="C280" t="s">
        <v>54</v>
      </c>
      <c r="D280" t="s">
        <v>32</v>
      </c>
      <c r="E280">
        <v>0.05</v>
      </c>
      <c r="F280">
        <v>89</v>
      </c>
      <c r="G280" s="31">
        <v>72904</v>
      </c>
      <c r="H280" s="31">
        <v>3018</v>
      </c>
      <c r="I280" s="31">
        <v>3398</v>
      </c>
      <c r="J280" s="31">
        <f t="shared" si="16"/>
        <v>819.14606741573039</v>
      </c>
      <c r="K280" s="31">
        <f t="shared" si="17"/>
        <v>33.91011235955056</v>
      </c>
      <c r="L280" s="31">
        <f t="shared" si="18"/>
        <v>38.179775280898873</v>
      </c>
      <c r="M280" s="39">
        <f t="shared" si="19"/>
        <v>-1.1436975601317185</v>
      </c>
      <c r="N280"/>
      <c r="O280"/>
      <c r="P280"/>
      <c r="Q280"/>
      <c r="R280"/>
      <c r="S280"/>
      <c r="T280"/>
      <c r="U280"/>
      <c r="V280"/>
      <c r="W280"/>
      <c r="X280"/>
      <c r="Y280"/>
      <c r="Z280"/>
      <c r="AA280"/>
      <c r="AB280"/>
      <c r="AC280"/>
      <c r="AD280"/>
      <c r="AE280"/>
      <c r="AF280"/>
      <c r="AG280"/>
      <c r="AH280"/>
      <c r="AI280"/>
      <c r="AJ280"/>
      <c r="AK280"/>
    </row>
    <row r="281" spans="1:37" s="38" customFormat="1" x14ac:dyDescent="0.2">
      <c r="A281">
        <v>20477</v>
      </c>
      <c r="B281" t="s">
        <v>65</v>
      </c>
      <c r="C281" t="s">
        <v>54</v>
      </c>
      <c r="D281" t="s">
        <v>32</v>
      </c>
      <c r="E281">
        <v>0.05</v>
      </c>
      <c r="F281">
        <v>25</v>
      </c>
      <c r="G281" s="31">
        <v>48212</v>
      </c>
      <c r="H281" s="31">
        <v>4294</v>
      </c>
      <c r="I281" s="31">
        <v>2888</v>
      </c>
      <c r="J281" s="31">
        <f t="shared" si="16"/>
        <v>1928.48</v>
      </c>
      <c r="K281" s="31">
        <f t="shared" si="17"/>
        <v>171.76</v>
      </c>
      <c r="L281" s="31">
        <f t="shared" si="18"/>
        <v>115.52</v>
      </c>
      <c r="M281" s="39">
        <f t="shared" si="19"/>
        <v>-0.4794045947432129</v>
      </c>
      <c r="N281"/>
      <c r="O281"/>
      <c r="P281"/>
      <c r="Q281"/>
      <c r="R281"/>
      <c r="S281"/>
      <c r="T281"/>
      <c r="U281"/>
      <c r="V281"/>
      <c r="W281"/>
      <c r="X281"/>
      <c r="Y281"/>
      <c r="Z281"/>
      <c r="AA281"/>
      <c r="AB281"/>
      <c r="AC281"/>
      <c r="AD281"/>
      <c r="AE281"/>
      <c r="AF281"/>
      <c r="AG281"/>
      <c r="AH281"/>
      <c r="AI281"/>
      <c r="AJ281"/>
      <c r="AK281"/>
    </row>
    <row r="282" spans="1:37" s="38" customFormat="1" x14ac:dyDescent="0.2">
      <c r="A282">
        <v>20477</v>
      </c>
      <c r="B282" t="s">
        <v>65</v>
      </c>
      <c r="C282" t="s">
        <v>54</v>
      </c>
      <c r="D282" t="s">
        <v>32</v>
      </c>
      <c r="E282">
        <v>0.05</v>
      </c>
      <c r="F282">
        <v>64</v>
      </c>
      <c r="G282" s="31">
        <v>199622</v>
      </c>
      <c r="H282" s="31">
        <v>18008</v>
      </c>
      <c r="I282" s="31">
        <v>11958</v>
      </c>
      <c r="J282" s="31">
        <f t="shared" si="16"/>
        <v>3119.09375</v>
      </c>
      <c r="K282" s="31">
        <f t="shared" si="17"/>
        <v>281.375</v>
      </c>
      <c r="L282" s="31">
        <f t="shared" si="18"/>
        <v>186.84375</v>
      </c>
      <c r="M282" s="39">
        <f t="shared" si="19"/>
        <v>0.13321148650314488</v>
      </c>
      <c r="N282"/>
      <c r="O282"/>
      <c r="P282"/>
      <c r="Q282"/>
      <c r="R282"/>
      <c r="S282"/>
      <c r="T282"/>
      <c r="U282"/>
      <c r="V282"/>
      <c r="W282"/>
      <c r="X282"/>
      <c r="Y282"/>
      <c r="Z282"/>
      <c r="AA282"/>
      <c r="AB282"/>
      <c r="AC282"/>
      <c r="AD282"/>
      <c r="AE282"/>
      <c r="AF282"/>
      <c r="AG282"/>
      <c r="AH282"/>
      <c r="AI282"/>
      <c r="AJ282"/>
      <c r="AK282"/>
    </row>
    <row r="283" spans="1:37" s="38" customFormat="1" x14ac:dyDescent="0.2">
      <c r="A283">
        <v>20478</v>
      </c>
      <c r="B283" t="s">
        <v>65</v>
      </c>
      <c r="C283" t="s">
        <v>54</v>
      </c>
      <c r="D283" t="s">
        <v>32</v>
      </c>
      <c r="E283">
        <v>0.05</v>
      </c>
      <c r="F283">
        <v>25</v>
      </c>
      <c r="G283" s="31">
        <v>67530</v>
      </c>
      <c r="H283" s="31">
        <v>4134</v>
      </c>
      <c r="I283" s="31">
        <v>4046</v>
      </c>
      <c r="J283" s="31">
        <f t="shared" si="16"/>
        <v>2701.2</v>
      </c>
      <c r="K283" s="31">
        <f t="shared" si="17"/>
        <v>165.36</v>
      </c>
      <c r="L283" s="31">
        <f t="shared" si="18"/>
        <v>161.84</v>
      </c>
      <c r="M283" s="39">
        <f t="shared" si="19"/>
        <v>-8.1551468914421027E-2</v>
      </c>
      <c r="N283"/>
      <c r="O283"/>
      <c r="P283"/>
      <c r="Q283"/>
      <c r="R283"/>
      <c r="S283"/>
      <c r="T283"/>
      <c r="U283"/>
      <c r="V283"/>
      <c r="W283"/>
      <c r="X283"/>
      <c r="Y283"/>
      <c r="Z283"/>
      <c r="AA283"/>
      <c r="AB283"/>
      <c r="AC283"/>
      <c r="AD283"/>
      <c r="AE283"/>
      <c r="AF283"/>
      <c r="AG283"/>
      <c r="AH283"/>
      <c r="AI283"/>
      <c r="AJ283"/>
      <c r="AK283"/>
    </row>
    <row r="284" spans="1:37" s="38" customFormat="1" x14ac:dyDescent="0.2">
      <c r="A284">
        <v>20478</v>
      </c>
      <c r="B284" t="s">
        <v>65</v>
      </c>
      <c r="C284" t="s">
        <v>54</v>
      </c>
      <c r="D284" t="s">
        <v>32</v>
      </c>
      <c r="E284">
        <v>0.05</v>
      </c>
      <c r="F284">
        <v>64</v>
      </c>
      <c r="G284" s="31">
        <v>187314</v>
      </c>
      <c r="H284" s="31">
        <v>8948</v>
      </c>
      <c r="I284" s="31">
        <v>11220</v>
      </c>
      <c r="J284" s="31">
        <f t="shared" si="16"/>
        <v>2926.78125</v>
      </c>
      <c r="K284" s="31">
        <f t="shared" si="17"/>
        <v>139.8125</v>
      </c>
      <c r="L284" s="31">
        <f t="shared" si="18"/>
        <v>175.3125</v>
      </c>
      <c r="M284" s="39">
        <f t="shared" si="19"/>
        <v>3.4166930000268027E-2</v>
      </c>
      <c r="N284"/>
      <c r="O284"/>
      <c r="P284"/>
      <c r="Q284"/>
      <c r="R284"/>
      <c r="S284"/>
      <c r="T284"/>
      <c r="U284"/>
      <c r="V284"/>
      <c r="W284"/>
      <c r="X284"/>
      <c r="Y284"/>
      <c r="Z284"/>
      <c r="AA284"/>
      <c r="AB284"/>
      <c r="AC284"/>
      <c r="AD284"/>
      <c r="AE284"/>
      <c r="AF284"/>
      <c r="AG284"/>
      <c r="AH284"/>
      <c r="AI284"/>
      <c r="AJ284"/>
      <c r="AK284"/>
    </row>
    <row r="285" spans="1:37" s="38" customFormat="1" x14ac:dyDescent="0.2">
      <c r="A285">
        <v>20490</v>
      </c>
      <c r="B285" t="s">
        <v>186</v>
      </c>
      <c r="C285" t="s">
        <v>54</v>
      </c>
      <c r="D285" t="s">
        <v>32</v>
      </c>
      <c r="E285">
        <v>0.05</v>
      </c>
      <c r="F285">
        <v>89</v>
      </c>
      <c r="G285" s="31">
        <v>554506</v>
      </c>
      <c r="H285" s="31">
        <v>29782</v>
      </c>
      <c r="I285" s="31">
        <v>19074</v>
      </c>
      <c r="J285" s="31">
        <f t="shared" si="16"/>
        <v>6230.4044943820227</v>
      </c>
      <c r="K285" s="31">
        <f t="shared" si="17"/>
        <v>334.62921348314609</v>
      </c>
      <c r="L285" s="31">
        <f t="shared" si="18"/>
        <v>214.31460674157304</v>
      </c>
      <c r="M285" s="39">
        <f t="shared" si="19"/>
        <v>0.36916498874472031</v>
      </c>
      <c r="N285"/>
      <c r="O285"/>
      <c r="P285"/>
      <c r="Q285"/>
      <c r="R285"/>
      <c r="S285"/>
      <c r="T285"/>
      <c r="U285"/>
      <c r="V285"/>
      <c r="W285"/>
      <c r="X285"/>
      <c r="Y285"/>
      <c r="Z285"/>
      <c r="AA285"/>
      <c r="AB285"/>
      <c r="AC285"/>
      <c r="AD285"/>
      <c r="AE285"/>
      <c r="AF285"/>
      <c r="AG285"/>
      <c r="AH285"/>
      <c r="AI285"/>
      <c r="AJ285"/>
      <c r="AK285"/>
    </row>
    <row r="286" spans="1:37" s="38" customFormat="1" x14ac:dyDescent="0.2">
      <c r="A286">
        <v>20491</v>
      </c>
      <c r="B286" t="s">
        <v>186</v>
      </c>
      <c r="C286" t="s">
        <v>54</v>
      </c>
      <c r="D286" t="s">
        <v>32</v>
      </c>
      <c r="E286">
        <v>0.05</v>
      </c>
      <c r="F286">
        <v>89</v>
      </c>
      <c r="G286" s="31">
        <v>497984</v>
      </c>
      <c r="H286" s="31">
        <v>18532</v>
      </c>
      <c r="I286" s="31">
        <v>17130</v>
      </c>
      <c r="J286" s="31">
        <f t="shared" si="16"/>
        <v>5595.3258426966295</v>
      </c>
      <c r="K286" s="31">
        <f t="shared" si="17"/>
        <v>208.22471910112358</v>
      </c>
      <c r="L286" s="31">
        <f t="shared" si="18"/>
        <v>192.47191011235955</v>
      </c>
      <c r="M286" s="39">
        <f t="shared" si="19"/>
        <v>0.18155304724077811</v>
      </c>
      <c r="N286"/>
      <c r="O286"/>
      <c r="P286"/>
      <c r="Q286"/>
      <c r="R286"/>
      <c r="S286"/>
      <c r="T286"/>
      <c r="U286"/>
      <c r="V286"/>
      <c r="W286"/>
      <c r="X286"/>
      <c r="Y286"/>
      <c r="Z286"/>
      <c r="AA286"/>
      <c r="AB286"/>
      <c r="AC286"/>
      <c r="AD286"/>
      <c r="AE286"/>
      <c r="AF286"/>
      <c r="AG286"/>
      <c r="AH286"/>
      <c r="AI286"/>
      <c r="AJ286"/>
      <c r="AK286"/>
    </row>
    <row r="287" spans="1:37" s="38" customFormat="1" x14ac:dyDescent="0.2">
      <c r="A287">
        <v>20492</v>
      </c>
      <c r="B287" t="s">
        <v>186</v>
      </c>
      <c r="C287" t="s">
        <v>54</v>
      </c>
      <c r="D287" t="s">
        <v>32</v>
      </c>
      <c r="E287">
        <v>0.05</v>
      </c>
      <c r="F287">
        <v>89</v>
      </c>
      <c r="G287" s="31">
        <v>616710</v>
      </c>
      <c r="H287" s="31">
        <v>41208</v>
      </c>
      <c r="I287" s="31">
        <v>21214</v>
      </c>
      <c r="J287" s="31">
        <f t="shared" si="16"/>
        <v>6929.3258426966295</v>
      </c>
      <c r="K287" s="31">
        <f t="shared" si="17"/>
        <v>463.01123595505618</v>
      </c>
      <c r="L287" s="31">
        <f t="shared" si="18"/>
        <v>238.35955056179776</v>
      </c>
      <c r="M287" s="39">
        <f t="shared" si="19"/>
        <v>0.57569253751963601</v>
      </c>
      <c r="N287"/>
      <c r="O287"/>
      <c r="P287"/>
      <c r="Q287"/>
      <c r="R287"/>
      <c r="S287"/>
      <c r="T287"/>
      <c r="U287"/>
      <c r="V287"/>
      <c r="W287"/>
      <c r="X287"/>
      <c r="Y287"/>
      <c r="Z287"/>
      <c r="AA287"/>
      <c r="AB287"/>
      <c r="AC287"/>
      <c r="AD287"/>
      <c r="AE287"/>
      <c r="AF287"/>
      <c r="AG287"/>
      <c r="AH287"/>
      <c r="AI287"/>
      <c r="AJ287"/>
      <c r="AK287"/>
    </row>
    <row r="288" spans="1:37" s="38" customFormat="1" x14ac:dyDescent="0.2">
      <c r="A288">
        <v>20493</v>
      </c>
      <c r="B288" t="s">
        <v>97</v>
      </c>
      <c r="C288" t="s">
        <v>54</v>
      </c>
      <c r="D288" t="s">
        <v>32</v>
      </c>
      <c r="E288">
        <v>0.05</v>
      </c>
      <c r="F288">
        <v>89</v>
      </c>
      <c r="G288" s="31">
        <v>57580</v>
      </c>
      <c r="H288" s="31">
        <v>7118</v>
      </c>
      <c r="I288" s="31">
        <v>3662</v>
      </c>
      <c r="J288" s="31">
        <f t="shared" si="16"/>
        <v>646.96629213483141</v>
      </c>
      <c r="K288" s="31">
        <f t="shared" si="17"/>
        <v>79.977528089887642</v>
      </c>
      <c r="L288" s="31">
        <f t="shared" si="18"/>
        <v>41.146067415730336</v>
      </c>
      <c r="M288" s="39">
        <f t="shared" si="19"/>
        <v>-1.1182193952361215</v>
      </c>
      <c r="N288"/>
      <c r="O288"/>
      <c r="P288"/>
      <c r="Q288"/>
      <c r="R288"/>
      <c r="S288"/>
      <c r="T288"/>
      <c r="U288"/>
      <c r="V288"/>
      <c r="W288"/>
      <c r="X288"/>
      <c r="Y288"/>
      <c r="Z288"/>
      <c r="AA288"/>
      <c r="AB288"/>
      <c r="AC288"/>
      <c r="AD288"/>
      <c r="AE288"/>
      <c r="AF288"/>
      <c r="AG288"/>
      <c r="AH288"/>
      <c r="AI288"/>
      <c r="AJ288"/>
      <c r="AK288"/>
    </row>
    <row r="289" spans="1:37" s="38" customFormat="1" x14ac:dyDescent="0.2">
      <c r="A289">
        <v>20494</v>
      </c>
      <c r="B289" t="s">
        <v>97</v>
      </c>
      <c r="C289" t="s">
        <v>54</v>
      </c>
      <c r="D289" t="s">
        <v>32</v>
      </c>
      <c r="E289">
        <v>0.05</v>
      </c>
      <c r="F289">
        <v>89</v>
      </c>
      <c r="G289" s="31">
        <v>42652</v>
      </c>
      <c r="H289" s="31">
        <v>2856</v>
      </c>
      <c r="I289" s="31">
        <v>2712</v>
      </c>
      <c r="J289" s="31">
        <f t="shared" si="16"/>
        <v>479.23595505617976</v>
      </c>
      <c r="K289" s="31">
        <f t="shared" si="17"/>
        <v>32.08988764044944</v>
      </c>
      <c r="L289" s="31">
        <f t="shared" si="18"/>
        <v>30.471910112359552</v>
      </c>
      <c r="M289" s="39">
        <f t="shared" si="19"/>
        <v>-1.209902185580126</v>
      </c>
      <c r="N289"/>
      <c r="O289"/>
      <c r="P289"/>
      <c r="Q289"/>
      <c r="R289"/>
      <c r="S289"/>
      <c r="T289"/>
      <c r="U289"/>
      <c r="V289"/>
      <c r="W289"/>
      <c r="X289"/>
      <c r="Y289"/>
      <c r="Z289"/>
      <c r="AA289"/>
      <c r="AB289"/>
      <c r="AC289"/>
      <c r="AD289"/>
      <c r="AE289"/>
      <c r="AF289"/>
      <c r="AG289"/>
      <c r="AH289"/>
      <c r="AI289"/>
      <c r="AJ289"/>
      <c r="AK289"/>
    </row>
    <row r="290" spans="1:37" s="38" customFormat="1" x14ac:dyDescent="0.2">
      <c r="A290">
        <v>20495</v>
      </c>
      <c r="B290" t="s">
        <v>97</v>
      </c>
      <c r="C290" t="s">
        <v>54</v>
      </c>
      <c r="D290" t="s">
        <v>32</v>
      </c>
      <c r="E290">
        <v>0.05</v>
      </c>
      <c r="F290">
        <v>89</v>
      </c>
      <c r="G290" s="31">
        <v>32268</v>
      </c>
      <c r="H290" s="31">
        <v>3284</v>
      </c>
      <c r="I290" s="31">
        <v>2052</v>
      </c>
      <c r="J290" s="31">
        <f t="shared" si="16"/>
        <v>362.56179775280901</v>
      </c>
      <c r="K290" s="31">
        <f t="shared" si="17"/>
        <v>36.898876404494381</v>
      </c>
      <c r="L290" s="31">
        <f t="shared" si="18"/>
        <v>23.056179775280899</v>
      </c>
      <c r="M290" s="39">
        <f t="shared" si="19"/>
        <v>-1.2735975978191187</v>
      </c>
      <c r="N290"/>
      <c r="O290"/>
      <c r="P290"/>
      <c r="Q290"/>
      <c r="R290"/>
      <c r="S290"/>
      <c r="T290"/>
      <c r="U290"/>
      <c r="V290"/>
      <c r="W290"/>
      <c r="X290"/>
      <c r="Y290"/>
      <c r="Z290"/>
      <c r="AA290"/>
      <c r="AB290"/>
      <c r="AC290"/>
      <c r="AD290"/>
      <c r="AE290"/>
      <c r="AF290"/>
      <c r="AG290"/>
      <c r="AH290"/>
      <c r="AI290"/>
      <c r="AJ290"/>
      <c r="AK290"/>
    </row>
    <row r="291" spans="1:37" s="38" customFormat="1" x14ac:dyDescent="0.2">
      <c r="A291">
        <v>20496</v>
      </c>
      <c r="B291" t="s">
        <v>97</v>
      </c>
      <c r="C291" t="s">
        <v>54</v>
      </c>
      <c r="D291" t="s">
        <v>32</v>
      </c>
      <c r="E291">
        <v>0.05</v>
      </c>
      <c r="F291">
        <v>89</v>
      </c>
      <c r="G291" s="31">
        <v>40546</v>
      </c>
      <c r="H291" s="31">
        <v>4252</v>
      </c>
      <c r="I291" s="31">
        <v>2578</v>
      </c>
      <c r="J291" s="31">
        <f t="shared" si="16"/>
        <v>455.57303370786519</v>
      </c>
      <c r="K291" s="31">
        <f t="shared" si="17"/>
        <v>47.775280898876403</v>
      </c>
      <c r="L291" s="31">
        <f t="shared" si="18"/>
        <v>28.966292134831459</v>
      </c>
      <c r="M291" s="39">
        <f t="shared" si="19"/>
        <v>-1.2228342844286486</v>
      </c>
      <c r="N291"/>
      <c r="O291"/>
      <c r="P291"/>
      <c r="Q291"/>
      <c r="R291"/>
      <c r="S291"/>
      <c r="T291"/>
      <c r="U291"/>
      <c r="V291"/>
      <c r="W291"/>
      <c r="X291"/>
      <c r="Y291"/>
      <c r="Z291"/>
      <c r="AA291"/>
      <c r="AB291"/>
      <c r="AC291"/>
      <c r="AD291"/>
      <c r="AE291"/>
      <c r="AF291"/>
      <c r="AG291"/>
      <c r="AH291"/>
      <c r="AI291"/>
      <c r="AJ291"/>
      <c r="AK291"/>
    </row>
    <row r="292" spans="1:37" s="38" customFormat="1" x14ac:dyDescent="0.2">
      <c r="A292">
        <v>20497</v>
      </c>
      <c r="B292" t="s">
        <v>97</v>
      </c>
      <c r="C292" t="s">
        <v>54</v>
      </c>
      <c r="D292" t="s">
        <v>32</v>
      </c>
      <c r="E292">
        <v>0.05</v>
      </c>
      <c r="F292">
        <v>89</v>
      </c>
      <c r="G292" s="31">
        <v>66526</v>
      </c>
      <c r="H292" s="31">
        <v>7618</v>
      </c>
      <c r="I292" s="31">
        <v>4230</v>
      </c>
      <c r="J292" s="31">
        <f t="shared" si="16"/>
        <v>747.48314606741576</v>
      </c>
      <c r="K292" s="31">
        <f t="shared" si="17"/>
        <v>85.595505617977523</v>
      </c>
      <c r="L292" s="31">
        <f t="shared" si="18"/>
        <v>47.528089887640448</v>
      </c>
      <c r="M292" s="39">
        <f t="shared" si="19"/>
        <v>-1.0634027374304427</v>
      </c>
      <c r="N292"/>
      <c r="O292"/>
      <c r="P292"/>
      <c r="Q292"/>
      <c r="R292"/>
      <c r="S292"/>
      <c r="T292"/>
      <c r="U292"/>
      <c r="V292"/>
      <c r="W292"/>
      <c r="X292"/>
      <c r="Y292"/>
      <c r="Z292"/>
      <c r="AA292"/>
      <c r="AB292"/>
      <c r="AC292"/>
      <c r="AD292"/>
      <c r="AE292"/>
      <c r="AF292"/>
      <c r="AG292"/>
      <c r="AH292"/>
      <c r="AI292"/>
      <c r="AJ292"/>
      <c r="AK292"/>
    </row>
    <row r="293" spans="1:37" s="38" customFormat="1" hidden="1" x14ac:dyDescent="0.2">
      <c r="A293">
        <v>40213</v>
      </c>
      <c r="B293" t="s">
        <v>172</v>
      </c>
      <c r="C293" t="s">
        <v>116</v>
      </c>
      <c r="D293" t="s">
        <v>32</v>
      </c>
      <c r="E293">
        <v>0.25</v>
      </c>
      <c r="F293">
        <v>25</v>
      </c>
      <c r="G293" s="31">
        <v>12906</v>
      </c>
      <c r="H293" s="31">
        <v>1682</v>
      </c>
      <c r="I293" s="31">
        <v>1288</v>
      </c>
      <c r="J293" s="31">
        <f t="shared" si="16"/>
        <v>516.24</v>
      </c>
      <c r="K293" s="31">
        <f t="shared" si="17"/>
        <v>67.28</v>
      </c>
      <c r="L293" s="31">
        <f t="shared" si="18"/>
        <v>51.52</v>
      </c>
      <c r="M293" s="39">
        <f t="shared" si="19"/>
        <v>-1.0291153040057921</v>
      </c>
      <c r="N293"/>
      <c r="O293"/>
      <c r="P293"/>
      <c r="Q293"/>
      <c r="R293"/>
      <c r="S293"/>
      <c r="T293"/>
      <c r="U293"/>
      <c r="V293"/>
      <c r="W293"/>
      <c r="X293"/>
      <c r="Y293"/>
      <c r="Z293"/>
      <c r="AA293"/>
      <c r="AB293"/>
      <c r="AC293"/>
      <c r="AD293"/>
      <c r="AE293"/>
      <c r="AF293"/>
      <c r="AG293"/>
      <c r="AH293"/>
      <c r="AI293"/>
      <c r="AJ293"/>
      <c r="AK293"/>
    </row>
    <row r="294" spans="1:37" s="38" customFormat="1" hidden="1" x14ac:dyDescent="0.2">
      <c r="A294">
        <v>40213</v>
      </c>
      <c r="B294" t="s">
        <v>172</v>
      </c>
      <c r="C294" t="s">
        <v>116</v>
      </c>
      <c r="D294" t="s">
        <v>32</v>
      </c>
      <c r="E294">
        <v>0.25</v>
      </c>
      <c r="F294">
        <v>64</v>
      </c>
      <c r="G294" s="31">
        <v>38296</v>
      </c>
      <c r="H294" s="31">
        <v>178</v>
      </c>
      <c r="I294" s="31">
        <v>3822</v>
      </c>
      <c r="J294" s="31">
        <f t="shared" si="16"/>
        <v>598.375</v>
      </c>
      <c r="K294" s="31">
        <f t="shared" si="17"/>
        <v>2.78125</v>
      </c>
      <c r="L294" s="31">
        <f t="shared" si="18"/>
        <v>59.71875</v>
      </c>
      <c r="M294" s="39">
        <f t="shared" si="19"/>
        <v>-0.95869435591881458</v>
      </c>
      <c r="N294"/>
      <c r="O294"/>
      <c r="P294"/>
      <c r="Q294"/>
      <c r="R294"/>
      <c r="S294"/>
      <c r="T294"/>
      <c r="U294"/>
      <c r="V294"/>
      <c r="W294"/>
      <c r="X294"/>
      <c r="Y294"/>
      <c r="Z294"/>
      <c r="AA294"/>
      <c r="AB294"/>
      <c r="AC294"/>
      <c r="AD294"/>
      <c r="AE294"/>
      <c r="AF294"/>
      <c r="AG294"/>
      <c r="AH294"/>
      <c r="AI294"/>
      <c r="AJ294"/>
      <c r="AK294"/>
    </row>
    <row r="295" spans="1:37" s="38" customFormat="1" hidden="1" x14ac:dyDescent="0.2">
      <c r="A295">
        <v>40237</v>
      </c>
      <c r="B295" t="s">
        <v>170</v>
      </c>
      <c r="C295" t="s">
        <v>116</v>
      </c>
      <c r="D295" t="s">
        <v>32</v>
      </c>
      <c r="E295">
        <v>0.25</v>
      </c>
      <c r="F295">
        <v>25</v>
      </c>
      <c r="G295" s="31">
        <v>18156</v>
      </c>
      <c r="H295" s="31">
        <v>2956</v>
      </c>
      <c r="I295" s="31">
        <v>1632</v>
      </c>
      <c r="J295" s="31">
        <f t="shared" si="16"/>
        <v>726.24</v>
      </c>
      <c r="K295" s="31">
        <f t="shared" si="17"/>
        <v>118.24</v>
      </c>
      <c r="L295" s="31">
        <f t="shared" si="18"/>
        <v>65.28</v>
      </c>
      <c r="M295" s="39">
        <f t="shared" si="19"/>
        <v>-0.91092750151433766</v>
      </c>
      <c r="N295"/>
      <c r="O295"/>
      <c r="P295"/>
      <c r="Q295"/>
      <c r="R295"/>
      <c r="S295"/>
      <c r="T295"/>
      <c r="U295"/>
      <c r="V295"/>
      <c r="W295"/>
      <c r="X295"/>
      <c r="Y295"/>
      <c r="Z295"/>
      <c r="AA295"/>
      <c r="AB295"/>
      <c r="AC295"/>
      <c r="AD295"/>
      <c r="AE295"/>
      <c r="AF295"/>
      <c r="AG295"/>
      <c r="AH295"/>
      <c r="AI295"/>
      <c r="AJ295"/>
      <c r="AK295"/>
    </row>
    <row r="296" spans="1:37" s="38" customFormat="1" hidden="1" x14ac:dyDescent="0.2">
      <c r="A296">
        <v>40237</v>
      </c>
      <c r="B296" t="s">
        <v>170</v>
      </c>
      <c r="C296" t="s">
        <v>116</v>
      </c>
      <c r="D296" t="s">
        <v>32</v>
      </c>
      <c r="E296">
        <v>0.25</v>
      </c>
      <c r="F296">
        <v>64</v>
      </c>
      <c r="G296" s="31">
        <v>47396</v>
      </c>
      <c r="H296" s="31">
        <v>3344</v>
      </c>
      <c r="I296" s="31">
        <v>4260</v>
      </c>
      <c r="J296" s="31">
        <f t="shared" si="16"/>
        <v>740.5625</v>
      </c>
      <c r="K296" s="31">
        <f t="shared" si="17"/>
        <v>52.25</v>
      </c>
      <c r="L296" s="31">
        <f t="shared" si="18"/>
        <v>66.5625</v>
      </c>
      <c r="M296" s="39">
        <f t="shared" si="19"/>
        <v>-0.8999118142545055</v>
      </c>
      <c r="N296"/>
      <c r="O296"/>
      <c r="P296"/>
      <c r="Q296"/>
      <c r="R296"/>
      <c r="S296"/>
      <c r="T296"/>
      <c r="U296"/>
      <c r="V296"/>
      <c r="W296"/>
      <c r="X296"/>
      <c r="Y296"/>
      <c r="Z296"/>
      <c r="AA296"/>
      <c r="AB296"/>
      <c r="AC296"/>
      <c r="AD296"/>
      <c r="AE296"/>
      <c r="AF296"/>
      <c r="AG296"/>
      <c r="AH296"/>
      <c r="AI296"/>
      <c r="AJ296"/>
      <c r="AK296"/>
    </row>
    <row r="297" spans="1:37" s="38" customFormat="1" x14ac:dyDescent="0.2">
      <c r="A297">
        <v>40314</v>
      </c>
      <c r="B297" t="s">
        <v>60</v>
      </c>
      <c r="C297" t="s">
        <v>54</v>
      </c>
      <c r="D297" t="s">
        <v>32</v>
      </c>
      <c r="E297">
        <v>0.25</v>
      </c>
      <c r="F297">
        <v>89</v>
      </c>
      <c r="G297" s="31">
        <v>522998</v>
      </c>
      <c r="H297" s="31">
        <v>27890</v>
      </c>
      <c r="I297" s="31">
        <v>14854</v>
      </c>
      <c r="J297" s="31">
        <f t="shared" si="16"/>
        <v>5876.3820224719102</v>
      </c>
      <c r="K297" s="31">
        <f t="shared" si="17"/>
        <v>313.37078651685391</v>
      </c>
      <c r="L297" s="31">
        <f t="shared" si="18"/>
        <v>166.89887640449439</v>
      </c>
      <c r="M297" s="39">
        <f t="shared" si="19"/>
        <v>-3.8099616783384527E-2</v>
      </c>
      <c r="N297"/>
      <c r="O297"/>
      <c r="P297"/>
      <c r="Q297"/>
      <c r="R297"/>
      <c r="S297"/>
      <c r="T297"/>
      <c r="U297"/>
      <c r="V297"/>
      <c r="W297"/>
      <c r="X297"/>
      <c r="Y297"/>
      <c r="Z297"/>
      <c r="AA297"/>
      <c r="AB297"/>
      <c r="AC297"/>
      <c r="AD297"/>
      <c r="AE297"/>
      <c r="AF297"/>
      <c r="AG297"/>
      <c r="AH297"/>
      <c r="AI297"/>
      <c r="AJ297"/>
      <c r="AK297"/>
    </row>
    <row r="298" spans="1:37" s="38" customFormat="1" x14ac:dyDescent="0.2">
      <c r="A298">
        <v>40315</v>
      </c>
      <c r="B298" t="s">
        <v>60</v>
      </c>
      <c r="C298" t="s">
        <v>54</v>
      </c>
      <c r="D298" t="s">
        <v>32</v>
      </c>
      <c r="E298">
        <v>0.25</v>
      </c>
      <c r="F298">
        <v>89</v>
      </c>
      <c r="G298" s="31">
        <v>544222</v>
      </c>
      <c r="H298" s="31">
        <v>31262</v>
      </c>
      <c r="I298" s="31">
        <v>15456</v>
      </c>
      <c r="J298" s="31">
        <f t="shared" si="16"/>
        <v>6114.8539325842694</v>
      </c>
      <c r="K298" s="31">
        <f t="shared" si="17"/>
        <v>351.25842696629212</v>
      </c>
      <c r="L298" s="31">
        <f t="shared" si="18"/>
        <v>173.6629213483146</v>
      </c>
      <c r="M298" s="39">
        <f t="shared" si="19"/>
        <v>1.9998319834605649E-2</v>
      </c>
      <c r="N298"/>
      <c r="O298"/>
      <c r="P298"/>
      <c r="Q298"/>
      <c r="R298"/>
      <c r="S298"/>
      <c r="T298"/>
      <c r="U298"/>
      <c r="V298"/>
      <c r="W298"/>
      <c r="X298"/>
      <c r="Y298"/>
      <c r="Z298"/>
      <c r="AA298"/>
      <c r="AB298"/>
      <c r="AC298"/>
      <c r="AD298"/>
      <c r="AE298"/>
      <c r="AF298"/>
      <c r="AG298"/>
      <c r="AH298"/>
      <c r="AI298"/>
      <c r="AJ298"/>
      <c r="AK298"/>
    </row>
    <row r="299" spans="1:37" s="38" customFormat="1" x14ac:dyDescent="0.2">
      <c r="A299">
        <v>40316</v>
      </c>
      <c r="B299" t="s">
        <v>60</v>
      </c>
      <c r="C299" t="s">
        <v>54</v>
      </c>
      <c r="D299" t="s">
        <v>32</v>
      </c>
      <c r="E299">
        <v>0.25</v>
      </c>
      <c r="F299">
        <v>89</v>
      </c>
      <c r="G299" s="31">
        <v>526082</v>
      </c>
      <c r="H299" s="31">
        <v>11144</v>
      </c>
      <c r="I299" s="31">
        <v>14940</v>
      </c>
      <c r="J299" s="31">
        <f t="shared" si="16"/>
        <v>5911.0337078651683</v>
      </c>
      <c r="K299" s="31">
        <f t="shared" si="17"/>
        <v>125.21348314606742</v>
      </c>
      <c r="L299" s="31">
        <f t="shared" si="18"/>
        <v>167.86516853932585</v>
      </c>
      <c r="M299" s="39">
        <f t="shared" si="19"/>
        <v>-2.9799911552243041E-2</v>
      </c>
      <c r="N299"/>
      <c r="O299"/>
      <c r="P299"/>
      <c r="Q299"/>
      <c r="R299"/>
      <c r="S299"/>
      <c r="T299"/>
      <c r="U299"/>
      <c r="V299"/>
      <c r="W299"/>
      <c r="X299"/>
      <c r="Y299"/>
      <c r="Z299"/>
      <c r="AA299"/>
      <c r="AB299"/>
      <c r="AC299"/>
      <c r="AD299"/>
      <c r="AE299"/>
      <c r="AF299"/>
      <c r="AG299"/>
      <c r="AH299"/>
      <c r="AI299"/>
      <c r="AJ299"/>
      <c r="AK299"/>
    </row>
    <row r="300" spans="1:37" s="38" customFormat="1" x14ac:dyDescent="0.2">
      <c r="A300">
        <v>40317</v>
      </c>
      <c r="B300" t="s">
        <v>60</v>
      </c>
      <c r="C300" t="s">
        <v>54</v>
      </c>
      <c r="D300" t="s">
        <v>32</v>
      </c>
      <c r="E300">
        <v>0.25</v>
      </c>
      <c r="F300">
        <v>89</v>
      </c>
      <c r="G300" s="31">
        <v>540638</v>
      </c>
      <c r="H300" s="31">
        <v>18500</v>
      </c>
      <c r="I300" s="31">
        <v>15354</v>
      </c>
      <c r="J300" s="31">
        <f t="shared" si="16"/>
        <v>6074.5842696629215</v>
      </c>
      <c r="K300" s="31">
        <f t="shared" si="17"/>
        <v>207.86516853932585</v>
      </c>
      <c r="L300" s="31">
        <f t="shared" si="18"/>
        <v>172.51685393258427</v>
      </c>
      <c r="M300" s="39">
        <f t="shared" si="19"/>
        <v>1.0154483397670486E-2</v>
      </c>
      <c r="N300"/>
      <c r="O300"/>
      <c r="P300"/>
      <c r="Q300"/>
      <c r="R300"/>
      <c r="S300"/>
      <c r="T300"/>
      <c r="U300"/>
      <c r="V300"/>
      <c r="W300"/>
      <c r="X300"/>
      <c r="Y300"/>
      <c r="Z300"/>
      <c r="AA300"/>
      <c r="AB300"/>
      <c r="AC300"/>
      <c r="AD300"/>
      <c r="AE300"/>
      <c r="AF300"/>
      <c r="AG300"/>
      <c r="AH300"/>
      <c r="AI300"/>
      <c r="AJ300"/>
      <c r="AK300"/>
    </row>
    <row r="301" spans="1:37" s="38" customFormat="1" x14ac:dyDescent="0.2">
      <c r="A301">
        <v>40318</v>
      </c>
      <c r="B301" t="s">
        <v>60</v>
      </c>
      <c r="C301" t="s">
        <v>54</v>
      </c>
      <c r="D301" t="s">
        <v>32</v>
      </c>
      <c r="E301">
        <v>0.25</v>
      </c>
      <c r="F301">
        <v>89</v>
      </c>
      <c r="G301" s="31">
        <v>387312</v>
      </c>
      <c r="H301" s="31">
        <v>14996</v>
      </c>
      <c r="I301" s="31">
        <v>11000</v>
      </c>
      <c r="J301" s="31">
        <f t="shared" si="16"/>
        <v>4351.8202247191011</v>
      </c>
      <c r="K301" s="31">
        <f t="shared" si="17"/>
        <v>168.49438202247191</v>
      </c>
      <c r="L301" s="31">
        <f t="shared" si="18"/>
        <v>123.59550561797752</v>
      </c>
      <c r="M301" s="39">
        <f t="shared" si="19"/>
        <v>-0.41004222097895709</v>
      </c>
      <c r="N301"/>
      <c r="O301"/>
      <c r="P301"/>
      <c r="Q301"/>
      <c r="R301"/>
      <c r="S301"/>
      <c r="T301"/>
      <c r="U301"/>
      <c r="V301"/>
      <c r="W301"/>
      <c r="X301"/>
      <c r="Y301"/>
      <c r="Z301"/>
      <c r="AA301"/>
      <c r="AB301"/>
      <c r="AC301"/>
      <c r="AD301"/>
      <c r="AE301"/>
      <c r="AF301"/>
      <c r="AG301"/>
      <c r="AH301"/>
      <c r="AI301"/>
      <c r="AJ301"/>
      <c r="AK301"/>
    </row>
    <row r="302" spans="1:37" s="38" customFormat="1" x14ac:dyDescent="0.2">
      <c r="A302">
        <v>40319</v>
      </c>
      <c r="B302" t="s">
        <v>60</v>
      </c>
      <c r="C302" t="s">
        <v>54</v>
      </c>
      <c r="D302" t="s">
        <v>32</v>
      </c>
      <c r="E302">
        <v>0.25</v>
      </c>
      <c r="F302">
        <v>89</v>
      </c>
      <c r="G302" s="31">
        <v>363252</v>
      </c>
      <c r="H302" s="31">
        <v>17966</v>
      </c>
      <c r="I302" s="31">
        <v>10316</v>
      </c>
      <c r="J302" s="31">
        <f t="shared" si="16"/>
        <v>4081.4831460674159</v>
      </c>
      <c r="K302" s="31">
        <f t="shared" si="17"/>
        <v>201.86516853932585</v>
      </c>
      <c r="L302" s="31">
        <f t="shared" si="18"/>
        <v>115.91011235955057</v>
      </c>
      <c r="M302" s="39">
        <f t="shared" si="19"/>
        <v>-0.47605383002664037</v>
      </c>
      <c r="N302"/>
      <c r="O302"/>
      <c r="P302"/>
      <c r="Q302"/>
      <c r="R302"/>
      <c r="S302"/>
      <c r="T302"/>
      <c r="U302"/>
      <c r="V302"/>
      <c r="W302"/>
      <c r="X302"/>
      <c r="Y302"/>
      <c r="Z302"/>
      <c r="AA302"/>
      <c r="AB302"/>
      <c r="AC302"/>
      <c r="AD302"/>
      <c r="AE302"/>
      <c r="AF302"/>
      <c r="AG302"/>
      <c r="AH302"/>
      <c r="AI302"/>
      <c r="AJ302"/>
      <c r="AK302"/>
    </row>
    <row r="303" spans="1:37" s="38" customFormat="1" x14ac:dyDescent="0.2">
      <c r="A303">
        <v>40320</v>
      </c>
      <c r="B303" t="s">
        <v>60</v>
      </c>
      <c r="C303" t="s">
        <v>54</v>
      </c>
      <c r="D303" t="s">
        <v>32</v>
      </c>
      <c r="E303">
        <v>0.25</v>
      </c>
      <c r="F303">
        <v>89</v>
      </c>
      <c r="G303" s="31">
        <v>374856</v>
      </c>
      <c r="H303" s="31">
        <v>18854</v>
      </c>
      <c r="I303" s="31">
        <v>10646</v>
      </c>
      <c r="J303" s="31">
        <f t="shared" si="16"/>
        <v>4211.8651685393261</v>
      </c>
      <c r="K303" s="31">
        <f t="shared" si="17"/>
        <v>211.84269662921349</v>
      </c>
      <c r="L303" s="31">
        <f t="shared" si="18"/>
        <v>119.61797752808988</v>
      </c>
      <c r="M303" s="39">
        <f t="shared" si="19"/>
        <v>-0.44420612390714415</v>
      </c>
      <c r="N303"/>
      <c r="O303"/>
      <c r="P303"/>
      <c r="Q303"/>
      <c r="R303"/>
      <c r="S303"/>
      <c r="T303"/>
      <c r="U303"/>
      <c r="V303"/>
      <c r="W303"/>
      <c r="X303"/>
      <c r="Y303"/>
      <c r="Z303"/>
      <c r="AA303"/>
      <c r="AB303"/>
      <c r="AC303"/>
      <c r="AD303"/>
      <c r="AE303"/>
      <c r="AF303"/>
      <c r="AG303"/>
      <c r="AH303"/>
      <c r="AI303"/>
      <c r="AJ303"/>
      <c r="AK303"/>
    </row>
    <row r="304" spans="1:37" s="38" customFormat="1" x14ac:dyDescent="0.2">
      <c r="A304">
        <v>40321</v>
      </c>
      <c r="B304" t="s">
        <v>60</v>
      </c>
      <c r="C304" t="s">
        <v>54</v>
      </c>
      <c r="D304" t="s">
        <v>32</v>
      </c>
      <c r="E304">
        <v>0.25</v>
      </c>
      <c r="F304">
        <v>89</v>
      </c>
      <c r="G304" s="31">
        <v>419824</v>
      </c>
      <c r="H304" s="31">
        <v>16418</v>
      </c>
      <c r="I304" s="31">
        <v>11922</v>
      </c>
      <c r="J304" s="31">
        <f t="shared" si="16"/>
        <v>4717.1235955056181</v>
      </c>
      <c r="K304" s="31">
        <f t="shared" si="17"/>
        <v>184.47191011235955</v>
      </c>
      <c r="L304" s="31">
        <f t="shared" si="18"/>
        <v>133.95505617977528</v>
      </c>
      <c r="M304" s="39">
        <f t="shared" si="19"/>
        <v>-0.32106166024509147</v>
      </c>
      <c r="N304"/>
      <c r="O304"/>
      <c r="P304"/>
      <c r="Q304"/>
      <c r="R304"/>
      <c r="S304"/>
      <c r="T304"/>
      <c r="U304"/>
      <c r="V304"/>
      <c r="W304"/>
      <c r="X304"/>
      <c r="Y304"/>
      <c r="Z304"/>
      <c r="AA304"/>
      <c r="AB304"/>
      <c r="AC304"/>
      <c r="AD304"/>
      <c r="AE304"/>
      <c r="AF304"/>
      <c r="AG304"/>
      <c r="AH304"/>
      <c r="AI304"/>
      <c r="AJ304"/>
      <c r="AK304"/>
    </row>
    <row r="305" spans="1:37" s="38" customFormat="1" x14ac:dyDescent="0.2">
      <c r="A305">
        <v>40322</v>
      </c>
      <c r="B305" t="s">
        <v>60</v>
      </c>
      <c r="C305" t="s">
        <v>54</v>
      </c>
      <c r="D305" t="s">
        <v>32</v>
      </c>
      <c r="E305">
        <v>0.25</v>
      </c>
      <c r="F305">
        <v>89</v>
      </c>
      <c r="G305" s="31">
        <v>619720</v>
      </c>
      <c r="H305" s="31">
        <v>7030</v>
      </c>
      <c r="I305" s="31">
        <v>17600</v>
      </c>
      <c r="J305" s="31">
        <f t="shared" si="16"/>
        <v>6963.1460674157306</v>
      </c>
      <c r="K305" s="31">
        <f t="shared" si="17"/>
        <v>78.988764044943821</v>
      </c>
      <c r="L305" s="31">
        <f t="shared" si="18"/>
        <v>197.75280898876406</v>
      </c>
      <c r="M305" s="39">
        <f t="shared" si="19"/>
        <v>0.22691190141097001</v>
      </c>
      <c r="N305"/>
      <c r="O305"/>
      <c r="P305"/>
      <c r="Q305"/>
      <c r="R305"/>
      <c r="S305"/>
      <c r="T305"/>
      <c r="U305"/>
      <c r="V305"/>
      <c r="W305"/>
      <c r="X305"/>
      <c r="Y305"/>
      <c r="Z305"/>
      <c r="AA305"/>
      <c r="AB305"/>
      <c r="AC305"/>
      <c r="AD305"/>
      <c r="AE305"/>
      <c r="AF305"/>
      <c r="AG305"/>
      <c r="AH305"/>
      <c r="AI305"/>
      <c r="AJ305"/>
      <c r="AK305"/>
    </row>
    <row r="306" spans="1:37" s="38" customFormat="1" x14ac:dyDescent="0.2">
      <c r="A306">
        <v>40323</v>
      </c>
      <c r="B306" t="s">
        <v>60</v>
      </c>
      <c r="C306" t="s">
        <v>54</v>
      </c>
      <c r="D306" t="s">
        <v>32</v>
      </c>
      <c r="E306">
        <v>0.25</v>
      </c>
      <c r="F306">
        <v>89</v>
      </c>
      <c r="G306" s="31">
        <v>509338</v>
      </c>
      <c r="H306" s="31">
        <v>5498</v>
      </c>
      <c r="I306" s="31">
        <v>14466</v>
      </c>
      <c r="J306" s="31">
        <f t="shared" si="16"/>
        <v>5722.8988764044943</v>
      </c>
      <c r="K306" s="31">
        <f t="shared" si="17"/>
        <v>61.775280898876403</v>
      </c>
      <c r="L306" s="31">
        <f t="shared" si="18"/>
        <v>162.53932584269663</v>
      </c>
      <c r="M306" s="39">
        <f t="shared" si="19"/>
        <v>-7.5544798523883336E-2</v>
      </c>
      <c r="N306"/>
      <c r="O306"/>
      <c r="P306"/>
      <c r="Q306"/>
      <c r="R306"/>
      <c r="S306"/>
      <c r="T306"/>
      <c r="U306"/>
      <c r="V306"/>
      <c r="W306"/>
      <c r="X306"/>
      <c r="Y306"/>
      <c r="Z306"/>
      <c r="AA306"/>
      <c r="AB306"/>
      <c r="AC306"/>
      <c r="AD306"/>
      <c r="AE306"/>
      <c r="AF306"/>
      <c r="AG306"/>
      <c r="AH306"/>
      <c r="AI306"/>
      <c r="AJ306"/>
      <c r="AK306"/>
    </row>
    <row r="307" spans="1:37" s="38" customFormat="1" x14ac:dyDescent="0.2">
      <c r="A307">
        <v>40324</v>
      </c>
      <c r="B307" t="s">
        <v>60</v>
      </c>
      <c r="C307" t="s">
        <v>54</v>
      </c>
      <c r="D307" t="s">
        <v>32</v>
      </c>
      <c r="E307">
        <v>0.25</v>
      </c>
      <c r="F307">
        <v>89</v>
      </c>
      <c r="G307" s="31">
        <v>438454</v>
      </c>
      <c r="H307" s="31">
        <v>26000</v>
      </c>
      <c r="I307" s="31">
        <v>12452</v>
      </c>
      <c r="J307" s="31">
        <f t="shared" si="16"/>
        <v>4926.4494382022476</v>
      </c>
      <c r="K307" s="31">
        <f t="shared" si="17"/>
        <v>292.13483146067415</v>
      </c>
      <c r="L307" s="31">
        <f t="shared" si="18"/>
        <v>139.91011235955057</v>
      </c>
      <c r="M307" s="39">
        <f t="shared" si="19"/>
        <v>-0.26991231405317312</v>
      </c>
      <c r="N307"/>
      <c r="O307"/>
      <c r="P307"/>
      <c r="Q307"/>
      <c r="R307"/>
      <c r="S307"/>
      <c r="T307"/>
      <c r="U307"/>
      <c r="V307"/>
      <c r="W307"/>
      <c r="X307"/>
      <c r="Y307"/>
      <c r="Z307"/>
      <c r="AA307"/>
      <c r="AB307"/>
      <c r="AC307"/>
      <c r="AD307"/>
      <c r="AE307"/>
      <c r="AF307"/>
      <c r="AG307"/>
      <c r="AH307"/>
      <c r="AI307"/>
      <c r="AJ307"/>
      <c r="AK307"/>
    </row>
    <row r="308" spans="1:37" s="38" customFormat="1" x14ac:dyDescent="0.2">
      <c r="A308">
        <v>40325</v>
      </c>
      <c r="B308" t="s">
        <v>60</v>
      </c>
      <c r="C308" t="s">
        <v>54</v>
      </c>
      <c r="D308" t="s">
        <v>32</v>
      </c>
      <c r="E308">
        <v>0.25</v>
      </c>
      <c r="F308">
        <v>89</v>
      </c>
      <c r="G308" s="31">
        <v>673382</v>
      </c>
      <c r="H308" s="31">
        <v>33368</v>
      </c>
      <c r="I308" s="31">
        <v>19124</v>
      </c>
      <c r="J308" s="31">
        <f t="shared" si="16"/>
        <v>7566.0898876404499</v>
      </c>
      <c r="K308" s="31">
        <f t="shared" si="17"/>
        <v>374.92134831460675</v>
      </c>
      <c r="L308" s="31">
        <f t="shared" si="18"/>
        <v>214.87640449438203</v>
      </c>
      <c r="M308" s="39">
        <f t="shared" si="19"/>
        <v>0.3739903987628258</v>
      </c>
      <c r="N308"/>
      <c r="O308"/>
      <c r="P308"/>
      <c r="Q308"/>
      <c r="R308"/>
      <c r="S308"/>
      <c r="T308"/>
      <c r="U308"/>
      <c r="V308"/>
      <c r="W308"/>
      <c r="X308"/>
      <c r="Y308"/>
      <c r="Z308"/>
      <c r="AA308"/>
      <c r="AB308"/>
      <c r="AC308"/>
      <c r="AD308"/>
      <c r="AE308"/>
      <c r="AF308"/>
      <c r="AG308"/>
      <c r="AH308"/>
      <c r="AI308"/>
      <c r="AJ308"/>
      <c r="AK308"/>
    </row>
    <row r="309" spans="1:37" s="38" customFormat="1" x14ac:dyDescent="0.2">
      <c r="A309">
        <v>40326</v>
      </c>
      <c r="B309" t="s">
        <v>60</v>
      </c>
      <c r="C309" t="s">
        <v>54</v>
      </c>
      <c r="D309" t="s">
        <v>32</v>
      </c>
      <c r="E309">
        <v>0.25</v>
      </c>
      <c r="F309">
        <v>89</v>
      </c>
      <c r="G309" s="31">
        <v>729152</v>
      </c>
      <c r="H309" s="31">
        <v>36548</v>
      </c>
      <c r="I309" s="31">
        <v>20708</v>
      </c>
      <c r="J309" s="31">
        <f t="shared" si="16"/>
        <v>8192.7191011235955</v>
      </c>
      <c r="K309" s="31">
        <f t="shared" si="17"/>
        <v>410.65168539325845</v>
      </c>
      <c r="L309" s="31">
        <f t="shared" si="18"/>
        <v>232.67415730337078</v>
      </c>
      <c r="M309" s="39">
        <f t="shared" si="19"/>
        <v>0.52685938813640809</v>
      </c>
      <c r="N309"/>
      <c r="O309"/>
      <c r="P309"/>
      <c r="Q309"/>
      <c r="R309"/>
      <c r="S309"/>
      <c r="T309"/>
      <c r="U309"/>
      <c r="V309"/>
      <c r="W309"/>
      <c r="X309"/>
      <c r="Y309"/>
      <c r="Z309"/>
      <c r="AA309"/>
      <c r="AB309"/>
      <c r="AC309"/>
      <c r="AD309"/>
      <c r="AE309"/>
      <c r="AF309"/>
      <c r="AG309"/>
      <c r="AH309"/>
      <c r="AI309"/>
      <c r="AJ309"/>
      <c r="AK309"/>
    </row>
    <row r="310" spans="1:37" s="38" customFormat="1" x14ac:dyDescent="0.2">
      <c r="A310">
        <v>40327</v>
      </c>
      <c r="B310" t="s">
        <v>60</v>
      </c>
      <c r="C310" t="s">
        <v>54</v>
      </c>
      <c r="D310" t="s">
        <v>32</v>
      </c>
      <c r="E310">
        <v>0.25</v>
      </c>
      <c r="F310">
        <v>89</v>
      </c>
      <c r="G310" s="31">
        <v>868814</v>
      </c>
      <c r="H310" s="31">
        <v>50864</v>
      </c>
      <c r="I310" s="31">
        <v>24674</v>
      </c>
      <c r="J310" s="31">
        <f t="shared" si="16"/>
        <v>9761.9550561797751</v>
      </c>
      <c r="K310" s="31">
        <f t="shared" si="17"/>
        <v>571.50561797752812</v>
      </c>
      <c r="L310" s="31">
        <f t="shared" si="18"/>
        <v>277.23595505617976</v>
      </c>
      <c r="M310" s="39">
        <f t="shared" si="19"/>
        <v>0.90961091077253697</v>
      </c>
      <c r="N310"/>
      <c r="O310"/>
      <c r="P310"/>
      <c r="Q310"/>
      <c r="R310"/>
      <c r="S310"/>
      <c r="T310"/>
      <c r="U310"/>
      <c r="V310"/>
      <c r="W310"/>
      <c r="X310"/>
      <c r="Y310"/>
      <c r="Z310"/>
      <c r="AA310"/>
      <c r="AB310"/>
      <c r="AC310"/>
      <c r="AD310"/>
      <c r="AE310"/>
      <c r="AF310"/>
      <c r="AG310"/>
      <c r="AH310"/>
      <c r="AI310"/>
      <c r="AJ310"/>
      <c r="AK310"/>
    </row>
    <row r="311" spans="1:37" s="38" customFormat="1" x14ac:dyDescent="0.2">
      <c r="A311">
        <v>40328</v>
      </c>
      <c r="B311" t="s">
        <v>60</v>
      </c>
      <c r="C311" t="s">
        <v>54</v>
      </c>
      <c r="D311" t="s">
        <v>32</v>
      </c>
      <c r="E311">
        <v>0.25</v>
      </c>
      <c r="F311">
        <v>89</v>
      </c>
      <c r="G311" s="31">
        <v>453734</v>
      </c>
      <c r="H311" s="31">
        <v>28142</v>
      </c>
      <c r="I311" s="31">
        <v>12886</v>
      </c>
      <c r="J311" s="31">
        <f t="shared" si="16"/>
        <v>5098.1348314606739</v>
      </c>
      <c r="K311" s="31">
        <f t="shared" si="17"/>
        <v>316.20224719101122</v>
      </c>
      <c r="L311" s="31">
        <f t="shared" si="18"/>
        <v>144.7865168539326</v>
      </c>
      <c r="M311" s="39">
        <f t="shared" si="19"/>
        <v>-0.22802775509601725</v>
      </c>
      <c r="N311"/>
      <c r="O311"/>
      <c r="P311"/>
      <c r="Q311"/>
      <c r="R311"/>
      <c r="S311"/>
      <c r="T311"/>
      <c r="U311"/>
      <c r="V311"/>
      <c r="W311"/>
      <c r="X311"/>
      <c r="Y311"/>
      <c r="Z311"/>
      <c r="AA311"/>
      <c r="AB311"/>
      <c r="AC311"/>
      <c r="AD311"/>
      <c r="AE311"/>
      <c r="AF311"/>
      <c r="AG311"/>
      <c r="AH311"/>
      <c r="AI311"/>
      <c r="AJ311"/>
      <c r="AK311"/>
    </row>
    <row r="312" spans="1:37" s="38" customFormat="1" x14ac:dyDescent="0.2">
      <c r="A312">
        <v>40329</v>
      </c>
      <c r="B312" t="s">
        <v>60</v>
      </c>
      <c r="C312" t="s">
        <v>54</v>
      </c>
      <c r="D312" t="s">
        <v>32</v>
      </c>
      <c r="E312">
        <v>0.25</v>
      </c>
      <c r="F312">
        <v>89</v>
      </c>
      <c r="G312" s="31">
        <v>466436</v>
      </c>
      <c r="H312" s="31">
        <v>37486</v>
      </c>
      <c r="I312" s="31">
        <v>13246</v>
      </c>
      <c r="J312" s="31">
        <f t="shared" si="16"/>
        <v>5240.8539325842694</v>
      </c>
      <c r="K312" s="31">
        <f t="shared" si="17"/>
        <v>421.19101123595505</v>
      </c>
      <c r="L312" s="31">
        <f t="shared" si="18"/>
        <v>148.83146067415731</v>
      </c>
      <c r="M312" s="39">
        <f t="shared" si="19"/>
        <v>-0.19328480296565761</v>
      </c>
      <c r="N312"/>
      <c r="O312"/>
      <c r="P312"/>
      <c r="Q312"/>
      <c r="R312"/>
      <c r="S312"/>
      <c r="T312"/>
      <c r="U312"/>
      <c r="V312"/>
      <c r="W312"/>
      <c r="X312"/>
      <c r="Y312"/>
      <c r="Z312"/>
      <c r="AA312"/>
      <c r="AB312"/>
      <c r="AC312"/>
      <c r="AD312"/>
      <c r="AE312"/>
      <c r="AF312"/>
      <c r="AG312"/>
      <c r="AH312"/>
      <c r="AI312"/>
      <c r="AJ312"/>
      <c r="AK312"/>
    </row>
    <row r="313" spans="1:37" s="38" customFormat="1" x14ac:dyDescent="0.2">
      <c r="A313">
        <v>40330</v>
      </c>
      <c r="B313" t="s">
        <v>60</v>
      </c>
      <c r="C313" t="s">
        <v>54</v>
      </c>
      <c r="D313" t="s">
        <v>32</v>
      </c>
      <c r="E313">
        <v>0.25</v>
      </c>
      <c r="F313">
        <v>89</v>
      </c>
      <c r="G313" s="31">
        <v>1422238</v>
      </c>
      <c r="H313" s="31">
        <v>39420</v>
      </c>
      <c r="I313" s="31">
        <v>40392</v>
      </c>
      <c r="J313" s="31">
        <f t="shared" si="16"/>
        <v>15980.202247191011</v>
      </c>
      <c r="K313" s="31">
        <f t="shared" si="17"/>
        <v>442.92134831460675</v>
      </c>
      <c r="L313" s="31">
        <f t="shared" si="18"/>
        <v>453.84269662921349</v>
      </c>
      <c r="M313" s="39">
        <f t="shared" si="19"/>
        <v>2.4265268040641845</v>
      </c>
      <c r="N313"/>
      <c r="O313"/>
      <c r="P313"/>
      <c r="Q313"/>
      <c r="R313"/>
      <c r="S313"/>
      <c r="T313"/>
      <c r="U313"/>
      <c r="V313"/>
      <c r="W313"/>
      <c r="X313"/>
      <c r="Y313"/>
      <c r="Z313"/>
      <c r="AA313"/>
      <c r="AB313"/>
      <c r="AC313"/>
      <c r="AD313"/>
      <c r="AE313"/>
      <c r="AF313"/>
      <c r="AG313"/>
      <c r="AH313"/>
      <c r="AI313"/>
      <c r="AJ313"/>
      <c r="AK313"/>
    </row>
    <row r="314" spans="1:37" s="38" customFormat="1" x14ac:dyDescent="0.2">
      <c r="A314">
        <v>40331</v>
      </c>
      <c r="B314" t="s">
        <v>60</v>
      </c>
      <c r="C314" t="s">
        <v>54</v>
      </c>
      <c r="D314" t="s">
        <v>32</v>
      </c>
      <c r="E314">
        <v>0.25</v>
      </c>
      <c r="F314">
        <v>89</v>
      </c>
      <c r="G314" s="31">
        <v>636044</v>
      </c>
      <c r="H314" s="31">
        <v>17896</v>
      </c>
      <c r="I314" s="31">
        <v>18064</v>
      </c>
      <c r="J314" s="31">
        <f t="shared" si="16"/>
        <v>7146.5617977528091</v>
      </c>
      <c r="K314" s="31">
        <f t="shared" si="17"/>
        <v>201.07865168539325</v>
      </c>
      <c r="L314" s="31">
        <f t="shared" si="18"/>
        <v>202.96629213483146</v>
      </c>
      <c r="M314" s="39">
        <f t="shared" si="19"/>
        <v>0.27169170637898898</v>
      </c>
      <c r="N314"/>
      <c r="O314"/>
      <c r="P314"/>
      <c r="Q314"/>
      <c r="R314"/>
      <c r="S314"/>
      <c r="T314"/>
      <c r="U314"/>
      <c r="V314"/>
      <c r="W314"/>
      <c r="X314"/>
      <c r="Y314"/>
      <c r="Z314"/>
      <c r="AA314"/>
      <c r="AB314"/>
      <c r="AC314"/>
      <c r="AD314"/>
      <c r="AE314"/>
      <c r="AF314"/>
      <c r="AG314"/>
      <c r="AH314"/>
      <c r="AI314"/>
      <c r="AJ314"/>
      <c r="AK314"/>
    </row>
    <row r="315" spans="1:37" s="38" customFormat="1" x14ac:dyDescent="0.2">
      <c r="A315">
        <v>40332</v>
      </c>
      <c r="B315" t="s">
        <v>60</v>
      </c>
      <c r="C315" t="s">
        <v>54</v>
      </c>
      <c r="D315" t="s">
        <v>32</v>
      </c>
      <c r="E315">
        <v>0.25</v>
      </c>
      <c r="F315">
        <v>89</v>
      </c>
      <c r="G315" s="31">
        <v>661350</v>
      </c>
      <c r="H315" s="31">
        <v>41078</v>
      </c>
      <c r="I315" s="31">
        <v>18782</v>
      </c>
      <c r="J315" s="31">
        <f t="shared" si="16"/>
        <v>7430.8988764044943</v>
      </c>
      <c r="K315" s="31">
        <f t="shared" si="17"/>
        <v>461.55056179775283</v>
      </c>
      <c r="L315" s="31">
        <f t="shared" si="18"/>
        <v>211.03370786516854</v>
      </c>
      <c r="M315" s="39">
        <f t="shared" si="19"/>
        <v>0.34098459423898403</v>
      </c>
      <c r="N315"/>
      <c r="O315"/>
      <c r="P315"/>
      <c r="Q315"/>
      <c r="R315"/>
      <c r="S315"/>
      <c r="T315"/>
      <c r="U315"/>
      <c r="V315"/>
      <c r="W315"/>
      <c r="X315"/>
      <c r="Y315"/>
      <c r="Z315"/>
      <c r="AA315"/>
      <c r="AB315"/>
      <c r="AC315"/>
      <c r="AD315"/>
      <c r="AE315"/>
      <c r="AF315"/>
      <c r="AG315"/>
      <c r="AH315"/>
      <c r="AI315"/>
      <c r="AJ315"/>
      <c r="AK315"/>
    </row>
    <row r="316" spans="1:37" s="38" customFormat="1" x14ac:dyDescent="0.2">
      <c r="A316">
        <v>40333</v>
      </c>
      <c r="B316" t="s">
        <v>60</v>
      </c>
      <c r="C316" t="s">
        <v>54</v>
      </c>
      <c r="D316" t="s">
        <v>32</v>
      </c>
      <c r="E316">
        <v>0.25</v>
      </c>
      <c r="F316">
        <v>89</v>
      </c>
      <c r="G316" s="31">
        <v>780444</v>
      </c>
      <c r="H316" s="31">
        <v>-32350</v>
      </c>
      <c r="I316" s="31">
        <v>22164</v>
      </c>
      <c r="J316" s="31">
        <f t="shared" si="16"/>
        <v>8769.0337078651683</v>
      </c>
      <c r="K316" s="31">
        <f t="shared" si="17"/>
        <v>-363.4831460674157</v>
      </c>
      <c r="L316" s="31">
        <f t="shared" si="18"/>
        <v>249.03370786516854</v>
      </c>
      <c r="M316" s="39">
        <f t="shared" si="19"/>
        <v>0.66737532786364051</v>
      </c>
      <c r="N316"/>
      <c r="O316"/>
      <c r="P316"/>
      <c r="Q316"/>
      <c r="R316"/>
      <c r="S316"/>
      <c r="T316"/>
      <c r="U316"/>
      <c r="V316"/>
      <c r="W316"/>
      <c r="X316"/>
      <c r="Y316"/>
      <c r="Z316"/>
      <c r="AA316"/>
      <c r="AB316"/>
      <c r="AC316"/>
      <c r="AD316"/>
      <c r="AE316"/>
      <c r="AF316"/>
      <c r="AG316"/>
      <c r="AH316"/>
      <c r="AI316"/>
      <c r="AJ316"/>
      <c r="AK316"/>
    </row>
    <row r="317" spans="1:37" s="38" customFormat="1" hidden="1" x14ac:dyDescent="0.2">
      <c r="A317">
        <v>40335</v>
      </c>
      <c r="B317" t="s">
        <v>206</v>
      </c>
      <c r="C317" t="s">
        <v>116</v>
      </c>
      <c r="D317" t="s">
        <v>32</v>
      </c>
      <c r="E317">
        <v>0.25</v>
      </c>
      <c r="F317">
        <v>89</v>
      </c>
      <c r="G317" s="31">
        <v>181540</v>
      </c>
      <c r="H317" s="31">
        <v>22078</v>
      </c>
      <c r="I317" s="31">
        <v>22682</v>
      </c>
      <c r="J317" s="31">
        <f t="shared" si="16"/>
        <v>2039.7752808988764</v>
      </c>
      <c r="K317" s="31">
        <f t="shared" si="17"/>
        <v>248.06741573033707</v>
      </c>
      <c r="L317" s="31">
        <f t="shared" si="18"/>
        <v>254.85393258426967</v>
      </c>
      <c r="M317" s="39">
        <f t="shared" si="19"/>
        <v>0.71736657565121376</v>
      </c>
      <c r="N317"/>
      <c r="O317"/>
      <c r="P317"/>
      <c r="Q317"/>
      <c r="R317"/>
      <c r="S317"/>
      <c r="T317"/>
      <c r="U317"/>
      <c r="V317"/>
      <c r="W317"/>
      <c r="X317"/>
      <c r="Y317"/>
      <c r="Z317"/>
      <c r="AA317"/>
      <c r="AB317"/>
      <c r="AC317"/>
      <c r="AD317"/>
      <c r="AE317"/>
      <c r="AF317"/>
      <c r="AG317"/>
      <c r="AH317"/>
      <c r="AI317"/>
      <c r="AJ317"/>
      <c r="AK317"/>
    </row>
    <row r="318" spans="1:37" s="38" customFormat="1" hidden="1" x14ac:dyDescent="0.2">
      <c r="A318">
        <v>40336</v>
      </c>
      <c r="B318" t="s">
        <v>205</v>
      </c>
      <c r="C318" t="s">
        <v>116</v>
      </c>
      <c r="D318" t="s">
        <v>32</v>
      </c>
      <c r="E318">
        <v>0.25</v>
      </c>
      <c r="F318">
        <v>75</v>
      </c>
      <c r="G318" s="31">
        <v>109726</v>
      </c>
      <c r="H318" s="31">
        <v>14582</v>
      </c>
      <c r="I318" s="31">
        <v>13704</v>
      </c>
      <c r="J318" s="31">
        <f t="shared" si="16"/>
        <v>1463.0133333333333</v>
      </c>
      <c r="K318" s="31">
        <f t="shared" si="17"/>
        <v>194.42666666666668</v>
      </c>
      <c r="L318" s="31">
        <f t="shared" si="18"/>
        <v>182.72</v>
      </c>
      <c r="M318" s="39">
        <f t="shared" si="19"/>
        <v>9.7791649982495468E-2</v>
      </c>
      <c r="N318"/>
      <c r="O318"/>
      <c r="P318"/>
      <c r="Q318"/>
      <c r="R318"/>
      <c r="S318"/>
      <c r="T318"/>
      <c r="U318"/>
      <c r="V318"/>
      <c r="W318"/>
      <c r="X318"/>
      <c r="Y318"/>
      <c r="Z318"/>
      <c r="AA318"/>
      <c r="AB318"/>
      <c r="AC318"/>
      <c r="AD318"/>
      <c r="AE318"/>
      <c r="AF318"/>
      <c r="AG318"/>
      <c r="AH318"/>
      <c r="AI318"/>
      <c r="AJ318"/>
      <c r="AK318"/>
    </row>
    <row r="319" spans="1:37" s="38" customFormat="1" x14ac:dyDescent="0.2">
      <c r="A319">
        <v>40357</v>
      </c>
      <c r="B319" t="s">
        <v>185</v>
      </c>
      <c r="C319" t="s">
        <v>54</v>
      </c>
      <c r="D319" t="s">
        <v>32</v>
      </c>
      <c r="E319">
        <v>0.25</v>
      </c>
      <c r="F319">
        <v>89</v>
      </c>
      <c r="G319" s="31">
        <v>476962</v>
      </c>
      <c r="H319" s="31">
        <v>13238</v>
      </c>
      <c r="I319" s="31">
        <v>15788</v>
      </c>
      <c r="J319" s="31">
        <f t="shared" si="16"/>
        <v>5359.1235955056181</v>
      </c>
      <c r="K319" s="31">
        <f t="shared" si="17"/>
        <v>148.74157303370785</v>
      </c>
      <c r="L319" s="31">
        <f t="shared" si="18"/>
        <v>177.3932584269663</v>
      </c>
      <c r="M319" s="39">
        <f t="shared" si="19"/>
        <v>5.2039042354826349E-2</v>
      </c>
      <c r="N319"/>
      <c r="O319"/>
      <c r="P319"/>
      <c r="Q319"/>
      <c r="R319"/>
      <c r="S319"/>
      <c r="T319"/>
      <c r="U319"/>
      <c r="V319"/>
      <c r="W319"/>
      <c r="X319"/>
      <c r="Y319"/>
      <c r="Z319"/>
      <c r="AA319"/>
      <c r="AB319"/>
      <c r="AC319"/>
      <c r="AD319"/>
      <c r="AE319"/>
      <c r="AF319"/>
      <c r="AG319"/>
      <c r="AH319"/>
      <c r="AI319"/>
      <c r="AJ319"/>
      <c r="AK319"/>
    </row>
    <row r="320" spans="1:37" s="38" customFormat="1" x14ac:dyDescent="0.2">
      <c r="A320">
        <v>40358</v>
      </c>
      <c r="B320" t="s">
        <v>185</v>
      </c>
      <c r="C320" t="s">
        <v>54</v>
      </c>
      <c r="D320" t="s">
        <v>32</v>
      </c>
      <c r="E320">
        <v>0.25</v>
      </c>
      <c r="F320">
        <v>89</v>
      </c>
      <c r="G320" s="31">
        <v>406814</v>
      </c>
      <c r="H320" s="31">
        <v>28752</v>
      </c>
      <c r="I320" s="31">
        <v>13466</v>
      </c>
      <c r="J320" s="31">
        <f t="shared" si="16"/>
        <v>4570.9438202247193</v>
      </c>
      <c r="K320" s="31">
        <f t="shared" si="17"/>
        <v>323.0561797752809</v>
      </c>
      <c r="L320" s="31">
        <f t="shared" si="18"/>
        <v>151.30337078651687</v>
      </c>
      <c r="M320" s="39">
        <f t="shared" si="19"/>
        <v>-0.17205299888599337</v>
      </c>
      <c r="N320"/>
      <c r="O320"/>
      <c r="P320"/>
      <c r="Q320"/>
      <c r="R320"/>
      <c r="S320"/>
      <c r="T320"/>
      <c r="U320"/>
      <c r="V320"/>
      <c r="W320"/>
      <c r="X320"/>
      <c r="Y320"/>
      <c r="Z320"/>
      <c r="AA320"/>
      <c r="AB320"/>
      <c r="AC320"/>
      <c r="AD320"/>
      <c r="AE320"/>
      <c r="AF320"/>
      <c r="AG320"/>
      <c r="AH320"/>
      <c r="AI320"/>
      <c r="AJ320"/>
      <c r="AK320"/>
    </row>
    <row r="321" spans="1:37" s="38" customFormat="1" x14ac:dyDescent="0.2">
      <c r="A321">
        <v>40359</v>
      </c>
      <c r="B321" t="s">
        <v>185</v>
      </c>
      <c r="C321" t="s">
        <v>54</v>
      </c>
      <c r="D321" t="s">
        <v>32</v>
      </c>
      <c r="E321">
        <v>0.25</v>
      </c>
      <c r="F321">
        <v>89</v>
      </c>
      <c r="G321" s="31">
        <v>426580</v>
      </c>
      <c r="H321" s="31">
        <v>28960</v>
      </c>
      <c r="I321" s="31">
        <v>14120</v>
      </c>
      <c r="J321" s="31">
        <f t="shared" si="16"/>
        <v>4793.0337078651683</v>
      </c>
      <c r="K321" s="31">
        <f t="shared" si="17"/>
        <v>325.39325842696627</v>
      </c>
      <c r="L321" s="31">
        <f t="shared" si="18"/>
        <v>158.65168539325842</v>
      </c>
      <c r="M321" s="39">
        <f t="shared" si="19"/>
        <v>-0.1089366358491735</v>
      </c>
      <c r="N321"/>
      <c r="O321"/>
      <c r="P321"/>
      <c r="Q321"/>
      <c r="R321"/>
      <c r="S321"/>
      <c r="T321"/>
      <c r="U321"/>
      <c r="V321"/>
      <c r="W321"/>
      <c r="X321"/>
      <c r="Y321"/>
      <c r="Z321"/>
      <c r="AA321"/>
      <c r="AB321"/>
      <c r="AC321"/>
      <c r="AD321"/>
      <c r="AE321"/>
      <c r="AF321"/>
      <c r="AG321"/>
      <c r="AH321"/>
      <c r="AI321"/>
      <c r="AJ321"/>
      <c r="AK321"/>
    </row>
    <row r="322" spans="1:37" s="38" customFormat="1" x14ac:dyDescent="0.2">
      <c r="A322">
        <v>40360</v>
      </c>
      <c r="B322" t="s">
        <v>185</v>
      </c>
      <c r="C322" t="s">
        <v>54</v>
      </c>
      <c r="D322" t="s">
        <v>32</v>
      </c>
      <c r="E322">
        <v>0.25</v>
      </c>
      <c r="F322">
        <v>89</v>
      </c>
      <c r="G322" s="31">
        <v>593830</v>
      </c>
      <c r="H322" s="31">
        <v>19526</v>
      </c>
      <c r="I322" s="31">
        <v>19656</v>
      </c>
      <c r="J322" s="31">
        <f t="shared" si="16"/>
        <v>6672.2471910112363</v>
      </c>
      <c r="K322" s="31">
        <f t="shared" si="17"/>
        <v>219.3932584269663</v>
      </c>
      <c r="L322" s="31">
        <f t="shared" si="18"/>
        <v>220.85393258426967</v>
      </c>
      <c r="M322" s="39">
        <f t="shared" si="19"/>
        <v>0.42533276135546838</v>
      </c>
      <c r="N322"/>
      <c r="O322"/>
      <c r="P322"/>
      <c r="Q322"/>
      <c r="R322"/>
      <c r="S322"/>
      <c r="T322"/>
      <c r="U322"/>
      <c r="V322"/>
      <c r="W322"/>
      <c r="X322"/>
      <c r="Y322"/>
      <c r="Z322"/>
      <c r="AA322"/>
      <c r="AB322"/>
      <c r="AC322"/>
      <c r="AD322"/>
      <c r="AE322"/>
      <c r="AF322"/>
      <c r="AG322"/>
      <c r="AH322"/>
      <c r="AI322"/>
      <c r="AJ322"/>
      <c r="AK322"/>
    </row>
    <row r="323" spans="1:37" s="38" customFormat="1" x14ac:dyDescent="0.2">
      <c r="A323">
        <v>40361</v>
      </c>
      <c r="B323" t="s">
        <v>185</v>
      </c>
      <c r="C323" t="s">
        <v>54</v>
      </c>
      <c r="D323" t="s">
        <v>32</v>
      </c>
      <c r="E323">
        <v>0.25</v>
      </c>
      <c r="F323">
        <v>89</v>
      </c>
      <c r="G323" s="31">
        <v>328360</v>
      </c>
      <c r="H323" s="31">
        <v>19008</v>
      </c>
      <c r="I323" s="31">
        <v>10868</v>
      </c>
      <c r="J323" s="31">
        <f t="shared" si="16"/>
        <v>3689.4382022471909</v>
      </c>
      <c r="K323" s="31">
        <f t="shared" si="17"/>
        <v>213.57303370786516</v>
      </c>
      <c r="L323" s="31">
        <f t="shared" si="18"/>
        <v>122.11235955056179</v>
      </c>
      <c r="M323" s="39">
        <f t="shared" si="19"/>
        <v>-0.42278130342675568</v>
      </c>
      <c r="N323"/>
      <c r="O323"/>
      <c r="P323"/>
      <c r="Q323"/>
      <c r="R323"/>
      <c r="S323"/>
      <c r="T323"/>
      <c r="U323"/>
      <c r="V323"/>
      <c r="W323"/>
      <c r="X323"/>
      <c r="Y323"/>
      <c r="Z323"/>
      <c r="AA323"/>
      <c r="AB323"/>
      <c r="AC323"/>
      <c r="AD323"/>
      <c r="AE323"/>
      <c r="AF323"/>
      <c r="AG323"/>
      <c r="AH323"/>
      <c r="AI323"/>
      <c r="AJ323"/>
      <c r="AK323"/>
    </row>
    <row r="324" spans="1:37" s="38" customFormat="1" x14ac:dyDescent="0.2">
      <c r="A324">
        <v>40362</v>
      </c>
      <c r="B324" t="s">
        <v>185</v>
      </c>
      <c r="C324" t="s">
        <v>54</v>
      </c>
      <c r="D324" t="s">
        <v>32</v>
      </c>
      <c r="E324">
        <v>0.25</v>
      </c>
      <c r="F324">
        <v>89</v>
      </c>
      <c r="G324" s="31">
        <v>312282</v>
      </c>
      <c r="H324" s="31">
        <v>6940</v>
      </c>
      <c r="I324" s="31">
        <v>10336</v>
      </c>
      <c r="J324" s="31">
        <f t="shared" si="16"/>
        <v>3508.7865168539324</v>
      </c>
      <c r="K324" s="31">
        <f t="shared" si="17"/>
        <v>77.977528089887642</v>
      </c>
      <c r="L324" s="31">
        <f t="shared" si="18"/>
        <v>116.13483146067416</v>
      </c>
      <c r="M324" s="39">
        <f t="shared" si="19"/>
        <v>-0.47412366601939815</v>
      </c>
      <c r="N324"/>
      <c r="O324"/>
      <c r="P324"/>
      <c r="Q324"/>
      <c r="R324"/>
      <c r="S324"/>
      <c r="T324"/>
      <c r="U324"/>
      <c r="V324"/>
      <c r="W324"/>
      <c r="X324"/>
      <c r="Y324"/>
      <c r="Z324"/>
      <c r="AA324"/>
      <c r="AB324"/>
      <c r="AC324"/>
      <c r="AD324"/>
      <c r="AE324"/>
      <c r="AF324"/>
      <c r="AG324"/>
      <c r="AH324"/>
      <c r="AI324"/>
      <c r="AJ324"/>
      <c r="AK324"/>
    </row>
    <row r="325" spans="1:37" s="38" customFormat="1" x14ac:dyDescent="0.2">
      <c r="A325">
        <v>40363</v>
      </c>
      <c r="B325" t="s">
        <v>185</v>
      </c>
      <c r="C325" t="s">
        <v>54</v>
      </c>
      <c r="D325" t="s">
        <v>32</v>
      </c>
      <c r="E325">
        <v>0.25</v>
      </c>
      <c r="F325">
        <v>89</v>
      </c>
      <c r="G325" s="31">
        <v>357034</v>
      </c>
      <c r="H325" s="31">
        <v>20952</v>
      </c>
      <c r="I325" s="31">
        <v>11818</v>
      </c>
      <c r="J325" s="31">
        <f t="shared" si="16"/>
        <v>4011.6179775280898</v>
      </c>
      <c r="K325" s="31">
        <f t="shared" si="17"/>
        <v>235.41573033707866</v>
      </c>
      <c r="L325" s="31">
        <f t="shared" si="18"/>
        <v>132.7865168539326</v>
      </c>
      <c r="M325" s="39">
        <f t="shared" si="19"/>
        <v>-0.3310985130827509</v>
      </c>
      <c r="N325"/>
      <c r="O325"/>
      <c r="P325"/>
      <c r="Q325"/>
      <c r="R325"/>
      <c r="S325"/>
      <c r="T325"/>
      <c r="U325"/>
      <c r="V325"/>
      <c r="W325"/>
      <c r="X325"/>
      <c r="Y325"/>
      <c r="Z325"/>
      <c r="AA325"/>
      <c r="AB325"/>
      <c r="AC325"/>
      <c r="AD325"/>
      <c r="AE325"/>
      <c r="AF325"/>
      <c r="AG325"/>
      <c r="AH325"/>
      <c r="AI325"/>
      <c r="AJ325"/>
      <c r="AK325"/>
    </row>
    <row r="326" spans="1:37" s="38" customFormat="1" x14ac:dyDescent="0.2">
      <c r="A326">
        <v>40364</v>
      </c>
      <c r="B326" t="s">
        <v>185</v>
      </c>
      <c r="C326" t="s">
        <v>54</v>
      </c>
      <c r="D326" t="s">
        <v>32</v>
      </c>
      <c r="E326">
        <v>0.25</v>
      </c>
      <c r="F326">
        <v>89</v>
      </c>
      <c r="G326" s="31">
        <v>370746</v>
      </c>
      <c r="H326" s="31">
        <v>30740</v>
      </c>
      <c r="I326" s="31">
        <v>12272</v>
      </c>
      <c r="J326" s="31">
        <f t="shared" si="16"/>
        <v>4165.6853932584272</v>
      </c>
      <c r="K326" s="31">
        <f t="shared" si="17"/>
        <v>345.39325842696627</v>
      </c>
      <c r="L326" s="31">
        <f t="shared" si="18"/>
        <v>137.88764044943821</v>
      </c>
      <c r="M326" s="39">
        <f t="shared" si="19"/>
        <v>-0.28728379011835292</v>
      </c>
      <c r="N326"/>
      <c r="O326"/>
      <c r="P326"/>
      <c r="Q326"/>
      <c r="R326"/>
      <c r="S326"/>
      <c r="T326"/>
      <c r="U326"/>
      <c r="V326"/>
      <c r="W326"/>
      <c r="X326"/>
      <c r="Y326"/>
      <c r="Z326"/>
      <c r="AA326"/>
      <c r="AB326"/>
      <c r="AC326"/>
      <c r="AD326"/>
      <c r="AE326"/>
      <c r="AF326"/>
      <c r="AG326"/>
      <c r="AH326"/>
      <c r="AI326"/>
      <c r="AJ326"/>
      <c r="AK326"/>
    </row>
    <row r="327" spans="1:37" s="38" customFormat="1" x14ac:dyDescent="0.2">
      <c r="A327">
        <v>40365</v>
      </c>
      <c r="B327" t="s">
        <v>185</v>
      </c>
      <c r="C327" t="s">
        <v>54</v>
      </c>
      <c r="D327" t="s">
        <v>32</v>
      </c>
      <c r="E327">
        <v>0.25</v>
      </c>
      <c r="F327">
        <v>89</v>
      </c>
      <c r="G327" s="31">
        <v>418402</v>
      </c>
      <c r="H327" s="31">
        <v>21922</v>
      </c>
      <c r="I327" s="31">
        <v>13850</v>
      </c>
      <c r="J327" s="31">
        <f t="shared" si="16"/>
        <v>4701.1460674157306</v>
      </c>
      <c r="K327" s="31">
        <f t="shared" si="17"/>
        <v>246.31460674157304</v>
      </c>
      <c r="L327" s="31">
        <f t="shared" si="18"/>
        <v>155.61797752808988</v>
      </c>
      <c r="M327" s="39">
        <f t="shared" si="19"/>
        <v>-0.13499384994694322</v>
      </c>
      <c r="N327"/>
      <c r="O327"/>
      <c r="P327"/>
      <c r="Q327"/>
      <c r="R327"/>
      <c r="S327"/>
      <c r="T327"/>
      <c r="U327"/>
      <c r="V327"/>
      <c r="W327"/>
      <c r="X327"/>
      <c r="Y327"/>
      <c r="Z327"/>
      <c r="AA327"/>
      <c r="AB327"/>
      <c r="AC327"/>
      <c r="AD327"/>
      <c r="AE327"/>
      <c r="AF327"/>
      <c r="AG327"/>
      <c r="AH327"/>
      <c r="AI327"/>
      <c r="AJ327"/>
      <c r="AK327"/>
    </row>
    <row r="328" spans="1:37" s="38" customFormat="1" x14ac:dyDescent="0.2">
      <c r="A328">
        <v>40366</v>
      </c>
      <c r="B328" t="s">
        <v>185</v>
      </c>
      <c r="C328" t="s">
        <v>54</v>
      </c>
      <c r="D328" t="s">
        <v>32</v>
      </c>
      <c r="E328">
        <v>0.25</v>
      </c>
      <c r="F328">
        <v>89</v>
      </c>
      <c r="G328" s="31">
        <v>331956</v>
      </c>
      <c r="H328" s="31">
        <v>28576</v>
      </c>
      <c r="I328" s="31">
        <v>10988</v>
      </c>
      <c r="J328" s="31">
        <f t="shared" ref="J328:J375" si="20">G328/F328</f>
        <v>3729.8426966292136</v>
      </c>
      <c r="K328" s="31">
        <f t="shared" ref="K328:K375" si="21">H328/F328</f>
        <v>321.07865168539325</v>
      </c>
      <c r="L328" s="31">
        <f t="shared" ref="L328:L375" si="22">I328/F328</f>
        <v>123.46067415730337</v>
      </c>
      <c r="M328" s="39">
        <f t="shared" si="19"/>
        <v>-0.41120031938330237</v>
      </c>
      <c r="N328"/>
      <c r="O328"/>
      <c r="P328"/>
      <c r="Q328"/>
      <c r="R328"/>
      <c r="S328"/>
      <c r="T328"/>
      <c r="U328"/>
      <c r="V328"/>
      <c r="W328"/>
      <c r="X328"/>
      <c r="Y328"/>
      <c r="Z328"/>
      <c r="AA328"/>
      <c r="AB328"/>
      <c r="AC328"/>
      <c r="AD328"/>
      <c r="AE328"/>
      <c r="AF328"/>
      <c r="AG328"/>
      <c r="AH328"/>
      <c r="AI328"/>
      <c r="AJ328"/>
      <c r="AK328"/>
    </row>
    <row r="329" spans="1:37" s="38" customFormat="1" x14ac:dyDescent="0.2">
      <c r="A329">
        <v>40367</v>
      </c>
      <c r="B329" t="s">
        <v>185</v>
      </c>
      <c r="C329" t="s">
        <v>54</v>
      </c>
      <c r="D329" t="s">
        <v>32</v>
      </c>
      <c r="E329">
        <v>0.25</v>
      </c>
      <c r="F329">
        <v>89</v>
      </c>
      <c r="G329" s="31">
        <v>360266</v>
      </c>
      <c r="H329" s="31">
        <v>9838</v>
      </c>
      <c r="I329" s="31">
        <v>11924</v>
      </c>
      <c r="J329" s="31">
        <f t="shared" si="20"/>
        <v>4047.932584269663</v>
      </c>
      <c r="K329" s="31">
        <f t="shared" si="21"/>
        <v>110.53932584269663</v>
      </c>
      <c r="L329" s="31">
        <f t="shared" si="22"/>
        <v>133.97752808988764</v>
      </c>
      <c r="M329" s="39">
        <f t="shared" ref="M329:M375" si="23">STANDARDIZE(L329,L$2,L$3)</f>
        <v>-0.32086864384436731</v>
      </c>
      <c r="N329"/>
      <c r="O329"/>
      <c r="P329"/>
      <c r="Q329"/>
      <c r="R329"/>
      <c r="S329"/>
      <c r="T329"/>
      <c r="U329"/>
      <c r="V329"/>
      <c r="W329"/>
      <c r="X329"/>
      <c r="Y329"/>
      <c r="Z329"/>
      <c r="AA329"/>
      <c r="AB329"/>
      <c r="AC329"/>
      <c r="AD329"/>
      <c r="AE329"/>
      <c r="AF329"/>
      <c r="AG329"/>
      <c r="AH329"/>
      <c r="AI329"/>
      <c r="AJ329"/>
      <c r="AK329"/>
    </row>
    <row r="330" spans="1:37" x14ac:dyDescent="0.2">
      <c r="A330">
        <v>40368</v>
      </c>
      <c r="B330" t="s">
        <v>185</v>
      </c>
      <c r="C330" t="s">
        <v>54</v>
      </c>
      <c r="D330" t="s">
        <v>32</v>
      </c>
      <c r="E330">
        <v>0.25</v>
      </c>
      <c r="F330">
        <v>89</v>
      </c>
      <c r="G330" s="31">
        <v>541080</v>
      </c>
      <c r="H330" s="31">
        <v>4414</v>
      </c>
      <c r="I330" s="31">
        <v>17910</v>
      </c>
      <c r="J330" s="31">
        <f t="shared" si="20"/>
        <v>6079.5505617977524</v>
      </c>
      <c r="K330" s="31">
        <f t="shared" si="21"/>
        <v>49.59550561797753</v>
      </c>
      <c r="L330" s="31">
        <f t="shared" si="22"/>
        <v>201.23595505617976</v>
      </c>
      <c r="M330" s="39">
        <f t="shared" si="23"/>
        <v>0.2568294435232239</v>
      </c>
    </row>
    <row r="331" spans="1:37" x14ac:dyDescent="0.2">
      <c r="A331">
        <v>40369</v>
      </c>
      <c r="B331" t="s">
        <v>185</v>
      </c>
      <c r="C331" t="s">
        <v>54</v>
      </c>
      <c r="D331" t="s">
        <v>32</v>
      </c>
      <c r="E331">
        <v>0.25</v>
      </c>
      <c r="F331">
        <v>89</v>
      </c>
      <c r="G331" s="31">
        <v>652656</v>
      </c>
      <c r="H331" s="31">
        <v>19206</v>
      </c>
      <c r="I331" s="31">
        <v>21602</v>
      </c>
      <c r="J331" s="31">
        <f t="shared" si="20"/>
        <v>7333.2134831460671</v>
      </c>
      <c r="K331" s="31">
        <f t="shared" si="21"/>
        <v>215.79775280898878</v>
      </c>
      <c r="L331" s="31">
        <f t="shared" si="22"/>
        <v>242.71910112359549</v>
      </c>
      <c r="M331" s="39">
        <f t="shared" si="23"/>
        <v>0.61313771926013461</v>
      </c>
    </row>
    <row r="332" spans="1:37" x14ac:dyDescent="0.2">
      <c r="A332">
        <v>40370</v>
      </c>
      <c r="B332" t="s">
        <v>185</v>
      </c>
      <c r="C332" t="s">
        <v>54</v>
      </c>
      <c r="D332" t="s">
        <v>32</v>
      </c>
      <c r="E332">
        <v>0.25</v>
      </c>
      <c r="F332">
        <v>89</v>
      </c>
      <c r="G332" s="31">
        <v>850962</v>
      </c>
      <c r="H332" s="31">
        <v>41582</v>
      </c>
      <c r="I332" s="31">
        <v>28166</v>
      </c>
      <c r="J332" s="31">
        <f t="shared" si="20"/>
        <v>9561.3707865168544</v>
      </c>
      <c r="K332" s="31">
        <f t="shared" si="21"/>
        <v>467.2134831460674</v>
      </c>
      <c r="L332" s="31">
        <f t="shared" si="22"/>
        <v>316.47191011235952</v>
      </c>
      <c r="M332" s="39">
        <f t="shared" si="23"/>
        <v>1.2466175464370255</v>
      </c>
    </row>
    <row r="333" spans="1:37" hidden="1" x14ac:dyDescent="0.2">
      <c r="A333">
        <v>40412</v>
      </c>
      <c r="B333" t="s">
        <v>206</v>
      </c>
      <c r="C333" t="s">
        <v>116</v>
      </c>
      <c r="D333" t="s">
        <v>32</v>
      </c>
      <c r="E333">
        <v>0.25</v>
      </c>
      <c r="F333">
        <v>75</v>
      </c>
      <c r="G333" s="31">
        <v>111378</v>
      </c>
      <c r="H333" s="31">
        <v>17140</v>
      </c>
      <c r="I333" s="31">
        <v>13916</v>
      </c>
      <c r="J333" s="31">
        <f t="shared" si="20"/>
        <v>1485.04</v>
      </c>
      <c r="K333" s="31">
        <f t="shared" si="21"/>
        <v>228.53333333333333</v>
      </c>
      <c r="L333" s="31">
        <f t="shared" si="22"/>
        <v>185.54666666666665</v>
      </c>
      <c r="M333" s="39">
        <f t="shared" si="23"/>
        <v>0.1220705396415926</v>
      </c>
    </row>
    <row r="334" spans="1:37" x14ac:dyDescent="0.2">
      <c r="A334">
        <v>40414</v>
      </c>
      <c r="B334" t="s">
        <v>183</v>
      </c>
      <c r="C334" t="s">
        <v>54</v>
      </c>
      <c r="D334" t="s">
        <v>32</v>
      </c>
      <c r="E334">
        <v>0.25</v>
      </c>
      <c r="F334">
        <v>89</v>
      </c>
      <c r="G334" s="31">
        <v>278588</v>
      </c>
      <c r="H334" s="31">
        <v>4062</v>
      </c>
      <c r="I334" s="31">
        <v>7326</v>
      </c>
      <c r="J334" s="31">
        <f t="shared" si="20"/>
        <v>3130.2022471910113</v>
      </c>
      <c r="K334" s="31">
        <f t="shared" si="21"/>
        <v>45.640449438202246</v>
      </c>
      <c r="L334" s="31">
        <f t="shared" si="22"/>
        <v>82.31460674157303</v>
      </c>
      <c r="M334" s="39">
        <f t="shared" si="23"/>
        <v>-0.76461334910934975</v>
      </c>
    </row>
    <row r="335" spans="1:37" x14ac:dyDescent="0.2">
      <c r="A335">
        <v>40415</v>
      </c>
      <c r="B335" t="s">
        <v>183</v>
      </c>
      <c r="C335" t="s">
        <v>54</v>
      </c>
      <c r="D335" t="s">
        <v>32</v>
      </c>
      <c r="E335">
        <v>0.25</v>
      </c>
      <c r="F335">
        <v>89</v>
      </c>
      <c r="G335" s="31">
        <v>285232</v>
      </c>
      <c r="H335" s="31">
        <v>8734</v>
      </c>
      <c r="I335" s="31">
        <v>7502</v>
      </c>
      <c r="J335" s="31">
        <f t="shared" si="20"/>
        <v>3204.8539325842698</v>
      </c>
      <c r="K335" s="31">
        <f t="shared" si="21"/>
        <v>98.134831460674164</v>
      </c>
      <c r="L335" s="31">
        <f t="shared" si="22"/>
        <v>84.292134831460672</v>
      </c>
      <c r="M335" s="39">
        <f t="shared" si="23"/>
        <v>-0.74762790584561833</v>
      </c>
    </row>
    <row r="336" spans="1:37" x14ac:dyDescent="0.2">
      <c r="A336">
        <v>40416</v>
      </c>
      <c r="B336" t="s">
        <v>183</v>
      </c>
      <c r="C336" t="s">
        <v>54</v>
      </c>
      <c r="D336" t="s">
        <v>32</v>
      </c>
      <c r="E336">
        <v>0.25</v>
      </c>
      <c r="F336">
        <v>89</v>
      </c>
      <c r="G336" s="31">
        <v>192498</v>
      </c>
      <c r="H336" s="31">
        <v>16018</v>
      </c>
      <c r="I336" s="31">
        <v>5062</v>
      </c>
      <c r="J336" s="31">
        <f t="shared" si="20"/>
        <v>2162.8988764044943</v>
      </c>
      <c r="K336" s="31">
        <f t="shared" si="21"/>
        <v>179.97752808988764</v>
      </c>
      <c r="L336" s="31">
        <f t="shared" si="22"/>
        <v>56.876404494382022</v>
      </c>
      <c r="M336" s="39">
        <f t="shared" si="23"/>
        <v>-0.98310791472916703</v>
      </c>
    </row>
    <row r="337" spans="1:13" x14ac:dyDescent="0.2">
      <c r="A337">
        <v>40417</v>
      </c>
      <c r="B337" t="s">
        <v>183</v>
      </c>
      <c r="C337" t="s">
        <v>54</v>
      </c>
      <c r="D337" t="s">
        <v>32</v>
      </c>
      <c r="E337">
        <v>0.25</v>
      </c>
      <c r="F337">
        <v>89</v>
      </c>
      <c r="G337" s="31">
        <v>249322</v>
      </c>
      <c r="H337" s="31">
        <v>16476</v>
      </c>
      <c r="I337" s="31">
        <v>6558</v>
      </c>
      <c r="J337" s="31">
        <f t="shared" si="20"/>
        <v>2801.370786516854</v>
      </c>
      <c r="K337" s="31">
        <f t="shared" si="21"/>
        <v>185.12359550561797</v>
      </c>
      <c r="L337" s="31">
        <f t="shared" si="22"/>
        <v>73.68539325842697</v>
      </c>
      <c r="M337" s="39">
        <f t="shared" si="23"/>
        <v>-0.83873164698745029</v>
      </c>
    </row>
    <row r="338" spans="1:13" x14ac:dyDescent="0.2">
      <c r="A338">
        <v>40418</v>
      </c>
      <c r="B338" t="s">
        <v>183</v>
      </c>
      <c r="C338" t="s">
        <v>54</v>
      </c>
      <c r="D338" t="s">
        <v>32</v>
      </c>
      <c r="E338">
        <v>0.25</v>
      </c>
      <c r="F338">
        <v>89</v>
      </c>
      <c r="G338" s="31">
        <v>215250</v>
      </c>
      <c r="H338" s="31">
        <v>9484</v>
      </c>
      <c r="I338" s="31">
        <v>5662</v>
      </c>
      <c r="J338" s="31">
        <f t="shared" si="20"/>
        <v>2418.5393258426966</v>
      </c>
      <c r="K338" s="31">
        <f t="shared" si="21"/>
        <v>106.56179775280899</v>
      </c>
      <c r="L338" s="31">
        <f t="shared" si="22"/>
        <v>63.617977528089888</v>
      </c>
      <c r="M338" s="39">
        <f t="shared" si="23"/>
        <v>-0.92520299451190113</v>
      </c>
    </row>
    <row r="339" spans="1:13" x14ac:dyDescent="0.2">
      <c r="A339">
        <v>40419</v>
      </c>
      <c r="B339" t="s">
        <v>183</v>
      </c>
      <c r="C339" t="s">
        <v>54</v>
      </c>
      <c r="D339" t="s">
        <v>32</v>
      </c>
      <c r="E339">
        <v>0.25</v>
      </c>
      <c r="F339">
        <v>89</v>
      </c>
      <c r="G339" s="31">
        <v>224196</v>
      </c>
      <c r="H339" s="31">
        <v>14998</v>
      </c>
      <c r="I339" s="31">
        <v>5896</v>
      </c>
      <c r="J339" s="31">
        <f t="shared" si="20"/>
        <v>2519.0561797752807</v>
      </c>
      <c r="K339" s="31">
        <f t="shared" si="21"/>
        <v>168.51685393258427</v>
      </c>
      <c r="L339" s="31">
        <f t="shared" si="22"/>
        <v>66.247191011235955</v>
      </c>
      <c r="M339" s="39">
        <f t="shared" si="23"/>
        <v>-0.90262007562716728</v>
      </c>
    </row>
    <row r="340" spans="1:13" x14ac:dyDescent="0.2">
      <c r="A340">
        <v>40420</v>
      </c>
      <c r="B340" t="s">
        <v>183</v>
      </c>
      <c r="C340" t="s">
        <v>54</v>
      </c>
      <c r="D340" t="s">
        <v>32</v>
      </c>
      <c r="E340">
        <v>0.25</v>
      </c>
      <c r="F340">
        <v>89</v>
      </c>
      <c r="G340" s="31">
        <v>216110</v>
      </c>
      <c r="H340" s="31">
        <v>12256</v>
      </c>
      <c r="I340" s="31">
        <v>5684</v>
      </c>
      <c r="J340" s="31">
        <f t="shared" si="20"/>
        <v>2428.2022471910113</v>
      </c>
      <c r="K340" s="31">
        <f t="shared" si="21"/>
        <v>137.70786516853931</v>
      </c>
      <c r="L340" s="31">
        <f t="shared" si="22"/>
        <v>63.865168539325843</v>
      </c>
      <c r="M340" s="39">
        <f t="shared" si="23"/>
        <v>-0.92307981410393458</v>
      </c>
    </row>
    <row r="341" spans="1:13" x14ac:dyDescent="0.2">
      <c r="A341">
        <v>40421</v>
      </c>
      <c r="B341" t="s">
        <v>183</v>
      </c>
      <c r="C341" t="s">
        <v>54</v>
      </c>
      <c r="D341" t="s">
        <v>32</v>
      </c>
      <c r="E341">
        <v>0.25</v>
      </c>
      <c r="F341">
        <v>89</v>
      </c>
      <c r="G341" s="31">
        <v>191878</v>
      </c>
      <c r="H341" s="31">
        <v>12906</v>
      </c>
      <c r="I341" s="31">
        <v>5046</v>
      </c>
      <c r="J341" s="31">
        <f t="shared" si="20"/>
        <v>2155.932584269663</v>
      </c>
      <c r="K341" s="31">
        <f t="shared" si="21"/>
        <v>145.01123595505618</v>
      </c>
      <c r="L341" s="31">
        <f t="shared" si="22"/>
        <v>56.696629213483149</v>
      </c>
      <c r="M341" s="39">
        <f t="shared" si="23"/>
        <v>-0.98465204593496081</v>
      </c>
    </row>
    <row r="342" spans="1:13" x14ac:dyDescent="0.2">
      <c r="A342">
        <v>40422</v>
      </c>
      <c r="B342" t="s">
        <v>183</v>
      </c>
      <c r="C342" t="s">
        <v>54</v>
      </c>
      <c r="D342" t="s">
        <v>32</v>
      </c>
      <c r="E342">
        <v>0.25</v>
      </c>
      <c r="F342">
        <v>89</v>
      </c>
      <c r="G342" s="31">
        <v>209784</v>
      </c>
      <c r="H342" s="31">
        <v>11792</v>
      </c>
      <c r="I342" s="31">
        <v>5518</v>
      </c>
      <c r="J342" s="31">
        <f t="shared" si="20"/>
        <v>2357.1235955056181</v>
      </c>
      <c r="K342" s="31">
        <f t="shared" si="21"/>
        <v>132.49438202247191</v>
      </c>
      <c r="L342" s="31">
        <f t="shared" si="22"/>
        <v>62</v>
      </c>
      <c r="M342" s="39">
        <f t="shared" si="23"/>
        <v>-0.93910017536404489</v>
      </c>
    </row>
    <row r="343" spans="1:13" x14ac:dyDescent="0.2">
      <c r="A343">
        <v>40423</v>
      </c>
      <c r="B343" t="s">
        <v>183</v>
      </c>
      <c r="C343" t="s">
        <v>54</v>
      </c>
      <c r="D343" t="s">
        <v>32</v>
      </c>
      <c r="E343">
        <v>0.25</v>
      </c>
      <c r="F343">
        <v>89</v>
      </c>
      <c r="G343" s="31">
        <v>198030</v>
      </c>
      <c r="H343" s="31">
        <v>11566</v>
      </c>
      <c r="I343" s="31">
        <v>5208</v>
      </c>
      <c r="J343" s="31">
        <f t="shared" si="20"/>
        <v>2225.0561797752807</v>
      </c>
      <c r="K343" s="31">
        <f t="shared" si="21"/>
        <v>129.95505617977528</v>
      </c>
      <c r="L343" s="31">
        <f t="shared" si="22"/>
        <v>58.516853932584269</v>
      </c>
      <c r="M343" s="39">
        <f t="shared" si="23"/>
        <v>-0.96901771747629906</v>
      </c>
    </row>
    <row r="344" spans="1:13" x14ac:dyDescent="0.2">
      <c r="A344">
        <v>40424</v>
      </c>
      <c r="B344" t="s">
        <v>183</v>
      </c>
      <c r="C344" t="s">
        <v>54</v>
      </c>
      <c r="D344" t="s">
        <v>32</v>
      </c>
      <c r="E344">
        <v>0.25</v>
      </c>
      <c r="F344">
        <v>89</v>
      </c>
      <c r="G344" s="31">
        <v>198202</v>
      </c>
      <c r="H344" s="31">
        <v>3608</v>
      </c>
      <c r="I344" s="31">
        <v>5212</v>
      </c>
      <c r="J344" s="31">
        <f t="shared" si="20"/>
        <v>2226.9887640449438</v>
      </c>
      <c r="K344" s="31">
        <f t="shared" si="21"/>
        <v>40.539325842696627</v>
      </c>
      <c r="L344" s="31">
        <f t="shared" si="22"/>
        <v>58.561797752808985</v>
      </c>
      <c r="M344" s="39">
        <f t="shared" si="23"/>
        <v>-0.96863168467485061</v>
      </c>
    </row>
    <row r="345" spans="1:13" x14ac:dyDescent="0.2">
      <c r="A345">
        <v>40425</v>
      </c>
      <c r="B345" t="s">
        <v>183</v>
      </c>
      <c r="C345" t="s">
        <v>54</v>
      </c>
      <c r="D345" t="s">
        <v>32</v>
      </c>
      <c r="E345">
        <v>0.25</v>
      </c>
      <c r="F345">
        <v>89</v>
      </c>
      <c r="G345" s="31">
        <v>138692</v>
      </c>
      <c r="H345" s="31">
        <v>14458</v>
      </c>
      <c r="I345" s="31">
        <v>3648</v>
      </c>
      <c r="J345" s="31">
        <f t="shared" si="20"/>
        <v>1558.3370786516855</v>
      </c>
      <c r="K345" s="31">
        <f t="shared" si="21"/>
        <v>162.44943820224719</v>
      </c>
      <c r="L345" s="31">
        <f t="shared" si="22"/>
        <v>40.988764044943821</v>
      </c>
      <c r="M345" s="39">
        <f t="shared" si="23"/>
        <v>-1.1195705100411908</v>
      </c>
    </row>
    <row r="346" spans="1:13" x14ac:dyDescent="0.2">
      <c r="A346">
        <v>40426</v>
      </c>
      <c r="B346" t="s">
        <v>183</v>
      </c>
      <c r="C346" t="s">
        <v>54</v>
      </c>
      <c r="D346" t="s">
        <v>32</v>
      </c>
      <c r="E346">
        <v>0.25</v>
      </c>
      <c r="F346">
        <v>89</v>
      </c>
      <c r="G346" s="31">
        <v>190200</v>
      </c>
      <c r="H346" s="31">
        <v>8082</v>
      </c>
      <c r="I346" s="31">
        <v>5002</v>
      </c>
      <c r="J346" s="31">
        <f t="shared" si="20"/>
        <v>2137.0786516853932</v>
      </c>
      <c r="K346" s="31">
        <f t="shared" si="21"/>
        <v>90.80898876404494</v>
      </c>
      <c r="L346" s="31">
        <f t="shared" si="22"/>
        <v>56.202247191011239</v>
      </c>
      <c r="M346" s="39">
        <f t="shared" si="23"/>
        <v>-0.98889840675089369</v>
      </c>
    </row>
    <row r="347" spans="1:13" x14ac:dyDescent="0.2">
      <c r="A347">
        <v>40427</v>
      </c>
      <c r="B347" t="s">
        <v>183</v>
      </c>
      <c r="C347" t="s">
        <v>54</v>
      </c>
      <c r="D347" t="s">
        <v>32</v>
      </c>
      <c r="E347">
        <v>0.25</v>
      </c>
      <c r="F347">
        <v>89</v>
      </c>
      <c r="G347" s="31">
        <v>178890</v>
      </c>
      <c r="H347" s="31">
        <v>9286</v>
      </c>
      <c r="I347" s="31">
        <v>4704</v>
      </c>
      <c r="J347" s="31">
        <f t="shared" si="20"/>
        <v>2010</v>
      </c>
      <c r="K347" s="31">
        <f t="shared" si="21"/>
        <v>104.33707865168539</v>
      </c>
      <c r="L347" s="31">
        <f t="shared" si="22"/>
        <v>52.853932584269664</v>
      </c>
      <c r="M347" s="39">
        <f t="shared" si="23"/>
        <v>-1.0176578504588025</v>
      </c>
    </row>
    <row r="348" spans="1:13" x14ac:dyDescent="0.2">
      <c r="A348">
        <v>40428</v>
      </c>
      <c r="B348" t="s">
        <v>183</v>
      </c>
      <c r="C348" t="s">
        <v>54</v>
      </c>
      <c r="D348" t="s">
        <v>32</v>
      </c>
      <c r="E348">
        <v>0.25</v>
      </c>
      <c r="F348">
        <v>89</v>
      </c>
      <c r="G348" s="31">
        <v>230138</v>
      </c>
      <c r="H348" s="31">
        <v>11422</v>
      </c>
      <c r="I348" s="31">
        <v>6052</v>
      </c>
      <c r="J348" s="31">
        <f t="shared" si="20"/>
        <v>2585.8202247191011</v>
      </c>
      <c r="K348" s="31">
        <f t="shared" si="21"/>
        <v>128.3370786516854</v>
      </c>
      <c r="L348" s="31">
        <f t="shared" si="22"/>
        <v>68</v>
      </c>
      <c r="M348" s="39">
        <f t="shared" si="23"/>
        <v>-0.88756479637067809</v>
      </c>
    </row>
    <row r="349" spans="1:13" hidden="1" x14ac:dyDescent="0.2">
      <c r="A349">
        <v>40432</v>
      </c>
      <c r="B349" t="s">
        <v>205</v>
      </c>
      <c r="C349" t="s">
        <v>116</v>
      </c>
      <c r="D349" t="s">
        <v>32</v>
      </c>
      <c r="E349">
        <v>0.25</v>
      </c>
      <c r="F349">
        <v>75</v>
      </c>
      <c r="G349" s="31">
        <v>112478</v>
      </c>
      <c r="H349" s="31">
        <v>12758</v>
      </c>
      <c r="I349" s="31">
        <v>14048</v>
      </c>
      <c r="J349" s="31">
        <f t="shared" si="20"/>
        <v>1499.7066666666667</v>
      </c>
      <c r="K349" s="31">
        <f t="shared" si="21"/>
        <v>170.10666666666665</v>
      </c>
      <c r="L349" s="31">
        <f t="shared" si="22"/>
        <v>187.30666666666667</v>
      </c>
      <c r="M349" s="39">
        <f t="shared" si="23"/>
        <v>0.13718758414631371</v>
      </c>
    </row>
    <row r="350" spans="1:13" x14ac:dyDescent="0.2">
      <c r="A350">
        <v>40433</v>
      </c>
      <c r="B350" t="s">
        <v>183</v>
      </c>
      <c r="C350" t="s">
        <v>54</v>
      </c>
      <c r="D350" t="s">
        <v>32</v>
      </c>
      <c r="E350">
        <v>0.25</v>
      </c>
      <c r="F350">
        <v>89</v>
      </c>
      <c r="G350" s="31">
        <v>228150</v>
      </c>
      <c r="H350" s="31">
        <v>16792</v>
      </c>
      <c r="I350" s="31">
        <v>6000</v>
      </c>
      <c r="J350" s="31">
        <f t="shared" si="20"/>
        <v>2563.4831460674159</v>
      </c>
      <c r="K350" s="31">
        <f t="shared" si="21"/>
        <v>188.67415730337078</v>
      </c>
      <c r="L350" s="31">
        <f t="shared" si="22"/>
        <v>67.415730337078656</v>
      </c>
      <c r="M350" s="39">
        <f t="shared" si="23"/>
        <v>-0.89258322278950775</v>
      </c>
    </row>
    <row r="351" spans="1:13" x14ac:dyDescent="0.2">
      <c r="A351">
        <v>40434</v>
      </c>
      <c r="B351" t="s">
        <v>183</v>
      </c>
      <c r="C351" t="s">
        <v>54</v>
      </c>
      <c r="D351" t="s">
        <v>32</v>
      </c>
      <c r="E351">
        <v>0.25</v>
      </c>
      <c r="F351">
        <v>89</v>
      </c>
      <c r="G351" s="31">
        <v>301356</v>
      </c>
      <c r="H351" s="31">
        <v>15358</v>
      </c>
      <c r="I351" s="31">
        <v>7926</v>
      </c>
      <c r="J351" s="31">
        <f t="shared" si="20"/>
        <v>3386.0224719101125</v>
      </c>
      <c r="K351" s="31">
        <f t="shared" si="21"/>
        <v>172.56179775280899</v>
      </c>
      <c r="L351" s="31">
        <f t="shared" si="22"/>
        <v>89.056179775280896</v>
      </c>
      <c r="M351" s="39">
        <f t="shared" si="23"/>
        <v>-0.70670842889208374</v>
      </c>
    </row>
    <row r="352" spans="1:13" x14ac:dyDescent="0.2">
      <c r="A352">
        <v>40436</v>
      </c>
      <c r="B352" t="s">
        <v>99</v>
      </c>
      <c r="C352" t="s">
        <v>54</v>
      </c>
      <c r="D352" t="s">
        <v>32</v>
      </c>
      <c r="E352">
        <v>0.25</v>
      </c>
      <c r="F352">
        <v>89</v>
      </c>
      <c r="G352" s="31">
        <v>419300</v>
      </c>
      <c r="H352" s="31">
        <v>44518</v>
      </c>
      <c r="I352" s="31">
        <v>17276</v>
      </c>
      <c r="J352" s="31">
        <f t="shared" si="20"/>
        <v>4711.2359550561796</v>
      </c>
      <c r="K352" s="31">
        <f t="shared" si="21"/>
        <v>500.20224719101122</v>
      </c>
      <c r="L352" s="31">
        <f t="shared" si="22"/>
        <v>194.11235955056179</v>
      </c>
      <c r="M352" s="39">
        <f t="shared" si="23"/>
        <v>0.19564324449364615</v>
      </c>
    </row>
    <row r="353" spans="1:13" x14ac:dyDescent="0.2">
      <c r="A353">
        <v>40437</v>
      </c>
      <c r="B353" t="s">
        <v>99</v>
      </c>
      <c r="C353" t="s">
        <v>54</v>
      </c>
      <c r="D353" t="s">
        <v>32</v>
      </c>
      <c r="E353">
        <v>0.25</v>
      </c>
      <c r="F353">
        <v>89</v>
      </c>
      <c r="G353" s="31">
        <v>249692</v>
      </c>
      <c r="H353" s="31">
        <v>16726</v>
      </c>
      <c r="I353" s="31">
        <v>10288</v>
      </c>
      <c r="J353" s="31">
        <f t="shared" si="20"/>
        <v>2805.5280898876404</v>
      </c>
      <c r="K353" s="31">
        <f t="shared" si="21"/>
        <v>187.93258426966293</v>
      </c>
      <c r="L353" s="31">
        <f t="shared" si="22"/>
        <v>115.59550561797752</v>
      </c>
      <c r="M353" s="39">
        <f t="shared" si="23"/>
        <v>-0.47875605963677953</v>
      </c>
    </row>
    <row r="354" spans="1:13" x14ac:dyDescent="0.2">
      <c r="A354">
        <v>40438</v>
      </c>
      <c r="B354" t="s">
        <v>99</v>
      </c>
      <c r="C354" t="s">
        <v>54</v>
      </c>
      <c r="D354" t="s">
        <v>32</v>
      </c>
      <c r="E354">
        <v>0.25</v>
      </c>
      <c r="F354">
        <v>89</v>
      </c>
      <c r="G354" s="31">
        <v>147862</v>
      </c>
      <c r="H354" s="31">
        <v>11902</v>
      </c>
      <c r="I354" s="31">
        <v>6092</v>
      </c>
      <c r="J354" s="31">
        <f t="shared" si="20"/>
        <v>1661.370786516854</v>
      </c>
      <c r="K354" s="31">
        <f t="shared" si="21"/>
        <v>133.73033707865167</v>
      </c>
      <c r="L354" s="31">
        <f t="shared" si="22"/>
        <v>68.449438202247194</v>
      </c>
      <c r="M354" s="39">
        <f t="shared" si="23"/>
        <v>-0.88370446835619365</v>
      </c>
    </row>
    <row r="355" spans="1:13" x14ac:dyDescent="0.2">
      <c r="A355">
        <v>40439</v>
      </c>
      <c r="B355" t="s">
        <v>99</v>
      </c>
      <c r="C355" t="s">
        <v>54</v>
      </c>
      <c r="D355" t="s">
        <v>32</v>
      </c>
      <c r="E355">
        <v>0.25</v>
      </c>
      <c r="F355">
        <v>89</v>
      </c>
      <c r="G355" s="31">
        <v>177654</v>
      </c>
      <c r="H355" s="31">
        <v>21092</v>
      </c>
      <c r="I355" s="31">
        <v>7320</v>
      </c>
      <c r="J355" s="31">
        <f t="shared" si="20"/>
        <v>1996.1123595505619</v>
      </c>
      <c r="K355" s="31">
        <f t="shared" si="21"/>
        <v>236.98876404494382</v>
      </c>
      <c r="L355" s="31">
        <f t="shared" si="22"/>
        <v>82.247191011235955</v>
      </c>
      <c r="M355" s="39">
        <f t="shared" si="23"/>
        <v>-0.76519239831152241</v>
      </c>
    </row>
    <row r="356" spans="1:13" x14ac:dyDescent="0.2">
      <c r="A356">
        <v>40440</v>
      </c>
      <c r="B356" t="s">
        <v>99</v>
      </c>
      <c r="C356" t="s">
        <v>54</v>
      </c>
      <c r="D356" t="s">
        <v>32</v>
      </c>
      <c r="E356">
        <v>0.25</v>
      </c>
      <c r="F356">
        <v>89</v>
      </c>
      <c r="G356" s="31">
        <v>291054</v>
      </c>
      <c r="H356" s="31">
        <v>27344</v>
      </c>
      <c r="I356" s="31">
        <v>11992</v>
      </c>
      <c r="J356" s="31">
        <f t="shared" si="20"/>
        <v>3270.2696629213483</v>
      </c>
      <c r="K356" s="31">
        <f t="shared" si="21"/>
        <v>307.23595505617976</v>
      </c>
      <c r="L356" s="31">
        <f t="shared" si="22"/>
        <v>134.74157303370785</v>
      </c>
      <c r="M356" s="39">
        <f t="shared" si="23"/>
        <v>-0.31430608621974393</v>
      </c>
    </row>
    <row r="357" spans="1:13" hidden="1" x14ac:dyDescent="0.2">
      <c r="A357">
        <v>40441</v>
      </c>
      <c r="B357" t="s">
        <v>202</v>
      </c>
      <c r="C357" t="s">
        <v>116</v>
      </c>
      <c r="D357" t="s">
        <v>32</v>
      </c>
      <c r="E357">
        <v>0.25</v>
      </c>
      <c r="F357">
        <v>14</v>
      </c>
      <c r="G357" s="31">
        <v>25748</v>
      </c>
      <c r="H357" s="31">
        <v>3508</v>
      </c>
      <c r="I357" s="31">
        <v>3348</v>
      </c>
      <c r="J357" s="31">
        <f t="shared" si="20"/>
        <v>1839.1428571428571</v>
      </c>
      <c r="K357" s="31">
        <f t="shared" si="21"/>
        <v>250.57142857142858</v>
      </c>
      <c r="L357" s="31">
        <f t="shared" si="22"/>
        <v>239.14285714285714</v>
      </c>
      <c r="M357" s="39">
        <f t="shared" si="23"/>
        <v>0.5824205377734516</v>
      </c>
    </row>
    <row r="358" spans="1:13" hidden="1" x14ac:dyDescent="0.2">
      <c r="A358">
        <v>40442</v>
      </c>
      <c r="B358" t="s">
        <v>204</v>
      </c>
      <c r="C358" t="s">
        <v>116</v>
      </c>
      <c r="D358" t="s">
        <v>32</v>
      </c>
      <c r="E358">
        <v>0.25</v>
      </c>
      <c r="F358">
        <v>14</v>
      </c>
      <c r="G358" s="31">
        <v>33524</v>
      </c>
      <c r="H358" s="31">
        <v>5620</v>
      </c>
      <c r="I358" s="31">
        <v>4358</v>
      </c>
      <c r="J358" s="31">
        <f t="shared" si="20"/>
        <v>2394.5714285714284</v>
      </c>
      <c r="K358" s="31">
        <f t="shared" si="21"/>
        <v>401.42857142857144</v>
      </c>
      <c r="L358" s="31">
        <f t="shared" si="22"/>
        <v>311.28571428571428</v>
      </c>
      <c r="M358" s="39">
        <f t="shared" si="23"/>
        <v>1.2020721185270287</v>
      </c>
    </row>
    <row r="359" spans="1:13" hidden="1" x14ac:dyDescent="0.2">
      <c r="A359">
        <v>40443</v>
      </c>
      <c r="B359" t="s">
        <v>202</v>
      </c>
      <c r="C359" t="s">
        <v>116</v>
      </c>
      <c r="D359" t="s">
        <v>32</v>
      </c>
      <c r="E359">
        <v>0.25</v>
      </c>
      <c r="F359">
        <v>14</v>
      </c>
      <c r="G359" s="31">
        <v>31366</v>
      </c>
      <c r="H359" s="31">
        <v>4884</v>
      </c>
      <c r="I359" s="31">
        <v>4078</v>
      </c>
      <c r="J359" s="31">
        <f t="shared" si="20"/>
        <v>2240.4285714285716</v>
      </c>
      <c r="K359" s="31">
        <f t="shared" si="21"/>
        <v>348.85714285714283</v>
      </c>
      <c r="L359" s="31">
        <f t="shared" si="22"/>
        <v>291.28571428571428</v>
      </c>
      <c r="M359" s="39">
        <f t="shared" si="23"/>
        <v>1.0302875218824727</v>
      </c>
    </row>
    <row r="360" spans="1:13" hidden="1" x14ac:dyDescent="0.2">
      <c r="A360">
        <v>60074</v>
      </c>
      <c r="B360" t="s">
        <v>165</v>
      </c>
      <c r="C360" t="s">
        <v>116</v>
      </c>
      <c r="D360" t="s">
        <v>32</v>
      </c>
      <c r="E360">
        <v>1</v>
      </c>
      <c r="F360">
        <v>89</v>
      </c>
      <c r="G360" s="31">
        <v>62062</v>
      </c>
      <c r="H360" s="31">
        <v>-2240</v>
      </c>
      <c r="I360" s="31">
        <v>3122</v>
      </c>
      <c r="J360" s="31">
        <f t="shared" si="20"/>
        <v>697.32584269662925</v>
      </c>
      <c r="K360" s="31">
        <f t="shared" si="21"/>
        <v>-25.168539325842698</v>
      </c>
      <c r="L360" s="31">
        <f t="shared" si="22"/>
        <v>35.078651685393261</v>
      </c>
      <c r="M360" s="39">
        <f t="shared" si="23"/>
        <v>-1.1703338234316609</v>
      </c>
    </row>
    <row r="361" spans="1:13" hidden="1" x14ac:dyDescent="0.2">
      <c r="A361">
        <v>60075</v>
      </c>
      <c r="B361" t="s">
        <v>164</v>
      </c>
      <c r="C361" t="s">
        <v>116</v>
      </c>
      <c r="D361" t="s">
        <v>32</v>
      </c>
      <c r="E361">
        <v>1</v>
      </c>
      <c r="F361">
        <v>89</v>
      </c>
      <c r="G361" s="31">
        <v>60528</v>
      </c>
      <c r="H361" s="31">
        <v>5292</v>
      </c>
      <c r="I361" s="31">
        <v>3026</v>
      </c>
      <c r="J361" s="31">
        <f t="shared" si="20"/>
        <v>680.08988764044943</v>
      </c>
      <c r="K361" s="31">
        <f t="shared" si="21"/>
        <v>59.460674157303373</v>
      </c>
      <c r="L361" s="31">
        <f t="shared" si="22"/>
        <v>34</v>
      </c>
      <c r="M361" s="39">
        <f t="shared" si="23"/>
        <v>-1.1795986106664234</v>
      </c>
    </row>
    <row r="362" spans="1:13" hidden="1" x14ac:dyDescent="0.2">
      <c r="A362">
        <v>60086</v>
      </c>
      <c r="B362" t="s">
        <v>163</v>
      </c>
      <c r="C362" t="s">
        <v>116</v>
      </c>
      <c r="D362" t="s">
        <v>32</v>
      </c>
      <c r="E362">
        <v>1</v>
      </c>
      <c r="F362">
        <v>89</v>
      </c>
      <c r="G362" s="31">
        <v>50720</v>
      </c>
      <c r="H362" s="31">
        <v>-718</v>
      </c>
      <c r="I362" s="31">
        <v>2542</v>
      </c>
      <c r="J362" s="31">
        <f t="shared" si="20"/>
        <v>569.88764044943821</v>
      </c>
      <c r="K362" s="31">
        <f t="shared" si="21"/>
        <v>-8.0674157303370784</v>
      </c>
      <c r="L362" s="31">
        <f t="shared" si="22"/>
        <v>28.561797752808989</v>
      </c>
      <c r="M362" s="39">
        <f t="shared" si="23"/>
        <v>-1.2263085796416846</v>
      </c>
    </row>
    <row r="363" spans="1:13" hidden="1" x14ac:dyDescent="0.2">
      <c r="A363">
        <v>60087</v>
      </c>
      <c r="B363" t="s">
        <v>162</v>
      </c>
      <c r="C363" t="s">
        <v>116</v>
      </c>
      <c r="D363" t="s">
        <v>32</v>
      </c>
      <c r="E363">
        <v>1</v>
      </c>
      <c r="F363">
        <v>89</v>
      </c>
      <c r="G363" s="31">
        <v>71260</v>
      </c>
      <c r="H363" s="31">
        <v>-3902</v>
      </c>
      <c r="I363" s="31">
        <v>3564</v>
      </c>
      <c r="J363" s="31">
        <f t="shared" si="20"/>
        <v>800.67415730337075</v>
      </c>
      <c r="K363" s="31">
        <f t="shared" si="21"/>
        <v>-43.842696629213485</v>
      </c>
      <c r="L363" s="31">
        <f t="shared" si="22"/>
        <v>40.044943820224717</v>
      </c>
      <c r="M363" s="39">
        <f t="shared" si="23"/>
        <v>-1.1276771988716081</v>
      </c>
    </row>
    <row r="364" spans="1:13" hidden="1" x14ac:dyDescent="0.2">
      <c r="A364">
        <v>60097</v>
      </c>
      <c r="B364" t="s">
        <v>205</v>
      </c>
      <c r="C364" t="s">
        <v>116</v>
      </c>
      <c r="D364" t="s">
        <v>32</v>
      </c>
      <c r="E364">
        <v>1</v>
      </c>
      <c r="F364">
        <v>89</v>
      </c>
      <c r="G364" s="31">
        <v>220386</v>
      </c>
      <c r="H364" s="31">
        <v>31638</v>
      </c>
      <c r="I364" s="31">
        <v>24264</v>
      </c>
      <c r="J364" s="31">
        <f t="shared" si="20"/>
        <v>2476.2471910112358</v>
      </c>
      <c r="K364" s="31">
        <f t="shared" si="21"/>
        <v>355.4831460674157</v>
      </c>
      <c r="L364" s="31">
        <f t="shared" si="22"/>
        <v>272.62921348314609</v>
      </c>
      <c r="M364" s="39">
        <f t="shared" si="23"/>
        <v>0.87004254862407204</v>
      </c>
    </row>
    <row r="365" spans="1:13" hidden="1" x14ac:dyDescent="0.2">
      <c r="A365">
        <v>60098</v>
      </c>
      <c r="B365" t="s">
        <v>206</v>
      </c>
      <c r="C365" t="s">
        <v>116</v>
      </c>
      <c r="D365" t="s">
        <v>32</v>
      </c>
      <c r="E365">
        <v>1</v>
      </c>
      <c r="F365">
        <v>89</v>
      </c>
      <c r="G365" s="31">
        <v>174316</v>
      </c>
      <c r="H365" s="31">
        <v>20328</v>
      </c>
      <c r="I365" s="31">
        <v>19136</v>
      </c>
      <c r="J365" s="31">
        <f t="shared" si="20"/>
        <v>1958.6067415730338</v>
      </c>
      <c r="K365" s="31">
        <f t="shared" si="21"/>
        <v>228.40449438202248</v>
      </c>
      <c r="L365" s="31">
        <f t="shared" si="22"/>
        <v>215.01123595505618</v>
      </c>
      <c r="M365" s="39">
        <f t="shared" si="23"/>
        <v>0.37514849716717108</v>
      </c>
    </row>
    <row r="366" spans="1:13" x14ac:dyDescent="0.2">
      <c r="A366">
        <v>60100</v>
      </c>
      <c r="B366" t="s">
        <v>71</v>
      </c>
      <c r="C366" t="s">
        <v>54</v>
      </c>
      <c r="D366" t="s">
        <v>32</v>
      </c>
      <c r="E366">
        <v>1</v>
      </c>
      <c r="F366">
        <v>89</v>
      </c>
      <c r="G366" s="31">
        <v>71326</v>
      </c>
      <c r="H366" s="31">
        <v>4198</v>
      </c>
      <c r="I366" s="31">
        <v>2304</v>
      </c>
      <c r="J366" s="31">
        <f t="shared" si="20"/>
        <v>801.41573033707868</v>
      </c>
      <c r="K366" s="31">
        <f t="shared" si="21"/>
        <v>47.168539325842694</v>
      </c>
      <c r="L366" s="31">
        <f t="shared" si="22"/>
        <v>25.887640449438202</v>
      </c>
      <c r="M366" s="39">
        <f t="shared" si="23"/>
        <v>-1.2492775313278668</v>
      </c>
    </row>
    <row r="367" spans="1:13" x14ac:dyDescent="0.2">
      <c r="A367">
        <v>60101</v>
      </c>
      <c r="B367" t="s">
        <v>71</v>
      </c>
      <c r="C367" t="s">
        <v>54</v>
      </c>
      <c r="D367" t="s">
        <v>32</v>
      </c>
      <c r="E367">
        <v>1</v>
      </c>
      <c r="F367">
        <v>89</v>
      </c>
      <c r="G367" s="31">
        <v>73082</v>
      </c>
      <c r="H367" s="31">
        <v>17568</v>
      </c>
      <c r="I367" s="31">
        <v>2360</v>
      </c>
      <c r="J367" s="31">
        <f t="shared" si="20"/>
        <v>821.14606741573039</v>
      </c>
      <c r="K367" s="31">
        <f t="shared" si="21"/>
        <v>197.3932584269663</v>
      </c>
      <c r="L367" s="31">
        <f t="shared" si="22"/>
        <v>26.516853932584269</v>
      </c>
      <c r="M367" s="39">
        <f t="shared" si="23"/>
        <v>-1.2438730721075888</v>
      </c>
    </row>
    <row r="368" spans="1:13" x14ac:dyDescent="0.2">
      <c r="A368">
        <v>60102</v>
      </c>
      <c r="B368" t="s">
        <v>71</v>
      </c>
      <c r="C368" t="s">
        <v>54</v>
      </c>
      <c r="D368" t="s">
        <v>32</v>
      </c>
      <c r="E368">
        <v>1</v>
      </c>
      <c r="F368">
        <v>89</v>
      </c>
      <c r="G368" s="31">
        <v>70086</v>
      </c>
      <c r="H368" s="31">
        <v>-4442</v>
      </c>
      <c r="I368" s="31">
        <v>2264</v>
      </c>
      <c r="J368" s="31">
        <f t="shared" si="20"/>
        <v>787.48314606741576</v>
      </c>
      <c r="K368" s="31">
        <f t="shared" si="21"/>
        <v>-49.91011235955056</v>
      </c>
      <c r="L368" s="31">
        <f t="shared" si="22"/>
        <v>25.438202247191011</v>
      </c>
      <c r="M368" s="39">
        <f t="shared" si="23"/>
        <v>-1.2531378593423512</v>
      </c>
    </row>
    <row r="369" spans="1:13" x14ac:dyDescent="0.2">
      <c r="A369">
        <v>60103</v>
      </c>
      <c r="B369" t="s">
        <v>71</v>
      </c>
      <c r="C369" t="s">
        <v>54</v>
      </c>
      <c r="D369" t="s">
        <v>32</v>
      </c>
      <c r="E369">
        <v>1</v>
      </c>
      <c r="F369">
        <v>89</v>
      </c>
      <c r="G369" s="31">
        <v>116020</v>
      </c>
      <c r="H369" s="31">
        <v>22174</v>
      </c>
      <c r="I369" s="31">
        <v>3748</v>
      </c>
      <c r="J369" s="31">
        <f t="shared" si="20"/>
        <v>1303.5955056179776</v>
      </c>
      <c r="K369" s="31">
        <f t="shared" si="21"/>
        <v>249.14606741573033</v>
      </c>
      <c r="L369" s="31">
        <f t="shared" si="22"/>
        <v>42.112359550561798</v>
      </c>
      <c r="M369" s="39">
        <f t="shared" si="23"/>
        <v>-1.1099196900049799</v>
      </c>
    </row>
    <row r="370" spans="1:13" x14ac:dyDescent="0.2">
      <c r="A370">
        <v>60104</v>
      </c>
      <c r="B370" t="s">
        <v>69</v>
      </c>
      <c r="C370" t="s">
        <v>54</v>
      </c>
      <c r="D370" t="s">
        <v>32</v>
      </c>
      <c r="E370">
        <v>1</v>
      </c>
      <c r="F370">
        <v>89</v>
      </c>
      <c r="G370" s="31">
        <v>83598</v>
      </c>
      <c r="H370" s="31">
        <v>8200</v>
      </c>
      <c r="I370" s="31">
        <v>2174</v>
      </c>
      <c r="J370" s="31">
        <f t="shared" si="20"/>
        <v>939.30337078651689</v>
      </c>
      <c r="K370" s="31">
        <f t="shared" si="21"/>
        <v>92.134831460674164</v>
      </c>
      <c r="L370" s="31">
        <f t="shared" si="22"/>
        <v>24.426966292134832</v>
      </c>
      <c r="M370" s="39">
        <f t="shared" si="23"/>
        <v>-1.2618235973749412</v>
      </c>
    </row>
    <row r="371" spans="1:13" x14ac:dyDescent="0.2">
      <c r="A371">
        <v>60105</v>
      </c>
      <c r="B371" t="s">
        <v>69</v>
      </c>
      <c r="C371" t="s">
        <v>54</v>
      </c>
      <c r="D371" t="s">
        <v>32</v>
      </c>
      <c r="E371">
        <v>1</v>
      </c>
      <c r="F371">
        <v>89</v>
      </c>
      <c r="G371" s="31">
        <v>557480</v>
      </c>
      <c r="H371" s="31">
        <v>48998</v>
      </c>
      <c r="I371" s="31">
        <v>14494</v>
      </c>
      <c r="J371" s="31">
        <f t="shared" si="20"/>
        <v>6263.8202247191011</v>
      </c>
      <c r="K371" s="31">
        <f t="shared" si="21"/>
        <v>550.5393258426966</v>
      </c>
      <c r="L371" s="31">
        <f t="shared" si="22"/>
        <v>162.85393258426967</v>
      </c>
      <c r="M371" s="39">
        <f t="shared" si="23"/>
        <v>-7.284256891374416E-2</v>
      </c>
    </row>
    <row r="372" spans="1:13" x14ac:dyDescent="0.2">
      <c r="A372">
        <v>60106</v>
      </c>
      <c r="B372" t="s">
        <v>69</v>
      </c>
      <c r="C372" t="s">
        <v>54</v>
      </c>
      <c r="D372" t="s">
        <v>32</v>
      </c>
      <c r="E372">
        <v>1</v>
      </c>
      <c r="F372">
        <v>89</v>
      </c>
      <c r="G372" s="31">
        <v>309810</v>
      </c>
      <c r="H372" s="31">
        <v>21630</v>
      </c>
      <c r="I372" s="31">
        <v>8056</v>
      </c>
      <c r="J372" s="31">
        <f t="shared" si="20"/>
        <v>3481.0112359550562</v>
      </c>
      <c r="K372" s="31">
        <f t="shared" si="21"/>
        <v>243.03370786516854</v>
      </c>
      <c r="L372" s="31">
        <f t="shared" si="22"/>
        <v>90.516853932584269</v>
      </c>
      <c r="M372" s="39">
        <f t="shared" si="23"/>
        <v>-0.69416236284500932</v>
      </c>
    </row>
    <row r="373" spans="1:13" x14ac:dyDescent="0.2">
      <c r="A373">
        <v>60107</v>
      </c>
      <c r="B373" t="s">
        <v>69</v>
      </c>
      <c r="C373" t="s">
        <v>54</v>
      </c>
      <c r="D373" t="s">
        <v>32</v>
      </c>
      <c r="E373">
        <v>1</v>
      </c>
      <c r="F373">
        <v>89</v>
      </c>
      <c r="G373" s="31">
        <v>49178</v>
      </c>
      <c r="H373" s="31">
        <v>4210</v>
      </c>
      <c r="I373" s="31">
        <v>1278</v>
      </c>
      <c r="J373" s="31">
        <f t="shared" si="20"/>
        <v>552.56179775280896</v>
      </c>
      <c r="K373" s="31">
        <f t="shared" si="21"/>
        <v>47.303370786516851</v>
      </c>
      <c r="L373" s="31">
        <f t="shared" si="22"/>
        <v>14.359550561797754</v>
      </c>
      <c r="M373" s="39">
        <f t="shared" si="23"/>
        <v>-1.3482949448993917</v>
      </c>
    </row>
    <row r="374" spans="1:13" hidden="1" x14ac:dyDescent="0.2">
      <c r="A374">
        <v>60108</v>
      </c>
      <c r="B374" t="s">
        <v>160</v>
      </c>
      <c r="C374" t="s">
        <v>51</v>
      </c>
      <c r="D374" t="s">
        <v>32</v>
      </c>
      <c r="E374">
        <v>1</v>
      </c>
      <c r="F374">
        <v>89</v>
      </c>
      <c r="G374" s="31">
        <v>67684</v>
      </c>
      <c r="H374" s="31">
        <v>-4162</v>
      </c>
      <c r="I374" s="31">
        <v>3398</v>
      </c>
      <c r="J374" s="31">
        <f t="shared" si="20"/>
        <v>760.49438202247188</v>
      </c>
      <c r="K374" s="31">
        <f t="shared" si="21"/>
        <v>-46.764044943820224</v>
      </c>
      <c r="L374" s="31">
        <f t="shared" si="22"/>
        <v>38.179775280898873</v>
      </c>
      <c r="M374" s="39">
        <f t="shared" si="23"/>
        <v>-1.1436975601317185</v>
      </c>
    </row>
    <row r="375" spans="1:13" hidden="1" x14ac:dyDescent="0.2">
      <c r="A375">
        <v>60109</v>
      </c>
      <c r="B375" t="s">
        <v>131</v>
      </c>
      <c r="C375" t="s">
        <v>116</v>
      </c>
      <c r="D375" t="s">
        <v>32</v>
      </c>
      <c r="E375">
        <v>1</v>
      </c>
      <c r="F375">
        <v>89</v>
      </c>
      <c r="G375" s="31">
        <v>172136</v>
      </c>
      <c r="H375" s="31">
        <v>19556</v>
      </c>
      <c r="I375" s="31">
        <v>12858</v>
      </c>
      <c r="J375" s="31">
        <f t="shared" si="20"/>
        <v>1934.1123595505619</v>
      </c>
      <c r="K375" s="31">
        <f t="shared" si="21"/>
        <v>219.73033707865167</v>
      </c>
      <c r="L375" s="31">
        <f t="shared" si="22"/>
        <v>144.47191011235955</v>
      </c>
      <c r="M375" s="39">
        <f t="shared" si="23"/>
        <v>-0.23072998470615641</v>
      </c>
    </row>
  </sheetData>
  <autoFilter ref="A7:M375" xr:uid="{00000000-0009-0000-0000-00000C000000}">
    <filterColumn colId="2">
      <filters>
        <filter val="POKER"/>
      </filters>
    </filterColumn>
  </autoFilter>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
  <sheetViews>
    <sheetView zoomScale="150" zoomScaleNormal="150" workbookViewId="0">
      <selection activeCell="A4" sqref="A4"/>
    </sheetView>
  </sheetViews>
  <sheetFormatPr defaultRowHeight="12.75" x14ac:dyDescent="0.2"/>
  <cols>
    <col min="1" max="1" width="10.85546875" customWidth="1"/>
    <col min="3" max="4" width="14.7109375" customWidth="1"/>
  </cols>
  <sheetData>
    <row r="1" spans="1:4" ht="15.75" x14ac:dyDescent="0.25">
      <c r="A1" s="37" t="s">
        <v>375</v>
      </c>
      <c r="C1" s="68" t="s">
        <v>353</v>
      </c>
    </row>
    <row r="2" spans="1:4" x14ac:dyDescent="0.2">
      <c r="A2" t="s">
        <v>1163</v>
      </c>
    </row>
    <row r="3" spans="1:4" x14ac:dyDescent="0.2">
      <c r="A3" t="s">
        <v>374</v>
      </c>
    </row>
    <row r="5" spans="1:4" ht="13.5" thickBot="1" x14ac:dyDescent="0.25">
      <c r="B5" s="76"/>
      <c r="C5" s="85" t="s">
        <v>373</v>
      </c>
      <c r="D5" s="85"/>
    </row>
    <row r="6" spans="1:4" ht="13.5" thickTop="1" x14ac:dyDescent="0.2">
      <c r="A6" s="75" t="s">
        <v>348</v>
      </c>
      <c r="B6" s="15" t="s">
        <v>347</v>
      </c>
      <c r="C6" s="74" t="s">
        <v>372</v>
      </c>
      <c r="D6" s="74" t="s">
        <v>371</v>
      </c>
    </row>
    <row r="7" spans="1:4" x14ac:dyDescent="0.2">
      <c r="A7" s="73">
        <v>42978</v>
      </c>
      <c r="B7">
        <v>1</v>
      </c>
      <c r="C7" s="31">
        <v>425.2425483870968</v>
      </c>
      <c r="D7" s="31">
        <v>101.26570218039859</v>
      </c>
    </row>
    <row r="8" spans="1:4" x14ac:dyDescent="0.2">
      <c r="A8" s="73">
        <v>43008</v>
      </c>
      <c r="B8">
        <v>2</v>
      </c>
      <c r="C8" s="31">
        <v>458.21002500000003</v>
      </c>
      <c r="D8" s="31">
        <v>99.507976675711319</v>
      </c>
    </row>
    <row r="9" spans="1:4" x14ac:dyDescent="0.2">
      <c r="A9" s="73">
        <v>43039</v>
      </c>
      <c r="B9">
        <v>3</v>
      </c>
      <c r="C9" s="31">
        <v>490.21773387096778</v>
      </c>
      <c r="D9" s="31">
        <v>89.071197305937986</v>
      </c>
    </row>
    <row r="10" spans="1:4" x14ac:dyDescent="0.2">
      <c r="A10" s="73">
        <v>43069</v>
      </c>
      <c r="B10">
        <v>4</v>
      </c>
      <c r="C10" s="31">
        <v>398.17755249999999</v>
      </c>
      <c r="D10" s="31">
        <v>81.505219053398548</v>
      </c>
    </row>
    <row r="11" spans="1:4" x14ac:dyDescent="0.2">
      <c r="A11" s="73">
        <v>43100</v>
      </c>
      <c r="B11">
        <v>5</v>
      </c>
      <c r="C11" s="31">
        <v>400.89662177419353</v>
      </c>
      <c r="D11" s="31">
        <v>75.550722949571821</v>
      </c>
    </row>
    <row r="12" spans="1:4" x14ac:dyDescent="0.2">
      <c r="A12" s="73">
        <v>43131</v>
      </c>
      <c r="B12">
        <v>6</v>
      </c>
      <c r="C12" s="31">
        <v>474.62968790322577</v>
      </c>
      <c r="D12" s="31">
        <v>82.110520485190193</v>
      </c>
    </row>
    <row r="13" spans="1:4" x14ac:dyDescent="0.2">
      <c r="A13" s="73">
        <v>43159</v>
      </c>
      <c r="B13">
        <v>7</v>
      </c>
      <c r="C13" s="31">
        <v>480.70273125</v>
      </c>
      <c r="D13" s="31">
        <v>87.568982787273114</v>
      </c>
    </row>
    <row r="14" spans="1:4" x14ac:dyDescent="0.2">
      <c r="A14" s="73">
        <v>43190</v>
      </c>
      <c r="B14">
        <v>8</v>
      </c>
      <c r="C14" s="31">
        <v>451.05266612903222</v>
      </c>
      <c r="D14" s="31">
        <v>78.375614076936031</v>
      </c>
    </row>
    <row r="15" spans="1:4" x14ac:dyDescent="0.2">
      <c r="A15" s="73">
        <v>43220</v>
      </c>
      <c r="B15">
        <v>9</v>
      </c>
      <c r="C15" s="31">
        <v>554.94888750000007</v>
      </c>
      <c r="D15" s="31">
        <v>88.659134841193733</v>
      </c>
    </row>
    <row r="16" spans="1:4" x14ac:dyDescent="0.2">
      <c r="A16" s="73">
        <v>43251</v>
      </c>
      <c r="B16">
        <v>10</v>
      </c>
      <c r="C16" s="31">
        <v>391.77882822580642</v>
      </c>
      <c r="D16" s="31">
        <v>87.231318275875694</v>
      </c>
    </row>
    <row r="17" spans="1:4" x14ac:dyDescent="0.2">
      <c r="A17" s="73">
        <v>43281</v>
      </c>
      <c r="B17">
        <v>11</v>
      </c>
      <c r="C17" s="31">
        <v>395.9122825</v>
      </c>
      <c r="D17" s="31">
        <v>92.926464328581332</v>
      </c>
    </row>
    <row r="18" spans="1:4" x14ac:dyDescent="0.2">
      <c r="A18" s="73">
        <v>43312</v>
      </c>
      <c r="B18">
        <v>12</v>
      </c>
      <c r="C18" s="31">
        <v>523.72507983870969</v>
      </c>
      <c r="D18" s="31">
        <v>114.15120908541135</v>
      </c>
    </row>
    <row r="19" spans="1:4" x14ac:dyDescent="0.2">
      <c r="A19" s="73">
        <v>43343</v>
      </c>
      <c r="B19">
        <v>13</v>
      </c>
      <c r="C19" s="31">
        <v>552.70079516129033</v>
      </c>
      <c r="D19" s="31">
        <v>117.83960457274247</v>
      </c>
    </row>
    <row r="21" spans="1:4" x14ac:dyDescent="0.2">
      <c r="B21" s="71" t="s">
        <v>1161</v>
      </c>
      <c r="C21" s="84">
        <f>SLOPE(C7:C19,$B7:$B19)</f>
        <v>5.387001572580643</v>
      </c>
      <c r="D21" s="84">
        <f>SLOPE(D7:D19,$B7:$B19)</f>
        <v>1.2513234040415271</v>
      </c>
    </row>
    <row r="22" spans="1:4" x14ac:dyDescent="0.2">
      <c r="B22" s="71" t="s">
        <v>1162</v>
      </c>
      <c r="C22" s="83">
        <f>RSQ(C7:C19,$B7:$B19)</f>
        <v>0.13019189705858916</v>
      </c>
      <c r="D22" s="83">
        <f>RSQ(D7:D19,$B7:$B19)</f>
        <v>0.14054246225736025</v>
      </c>
    </row>
    <row r="25" spans="1:4" x14ac:dyDescent="0.2">
      <c r="A25" s="16" t="s">
        <v>1171</v>
      </c>
    </row>
  </sheetData>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zoomScale="190" zoomScaleNormal="190" workbookViewId="0">
      <selection activeCell="A5" sqref="A5"/>
    </sheetView>
  </sheetViews>
  <sheetFormatPr defaultRowHeight="12.75" x14ac:dyDescent="0.2"/>
  <cols>
    <col min="1" max="1" width="14" style="89" customWidth="1"/>
    <col min="2" max="2" width="12.7109375" style="88" customWidth="1"/>
    <col min="3" max="5" width="12.7109375" style="87" customWidth="1"/>
    <col min="6" max="6" width="12.7109375" style="86" customWidth="1"/>
    <col min="7" max="8" width="14.42578125" style="86" customWidth="1"/>
    <col min="9" max="256" width="9.140625" style="86"/>
    <col min="257" max="257" width="14" style="86" customWidth="1"/>
    <col min="258" max="262" width="12.7109375" style="86" customWidth="1"/>
    <col min="263" max="264" width="14.42578125" style="86" customWidth="1"/>
    <col min="265" max="512" width="9.140625" style="86"/>
    <col min="513" max="513" width="14" style="86" customWidth="1"/>
    <col min="514" max="518" width="12.7109375" style="86" customWidth="1"/>
    <col min="519" max="520" width="14.42578125" style="86" customWidth="1"/>
    <col min="521" max="768" width="9.140625" style="86"/>
    <col min="769" max="769" width="14" style="86" customWidth="1"/>
    <col min="770" max="774" width="12.7109375" style="86" customWidth="1"/>
    <col min="775" max="776" width="14.42578125" style="86" customWidth="1"/>
    <col min="777" max="1024" width="9.140625" style="86"/>
    <col min="1025" max="1025" width="14" style="86" customWidth="1"/>
    <col min="1026" max="1030" width="12.7109375" style="86" customWidth="1"/>
    <col min="1031" max="1032" width="14.42578125" style="86" customWidth="1"/>
    <col min="1033" max="1280" width="9.140625" style="86"/>
    <col min="1281" max="1281" width="14" style="86" customWidth="1"/>
    <col min="1282" max="1286" width="12.7109375" style="86" customWidth="1"/>
    <col min="1287" max="1288" width="14.42578125" style="86" customWidth="1"/>
    <col min="1289" max="1536" width="9.140625" style="86"/>
    <col min="1537" max="1537" width="14" style="86" customWidth="1"/>
    <col min="1538" max="1542" width="12.7109375" style="86" customWidth="1"/>
    <col min="1543" max="1544" width="14.42578125" style="86" customWidth="1"/>
    <col min="1545" max="1792" width="9.140625" style="86"/>
    <col min="1793" max="1793" width="14" style="86" customWidth="1"/>
    <col min="1794" max="1798" width="12.7109375" style="86" customWidth="1"/>
    <col min="1799" max="1800" width="14.42578125" style="86" customWidth="1"/>
    <col min="1801" max="2048" width="9.140625" style="86"/>
    <col min="2049" max="2049" width="14" style="86" customWidth="1"/>
    <col min="2050" max="2054" width="12.7109375" style="86" customWidth="1"/>
    <col min="2055" max="2056" width="14.42578125" style="86" customWidth="1"/>
    <col min="2057" max="2304" width="9.140625" style="86"/>
    <col min="2305" max="2305" width="14" style="86" customWidth="1"/>
    <col min="2306" max="2310" width="12.7109375" style="86" customWidth="1"/>
    <col min="2311" max="2312" width="14.42578125" style="86" customWidth="1"/>
    <col min="2313" max="2560" width="9.140625" style="86"/>
    <col min="2561" max="2561" width="14" style="86" customWidth="1"/>
    <col min="2562" max="2566" width="12.7109375" style="86" customWidth="1"/>
    <col min="2567" max="2568" width="14.42578125" style="86" customWidth="1"/>
    <col min="2569" max="2816" width="9.140625" style="86"/>
    <col min="2817" max="2817" width="14" style="86" customWidth="1"/>
    <col min="2818" max="2822" width="12.7109375" style="86" customWidth="1"/>
    <col min="2823" max="2824" width="14.42578125" style="86" customWidth="1"/>
    <col min="2825" max="3072" width="9.140625" style="86"/>
    <col min="3073" max="3073" width="14" style="86" customWidth="1"/>
    <col min="3074" max="3078" width="12.7109375" style="86" customWidth="1"/>
    <col min="3079" max="3080" width="14.42578125" style="86" customWidth="1"/>
    <col min="3081" max="3328" width="9.140625" style="86"/>
    <col min="3329" max="3329" width="14" style="86" customWidth="1"/>
    <col min="3330" max="3334" width="12.7109375" style="86" customWidth="1"/>
    <col min="3335" max="3336" width="14.42578125" style="86" customWidth="1"/>
    <col min="3337" max="3584" width="9.140625" style="86"/>
    <col min="3585" max="3585" width="14" style="86" customWidth="1"/>
    <col min="3586" max="3590" width="12.7109375" style="86" customWidth="1"/>
    <col min="3591" max="3592" width="14.42578125" style="86" customWidth="1"/>
    <col min="3593" max="3840" width="9.140625" style="86"/>
    <col min="3841" max="3841" width="14" style="86" customWidth="1"/>
    <col min="3842" max="3846" width="12.7109375" style="86" customWidth="1"/>
    <col min="3847" max="3848" width="14.42578125" style="86" customWidth="1"/>
    <col min="3849" max="4096" width="9.140625" style="86"/>
    <col min="4097" max="4097" width="14" style="86" customWidth="1"/>
    <col min="4098" max="4102" width="12.7109375" style="86" customWidth="1"/>
    <col min="4103" max="4104" width="14.42578125" style="86" customWidth="1"/>
    <col min="4105" max="4352" width="9.140625" style="86"/>
    <col min="4353" max="4353" width="14" style="86" customWidth="1"/>
    <col min="4354" max="4358" width="12.7109375" style="86" customWidth="1"/>
    <col min="4359" max="4360" width="14.42578125" style="86" customWidth="1"/>
    <col min="4361" max="4608" width="9.140625" style="86"/>
    <col min="4609" max="4609" width="14" style="86" customWidth="1"/>
    <col min="4610" max="4614" width="12.7109375" style="86" customWidth="1"/>
    <col min="4615" max="4616" width="14.42578125" style="86" customWidth="1"/>
    <col min="4617" max="4864" width="9.140625" style="86"/>
    <col min="4865" max="4865" width="14" style="86" customWidth="1"/>
    <col min="4866" max="4870" width="12.7109375" style="86" customWidth="1"/>
    <col min="4871" max="4872" width="14.42578125" style="86" customWidth="1"/>
    <col min="4873" max="5120" width="9.140625" style="86"/>
    <col min="5121" max="5121" width="14" style="86" customWidth="1"/>
    <col min="5122" max="5126" width="12.7109375" style="86" customWidth="1"/>
    <col min="5127" max="5128" width="14.42578125" style="86" customWidth="1"/>
    <col min="5129" max="5376" width="9.140625" style="86"/>
    <col min="5377" max="5377" width="14" style="86" customWidth="1"/>
    <col min="5378" max="5382" width="12.7109375" style="86" customWidth="1"/>
    <col min="5383" max="5384" width="14.42578125" style="86" customWidth="1"/>
    <col min="5385" max="5632" width="9.140625" style="86"/>
    <col min="5633" max="5633" width="14" style="86" customWidth="1"/>
    <col min="5634" max="5638" width="12.7109375" style="86" customWidth="1"/>
    <col min="5639" max="5640" width="14.42578125" style="86" customWidth="1"/>
    <col min="5641" max="5888" width="9.140625" style="86"/>
    <col min="5889" max="5889" width="14" style="86" customWidth="1"/>
    <col min="5890" max="5894" width="12.7109375" style="86" customWidth="1"/>
    <col min="5895" max="5896" width="14.42578125" style="86" customWidth="1"/>
    <col min="5897" max="6144" width="9.140625" style="86"/>
    <col min="6145" max="6145" width="14" style="86" customWidth="1"/>
    <col min="6146" max="6150" width="12.7109375" style="86" customWidth="1"/>
    <col min="6151" max="6152" width="14.42578125" style="86" customWidth="1"/>
    <col min="6153" max="6400" width="9.140625" style="86"/>
    <col min="6401" max="6401" width="14" style="86" customWidth="1"/>
    <col min="6402" max="6406" width="12.7109375" style="86" customWidth="1"/>
    <col min="6407" max="6408" width="14.42578125" style="86" customWidth="1"/>
    <col min="6409" max="6656" width="9.140625" style="86"/>
    <col min="6657" max="6657" width="14" style="86" customWidth="1"/>
    <col min="6658" max="6662" width="12.7109375" style="86" customWidth="1"/>
    <col min="6663" max="6664" width="14.42578125" style="86" customWidth="1"/>
    <col min="6665" max="6912" width="9.140625" style="86"/>
    <col min="6913" max="6913" width="14" style="86" customWidth="1"/>
    <col min="6914" max="6918" width="12.7109375" style="86" customWidth="1"/>
    <col min="6919" max="6920" width="14.42578125" style="86" customWidth="1"/>
    <col min="6921" max="7168" width="9.140625" style="86"/>
    <col min="7169" max="7169" width="14" style="86" customWidth="1"/>
    <col min="7170" max="7174" width="12.7109375" style="86" customWidth="1"/>
    <col min="7175" max="7176" width="14.42578125" style="86" customWidth="1"/>
    <col min="7177" max="7424" width="9.140625" style="86"/>
    <col min="7425" max="7425" width="14" style="86" customWidth="1"/>
    <col min="7426" max="7430" width="12.7109375" style="86" customWidth="1"/>
    <col min="7431" max="7432" width="14.42578125" style="86" customWidth="1"/>
    <col min="7433" max="7680" width="9.140625" style="86"/>
    <col min="7681" max="7681" width="14" style="86" customWidth="1"/>
    <col min="7682" max="7686" width="12.7109375" style="86" customWidth="1"/>
    <col min="7687" max="7688" width="14.42578125" style="86" customWidth="1"/>
    <col min="7689" max="7936" width="9.140625" style="86"/>
    <col min="7937" max="7937" width="14" style="86" customWidth="1"/>
    <col min="7938" max="7942" width="12.7109375" style="86" customWidth="1"/>
    <col min="7943" max="7944" width="14.42578125" style="86" customWidth="1"/>
    <col min="7945" max="8192" width="9.140625" style="86"/>
    <col min="8193" max="8193" width="14" style="86" customWidth="1"/>
    <col min="8194" max="8198" width="12.7109375" style="86" customWidth="1"/>
    <col min="8199" max="8200" width="14.42578125" style="86" customWidth="1"/>
    <col min="8201" max="8448" width="9.140625" style="86"/>
    <col min="8449" max="8449" width="14" style="86" customWidth="1"/>
    <col min="8450" max="8454" width="12.7109375" style="86" customWidth="1"/>
    <col min="8455" max="8456" width="14.42578125" style="86" customWidth="1"/>
    <col min="8457" max="8704" width="9.140625" style="86"/>
    <col min="8705" max="8705" width="14" style="86" customWidth="1"/>
    <col min="8706" max="8710" width="12.7109375" style="86" customWidth="1"/>
    <col min="8711" max="8712" width="14.42578125" style="86" customWidth="1"/>
    <col min="8713" max="8960" width="9.140625" style="86"/>
    <col min="8961" max="8961" width="14" style="86" customWidth="1"/>
    <col min="8962" max="8966" width="12.7109375" style="86" customWidth="1"/>
    <col min="8967" max="8968" width="14.42578125" style="86" customWidth="1"/>
    <col min="8969" max="9216" width="9.140625" style="86"/>
    <col min="9217" max="9217" width="14" style="86" customWidth="1"/>
    <col min="9218" max="9222" width="12.7109375" style="86" customWidth="1"/>
    <col min="9223" max="9224" width="14.42578125" style="86" customWidth="1"/>
    <col min="9225" max="9472" width="9.140625" style="86"/>
    <col min="9473" max="9473" width="14" style="86" customWidth="1"/>
    <col min="9474" max="9478" width="12.7109375" style="86" customWidth="1"/>
    <col min="9479" max="9480" width="14.42578125" style="86" customWidth="1"/>
    <col min="9481" max="9728" width="9.140625" style="86"/>
    <col min="9729" max="9729" width="14" style="86" customWidth="1"/>
    <col min="9730" max="9734" width="12.7109375" style="86" customWidth="1"/>
    <col min="9735" max="9736" width="14.42578125" style="86" customWidth="1"/>
    <col min="9737" max="9984" width="9.140625" style="86"/>
    <col min="9985" max="9985" width="14" style="86" customWidth="1"/>
    <col min="9986" max="9990" width="12.7109375" style="86" customWidth="1"/>
    <col min="9991" max="9992" width="14.42578125" style="86" customWidth="1"/>
    <col min="9993" max="10240" width="9.140625" style="86"/>
    <col min="10241" max="10241" width="14" style="86" customWidth="1"/>
    <col min="10242" max="10246" width="12.7109375" style="86" customWidth="1"/>
    <col min="10247" max="10248" width="14.42578125" style="86" customWidth="1"/>
    <col min="10249" max="10496" width="9.140625" style="86"/>
    <col min="10497" max="10497" width="14" style="86" customWidth="1"/>
    <col min="10498" max="10502" width="12.7109375" style="86" customWidth="1"/>
    <col min="10503" max="10504" width="14.42578125" style="86" customWidth="1"/>
    <col min="10505" max="10752" width="9.140625" style="86"/>
    <col min="10753" max="10753" width="14" style="86" customWidth="1"/>
    <col min="10754" max="10758" width="12.7109375" style="86" customWidth="1"/>
    <col min="10759" max="10760" width="14.42578125" style="86" customWidth="1"/>
    <col min="10761" max="11008" width="9.140625" style="86"/>
    <col min="11009" max="11009" width="14" style="86" customWidth="1"/>
    <col min="11010" max="11014" width="12.7109375" style="86" customWidth="1"/>
    <col min="11015" max="11016" width="14.42578125" style="86" customWidth="1"/>
    <col min="11017" max="11264" width="9.140625" style="86"/>
    <col min="11265" max="11265" width="14" style="86" customWidth="1"/>
    <col min="11266" max="11270" width="12.7109375" style="86" customWidth="1"/>
    <col min="11271" max="11272" width="14.42578125" style="86" customWidth="1"/>
    <col min="11273" max="11520" width="9.140625" style="86"/>
    <col min="11521" max="11521" width="14" style="86" customWidth="1"/>
    <col min="11522" max="11526" width="12.7109375" style="86" customWidth="1"/>
    <col min="11527" max="11528" width="14.42578125" style="86" customWidth="1"/>
    <col min="11529" max="11776" width="9.140625" style="86"/>
    <col min="11777" max="11777" width="14" style="86" customWidth="1"/>
    <col min="11778" max="11782" width="12.7109375" style="86" customWidth="1"/>
    <col min="11783" max="11784" width="14.42578125" style="86" customWidth="1"/>
    <col min="11785" max="12032" width="9.140625" style="86"/>
    <col min="12033" max="12033" width="14" style="86" customWidth="1"/>
    <col min="12034" max="12038" width="12.7109375" style="86" customWidth="1"/>
    <col min="12039" max="12040" width="14.42578125" style="86" customWidth="1"/>
    <col min="12041" max="12288" width="9.140625" style="86"/>
    <col min="12289" max="12289" width="14" style="86" customWidth="1"/>
    <col min="12290" max="12294" width="12.7109375" style="86" customWidth="1"/>
    <col min="12295" max="12296" width="14.42578125" style="86" customWidth="1"/>
    <col min="12297" max="12544" width="9.140625" style="86"/>
    <col min="12545" max="12545" width="14" style="86" customWidth="1"/>
    <col min="12546" max="12550" width="12.7109375" style="86" customWidth="1"/>
    <col min="12551" max="12552" width="14.42578125" style="86" customWidth="1"/>
    <col min="12553" max="12800" width="9.140625" style="86"/>
    <col min="12801" max="12801" width="14" style="86" customWidth="1"/>
    <col min="12802" max="12806" width="12.7109375" style="86" customWidth="1"/>
    <col min="12807" max="12808" width="14.42578125" style="86" customWidth="1"/>
    <col min="12809" max="13056" width="9.140625" style="86"/>
    <col min="13057" max="13057" width="14" style="86" customWidth="1"/>
    <col min="13058" max="13062" width="12.7109375" style="86" customWidth="1"/>
    <col min="13063" max="13064" width="14.42578125" style="86" customWidth="1"/>
    <col min="13065" max="13312" width="9.140625" style="86"/>
    <col min="13313" max="13313" width="14" style="86" customWidth="1"/>
    <col min="13314" max="13318" width="12.7109375" style="86" customWidth="1"/>
    <col min="13319" max="13320" width="14.42578125" style="86" customWidth="1"/>
    <col min="13321" max="13568" width="9.140625" style="86"/>
    <col min="13569" max="13569" width="14" style="86" customWidth="1"/>
    <col min="13570" max="13574" width="12.7109375" style="86" customWidth="1"/>
    <col min="13575" max="13576" width="14.42578125" style="86" customWidth="1"/>
    <col min="13577" max="13824" width="9.140625" style="86"/>
    <col min="13825" max="13825" width="14" style="86" customWidth="1"/>
    <col min="13826" max="13830" width="12.7109375" style="86" customWidth="1"/>
    <col min="13831" max="13832" width="14.42578125" style="86" customWidth="1"/>
    <col min="13833" max="14080" width="9.140625" style="86"/>
    <col min="14081" max="14081" width="14" style="86" customWidth="1"/>
    <col min="14082" max="14086" width="12.7109375" style="86" customWidth="1"/>
    <col min="14087" max="14088" width="14.42578125" style="86" customWidth="1"/>
    <col min="14089" max="14336" width="9.140625" style="86"/>
    <col min="14337" max="14337" width="14" style="86" customWidth="1"/>
    <col min="14338" max="14342" width="12.7109375" style="86" customWidth="1"/>
    <col min="14343" max="14344" width="14.42578125" style="86" customWidth="1"/>
    <col min="14345" max="14592" width="9.140625" style="86"/>
    <col min="14593" max="14593" width="14" style="86" customWidth="1"/>
    <col min="14594" max="14598" width="12.7109375" style="86" customWidth="1"/>
    <col min="14599" max="14600" width="14.42578125" style="86" customWidth="1"/>
    <col min="14601" max="14848" width="9.140625" style="86"/>
    <col min="14849" max="14849" width="14" style="86" customWidth="1"/>
    <col min="14850" max="14854" width="12.7109375" style="86" customWidth="1"/>
    <col min="14855" max="14856" width="14.42578125" style="86" customWidth="1"/>
    <col min="14857" max="15104" width="9.140625" style="86"/>
    <col min="15105" max="15105" width="14" style="86" customWidth="1"/>
    <col min="15106" max="15110" width="12.7109375" style="86" customWidth="1"/>
    <col min="15111" max="15112" width="14.42578125" style="86" customWidth="1"/>
    <col min="15113" max="15360" width="9.140625" style="86"/>
    <col min="15361" max="15361" width="14" style="86" customWidth="1"/>
    <col min="15362" max="15366" width="12.7109375" style="86" customWidth="1"/>
    <col min="15367" max="15368" width="14.42578125" style="86" customWidth="1"/>
    <col min="15369" max="15616" width="9.140625" style="86"/>
    <col min="15617" max="15617" width="14" style="86" customWidth="1"/>
    <col min="15618" max="15622" width="12.7109375" style="86" customWidth="1"/>
    <col min="15623" max="15624" width="14.42578125" style="86" customWidth="1"/>
    <col min="15625" max="15872" width="9.140625" style="86"/>
    <col min="15873" max="15873" width="14" style="86" customWidth="1"/>
    <col min="15874" max="15878" width="12.7109375" style="86" customWidth="1"/>
    <col min="15879" max="15880" width="14.42578125" style="86" customWidth="1"/>
    <col min="15881" max="16128" width="9.140625" style="86"/>
    <col min="16129" max="16129" width="14" style="86" customWidth="1"/>
    <col min="16130" max="16134" width="12.7109375" style="86" customWidth="1"/>
    <col min="16135" max="16136" width="14.42578125" style="86" customWidth="1"/>
    <col min="16137" max="16384" width="9.140625" style="86"/>
  </cols>
  <sheetData>
    <row r="1" spans="1:8" x14ac:dyDescent="0.2">
      <c r="A1" s="214" t="s">
        <v>386</v>
      </c>
      <c r="B1" s="215"/>
      <c r="C1" s="216"/>
      <c r="D1" s="217" t="s">
        <v>385</v>
      </c>
      <c r="E1" s="217" t="s">
        <v>384</v>
      </c>
      <c r="F1" s="93"/>
      <c r="G1" s="93"/>
      <c r="H1" s="93"/>
    </row>
    <row r="2" spans="1:8" x14ac:dyDescent="0.2">
      <c r="A2" s="129"/>
      <c r="B2" s="215"/>
      <c r="C2" s="216"/>
      <c r="D2" s="218">
        <v>0.9</v>
      </c>
      <c r="E2" s="219">
        <v>1.65</v>
      </c>
      <c r="F2" s="93"/>
      <c r="G2" s="93"/>
      <c r="H2" s="93"/>
    </row>
    <row r="3" spans="1:8" x14ac:dyDescent="0.2">
      <c r="A3" s="129"/>
      <c r="B3" s="215"/>
      <c r="C3" s="216"/>
      <c r="D3" s="218">
        <v>0.95</v>
      </c>
      <c r="E3" s="219">
        <v>1.96</v>
      </c>
      <c r="F3" s="93"/>
      <c r="G3" s="93"/>
      <c r="H3" s="93"/>
    </row>
    <row r="4" spans="1:8" x14ac:dyDescent="0.2">
      <c r="A4" s="129"/>
      <c r="B4" s="215"/>
      <c r="C4" s="216"/>
      <c r="D4" s="218">
        <v>0.99</v>
      </c>
      <c r="E4" s="219">
        <v>2.58</v>
      </c>
      <c r="F4" s="93"/>
      <c r="G4" s="93"/>
      <c r="H4" s="93"/>
    </row>
    <row r="5" spans="1:8" x14ac:dyDescent="0.2">
      <c r="A5" s="129"/>
      <c r="B5" s="215"/>
      <c r="C5" s="216"/>
      <c r="D5" s="216"/>
      <c r="E5" s="216"/>
      <c r="F5" s="93"/>
      <c r="G5" s="93"/>
      <c r="H5" s="93"/>
    </row>
    <row r="6" spans="1:8" s="93" customFormat="1" ht="13.5" thickBot="1" x14ac:dyDescent="0.25">
      <c r="A6" s="129"/>
      <c r="B6" s="215"/>
      <c r="C6" s="216"/>
      <c r="D6" s="96"/>
      <c r="E6" s="96"/>
      <c r="G6" s="95" t="s">
        <v>383</v>
      </c>
      <c r="H6" s="94"/>
    </row>
    <row r="7" spans="1:8" s="92" customFormat="1" ht="25.5" x14ac:dyDescent="0.2">
      <c r="A7" s="220" t="s">
        <v>382</v>
      </c>
      <c r="B7" s="221" t="s">
        <v>1108</v>
      </c>
      <c r="C7" s="222" t="s">
        <v>380</v>
      </c>
      <c r="D7" s="222" t="s">
        <v>379</v>
      </c>
      <c r="E7" s="222" t="s">
        <v>378</v>
      </c>
      <c r="F7" s="223" t="s">
        <v>1228</v>
      </c>
      <c r="G7" s="224" t="s">
        <v>377</v>
      </c>
      <c r="H7" s="224" t="s">
        <v>376</v>
      </c>
    </row>
    <row r="8" spans="1:8" x14ac:dyDescent="0.2">
      <c r="A8" s="225">
        <v>426314</v>
      </c>
      <c r="B8" s="226">
        <v>2.9000000000000001E-2</v>
      </c>
      <c r="C8" s="227">
        <v>4</v>
      </c>
      <c r="D8" s="228">
        <v>0.95</v>
      </c>
      <c r="E8" s="216"/>
      <c r="F8" s="229">
        <f>E3*(C8/(SQRT(A8)))</f>
        <v>1.2007463224918226E-2</v>
      </c>
      <c r="G8" s="90">
        <f>B8-F8</f>
        <v>1.6992536775081776E-2</v>
      </c>
      <c r="H8" s="90">
        <f>B8+F8</f>
        <v>4.1007463224918231E-2</v>
      </c>
    </row>
    <row r="9" spans="1:8" x14ac:dyDescent="0.2">
      <c r="A9" s="225">
        <v>426314</v>
      </c>
      <c r="B9" s="226">
        <v>2.9000000000000001E-2</v>
      </c>
      <c r="C9" s="227">
        <v>4</v>
      </c>
      <c r="D9" s="230">
        <v>0.95</v>
      </c>
      <c r="E9" s="231">
        <f>C9*VLOOKUP(D9,$D$2:$E$4,2,FALSE)</f>
        <v>7.84</v>
      </c>
      <c r="F9" s="229">
        <f>E9/(SQRT(A9))</f>
        <v>1.2007463224918226E-2</v>
      </c>
      <c r="G9" s="90">
        <f>B9-F9</f>
        <v>1.6992536775081776E-2</v>
      </c>
      <c r="H9" s="90">
        <f>B9+F9</f>
        <v>4.1007463224918231E-2</v>
      </c>
    </row>
    <row r="10" spans="1:8" x14ac:dyDescent="0.2">
      <c r="A10" s="225">
        <v>426314</v>
      </c>
      <c r="B10" s="226">
        <v>2.9000000000000001E-2</v>
      </c>
      <c r="C10" s="227">
        <v>4</v>
      </c>
      <c r="D10" s="230">
        <v>0.95</v>
      </c>
      <c r="E10" s="231">
        <f>F10*SQRT(A10)</f>
        <v>7.8398559381602144</v>
      </c>
      <c r="F10" s="229">
        <f>CONFIDENCE(1-D10,C10,A10)</f>
        <v>1.2007242584963719E-2</v>
      </c>
      <c r="G10" s="90">
        <f>B10-F10</f>
        <v>1.699275741503628E-2</v>
      </c>
      <c r="H10" s="90">
        <f>B10+F10</f>
        <v>4.1007242584963723E-2</v>
      </c>
    </row>
    <row r="12" spans="1:8" x14ac:dyDescent="0.2">
      <c r="F12" s="304"/>
    </row>
  </sheetData>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
  <sheetViews>
    <sheetView zoomScale="160" zoomScaleNormal="160" workbookViewId="0">
      <selection activeCell="A4" sqref="A4"/>
    </sheetView>
  </sheetViews>
  <sheetFormatPr defaultRowHeight="12.75" x14ac:dyDescent="0.2"/>
  <cols>
    <col min="1" max="1" width="14" style="89" customWidth="1"/>
    <col min="2" max="2" width="12.7109375" style="88" customWidth="1"/>
    <col min="3" max="6" width="12.7109375" style="87" customWidth="1"/>
    <col min="7" max="9" width="12.7109375" style="86" customWidth="1"/>
    <col min="10" max="256" width="9.140625" style="86"/>
    <col min="257" max="257" width="14" style="86" customWidth="1"/>
    <col min="258" max="265" width="12.7109375" style="86" customWidth="1"/>
    <col min="266" max="512" width="9.140625" style="86"/>
    <col min="513" max="513" width="14" style="86" customWidth="1"/>
    <col min="514" max="521" width="12.7109375" style="86" customWidth="1"/>
    <col min="522" max="768" width="9.140625" style="86"/>
    <col min="769" max="769" width="14" style="86" customWidth="1"/>
    <col min="770" max="777" width="12.7109375" style="86" customWidth="1"/>
    <col min="778" max="1024" width="9.140625" style="86"/>
    <col min="1025" max="1025" width="14" style="86" customWidth="1"/>
    <col min="1026" max="1033" width="12.7109375" style="86" customWidth="1"/>
    <col min="1034" max="1280" width="9.140625" style="86"/>
    <col min="1281" max="1281" width="14" style="86" customWidth="1"/>
    <col min="1282" max="1289" width="12.7109375" style="86" customWidth="1"/>
    <col min="1290" max="1536" width="9.140625" style="86"/>
    <col min="1537" max="1537" width="14" style="86" customWidth="1"/>
    <col min="1538" max="1545" width="12.7109375" style="86" customWidth="1"/>
    <col min="1546" max="1792" width="9.140625" style="86"/>
    <col min="1793" max="1793" width="14" style="86" customWidth="1"/>
    <col min="1794" max="1801" width="12.7109375" style="86" customWidth="1"/>
    <col min="1802" max="2048" width="9.140625" style="86"/>
    <col min="2049" max="2049" width="14" style="86" customWidth="1"/>
    <col min="2050" max="2057" width="12.7109375" style="86" customWidth="1"/>
    <col min="2058" max="2304" width="9.140625" style="86"/>
    <col min="2305" max="2305" width="14" style="86" customWidth="1"/>
    <col min="2306" max="2313" width="12.7109375" style="86" customWidth="1"/>
    <col min="2314" max="2560" width="9.140625" style="86"/>
    <col min="2561" max="2561" width="14" style="86" customWidth="1"/>
    <col min="2562" max="2569" width="12.7109375" style="86" customWidth="1"/>
    <col min="2570" max="2816" width="9.140625" style="86"/>
    <col min="2817" max="2817" width="14" style="86" customWidth="1"/>
    <col min="2818" max="2825" width="12.7109375" style="86" customWidth="1"/>
    <col min="2826" max="3072" width="9.140625" style="86"/>
    <col min="3073" max="3073" width="14" style="86" customWidth="1"/>
    <col min="3074" max="3081" width="12.7109375" style="86" customWidth="1"/>
    <col min="3082" max="3328" width="9.140625" style="86"/>
    <col min="3329" max="3329" width="14" style="86" customWidth="1"/>
    <col min="3330" max="3337" width="12.7109375" style="86" customWidth="1"/>
    <col min="3338" max="3584" width="9.140625" style="86"/>
    <col min="3585" max="3585" width="14" style="86" customWidth="1"/>
    <col min="3586" max="3593" width="12.7109375" style="86" customWidth="1"/>
    <col min="3594" max="3840" width="9.140625" style="86"/>
    <col min="3841" max="3841" width="14" style="86" customWidth="1"/>
    <col min="3842" max="3849" width="12.7109375" style="86" customWidth="1"/>
    <col min="3850" max="4096" width="9.140625" style="86"/>
    <col min="4097" max="4097" width="14" style="86" customWidth="1"/>
    <col min="4098" max="4105" width="12.7109375" style="86" customWidth="1"/>
    <col min="4106" max="4352" width="9.140625" style="86"/>
    <col min="4353" max="4353" width="14" style="86" customWidth="1"/>
    <col min="4354" max="4361" width="12.7109375" style="86" customWidth="1"/>
    <col min="4362" max="4608" width="9.140625" style="86"/>
    <col min="4609" max="4609" width="14" style="86" customWidth="1"/>
    <col min="4610" max="4617" width="12.7109375" style="86" customWidth="1"/>
    <col min="4618" max="4864" width="9.140625" style="86"/>
    <col min="4865" max="4865" width="14" style="86" customWidth="1"/>
    <col min="4866" max="4873" width="12.7109375" style="86" customWidth="1"/>
    <col min="4874" max="5120" width="9.140625" style="86"/>
    <col min="5121" max="5121" width="14" style="86" customWidth="1"/>
    <col min="5122" max="5129" width="12.7109375" style="86" customWidth="1"/>
    <col min="5130" max="5376" width="9.140625" style="86"/>
    <col min="5377" max="5377" width="14" style="86" customWidth="1"/>
    <col min="5378" max="5385" width="12.7109375" style="86" customWidth="1"/>
    <col min="5386" max="5632" width="9.140625" style="86"/>
    <col min="5633" max="5633" width="14" style="86" customWidth="1"/>
    <col min="5634" max="5641" width="12.7109375" style="86" customWidth="1"/>
    <col min="5642" max="5888" width="9.140625" style="86"/>
    <col min="5889" max="5889" width="14" style="86" customWidth="1"/>
    <col min="5890" max="5897" width="12.7109375" style="86" customWidth="1"/>
    <col min="5898" max="6144" width="9.140625" style="86"/>
    <col min="6145" max="6145" width="14" style="86" customWidth="1"/>
    <col min="6146" max="6153" width="12.7109375" style="86" customWidth="1"/>
    <col min="6154" max="6400" width="9.140625" style="86"/>
    <col min="6401" max="6401" width="14" style="86" customWidth="1"/>
    <col min="6402" max="6409" width="12.7109375" style="86" customWidth="1"/>
    <col min="6410" max="6656" width="9.140625" style="86"/>
    <col min="6657" max="6657" width="14" style="86" customWidth="1"/>
    <col min="6658" max="6665" width="12.7109375" style="86" customWidth="1"/>
    <col min="6666" max="6912" width="9.140625" style="86"/>
    <col min="6913" max="6913" width="14" style="86" customWidth="1"/>
    <col min="6914" max="6921" width="12.7109375" style="86" customWidth="1"/>
    <col min="6922" max="7168" width="9.140625" style="86"/>
    <col min="7169" max="7169" width="14" style="86" customWidth="1"/>
    <col min="7170" max="7177" width="12.7109375" style="86" customWidth="1"/>
    <col min="7178" max="7424" width="9.140625" style="86"/>
    <col min="7425" max="7425" width="14" style="86" customWidth="1"/>
    <col min="7426" max="7433" width="12.7109375" style="86" customWidth="1"/>
    <col min="7434" max="7680" width="9.140625" style="86"/>
    <col min="7681" max="7681" width="14" style="86" customWidth="1"/>
    <col min="7682" max="7689" width="12.7109375" style="86" customWidth="1"/>
    <col min="7690" max="7936" width="9.140625" style="86"/>
    <col min="7937" max="7937" width="14" style="86" customWidth="1"/>
    <col min="7938" max="7945" width="12.7109375" style="86" customWidth="1"/>
    <col min="7946" max="8192" width="9.140625" style="86"/>
    <col min="8193" max="8193" width="14" style="86" customWidth="1"/>
    <col min="8194" max="8201" width="12.7109375" style="86" customWidth="1"/>
    <col min="8202" max="8448" width="9.140625" style="86"/>
    <col min="8449" max="8449" width="14" style="86" customWidth="1"/>
    <col min="8450" max="8457" width="12.7109375" style="86" customWidth="1"/>
    <col min="8458" max="8704" width="9.140625" style="86"/>
    <col min="8705" max="8705" width="14" style="86" customWidth="1"/>
    <col min="8706" max="8713" width="12.7109375" style="86" customWidth="1"/>
    <col min="8714" max="8960" width="9.140625" style="86"/>
    <col min="8961" max="8961" width="14" style="86" customWidth="1"/>
    <col min="8962" max="8969" width="12.7109375" style="86" customWidth="1"/>
    <col min="8970" max="9216" width="9.140625" style="86"/>
    <col min="9217" max="9217" width="14" style="86" customWidth="1"/>
    <col min="9218" max="9225" width="12.7109375" style="86" customWidth="1"/>
    <col min="9226" max="9472" width="9.140625" style="86"/>
    <col min="9473" max="9473" width="14" style="86" customWidth="1"/>
    <col min="9474" max="9481" width="12.7109375" style="86" customWidth="1"/>
    <col min="9482" max="9728" width="9.140625" style="86"/>
    <col min="9729" max="9729" width="14" style="86" customWidth="1"/>
    <col min="9730" max="9737" width="12.7109375" style="86" customWidth="1"/>
    <col min="9738" max="9984" width="9.140625" style="86"/>
    <col min="9985" max="9985" width="14" style="86" customWidth="1"/>
    <col min="9986" max="9993" width="12.7109375" style="86" customWidth="1"/>
    <col min="9994" max="10240" width="9.140625" style="86"/>
    <col min="10241" max="10241" width="14" style="86" customWidth="1"/>
    <col min="10242" max="10249" width="12.7109375" style="86" customWidth="1"/>
    <col min="10250" max="10496" width="9.140625" style="86"/>
    <col min="10497" max="10497" width="14" style="86" customWidth="1"/>
    <col min="10498" max="10505" width="12.7109375" style="86" customWidth="1"/>
    <col min="10506" max="10752" width="9.140625" style="86"/>
    <col min="10753" max="10753" width="14" style="86" customWidth="1"/>
    <col min="10754" max="10761" width="12.7109375" style="86" customWidth="1"/>
    <col min="10762" max="11008" width="9.140625" style="86"/>
    <col min="11009" max="11009" width="14" style="86" customWidth="1"/>
    <col min="11010" max="11017" width="12.7109375" style="86" customWidth="1"/>
    <col min="11018" max="11264" width="9.140625" style="86"/>
    <col min="11265" max="11265" width="14" style="86" customWidth="1"/>
    <col min="11266" max="11273" width="12.7109375" style="86" customWidth="1"/>
    <col min="11274" max="11520" width="9.140625" style="86"/>
    <col min="11521" max="11521" width="14" style="86" customWidth="1"/>
    <col min="11522" max="11529" width="12.7109375" style="86" customWidth="1"/>
    <col min="11530" max="11776" width="9.140625" style="86"/>
    <col min="11777" max="11777" width="14" style="86" customWidth="1"/>
    <col min="11778" max="11785" width="12.7109375" style="86" customWidth="1"/>
    <col min="11786" max="12032" width="9.140625" style="86"/>
    <col min="12033" max="12033" width="14" style="86" customWidth="1"/>
    <col min="12034" max="12041" width="12.7109375" style="86" customWidth="1"/>
    <col min="12042" max="12288" width="9.140625" style="86"/>
    <col min="12289" max="12289" width="14" style="86" customWidth="1"/>
    <col min="12290" max="12297" width="12.7109375" style="86" customWidth="1"/>
    <col min="12298" max="12544" width="9.140625" style="86"/>
    <col min="12545" max="12545" width="14" style="86" customWidth="1"/>
    <col min="12546" max="12553" width="12.7109375" style="86" customWidth="1"/>
    <col min="12554" max="12800" width="9.140625" style="86"/>
    <col min="12801" max="12801" width="14" style="86" customWidth="1"/>
    <col min="12802" max="12809" width="12.7109375" style="86" customWidth="1"/>
    <col min="12810" max="13056" width="9.140625" style="86"/>
    <col min="13057" max="13057" width="14" style="86" customWidth="1"/>
    <col min="13058" max="13065" width="12.7109375" style="86" customWidth="1"/>
    <col min="13066" max="13312" width="9.140625" style="86"/>
    <col min="13313" max="13313" width="14" style="86" customWidth="1"/>
    <col min="13314" max="13321" width="12.7109375" style="86" customWidth="1"/>
    <col min="13322" max="13568" width="9.140625" style="86"/>
    <col min="13569" max="13569" width="14" style="86" customWidth="1"/>
    <col min="13570" max="13577" width="12.7109375" style="86" customWidth="1"/>
    <col min="13578" max="13824" width="9.140625" style="86"/>
    <col min="13825" max="13825" width="14" style="86" customWidth="1"/>
    <col min="13826" max="13833" width="12.7109375" style="86" customWidth="1"/>
    <col min="13834" max="14080" width="9.140625" style="86"/>
    <col min="14081" max="14081" width="14" style="86" customWidth="1"/>
    <col min="14082" max="14089" width="12.7109375" style="86" customWidth="1"/>
    <col min="14090" max="14336" width="9.140625" style="86"/>
    <col min="14337" max="14337" width="14" style="86" customWidth="1"/>
    <col min="14338" max="14345" width="12.7109375" style="86" customWidth="1"/>
    <col min="14346" max="14592" width="9.140625" style="86"/>
    <col min="14593" max="14593" width="14" style="86" customWidth="1"/>
    <col min="14594" max="14601" width="12.7109375" style="86" customWidth="1"/>
    <col min="14602" max="14848" width="9.140625" style="86"/>
    <col min="14849" max="14849" width="14" style="86" customWidth="1"/>
    <col min="14850" max="14857" width="12.7109375" style="86" customWidth="1"/>
    <col min="14858" max="15104" width="9.140625" style="86"/>
    <col min="15105" max="15105" width="14" style="86" customWidth="1"/>
    <col min="15106" max="15113" width="12.7109375" style="86" customWidth="1"/>
    <col min="15114" max="15360" width="9.140625" style="86"/>
    <col min="15361" max="15361" width="14" style="86" customWidth="1"/>
    <col min="15362" max="15369" width="12.7109375" style="86" customWidth="1"/>
    <col min="15370" max="15616" width="9.140625" style="86"/>
    <col min="15617" max="15617" width="14" style="86" customWidth="1"/>
    <col min="15618" max="15625" width="12.7109375" style="86" customWidth="1"/>
    <col min="15626" max="15872" width="9.140625" style="86"/>
    <col min="15873" max="15873" width="14" style="86" customWidth="1"/>
    <col min="15874" max="15881" width="12.7109375" style="86" customWidth="1"/>
    <col min="15882" max="16128" width="9.140625" style="86"/>
    <col min="16129" max="16129" width="14" style="86" customWidth="1"/>
    <col min="16130" max="16137" width="12.7109375" style="86" customWidth="1"/>
    <col min="16138" max="16384" width="9.140625" style="86"/>
  </cols>
  <sheetData>
    <row r="1" spans="1:9" x14ac:dyDescent="0.2">
      <c r="A1" s="129"/>
      <c r="B1" s="215"/>
      <c r="C1" s="216"/>
      <c r="D1" s="216"/>
      <c r="E1" s="216"/>
      <c r="F1" s="216"/>
      <c r="G1" s="93"/>
      <c r="H1" s="93"/>
      <c r="I1" s="93"/>
    </row>
    <row r="2" spans="1:9" s="93" customFormat="1" ht="13.5" thickBot="1" x14ac:dyDescent="0.25">
      <c r="A2" s="129"/>
      <c r="B2" s="215"/>
      <c r="C2" s="216"/>
      <c r="D2" s="97" t="s">
        <v>390</v>
      </c>
      <c r="E2" s="98"/>
      <c r="F2" s="97"/>
      <c r="H2" s="95" t="s">
        <v>383</v>
      </c>
      <c r="I2" s="94"/>
    </row>
    <row r="3" spans="1:9" s="92" customFormat="1" ht="25.5" x14ac:dyDescent="0.2">
      <c r="A3" s="220" t="s">
        <v>382</v>
      </c>
      <c r="B3" s="221" t="s">
        <v>1109</v>
      </c>
      <c r="C3" s="222" t="s">
        <v>378</v>
      </c>
      <c r="D3" s="222" t="s">
        <v>389</v>
      </c>
      <c r="E3" s="232" t="s">
        <v>388</v>
      </c>
      <c r="F3" s="222" t="s">
        <v>387</v>
      </c>
      <c r="G3" s="223" t="s">
        <v>1229</v>
      </c>
      <c r="H3" s="224" t="s">
        <v>377</v>
      </c>
      <c r="I3" s="224" t="s">
        <v>376</v>
      </c>
    </row>
    <row r="4" spans="1:9" x14ac:dyDescent="0.2">
      <c r="A4" s="225">
        <v>10000</v>
      </c>
      <c r="B4" s="226">
        <v>0.91922000000000004</v>
      </c>
      <c r="C4" s="227">
        <v>28.172000000000001</v>
      </c>
      <c r="D4" s="216">
        <f>C4/1.65</f>
        <v>17.073939393939394</v>
      </c>
      <c r="E4" s="233">
        <f>C4/1.96</f>
        <v>14.373469387755103</v>
      </c>
      <c r="F4" s="216">
        <f>C4/2.58</f>
        <v>10.91937984496124</v>
      </c>
      <c r="G4" s="93">
        <f>C4/(SQRT(A4))</f>
        <v>0.28172000000000003</v>
      </c>
      <c r="H4" s="90">
        <f>B4-G4</f>
        <v>0.63749999999999996</v>
      </c>
      <c r="I4" s="90">
        <f>B4+G4</f>
        <v>1.2009400000000001</v>
      </c>
    </row>
    <row r="5" spans="1:9" x14ac:dyDescent="0.2">
      <c r="A5" s="225">
        <v>10000</v>
      </c>
      <c r="B5" s="226">
        <v>0.91922000000000004</v>
      </c>
      <c r="C5" s="227">
        <v>41.484999999999999</v>
      </c>
      <c r="D5" s="216">
        <f>C5/1.65</f>
        <v>25.142424242424244</v>
      </c>
      <c r="E5" s="233">
        <f>C5/1.96</f>
        <v>21.165816326530614</v>
      </c>
      <c r="F5" s="216">
        <f>C5/2.58</f>
        <v>16.079457364341085</v>
      </c>
      <c r="G5" s="93">
        <f>C5/(SQRT(A5))</f>
        <v>0.41485</v>
      </c>
      <c r="H5" s="90">
        <f>B5-G5</f>
        <v>0.50436999999999999</v>
      </c>
      <c r="I5" s="90">
        <f>B5+G5</f>
        <v>1.3340700000000001</v>
      </c>
    </row>
  </sheetData>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dimension ref="A1:Z213"/>
  <sheetViews>
    <sheetView topLeftCell="E1" zoomScale="125" zoomScaleNormal="125" workbookViewId="0">
      <pane ySplit="8" topLeftCell="A9" activePane="bottomLeft" state="frozen"/>
      <selection activeCell="H6" sqref="H6"/>
      <selection pane="bottomLeft" activeCell="E7" sqref="E7"/>
    </sheetView>
  </sheetViews>
  <sheetFormatPr defaultRowHeight="12.75" x14ac:dyDescent="0.2"/>
  <cols>
    <col min="1" max="1" width="6.42578125" customWidth="1"/>
    <col min="2" max="2" width="6.7109375" customWidth="1"/>
    <col min="3" max="4" width="6.7109375" style="100" customWidth="1"/>
    <col min="5" max="5" width="9.140625" style="11"/>
    <col min="6" max="6" width="7.28515625" customWidth="1"/>
    <col min="8" max="8" width="6.5703125" customWidth="1"/>
    <col min="10" max="10" width="7.28515625" customWidth="1"/>
    <col min="12" max="12" width="9.7109375" customWidth="1"/>
    <col min="13" max="13" width="16.28515625" customWidth="1"/>
    <col min="14" max="14" width="8.7109375" style="38" customWidth="1"/>
    <col min="16" max="17" width="10.7109375" style="3" customWidth="1"/>
    <col min="18" max="18" width="8.85546875" style="99" customWidth="1"/>
    <col min="19" max="19" width="8.7109375" style="3" customWidth="1"/>
    <col min="20" max="20" width="10.7109375" style="3" customWidth="1"/>
    <col min="21" max="22" width="9.140625" style="38"/>
    <col min="23" max="23" width="10.7109375" style="3" customWidth="1"/>
  </cols>
  <sheetData>
    <row r="1" spans="1:23" x14ac:dyDescent="0.2">
      <c r="A1" s="17" t="s">
        <v>429</v>
      </c>
    </row>
    <row r="2" spans="1:23" x14ac:dyDescent="0.2">
      <c r="A2" t="s">
        <v>428</v>
      </c>
      <c r="M2" s="38"/>
      <c r="Q2" s="109"/>
      <c r="S2" s="99"/>
      <c r="T2" s="99"/>
      <c r="U2" s="108"/>
      <c r="V2" s="108"/>
      <c r="W2" s="99"/>
    </row>
    <row r="3" spans="1:23" x14ac:dyDescent="0.2">
      <c r="A3" t="s">
        <v>427</v>
      </c>
      <c r="M3" s="38"/>
      <c r="Q3" s="109"/>
      <c r="S3" s="99"/>
      <c r="T3" s="99"/>
      <c r="U3" s="108"/>
      <c r="V3" s="108"/>
      <c r="W3" s="99"/>
    </row>
    <row r="4" spans="1:23" x14ac:dyDescent="0.2">
      <c r="A4" t="s">
        <v>426</v>
      </c>
      <c r="M4" s="38"/>
      <c r="Q4" s="109"/>
      <c r="S4" s="99"/>
      <c r="T4" s="99"/>
      <c r="U4" s="108"/>
      <c r="V4" s="108"/>
      <c r="W4" s="99"/>
    </row>
    <row r="5" spans="1:23" x14ac:dyDescent="0.2">
      <c r="A5" t="s">
        <v>425</v>
      </c>
      <c r="M5" s="38"/>
      <c r="Q5" s="109"/>
      <c r="S5" s="99"/>
      <c r="T5" s="99"/>
      <c r="U5" s="108"/>
      <c r="V5" s="108"/>
      <c r="W5" s="99"/>
    </row>
    <row r="6" spans="1:23" x14ac:dyDescent="0.2">
      <c r="A6" t="s">
        <v>1107</v>
      </c>
      <c r="M6" s="38"/>
      <c r="Q6" s="109"/>
      <c r="S6" s="99"/>
      <c r="T6" s="99"/>
      <c r="U6" s="108"/>
      <c r="V6" s="108"/>
      <c r="W6" s="99"/>
    </row>
    <row r="8" spans="1:23" s="20" customFormat="1" ht="37.5" customHeight="1" x14ac:dyDescent="0.2">
      <c r="A8" s="25" t="s">
        <v>424</v>
      </c>
      <c r="B8" s="25" t="s">
        <v>423</v>
      </c>
      <c r="C8" s="107" t="s">
        <v>249</v>
      </c>
      <c r="D8" s="107" t="s">
        <v>422</v>
      </c>
      <c r="E8" s="106" t="s">
        <v>5</v>
      </c>
      <c r="F8" s="25" t="s">
        <v>421</v>
      </c>
      <c r="G8" s="25" t="s">
        <v>420</v>
      </c>
      <c r="H8" s="25" t="s">
        <v>419</v>
      </c>
      <c r="I8" s="25" t="s">
        <v>330</v>
      </c>
      <c r="J8" s="25" t="s">
        <v>329</v>
      </c>
      <c r="K8" s="25" t="s">
        <v>418</v>
      </c>
      <c r="L8" s="25" t="s">
        <v>245</v>
      </c>
      <c r="M8" s="25" t="s">
        <v>247</v>
      </c>
      <c r="N8" s="105" t="s">
        <v>381</v>
      </c>
      <c r="O8" s="104" t="s">
        <v>417</v>
      </c>
      <c r="P8" s="52" t="s">
        <v>12</v>
      </c>
      <c r="Q8" s="52" t="s">
        <v>382</v>
      </c>
      <c r="R8" s="103" t="s">
        <v>243</v>
      </c>
      <c r="S8" s="102" t="s">
        <v>11</v>
      </c>
      <c r="T8" s="22" t="s">
        <v>416</v>
      </c>
      <c r="U8" s="103" t="s">
        <v>238</v>
      </c>
      <c r="V8" s="102" t="s">
        <v>237</v>
      </c>
      <c r="W8" s="22" t="s">
        <v>415</v>
      </c>
    </row>
    <row r="9" spans="1:23" hidden="1" x14ac:dyDescent="0.2">
      <c r="A9">
        <v>1000</v>
      </c>
      <c r="B9" t="s">
        <v>395</v>
      </c>
      <c r="C9" s="100" t="s">
        <v>398</v>
      </c>
      <c r="D9" s="100" t="s">
        <v>396</v>
      </c>
      <c r="E9" s="11">
        <v>0.05</v>
      </c>
      <c r="F9" t="s">
        <v>269</v>
      </c>
      <c r="G9" t="s">
        <v>393</v>
      </c>
      <c r="H9">
        <v>90</v>
      </c>
      <c r="I9" t="s">
        <v>266</v>
      </c>
      <c r="J9" t="s">
        <v>269</v>
      </c>
      <c r="K9" t="s">
        <v>392</v>
      </c>
      <c r="L9" t="s">
        <v>414</v>
      </c>
      <c r="M9" t="s">
        <v>321</v>
      </c>
      <c r="N9" s="38">
        <v>4.65E-2</v>
      </c>
      <c r="O9" s="31">
        <v>31</v>
      </c>
      <c r="P9" s="18">
        <v>149333.35</v>
      </c>
      <c r="Q9" s="18">
        <v>46576</v>
      </c>
      <c r="R9" s="101">
        <v>6999</v>
      </c>
      <c r="S9" s="18">
        <v>6944.0007750000004</v>
      </c>
      <c r="T9" s="18">
        <f>R9-S9</f>
        <v>54.999224999999569</v>
      </c>
      <c r="U9" s="38">
        <f t="shared" ref="U9:U40" si="0">R9/P9</f>
        <v>4.6868298340591703E-2</v>
      </c>
      <c r="V9" s="38">
        <f t="shared" ref="V9:V40" si="1">S9/P9</f>
        <v>4.65E-2</v>
      </c>
      <c r="W9" s="38">
        <f>U9-V9</f>
        <v>3.6829834059170369E-4</v>
      </c>
    </row>
    <row r="10" spans="1:23" hidden="1" x14ac:dyDescent="0.2">
      <c r="A10">
        <v>1001</v>
      </c>
      <c r="B10" t="s">
        <v>395</v>
      </c>
      <c r="C10" s="100" t="s">
        <v>398</v>
      </c>
      <c r="D10" s="100" t="s">
        <v>398</v>
      </c>
      <c r="E10" s="11">
        <v>0.05</v>
      </c>
      <c r="F10" t="s">
        <v>269</v>
      </c>
      <c r="G10" t="s">
        <v>393</v>
      </c>
      <c r="H10">
        <v>90</v>
      </c>
      <c r="I10" t="s">
        <v>266</v>
      </c>
      <c r="J10" t="s">
        <v>269</v>
      </c>
      <c r="K10" t="s">
        <v>392</v>
      </c>
      <c r="L10" t="s">
        <v>414</v>
      </c>
      <c r="M10" t="s">
        <v>321</v>
      </c>
      <c r="N10" s="38">
        <v>4.65E-2</v>
      </c>
      <c r="O10" s="31">
        <v>31</v>
      </c>
      <c r="P10" s="18">
        <v>154666.65</v>
      </c>
      <c r="Q10" s="18">
        <v>40651</v>
      </c>
      <c r="R10" s="101">
        <v>7090</v>
      </c>
      <c r="S10" s="18">
        <v>7191.9992249999996</v>
      </c>
      <c r="T10" s="18">
        <f t="shared" ref="T10:T73" si="2">R10-S10</f>
        <v>-101.99922499999957</v>
      </c>
      <c r="U10" s="38">
        <f t="shared" si="0"/>
        <v>4.5840522181090755E-2</v>
      </c>
      <c r="V10" s="38">
        <f t="shared" si="1"/>
        <v>4.65E-2</v>
      </c>
      <c r="W10" s="38">
        <f t="shared" ref="W10:W73" si="3">U10-V10</f>
        <v>-6.5947781890924456E-4</v>
      </c>
    </row>
    <row r="11" spans="1:23" hidden="1" x14ac:dyDescent="0.2">
      <c r="A11">
        <v>1002</v>
      </c>
      <c r="B11" t="s">
        <v>395</v>
      </c>
      <c r="C11" s="100" t="s">
        <v>410</v>
      </c>
      <c r="D11" s="100" t="s">
        <v>403</v>
      </c>
      <c r="E11" s="11">
        <v>0.05</v>
      </c>
      <c r="F11" t="s">
        <v>269</v>
      </c>
      <c r="G11" t="s">
        <v>393</v>
      </c>
      <c r="H11">
        <v>200</v>
      </c>
      <c r="I11" t="s">
        <v>266</v>
      </c>
      <c r="J11" t="s">
        <v>269</v>
      </c>
      <c r="K11" t="s">
        <v>399</v>
      </c>
      <c r="L11" t="s">
        <v>414</v>
      </c>
      <c r="M11" t="s">
        <v>320</v>
      </c>
      <c r="N11" s="38">
        <v>5.0999999999999997E-2</v>
      </c>
      <c r="O11" s="31">
        <v>31</v>
      </c>
      <c r="P11" s="18">
        <v>135549</v>
      </c>
      <c r="Q11" s="18">
        <v>22592</v>
      </c>
      <c r="R11" s="101">
        <v>7097</v>
      </c>
      <c r="S11" s="18">
        <v>6912.9989999999998</v>
      </c>
      <c r="T11" s="18">
        <f t="shared" si="2"/>
        <v>184.0010000000002</v>
      </c>
      <c r="U11" s="38">
        <f t="shared" si="0"/>
        <v>5.2357450073405191E-2</v>
      </c>
      <c r="V11" s="38">
        <f t="shared" si="1"/>
        <v>5.0999999999999997E-2</v>
      </c>
      <c r="W11" s="38">
        <f t="shared" si="3"/>
        <v>1.3574500734051947E-3</v>
      </c>
    </row>
    <row r="12" spans="1:23" hidden="1" x14ac:dyDescent="0.2">
      <c r="A12">
        <v>1003</v>
      </c>
      <c r="B12" t="s">
        <v>395</v>
      </c>
      <c r="C12" s="100" t="s">
        <v>410</v>
      </c>
      <c r="D12" s="100" t="s">
        <v>396</v>
      </c>
      <c r="E12" s="11">
        <v>0.05</v>
      </c>
      <c r="F12" t="s">
        <v>269</v>
      </c>
      <c r="G12" t="s">
        <v>393</v>
      </c>
      <c r="H12">
        <v>200</v>
      </c>
      <c r="I12" t="s">
        <v>266</v>
      </c>
      <c r="J12" t="s">
        <v>269</v>
      </c>
      <c r="K12" t="s">
        <v>399</v>
      </c>
      <c r="L12" t="s">
        <v>414</v>
      </c>
      <c r="M12" t="s">
        <v>320</v>
      </c>
      <c r="N12" s="38">
        <v>5.0999999999999997E-2</v>
      </c>
      <c r="O12" s="31">
        <v>31</v>
      </c>
      <c r="P12" s="18">
        <v>136156.85</v>
      </c>
      <c r="Q12" s="18">
        <v>21612</v>
      </c>
      <c r="R12" s="101">
        <v>7094</v>
      </c>
      <c r="S12" s="18">
        <v>6943.99935</v>
      </c>
      <c r="T12" s="18">
        <f t="shared" si="2"/>
        <v>150.00064999999995</v>
      </c>
      <c r="U12" s="38">
        <f t="shared" si="0"/>
        <v>5.2101675383941386E-2</v>
      </c>
      <c r="V12" s="38">
        <f t="shared" si="1"/>
        <v>5.0999999999999997E-2</v>
      </c>
      <c r="W12" s="38">
        <f t="shared" si="3"/>
        <v>1.101675383941389E-3</v>
      </c>
    </row>
    <row r="13" spans="1:23" hidden="1" x14ac:dyDescent="0.2">
      <c r="A13">
        <v>1004</v>
      </c>
      <c r="B13" t="s">
        <v>401</v>
      </c>
      <c r="C13" s="100" t="s">
        <v>397</v>
      </c>
      <c r="D13" s="100" t="s">
        <v>403</v>
      </c>
      <c r="E13" s="11">
        <v>0.01</v>
      </c>
      <c r="F13" t="s">
        <v>408</v>
      </c>
      <c r="G13" s="27" t="s">
        <v>407</v>
      </c>
      <c r="H13">
        <v>300</v>
      </c>
      <c r="I13" t="s">
        <v>266</v>
      </c>
      <c r="J13" t="s">
        <v>269</v>
      </c>
      <c r="K13" t="s">
        <v>392</v>
      </c>
      <c r="L13" t="s">
        <v>414</v>
      </c>
      <c r="M13" t="s">
        <v>319</v>
      </c>
      <c r="N13" s="38">
        <v>7.6799999999999993E-2</v>
      </c>
      <c r="O13" s="31">
        <v>31</v>
      </c>
      <c r="P13" s="18">
        <v>87994.79</v>
      </c>
      <c r="Q13" s="18">
        <v>34107</v>
      </c>
      <c r="R13" s="101">
        <v>6645</v>
      </c>
      <c r="S13" s="18">
        <v>6757.9998719999985</v>
      </c>
      <c r="T13" s="18">
        <f t="shared" si="2"/>
        <v>-112.9998719999985</v>
      </c>
      <c r="U13" s="38">
        <f t="shared" si="0"/>
        <v>7.5515834517020847E-2</v>
      </c>
      <c r="V13" s="38">
        <f t="shared" si="1"/>
        <v>7.6799999999999993E-2</v>
      </c>
      <c r="W13" s="38">
        <f t="shared" si="3"/>
        <v>-1.2841654829791466E-3</v>
      </c>
    </row>
    <row r="14" spans="1:23" hidden="1" x14ac:dyDescent="0.2">
      <c r="A14">
        <v>1005</v>
      </c>
      <c r="B14" t="s">
        <v>401</v>
      </c>
      <c r="C14" s="100" t="s">
        <v>397</v>
      </c>
      <c r="D14" s="100" t="s">
        <v>396</v>
      </c>
      <c r="E14" s="11">
        <v>0.01</v>
      </c>
      <c r="F14" t="s">
        <v>408</v>
      </c>
      <c r="G14" s="27" t="s">
        <v>407</v>
      </c>
      <c r="H14">
        <v>300</v>
      </c>
      <c r="I14" t="s">
        <v>266</v>
      </c>
      <c r="J14" t="s">
        <v>269</v>
      </c>
      <c r="K14" t="s">
        <v>392</v>
      </c>
      <c r="L14" t="s">
        <v>414</v>
      </c>
      <c r="M14" t="s">
        <v>319</v>
      </c>
      <c r="N14" s="38">
        <v>8.9300000000000004E-2</v>
      </c>
      <c r="O14" s="31">
        <v>31</v>
      </c>
      <c r="P14" s="18">
        <v>62833.15</v>
      </c>
      <c r="Q14" s="18">
        <v>22281</v>
      </c>
      <c r="R14" s="101">
        <v>5443</v>
      </c>
      <c r="S14" s="18">
        <v>5611.0002950000007</v>
      </c>
      <c r="T14" s="18">
        <f t="shared" si="2"/>
        <v>-168.00029500000073</v>
      </c>
      <c r="U14" s="38">
        <f t="shared" si="0"/>
        <v>8.6626247450589375E-2</v>
      </c>
      <c r="V14" s="38">
        <f t="shared" si="1"/>
        <v>8.9300000000000004E-2</v>
      </c>
      <c r="W14" s="38">
        <f t="shared" si="3"/>
        <v>-2.6737525494106296E-3</v>
      </c>
    </row>
    <row r="15" spans="1:23" hidden="1" x14ac:dyDescent="0.2">
      <c r="A15">
        <v>1006</v>
      </c>
      <c r="B15" t="s">
        <v>395</v>
      </c>
      <c r="C15" s="100" t="s">
        <v>410</v>
      </c>
      <c r="D15" s="100" t="s">
        <v>402</v>
      </c>
      <c r="E15" s="11">
        <v>0.05</v>
      </c>
      <c r="F15" t="s">
        <v>269</v>
      </c>
      <c r="G15" t="s">
        <v>393</v>
      </c>
      <c r="H15">
        <v>200</v>
      </c>
      <c r="I15" t="s">
        <v>266</v>
      </c>
      <c r="J15" t="s">
        <v>269</v>
      </c>
      <c r="K15" t="s">
        <v>399</v>
      </c>
      <c r="L15" t="s">
        <v>414</v>
      </c>
      <c r="M15" t="s">
        <v>318</v>
      </c>
      <c r="N15" s="38">
        <v>5.0999999999999997E-2</v>
      </c>
      <c r="O15" s="31">
        <v>31</v>
      </c>
      <c r="P15" s="18">
        <v>133725.5</v>
      </c>
      <c r="Q15" s="18">
        <v>19104</v>
      </c>
      <c r="R15" s="101">
        <v>6888</v>
      </c>
      <c r="S15" s="18">
        <v>6820.0004999999992</v>
      </c>
      <c r="T15" s="18">
        <f t="shared" si="2"/>
        <v>67.999500000000808</v>
      </c>
      <c r="U15" s="38">
        <f t="shared" si="0"/>
        <v>5.1508500622543946E-2</v>
      </c>
      <c r="V15" s="38">
        <f t="shared" si="1"/>
        <v>5.0999999999999997E-2</v>
      </c>
      <c r="W15" s="38">
        <f t="shared" si="3"/>
        <v>5.0850062254394895E-4</v>
      </c>
    </row>
    <row r="16" spans="1:23" hidden="1" x14ac:dyDescent="0.2">
      <c r="A16">
        <v>1007</v>
      </c>
      <c r="B16" t="s">
        <v>395</v>
      </c>
      <c r="C16" s="100" t="s">
        <v>410</v>
      </c>
      <c r="D16" s="100" t="s">
        <v>398</v>
      </c>
      <c r="E16" s="11">
        <v>0.05</v>
      </c>
      <c r="F16" t="s">
        <v>269</v>
      </c>
      <c r="G16" t="s">
        <v>393</v>
      </c>
      <c r="H16">
        <v>200</v>
      </c>
      <c r="I16" t="s">
        <v>266</v>
      </c>
      <c r="J16" t="s">
        <v>269</v>
      </c>
      <c r="K16" t="s">
        <v>399</v>
      </c>
      <c r="L16" t="s">
        <v>414</v>
      </c>
      <c r="M16" t="s">
        <v>318</v>
      </c>
      <c r="N16" s="38">
        <v>5.0999999999999997E-2</v>
      </c>
      <c r="O16" s="31">
        <v>31</v>
      </c>
      <c r="P16" s="18">
        <v>136156.85</v>
      </c>
      <c r="Q16" s="18">
        <v>20947</v>
      </c>
      <c r="R16" s="101">
        <v>7071</v>
      </c>
      <c r="S16" s="18">
        <v>6943.99935</v>
      </c>
      <c r="T16" s="18">
        <f t="shared" si="2"/>
        <v>127.00064999999995</v>
      </c>
      <c r="U16" s="38">
        <f t="shared" si="0"/>
        <v>5.1932752557069292E-2</v>
      </c>
      <c r="V16" s="38">
        <f t="shared" si="1"/>
        <v>5.0999999999999997E-2</v>
      </c>
      <c r="W16" s="38">
        <f t="shared" si="3"/>
        <v>9.3275255706929544E-4</v>
      </c>
    </row>
    <row r="17" spans="1:23" hidden="1" x14ac:dyDescent="0.2">
      <c r="A17">
        <v>1008</v>
      </c>
      <c r="B17" t="s">
        <v>401</v>
      </c>
      <c r="C17" s="100" t="s">
        <v>397</v>
      </c>
      <c r="D17" s="100" t="s">
        <v>402</v>
      </c>
      <c r="E17" s="11">
        <v>0.01</v>
      </c>
      <c r="F17" t="s">
        <v>408</v>
      </c>
      <c r="G17" s="27" t="s">
        <v>407</v>
      </c>
      <c r="H17">
        <v>300</v>
      </c>
      <c r="I17" t="s">
        <v>266</v>
      </c>
      <c r="J17" t="s">
        <v>269</v>
      </c>
      <c r="K17" t="s">
        <v>392</v>
      </c>
      <c r="L17" t="s">
        <v>414</v>
      </c>
      <c r="M17" t="s">
        <v>317</v>
      </c>
      <c r="N17" s="38">
        <v>8.9300000000000004E-2</v>
      </c>
      <c r="O17" s="31">
        <v>31</v>
      </c>
      <c r="P17" s="18">
        <v>66651.740000000005</v>
      </c>
      <c r="Q17" s="18">
        <v>28854</v>
      </c>
      <c r="R17" s="101">
        <v>5942</v>
      </c>
      <c r="S17" s="18">
        <v>5952.0003820000011</v>
      </c>
      <c r="T17" s="18">
        <f t="shared" si="2"/>
        <v>-10.000382000001082</v>
      </c>
      <c r="U17" s="38">
        <f t="shared" si="0"/>
        <v>8.9149960676195392E-2</v>
      </c>
      <c r="V17" s="38">
        <f t="shared" si="1"/>
        <v>8.9300000000000004E-2</v>
      </c>
      <c r="W17" s="38">
        <f t="shared" si="3"/>
        <v>-1.5003932380461271E-4</v>
      </c>
    </row>
    <row r="18" spans="1:23" hidden="1" x14ac:dyDescent="0.2">
      <c r="A18">
        <v>1009</v>
      </c>
      <c r="B18" t="s">
        <v>401</v>
      </c>
      <c r="C18" s="100" t="s">
        <v>397</v>
      </c>
      <c r="D18" s="100" t="s">
        <v>398</v>
      </c>
      <c r="E18" s="11">
        <v>0.01</v>
      </c>
      <c r="F18" t="s">
        <v>408</v>
      </c>
      <c r="G18" s="27" t="s">
        <v>407</v>
      </c>
      <c r="H18">
        <v>300</v>
      </c>
      <c r="I18" t="s">
        <v>266</v>
      </c>
      <c r="J18" t="s">
        <v>269</v>
      </c>
      <c r="K18" t="s">
        <v>392</v>
      </c>
      <c r="L18" t="s">
        <v>414</v>
      </c>
      <c r="M18" t="s">
        <v>317</v>
      </c>
      <c r="N18" s="38">
        <v>7.6799999999999993E-2</v>
      </c>
      <c r="O18" s="31">
        <v>31</v>
      </c>
      <c r="P18" s="18">
        <v>74270.83</v>
      </c>
      <c r="Q18" s="18">
        <v>34385</v>
      </c>
      <c r="R18" s="101">
        <v>5742</v>
      </c>
      <c r="S18" s="18">
        <v>5703.9997439999997</v>
      </c>
      <c r="T18" s="18">
        <f t="shared" si="2"/>
        <v>38.000256000000263</v>
      </c>
      <c r="U18" s="38">
        <f t="shared" si="0"/>
        <v>7.7311644423524006E-2</v>
      </c>
      <c r="V18" s="38">
        <f t="shared" si="1"/>
        <v>7.6799999999999993E-2</v>
      </c>
      <c r="W18" s="38">
        <f t="shared" si="3"/>
        <v>5.1164442352401307E-4</v>
      </c>
    </row>
    <row r="19" spans="1:23" hidden="1" x14ac:dyDescent="0.2">
      <c r="A19">
        <v>1010</v>
      </c>
      <c r="B19" t="s">
        <v>401</v>
      </c>
      <c r="C19" s="100" t="s">
        <v>397</v>
      </c>
      <c r="D19" s="100" t="s">
        <v>404</v>
      </c>
      <c r="E19" s="11">
        <v>0.01</v>
      </c>
      <c r="F19" t="s">
        <v>408</v>
      </c>
      <c r="G19" s="27" t="s">
        <v>407</v>
      </c>
      <c r="H19">
        <v>300</v>
      </c>
      <c r="I19" t="s">
        <v>266</v>
      </c>
      <c r="J19" t="s">
        <v>269</v>
      </c>
      <c r="K19" t="s">
        <v>392</v>
      </c>
      <c r="L19" t="s">
        <v>414</v>
      </c>
      <c r="M19" t="s">
        <v>316</v>
      </c>
      <c r="N19" s="38">
        <v>8.9300000000000004E-2</v>
      </c>
      <c r="O19" s="31">
        <v>31</v>
      </c>
      <c r="P19" s="18">
        <v>84703.25</v>
      </c>
      <c r="Q19" s="18">
        <v>39767</v>
      </c>
      <c r="R19" s="101">
        <v>7627</v>
      </c>
      <c r="S19" s="18">
        <v>7564.0002250000007</v>
      </c>
      <c r="T19" s="18">
        <f t="shared" si="2"/>
        <v>62.999774999999318</v>
      </c>
      <c r="U19" s="38">
        <f t="shared" si="0"/>
        <v>9.0043770457449976E-2</v>
      </c>
      <c r="V19" s="38">
        <f t="shared" si="1"/>
        <v>8.9300000000000004E-2</v>
      </c>
      <c r="W19" s="38">
        <f t="shared" si="3"/>
        <v>7.437704574499715E-4</v>
      </c>
    </row>
    <row r="20" spans="1:23" hidden="1" x14ac:dyDescent="0.2">
      <c r="A20">
        <v>1011</v>
      </c>
      <c r="B20" t="s">
        <v>401</v>
      </c>
      <c r="C20" s="100" t="s">
        <v>397</v>
      </c>
      <c r="D20" s="100" t="s">
        <v>394</v>
      </c>
      <c r="E20" s="11">
        <v>0.01</v>
      </c>
      <c r="F20" t="s">
        <v>408</v>
      </c>
      <c r="G20" s="27" t="s">
        <v>407</v>
      </c>
      <c r="H20">
        <v>300</v>
      </c>
      <c r="I20" t="s">
        <v>266</v>
      </c>
      <c r="J20" t="s">
        <v>269</v>
      </c>
      <c r="K20" t="s">
        <v>392</v>
      </c>
      <c r="L20" t="s">
        <v>414</v>
      </c>
      <c r="M20" t="s">
        <v>316</v>
      </c>
      <c r="N20" s="38">
        <v>8.9300000000000004E-2</v>
      </c>
      <c r="O20" s="31">
        <v>31</v>
      </c>
      <c r="P20" s="18">
        <v>96159.01</v>
      </c>
      <c r="Q20" s="18">
        <v>37709</v>
      </c>
      <c r="R20" s="101">
        <v>8458</v>
      </c>
      <c r="S20" s="18">
        <v>8586.9995930000005</v>
      </c>
      <c r="T20" s="18">
        <f t="shared" si="2"/>
        <v>-128.99959300000046</v>
      </c>
      <c r="U20" s="38">
        <f t="shared" si="0"/>
        <v>8.7958476277989972E-2</v>
      </c>
      <c r="V20" s="38">
        <f t="shared" si="1"/>
        <v>8.9300000000000004E-2</v>
      </c>
      <c r="W20" s="38">
        <f t="shared" si="3"/>
        <v>-1.3415237220100323E-3</v>
      </c>
    </row>
    <row r="21" spans="1:23" hidden="1" x14ac:dyDescent="0.2">
      <c r="A21">
        <v>1012</v>
      </c>
      <c r="B21" t="s">
        <v>406</v>
      </c>
      <c r="C21" s="100" t="s">
        <v>404</v>
      </c>
      <c r="D21" s="100" t="s">
        <v>403</v>
      </c>
      <c r="E21" s="11">
        <v>0.01</v>
      </c>
      <c r="F21" t="s">
        <v>269</v>
      </c>
      <c r="G21" t="s">
        <v>393</v>
      </c>
      <c r="H21">
        <v>200</v>
      </c>
      <c r="I21" t="s">
        <v>266</v>
      </c>
      <c r="J21" t="s">
        <v>311</v>
      </c>
      <c r="K21" t="s">
        <v>392</v>
      </c>
      <c r="L21" t="s">
        <v>414</v>
      </c>
      <c r="M21" t="s">
        <v>313</v>
      </c>
      <c r="N21" s="38">
        <v>8.1000000000000003E-2</v>
      </c>
      <c r="O21" s="31">
        <v>31</v>
      </c>
      <c r="P21" s="18">
        <v>102720.99</v>
      </c>
      <c r="Q21" s="18">
        <v>75530.400000000009</v>
      </c>
      <c r="R21" s="101">
        <v>7665</v>
      </c>
      <c r="S21" s="18">
        <v>8320.4001900000003</v>
      </c>
      <c r="T21" s="18">
        <f t="shared" si="2"/>
        <v>-655.40019000000029</v>
      </c>
      <c r="U21" s="38">
        <f t="shared" si="0"/>
        <v>7.4619607930180576E-2</v>
      </c>
      <c r="V21" s="38">
        <f t="shared" si="1"/>
        <v>8.1000000000000003E-2</v>
      </c>
      <c r="W21" s="38">
        <f t="shared" si="3"/>
        <v>-6.3803920698194266E-3</v>
      </c>
    </row>
    <row r="22" spans="1:23" hidden="1" x14ac:dyDescent="0.2">
      <c r="A22">
        <v>1013</v>
      </c>
      <c r="B22" t="s">
        <v>406</v>
      </c>
      <c r="C22" s="100" t="s">
        <v>404</v>
      </c>
      <c r="D22" s="100" t="s">
        <v>396</v>
      </c>
      <c r="E22" s="11">
        <v>0.01</v>
      </c>
      <c r="F22" t="s">
        <v>269</v>
      </c>
      <c r="G22" t="s">
        <v>393</v>
      </c>
      <c r="H22">
        <v>200</v>
      </c>
      <c r="I22" t="s">
        <v>266</v>
      </c>
      <c r="J22" t="s">
        <v>311</v>
      </c>
      <c r="K22" t="s">
        <v>392</v>
      </c>
      <c r="L22" t="s">
        <v>414</v>
      </c>
      <c r="M22" t="s">
        <v>313</v>
      </c>
      <c r="N22" s="38">
        <v>8.1000000000000003E-2</v>
      </c>
      <c r="O22" s="31">
        <v>31</v>
      </c>
      <c r="P22" s="18">
        <v>86723.46</v>
      </c>
      <c r="Q22" s="18">
        <v>72270</v>
      </c>
      <c r="R22" s="101">
        <v>6556</v>
      </c>
      <c r="S22" s="18">
        <v>7024.6002600000011</v>
      </c>
      <c r="T22" s="18">
        <f t="shared" si="2"/>
        <v>-468.60026000000107</v>
      </c>
      <c r="U22" s="38">
        <f t="shared" si="0"/>
        <v>7.5596614802961037E-2</v>
      </c>
      <c r="V22" s="38">
        <f t="shared" si="1"/>
        <v>8.1000000000000003E-2</v>
      </c>
      <c r="W22" s="38">
        <f t="shared" si="3"/>
        <v>-5.4033851970389651E-3</v>
      </c>
    </row>
    <row r="23" spans="1:23" hidden="1" x14ac:dyDescent="0.2">
      <c r="A23">
        <v>1014</v>
      </c>
      <c r="B23" t="s">
        <v>406</v>
      </c>
      <c r="C23" s="100" t="s">
        <v>404</v>
      </c>
      <c r="D23" s="100" t="s">
        <v>402</v>
      </c>
      <c r="E23" s="11">
        <v>0.01</v>
      </c>
      <c r="F23" t="s">
        <v>269</v>
      </c>
      <c r="G23" t="s">
        <v>393</v>
      </c>
      <c r="H23">
        <v>200</v>
      </c>
      <c r="I23" t="s">
        <v>266</v>
      </c>
      <c r="J23" t="s">
        <v>311</v>
      </c>
      <c r="K23" t="s">
        <v>392</v>
      </c>
      <c r="L23" t="s">
        <v>414</v>
      </c>
      <c r="M23" t="s">
        <v>314</v>
      </c>
      <c r="N23" s="38">
        <v>8.8800000000000004E-2</v>
      </c>
      <c r="O23" s="31">
        <v>31</v>
      </c>
      <c r="P23" s="18">
        <v>98690.31</v>
      </c>
      <c r="Q23" s="18">
        <v>75221.2</v>
      </c>
      <c r="R23" s="101">
        <v>8073</v>
      </c>
      <c r="S23" s="18">
        <v>8763.699528000001</v>
      </c>
      <c r="T23" s="18">
        <f t="shared" si="2"/>
        <v>-690.69952800000101</v>
      </c>
      <c r="U23" s="38">
        <f t="shared" si="0"/>
        <v>8.1801344022528658E-2</v>
      </c>
      <c r="V23" s="38">
        <f t="shared" si="1"/>
        <v>8.8800000000000018E-2</v>
      </c>
      <c r="W23" s="38">
        <f t="shared" si="3"/>
        <v>-6.9986559774713603E-3</v>
      </c>
    </row>
    <row r="24" spans="1:23" hidden="1" x14ac:dyDescent="0.2">
      <c r="A24">
        <v>1015</v>
      </c>
      <c r="B24" t="s">
        <v>406</v>
      </c>
      <c r="C24" s="100" t="s">
        <v>404</v>
      </c>
      <c r="D24" s="100" t="s">
        <v>398</v>
      </c>
      <c r="E24" s="11">
        <v>0.01</v>
      </c>
      <c r="F24" t="s">
        <v>269</v>
      </c>
      <c r="G24" t="s">
        <v>393</v>
      </c>
      <c r="H24">
        <v>200</v>
      </c>
      <c r="I24" t="s">
        <v>266</v>
      </c>
      <c r="J24" t="s">
        <v>311</v>
      </c>
      <c r="K24" t="s">
        <v>392</v>
      </c>
      <c r="L24" t="s">
        <v>414</v>
      </c>
      <c r="M24" t="s">
        <v>314</v>
      </c>
      <c r="N24" s="38">
        <v>8.8800000000000004E-2</v>
      </c>
      <c r="O24" s="31">
        <v>31</v>
      </c>
      <c r="P24" s="18">
        <v>99074.33</v>
      </c>
      <c r="Q24" s="18">
        <v>73811.3</v>
      </c>
      <c r="R24" s="101">
        <v>8185</v>
      </c>
      <c r="S24" s="18">
        <v>8797.8005040000007</v>
      </c>
      <c r="T24" s="18">
        <f t="shared" si="2"/>
        <v>-612.80050400000073</v>
      </c>
      <c r="U24" s="38">
        <f t="shared" si="0"/>
        <v>8.2614739862485062E-2</v>
      </c>
      <c r="V24" s="38">
        <f t="shared" si="1"/>
        <v>8.8800000000000004E-2</v>
      </c>
      <c r="W24" s="38">
        <f t="shared" si="3"/>
        <v>-6.1852601375149419E-3</v>
      </c>
    </row>
    <row r="25" spans="1:23" hidden="1" x14ac:dyDescent="0.2">
      <c r="A25">
        <v>1016</v>
      </c>
      <c r="B25" t="s">
        <v>406</v>
      </c>
      <c r="C25" s="100" t="s">
        <v>404</v>
      </c>
      <c r="D25" s="100" t="s">
        <v>404</v>
      </c>
      <c r="E25" s="11">
        <v>0.01</v>
      </c>
      <c r="F25" t="s">
        <v>269</v>
      </c>
      <c r="G25" t="s">
        <v>393</v>
      </c>
      <c r="H25">
        <v>200</v>
      </c>
      <c r="I25" t="s">
        <v>266</v>
      </c>
      <c r="J25" t="s">
        <v>311</v>
      </c>
      <c r="K25" t="s">
        <v>392</v>
      </c>
      <c r="L25" t="s">
        <v>414</v>
      </c>
      <c r="M25" t="s">
        <v>315</v>
      </c>
      <c r="N25" s="38">
        <v>8.1000000000000003E-2</v>
      </c>
      <c r="O25" s="31">
        <v>31</v>
      </c>
      <c r="P25" s="18">
        <v>68283.95</v>
      </c>
      <c r="Q25" s="18">
        <v>35784.100000000006</v>
      </c>
      <c r="R25" s="101">
        <v>2749</v>
      </c>
      <c r="S25" s="18">
        <v>5530.9999500000004</v>
      </c>
      <c r="T25" s="18">
        <f t="shared" si="2"/>
        <v>-2781.9999500000004</v>
      </c>
      <c r="U25" s="38">
        <f t="shared" si="0"/>
        <v>4.025836232379644E-2</v>
      </c>
      <c r="V25" s="38">
        <f t="shared" si="1"/>
        <v>8.1000000000000003E-2</v>
      </c>
      <c r="W25" s="38">
        <f t="shared" si="3"/>
        <v>-4.0741637676203563E-2</v>
      </c>
    </row>
    <row r="26" spans="1:23" hidden="1" x14ac:dyDescent="0.2">
      <c r="A26">
        <v>1017</v>
      </c>
      <c r="B26" t="s">
        <v>406</v>
      </c>
      <c r="C26" s="100" t="s">
        <v>404</v>
      </c>
      <c r="D26" s="100" t="s">
        <v>394</v>
      </c>
      <c r="E26" s="11">
        <v>0.01</v>
      </c>
      <c r="F26" t="s">
        <v>269</v>
      </c>
      <c r="G26" t="s">
        <v>393</v>
      </c>
      <c r="H26">
        <v>200</v>
      </c>
      <c r="I26" t="s">
        <v>266</v>
      </c>
      <c r="J26" t="s">
        <v>311</v>
      </c>
      <c r="K26" t="s">
        <v>392</v>
      </c>
      <c r="L26" t="s">
        <v>414</v>
      </c>
      <c r="M26" t="s">
        <v>315</v>
      </c>
      <c r="N26" s="38">
        <v>8.1000000000000003E-2</v>
      </c>
      <c r="O26" s="31">
        <v>31</v>
      </c>
      <c r="P26" s="18">
        <v>69748.149999999994</v>
      </c>
      <c r="Q26" s="18">
        <v>70469.3</v>
      </c>
      <c r="R26" s="101">
        <v>7245</v>
      </c>
      <c r="S26" s="18">
        <v>5649.6001499999993</v>
      </c>
      <c r="T26" s="18">
        <f t="shared" si="2"/>
        <v>1595.3998500000007</v>
      </c>
      <c r="U26" s="38">
        <f t="shared" si="0"/>
        <v>0.10387372281558724</v>
      </c>
      <c r="V26" s="38">
        <f t="shared" si="1"/>
        <v>8.1000000000000003E-2</v>
      </c>
      <c r="W26" s="38">
        <f t="shared" si="3"/>
        <v>2.2873722815587236E-2</v>
      </c>
    </row>
    <row r="27" spans="1:23" hidden="1" x14ac:dyDescent="0.2">
      <c r="A27">
        <v>1018</v>
      </c>
      <c r="B27" t="s">
        <v>406</v>
      </c>
      <c r="C27" s="100" t="s">
        <v>404</v>
      </c>
      <c r="D27" s="100" t="s">
        <v>409</v>
      </c>
      <c r="E27" s="11">
        <v>0.01</v>
      </c>
      <c r="F27" t="s">
        <v>269</v>
      </c>
      <c r="G27" t="s">
        <v>393</v>
      </c>
      <c r="H27">
        <v>200</v>
      </c>
      <c r="I27" t="s">
        <v>266</v>
      </c>
      <c r="J27" t="s">
        <v>311</v>
      </c>
      <c r="K27" t="s">
        <v>392</v>
      </c>
      <c r="L27" t="s">
        <v>414</v>
      </c>
      <c r="M27" t="s">
        <v>314</v>
      </c>
      <c r="N27" s="38">
        <v>8.8800000000000004E-2</v>
      </c>
      <c r="O27" s="31">
        <v>31</v>
      </c>
      <c r="P27" s="18">
        <v>100994.37</v>
      </c>
      <c r="Q27" s="18">
        <v>88992.200000000012</v>
      </c>
      <c r="R27" s="101">
        <v>8493</v>
      </c>
      <c r="S27" s="18">
        <v>8968.300056</v>
      </c>
      <c r="T27" s="18">
        <f t="shared" si="2"/>
        <v>-475.30005600000004</v>
      </c>
      <c r="U27" s="38">
        <f t="shared" si="0"/>
        <v>8.4093796515587946E-2</v>
      </c>
      <c r="V27" s="38">
        <f t="shared" si="1"/>
        <v>8.8800000000000004E-2</v>
      </c>
      <c r="W27" s="38">
        <f t="shared" si="3"/>
        <v>-4.7062034844120582E-3</v>
      </c>
    </row>
    <row r="28" spans="1:23" hidden="1" x14ac:dyDescent="0.2">
      <c r="A28">
        <v>1019</v>
      </c>
      <c r="B28" t="s">
        <v>406</v>
      </c>
      <c r="C28" s="100" t="s">
        <v>404</v>
      </c>
      <c r="D28" s="100" t="s">
        <v>397</v>
      </c>
      <c r="E28" s="11">
        <v>0.01</v>
      </c>
      <c r="F28" t="s">
        <v>269</v>
      </c>
      <c r="G28" t="s">
        <v>393</v>
      </c>
      <c r="H28">
        <v>200</v>
      </c>
      <c r="I28" t="s">
        <v>266</v>
      </c>
      <c r="J28" t="s">
        <v>311</v>
      </c>
      <c r="K28" t="s">
        <v>392</v>
      </c>
      <c r="L28" t="s">
        <v>414</v>
      </c>
      <c r="M28" t="s">
        <v>314</v>
      </c>
      <c r="N28" s="38">
        <v>8.8800000000000004E-2</v>
      </c>
      <c r="O28" s="31">
        <v>31</v>
      </c>
      <c r="P28" s="18">
        <v>97154.28</v>
      </c>
      <c r="Q28" s="18">
        <v>85608.6</v>
      </c>
      <c r="R28" s="101">
        <v>8170</v>
      </c>
      <c r="S28" s="18">
        <v>8627.3000640000009</v>
      </c>
      <c r="T28" s="18">
        <f t="shared" si="2"/>
        <v>-457.30006400000093</v>
      </c>
      <c r="U28" s="38">
        <f t="shared" si="0"/>
        <v>8.4093052822788658E-2</v>
      </c>
      <c r="V28" s="38">
        <f t="shared" si="1"/>
        <v>8.8800000000000004E-2</v>
      </c>
      <c r="W28" s="38">
        <f t="shared" si="3"/>
        <v>-4.7069471772113458E-3</v>
      </c>
    </row>
    <row r="29" spans="1:23" hidden="1" x14ac:dyDescent="0.2">
      <c r="A29">
        <v>1020</v>
      </c>
      <c r="B29" t="s">
        <v>406</v>
      </c>
      <c r="C29" s="100" t="s">
        <v>404</v>
      </c>
      <c r="D29" s="100" t="s">
        <v>410</v>
      </c>
      <c r="E29" s="11">
        <v>0.01</v>
      </c>
      <c r="F29" t="s">
        <v>269</v>
      </c>
      <c r="G29" t="s">
        <v>393</v>
      </c>
      <c r="H29">
        <v>200</v>
      </c>
      <c r="I29" t="s">
        <v>266</v>
      </c>
      <c r="J29" t="s">
        <v>311</v>
      </c>
      <c r="K29" t="s">
        <v>392</v>
      </c>
      <c r="L29" t="s">
        <v>414</v>
      </c>
      <c r="M29" t="s">
        <v>313</v>
      </c>
      <c r="N29" s="38">
        <v>8.1000000000000003E-2</v>
      </c>
      <c r="O29" s="31">
        <v>31</v>
      </c>
      <c r="P29" s="18">
        <v>89670.37</v>
      </c>
      <c r="Q29" s="18">
        <v>71166.700000000012</v>
      </c>
      <c r="R29" s="101">
        <v>6746</v>
      </c>
      <c r="S29" s="18">
        <v>7263.29997</v>
      </c>
      <c r="T29" s="18">
        <f t="shared" si="2"/>
        <v>-517.29997000000003</v>
      </c>
      <c r="U29" s="38">
        <f t="shared" si="0"/>
        <v>7.5231093615427264E-2</v>
      </c>
      <c r="V29" s="38">
        <f t="shared" si="1"/>
        <v>8.1000000000000003E-2</v>
      </c>
      <c r="W29" s="38">
        <f t="shared" si="3"/>
        <v>-5.768906384572739E-3</v>
      </c>
    </row>
    <row r="30" spans="1:23" hidden="1" x14ac:dyDescent="0.2">
      <c r="A30">
        <v>1021</v>
      </c>
      <c r="B30" t="s">
        <v>406</v>
      </c>
      <c r="C30" s="100" t="s">
        <v>404</v>
      </c>
      <c r="D30" s="100">
        <v>10</v>
      </c>
      <c r="E30" s="11">
        <v>0.01</v>
      </c>
      <c r="F30" t="s">
        <v>269</v>
      </c>
      <c r="G30" t="s">
        <v>393</v>
      </c>
      <c r="H30">
        <v>200</v>
      </c>
      <c r="I30" t="s">
        <v>266</v>
      </c>
      <c r="J30" t="s">
        <v>311</v>
      </c>
      <c r="K30" t="s">
        <v>392</v>
      </c>
      <c r="L30" t="s">
        <v>414</v>
      </c>
      <c r="M30" t="s">
        <v>313</v>
      </c>
      <c r="N30" s="38">
        <v>8.1000000000000003E-2</v>
      </c>
      <c r="O30" s="31">
        <v>31</v>
      </c>
      <c r="P30" s="18">
        <v>99774.07</v>
      </c>
      <c r="Q30" s="18">
        <v>97817.500000000015</v>
      </c>
      <c r="R30" s="101">
        <v>7653</v>
      </c>
      <c r="S30" s="18">
        <v>8081.6996700000009</v>
      </c>
      <c r="T30" s="18">
        <f t="shared" si="2"/>
        <v>-428.69967000000088</v>
      </c>
      <c r="U30" s="38">
        <f t="shared" si="0"/>
        <v>7.6703295756101755E-2</v>
      </c>
      <c r="V30" s="38">
        <f t="shared" si="1"/>
        <v>8.1000000000000003E-2</v>
      </c>
      <c r="W30" s="38">
        <f t="shared" si="3"/>
        <v>-4.2967042438982472E-3</v>
      </c>
    </row>
    <row r="31" spans="1:23" hidden="1" x14ac:dyDescent="0.2">
      <c r="A31">
        <v>1022</v>
      </c>
      <c r="B31" t="s">
        <v>401</v>
      </c>
      <c r="C31" s="100" t="s">
        <v>394</v>
      </c>
      <c r="D31" s="100" t="s">
        <v>403</v>
      </c>
      <c r="E31" s="11">
        <v>0.01</v>
      </c>
      <c r="F31" t="s">
        <v>269</v>
      </c>
      <c r="G31" t="s">
        <v>393</v>
      </c>
      <c r="H31">
        <v>200</v>
      </c>
      <c r="I31" t="s">
        <v>266</v>
      </c>
      <c r="J31" t="s">
        <v>311</v>
      </c>
      <c r="K31" t="s">
        <v>392</v>
      </c>
      <c r="L31" t="s">
        <v>414</v>
      </c>
      <c r="M31" t="s">
        <v>312</v>
      </c>
      <c r="N31" s="38">
        <v>9.8800000000000013E-2</v>
      </c>
      <c r="O31" s="31">
        <v>31</v>
      </c>
      <c r="P31" s="18">
        <v>80712.95</v>
      </c>
      <c r="Q31" s="18">
        <v>79130.73000000001</v>
      </c>
      <c r="R31" s="101">
        <v>7621</v>
      </c>
      <c r="S31" s="18">
        <v>7974.4394600000005</v>
      </c>
      <c r="T31" s="18">
        <f t="shared" si="2"/>
        <v>-353.43946000000051</v>
      </c>
      <c r="U31" s="38">
        <f t="shared" si="0"/>
        <v>9.4421031569283498E-2</v>
      </c>
      <c r="V31" s="38">
        <f t="shared" si="1"/>
        <v>9.8800000000000013E-2</v>
      </c>
      <c r="W31" s="38">
        <f t="shared" si="3"/>
        <v>-4.378968430716515E-3</v>
      </c>
    </row>
    <row r="32" spans="1:23" hidden="1" x14ac:dyDescent="0.2">
      <c r="A32">
        <v>1023</v>
      </c>
      <c r="B32" t="s">
        <v>401</v>
      </c>
      <c r="C32" s="100" t="s">
        <v>394</v>
      </c>
      <c r="D32" s="100" t="s">
        <v>396</v>
      </c>
      <c r="E32" s="11">
        <v>0.01</v>
      </c>
      <c r="F32" t="s">
        <v>269</v>
      </c>
      <c r="G32" t="s">
        <v>393</v>
      </c>
      <c r="H32">
        <v>200</v>
      </c>
      <c r="I32" t="s">
        <v>266</v>
      </c>
      <c r="J32" t="s">
        <v>311</v>
      </c>
      <c r="K32" t="s">
        <v>392</v>
      </c>
      <c r="L32" t="s">
        <v>414</v>
      </c>
      <c r="M32" t="s">
        <v>312</v>
      </c>
      <c r="N32" s="38">
        <v>8.1000000000000003E-2</v>
      </c>
      <c r="O32" s="31">
        <v>31</v>
      </c>
      <c r="P32" s="18">
        <v>85935.07</v>
      </c>
      <c r="Q32" s="18">
        <v>65102.430000000008</v>
      </c>
      <c r="R32" s="101">
        <v>6492</v>
      </c>
      <c r="S32" s="18">
        <v>6960.740670000001</v>
      </c>
      <c r="T32" s="18">
        <f t="shared" si="2"/>
        <v>-468.74067000000105</v>
      </c>
      <c r="U32" s="38">
        <f t="shared" si="0"/>
        <v>7.5545408876725173E-2</v>
      </c>
      <c r="V32" s="38">
        <f t="shared" si="1"/>
        <v>8.1000000000000003E-2</v>
      </c>
      <c r="W32" s="38">
        <f t="shared" si="3"/>
        <v>-5.4545911232748295E-3</v>
      </c>
    </row>
    <row r="33" spans="1:23" hidden="1" x14ac:dyDescent="0.2">
      <c r="A33">
        <v>1024</v>
      </c>
      <c r="B33" t="s">
        <v>401</v>
      </c>
      <c r="C33" s="100" t="s">
        <v>394</v>
      </c>
      <c r="D33" s="100" t="s">
        <v>402</v>
      </c>
      <c r="E33" s="11">
        <v>0.01</v>
      </c>
      <c r="F33" t="s">
        <v>269</v>
      </c>
      <c r="G33" t="s">
        <v>393</v>
      </c>
      <c r="H33">
        <v>200</v>
      </c>
      <c r="I33" t="s">
        <v>266</v>
      </c>
      <c r="J33" t="s">
        <v>311</v>
      </c>
      <c r="K33" t="s">
        <v>392</v>
      </c>
      <c r="L33" t="s">
        <v>414</v>
      </c>
      <c r="M33" t="s">
        <v>312</v>
      </c>
      <c r="N33" s="38">
        <v>9.8800000000000013E-2</v>
      </c>
      <c r="O33" s="31">
        <v>31</v>
      </c>
      <c r="P33" s="18">
        <v>73188.87</v>
      </c>
      <c r="Q33" s="18">
        <v>57179.22</v>
      </c>
      <c r="R33" s="101">
        <v>6767</v>
      </c>
      <c r="S33" s="18">
        <v>7231.0603560000009</v>
      </c>
      <c r="T33" s="18">
        <f t="shared" si="2"/>
        <v>-464.06035600000087</v>
      </c>
      <c r="U33" s="38">
        <f t="shared" si="0"/>
        <v>9.245941356930365E-2</v>
      </c>
      <c r="V33" s="38">
        <f t="shared" si="1"/>
        <v>9.8800000000000013E-2</v>
      </c>
      <c r="W33" s="38">
        <f t="shared" si="3"/>
        <v>-6.3405864306963627E-3</v>
      </c>
    </row>
    <row r="34" spans="1:23" hidden="1" x14ac:dyDescent="0.2">
      <c r="A34">
        <v>1025</v>
      </c>
      <c r="B34" t="s">
        <v>401</v>
      </c>
      <c r="C34" s="100" t="s">
        <v>394</v>
      </c>
      <c r="D34" s="100" t="s">
        <v>398</v>
      </c>
      <c r="E34" s="11">
        <v>0.01</v>
      </c>
      <c r="F34" t="s">
        <v>269</v>
      </c>
      <c r="G34" t="s">
        <v>393</v>
      </c>
      <c r="H34">
        <v>200</v>
      </c>
      <c r="I34" t="s">
        <v>266</v>
      </c>
      <c r="J34" t="s">
        <v>311</v>
      </c>
      <c r="K34" t="s">
        <v>392</v>
      </c>
      <c r="L34" t="s">
        <v>414</v>
      </c>
      <c r="M34" t="s">
        <v>312</v>
      </c>
      <c r="N34" s="38">
        <v>8.1000000000000003E-2</v>
      </c>
      <c r="O34" s="31">
        <v>31</v>
      </c>
      <c r="P34" s="18">
        <v>99284.2</v>
      </c>
      <c r="Q34" s="18">
        <v>91929.510000000009</v>
      </c>
      <c r="R34" s="101">
        <v>7649</v>
      </c>
      <c r="S34" s="18">
        <v>8042.0201999999999</v>
      </c>
      <c r="T34" s="18">
        <f t="shared" si="2"/>
        <v>-393.02019999999993</v>
      </c>
      <c r="U34" s="38">
        <f t="shared" si="0"/>
        <v>7.7041462790655518E-2</v>
      </c>
      <c r="V34" s="38">
        <f t="shared" si="1"/>
        <v>8.1000000000000003E-2</v>
      </c>
      <c r="W34" s="38">
        <f t="shared" si="3"/>
        <v>-3.9585372093444843E-3</v>
      </c>
    </row>
    <row r="35" spans="1:23" hidden="1" x14ac:dyDescent="0.2">
      <c r="A35">
        <v>1026</v>
      </c>
      <c r="B35" t="s">
        <v>395</v>
      </c>
      <c r="C35" s="100" t="s">
        <v>410</v>
      </c>
      <c r="D35" s="100" t="s">
        <v>404</v>
      </c>
      <c r="E35" s="11">
        <v>0.05</v>
      </c>
      <c r="F35" t="s">
        <v>269</v>
      </c>
      <c r="G35" t="s">
        <v>393</v>
      </c>
      <c r="H35">
        <v>200</v>
      </c>
      <c r="I35" t="s">
        <v>266</v>
      </c>
      <c r="J35" t="s">
        <v>269</v>
      </c>
      <c r="K35" t="s">
        <v>399</v>
      </c>
      <c r="L35" t="s">
        <v>414</v>
      </c>
      <c r="M35" t="s">
        <v>310</v>
      </c>
      <c r="N35" s="38">
        <v>5.0999999999999997E-2</v>
      </c>
      <c r="O35" s="31">
        <v>31</v>
      </c>
      <c r="P35" s="18">
        <v>129470.6</v>
      </c>
      <c r="Q35" s="18">
        <v>18496</v>
      </c>
      <c r="R35" s="101">
        <v>6669</v>
      </c>
      <c r="S35" s="18">
        <v>6603.0006000000003</v>
      </c>
      <c r="T35" s="18">
        <f t="shared" si="2"/>
        <v>65.999399999999696</v>
      </c>
      <c r="U35" s="38">
        <f t="shared" si="0"/>
        <v>5.1509763606563959E-2</v>
      </c>
      <c r="V35" s="38">
        <f t="shared" si="1"/>
        <v>5.0999999999999997E-2</v>
      </c>
      <c r="W35" s="38">
        <f t="shared" si="3"/>
        <v>5.0976360656396213E-4</v>
      </c>
    </row>
    <row r="36" spans="1:23" hidden="1" x14ac:dyDescent="0.2">
      <c r="A36">
        <v>1027</v>
      </c>
      <c r="B36" t="s">
        <v>395</v>
      </c>
      <c r="C36" s="100" t="s">
        <v>410</v>
      </c>
      <c r="D36" s="100" t="s">
        <v>394</v>
      </c>
      <c r="E36" s="11">
        <v>0.05</v>
      </c>
      <c r="F36" t="s">
        <v>269</v>
      </c>
      <c r="G36" t="s">
        <v>393</v>
      </c>
      <c r="H36">
        <v>200</v>
      </c>
      <c r="I36" t="s">
        <v>266</v>
      </c>
      <c r="J36" t="s">
        <v>269</v>
      </c>
      <c r="K36" t="s">
        <v>399</v>
      </c>
      <c r="L36" t="s">
        <v>414</v>
      </c>
      <c r="M36" t="s">
        <v>310</v>
      </c>
      <c r="N36" s="38">
        <v>5.0999999999999997E-2</v>
      </c>
      <c r="O36" s="31">
        <v>31</v>
      </c>
      <c r="P36" s="18">
        <v>129470.6</v>
      </c>
      <c r="Q36" s="18">
        <v>23540</v>
      </c>
      <c r="R36" s="101">
        <v>6834</v>
      </c>
      <c r="S36" s="18">
        <v>6603.0006000000003</v>
      </c>
      <c r="T36" s="18">
        <f t="shared" si="2"/>
        <v>230.9993999999997</v>
      </c>
      <c r="U36" s="38">
        <f t="shared" si="0"/>
        <v>5.2784184208615699E-2</v>
      </c>
      <c r="V36" s="38">
        <f t="shared" si="1"/>
        <v>5.0999999999999997E-2</v>
      </c>
      <c r="W36" s="38">
        <f t="shared" si="3"/>
        <v>1.7841842086157023E-3</v>
      </c>
    </row>
    <row r="37" spans="1:23" hidden="1" x14ac:dyDescent="0.2">
      <c r="A37">
        <v>1028</v>
      </c>
      <c r="B37" t="s">
        <v>401</v>
      </c>
      <c r="C37" s="100" t="s">
        <v>402</v>
      </c>
      <c r="D37" s="100" t="s">
        <v>403</v>
      </c>
      <c r="E37" s="11">
        <v>0.01</v>
      </c>
      <c r="F37" t="s">
        <v>408</v>
      </c>
      <c r="G37" s="27" t="s">
        <v>407</v>
      </c>
      <c r="H37">
        <v>300</v>
      </c>
      <c r="I37" t="s">
        <v>266</v>
      </c>
      <c r="J37" t="s">
        <v>269</v>
      </c>
      <c r="K37" t="s">
        <v>392</v>
      </c>
      <c r="L37" t="s">
        <v>414</v>
      </c>
      <c r="M37" t="s">
        <v>309</v>
      </c>
      <c r="N37" s="38">
        <v>7.6799999999999993E-2</v>
      </c>
      <c r="O37" s="31">
        <v>31</v>
      </c>
      <c r="P37" s="18">
        <v>79518.23</v>
      </c>
      <c r="Q37" s="18">
        <v>30121</v>
      </c>
      <c r="R37" s="101">
        <v>5985</v>
      </c>
      <c r="S37" s="18">
        <v>6107.0000639999989</v>
      </c>
      <c r="T37" s="18">
        <f t="shared" si="2"/>
        <v>-122.00006399999893</v>
      </c>
      <c r="U37" s="38">
        <f t="shared" si="0"/>
        <v>7.5265759813818792E-2</v>
      </c>
      <c r="V37" s="38">
        <f t="shared" si="1"/>
        <v>7.6799999999999993E-2</v>
      </c>
      <c r="W37" s="38">
        <f t="shared" si="3"/>
        <v>-1.5342401861812016E-3</v>
      </c>
    </row>
    <row r="38" spans="1:23" hidden="1" x14ac:dyDescent="0.2">
      <c r="A38">
        <v>1029</v>
      </c>
      <c r="B38" t="s">
        <v>401</v>
      </c>
      <c r="C38" s="100" t="s">
        <v>402</v>
      </c>
      <c r="D38" s="100" t="s">
        <v>396</v>
      </c>
      <c r="E38" s="11">
        <v>0.01</v>
      </c>
      <c r="F38" t="s">
        <v>408</v>
      </c>
      <c r="G38" s="27" t="s">
        <v>407</v>
      </c>
      <c r="H38">
        <v>300</v>
      </c>
      <c r="I38" t="s">
        <v>266</v>
      </c>
      <c r="J38" t="s">
        <v>269</v>
      </c>
      <c r="K38" t="s">
        <v>392</v>
      </c>
      <c r="L38" t="s">
        <v>414</v>
      </c>
      <c r="M38" t="s">
        <v>309</v>
      </c>
      <c r="N38" s="38">
        <v>8.9300000000000004E-2</v>
      </c>
      <c r="O38" s="31">
        <v>31</v>
      </c>
      <c r="P38" s="18">
        <v>58667.41</v>
      </c>
      <c r="Q38" s="18">
        <v>27937</v>
      </c>
      <c r="R38" s="101">
        <v>5291</v>
      </c>
      <c r="S38" s="18">
        <v>5238.9997130000002</v>
      </c>
      <c r="T38" s="18">
        <f t="shared" si="2"/>
        <v>52.000286999999844</v>
      </c>
      <c r="U38" s="38">
        <f t="shared" si="0"/>
        <v>9.0186357297859232E-2</v>
      </c>
      <c r="V38" s="38">
        <f t="shared" si="1"/>
        <v>8.929999999999999E-2</v>
      </c>
      <c r="W38" s="38">
        <f t="shared" si="3"/>
        <v>8.8635729785924156E-4</v>
      </c>
    </row>
    <row r="39" spans="1:23" hidden="1" x14ac:dyDescent="0.2">
      <c r="A39">
        <v>1030</v>
      </c>
      <c r="B39" t="s">
        <v>401</v>
      </c>
      <c r="C39" s="100" t="s">
        <v>402</v>
      </c>
      <c r="D39" s="100" t="s">
        <v>402</v>
      </c>
      <c r="E39" s="11">
        <v>0.01</v>
      </c>
      <c r="F39" t="s">
        <v>408</v>
      </c>
      <c r="G39" s="27" t="s">
        <v>407</v>
      </c>
      <c r="H39">
        <v>300</v>
      </c>
      <c r="I39" t="s">
        <v>266</v>
      </c>
      <c r="J39" t="s">
        <v>269</v>
      </c>
      <c r="K39" t="s">
        <v>392</v>
      </c>
      <c r="L39" t="s">
        <v>414</v>
      </c>
      <c r="M39" t="s">
        <v>308</v>
      </c>
      <c r="N39" s="38">
        <v>8.9300000000000004E-2</v>
      </c>
      <c r="O39" s="31">
        <v>31</v>
      </c>
      <c r="P39" s="18">
        <v>47211.65</v>
      </c>
      <c r="Q39" s="18">
        <v>17106</v>
      </c>
      <c r="R39" s="101">
        <v>4104</v>
      </c>
      <c r="S39" s="18">
        <v>4216.0003450000004</v>
      </c>
      <c r="T39" s="18">
        <f t="shared" si="2"/>
        <v>-112.00034500000038</v>
      </c>
      <c r="U39" s="38">
        <f t="shared" si="0"/>
        <v>8.6927696871428983E-2</v>
      </c>
      <c r="V39" s="38">
        <f t="shared" si="1"/>
        <v>8.9300000000000004E-2</v>
      </c>
      <c r="W39" s="38">
        <f t="shared" si="3"/>
        <v>-2.3723031285710211E-3</v>
      </c>
    </row>
    <row r="40" spans="1:23" hidden="1" x14ac:dyDescent="0.2">
      <c r="A40">
        <v>1031</v>
      </c>
      <c r="B40" t="s">
        <v>401</v>
      </c>
      <c r="C40" s="100" t="s">
        <v>402</v>
      </c>
      <c r="D40" s="100" t="s">
        <v>398</v>
      </c>
      <c r="E40" s="11">
        <v>0.01</v>
      </c>
      <c r="F40" t="s">
        <v>408</v>
      </c>
      <c r="G40" s="27" t="s">
        <v>407</v>
      </c>
      <c r="H40">
        <v>300</v>
      </c>
      <c r="I40" t="s">
        <v>266</v>
      </c>
      <c r="J40" t="s">
        <v>269</v>
      </c>
      <c r="K40" t="s">
        <v>392</v>
      </c>
      <c r="L40" t="s">
        <v>414</v>
      </c>
      <c r="M40" t="s">
        <v>308</v>
      </c>
      <c r="N40" s="38">
        <v>7.6799999999999993E-2</v>
      </c>
      <c r="O40" s="31">
        <v>31</v>
      </c>
      <c r="P40" s="18">
        <v>66601.56</v>
      </c>
      <c r="Q40" s="18">
        <v>24944</v>
      </c>
      <c r="R40" s="101">
        <v>5004</v>
      </c>
      <c r="S40" s="18">
        <v>5114.9998079999996</v>
      </c>
      <c r="T40" s="18">
        <f t="shared" si="2"/>
        <v>-110.99980799999958</v>
      </c>
      <c r="U40" s="38">
        <f t="shared" si="0"/>
        <v>7.5133375254273327E-2</v>
      </c>
      <c r="V40" s="38">
        <f t="shared" si="1"/>
        <v>7.6799999999999993E-2</v>
      </c>
      <c r="W40" s="38">
        <f t="shared" si="3"/>
        <v>-1.6666247457266664E-3</v>
      </c>
    </row>
    <row r="41" spans="1:23" hidden="1" x14ac:dyDescent="0.2">
      <c r="A41">
        <v>1032</v>
      </c>
      <c r="B41" t="s">
        <v>395</v>
      </c>
      <c r="C41" s="100" t="s">
        <v>410</v>
      </c>
      <c r="D41" s="100" t="s">
        <v>409</v>
      </c>
      <c r="E41" s="11">
        <v>0.05</v>
      </c>
      <c r="F41" t="s">
        <v>269</v>
      </c>
      <c r="G41" t="s">
        <v>393</v>
      </c>
      <c r="H41">
        <v>200</v>
      </c>
      <c r="I41" t="s">
        <v>266</v>
      </c>
      <c r="J41" t="s">
        <v>269</v>
      </c>
      <c r="K41" t="s">
        <v>399</v>
      </c>
      <c r="L41" t="s">
        <v>414</v>
      </c>
      <c r="M41" t="s">
        <v>307</v>
      </c>
      <c r="N41" s="38">
        <v>5.0999999999999997E-2</v>
      </c>
      <c r="O41" s="31">
        <v>31</v>
      </c>
      <c r="P41" s="18">
        <v>131901.95000000001</v>
      </c>
      <c r="Q41" s="18">
        <v>21275</v>
      </c>
      <c r="R41" s="101">
        <v>6884</v>
      </c>
      <c r="S41" s="18">
        <v>6726.9994500000003</v>
      </c>
      <c r="T41" s="18">
        <f t="shared" si="2"/>
        <v>157.00054999999975</v>
      </c>
      <c r="U41" s="38">
        <f t="shared" ref="U41:U72" si="4">R41/P41</f>
        <v>5.21902822513238E-2</v>
      </c>
      <c r="V41" s="38">
        <f t="shared" ref="V41:V72" si="5">S41/P41</f>
        <v>5.0999999999999997E-2</v>
      </c>
      <c r="W41" s="38">
        <f t="shared" si="3"/>
        <v>1.1902822513238029E-3</v>
      </c>
    </row>
    <row r="42" spans="1:23" hidden="1" x14ac:dyDescent="0.2">
      <c r="A42">
        <v>1033</v>
      </c>
      <c r="B42" t="s">
        <v>395</v>
      </c>
      <c r="C42" s="100" t="s">
        <v>402</v>
      </c>
      <c r="D42" s="100" t="s">
        <v>403</v>
      </c>
      <c r="E42" s="11">
        <v>0.05</v>
      </c>
      <c r="F42" t="s">
        <v>269</v>
      </c>
      <c r="G42" t="s">
        <v>393</v>
      </c>
      <c r="H42">
        <v>200</v>
      </c>
      <c r="I42" t="s">
        <v>266</v>
      </c>
      <c r="J42" t="s">
        <v>269</v>
      </c>
      <c r="K42" t="s">
        <v>399</v>
      </c>
      <c r="L42" t="s">
        <v>414</v>
      </c>
      <c r="M42" t="s">
        <v>307</v>
      </c>
      <c r="N42" s="38">
        <v>5.0999999999999997E-2</v>
      </c>
      <c r="O42" s="31">
        <v>31</v>
      </c>
      <c r="P42" s="18">
        <v>137372.54999999999</v>
      </c>
      <c r="Q42" s="18">
        <v>20202</v>
      </c>
      <c r="R42" s="101">
        <v>7099</v>
      </c>
      <c r="S42" s="18">
        <v>7006.0000499999987</v>
      </c>
      <c r="T42" s="18">
        <f t="shared" si="2"/>
        <v>92.999950000001263</v>
      </c>
      <c r="U42" s="38">
        <f t="shared" si="4"/>
        <v>5.167699078163724E-2</v>
      </c>
      <c r="V42" s="38">
        <f t="shared" si="5"/>
        <v>5.0999999999999997E-2</v>
      </c>
      <c r="W42" s="38">
        <f t="shared" si="3"/>
        <v>6.7699078163724336E-4</v>
      </c>
    </row>
    <row r="43" spans="1:23" hidden="1" x14ac:dyDescent="0.2">
      <c r="A43">
        <v>1034</v>
      </c>
      <c r="B43" t="s">
        <v>401</v>
      </c>
      <c r="C43" s="100" t="s">
        <v>402</v>
      </c>
      <c r="D43" s="100" t="s">
        <v>404</v>
      </c>
      <c r="E43" s="11">
        <v>0.01</v>
      </c>
      <c r="F43" t="s">
        <v>408</v>
      </c>
      <c r="G43" s="27" t="s">
        <v>407</v>
      </c>
      <c r="H43">
        <v>300</v>
      </c>
      <c r="I43" t="s">
        <v>266</v>
      </c>
      <c r="J43" t="s">
        <v>269</v>
      </c>
      <c r="K43" t="s">
        <v>392</v>
      </c>
      <c r="L43" t="s">
        <v>414</v>
      </c>
      <c r="M43" t="s">
        <v>306</v>
      </c>
      <c r="N43" s="38">
        <v>8.9300000000000004E-2</v>
      </c>
      <c r="O43" s="31">
        <v>31</v>
      </c>
      <c r="P43" s="18">
        <v>73247.48</v>
      </c>
      <c r="Q43" s="18">
        <v>34880</v>
      </c>
      <c r="R43" s="101">
        <v>6606</v>
      </c>
      <c r="S43" s="18">
        <v>6540.9999639999996</v>
      </c>
      <c r="T43" s="18">
        <f t="shared" si="2"/>
        <v>65.000036000000364</v>
      </c>
      <c r="U43" s="38">
        <f t="shared" si="4"/>
        <v>9.0187403034206776E-2</v>
      </c>
      <c r="V43" s="38">
        <f t="shared" si="5"/>
        <v>8.9300000000000004E-2</v>
      </c>
      <c r="W43" s="38">
        <f t="shared" si="3"/>
        <v>8.8740303420677125E-4</v>
      </c>
    </row>
    <row r="44" spans="1:23" hidden="1" x14ac:dyDescent="0.2">
      <c r="A44">
        <v>1035</v>
      </c>
      <c r="B44" t="s">
        <v>401</v>
      </c>
      <c r="C44" s="100" t="s">
        <v>402</v>
      </c>
      <c r="D44" s="100" t="s">
        <v>394</v>
      </c>
      <c r="E44" s="11">
        <v>0.01</v>
      </c>
      <c r="F44" t="s">
        <v>408</v>
      </c>
      <c r="G44" s="27" t="s">
        <v>407</v>
      </c>
      <c r="H44">
        <v>300</v>
      </c>
      <c r="I44" t="s">
        <v>266</v>
      </c>
      <c r="J44" t="s">
        <v>269</v>
      </c>
      <c r="K44" t="s">
        <v>392</v>
      </c>
      <c r="L44" t="s">
        <v>414</v>
      </c>
      <c r="M44" t="s">
        <v>306</v>
      </c>
      <c r="N44" s="38">
        <v>7.6799999999999993E-2</v>
      </c>
      <c r="O44" s="31">
        <v>31</v>
      </c>
      <c r="P44" s="18">
        <v>71445.31</v>
      </c>
      <c r="Q44" s="18">
        <v>25608</v>
      </c>
      <c r="R44" s="101">
        <v>5332</v>
      </c>
      <c r="S44" s="18">
        <v>5486.9998079999996</v>
      </c>
      <c r="T44" s="18">
        <f t="shared" si="2"/>
        <v>-154.99980799999958</v>
      </c>
      <c r="U44" s="38">
        <f t="shared" si="4"/>
        <v>7.4630511086032109E-2</v>
      </c>
      <c r="V44" s="38">
        <f t="shared" si="5"/>
        <v>7.6799999999999993E-2</v>
      </c>
      <c r="W44" s="38">
        <f t="shared" si="3"/>
        <v>-2.1694889139678847E-3</v>
      </c>
    </row>
    <row r="45" spans="1:23" hidden="1" x14ac:dyDescent="0.2">
      <c r="A45">
        <v>1036</v>
      </c>
      <c r="B45" t="s">
        <v>401</v>
      </c>
      <c r="C45" s="100" t="s">
        <v>402</v>
      </c>
      <c r="D45" s="100" t="s">
        <v>409</v>
      </c>
      <c r="E45" s="11">
        <v>0.01</v>
      </c>
      <c r="F45" t="s">
        <v>408</v>
      </c>
      <c r="G45" s="27" t="s">
        <v>407</v>
      </c>
      <c r="H45">
        <v>300</v>
      </c>
      <c r="I45" t="s">
        <v>266</v>
      </c>
      <c r="J45" t="s">
        <v>269</v>
      </c>
      <c r="K45" t="s">
        <v>392</v>
      </c>
      <c r="L45" t="s">
        <v>414</v>
      </c>
      <c r="M45" t="s">
        <v>305</v>
      </c>
      <c r="N45" s="38">
        <v>8.9300000000000004E-2</v>
      </c>
      <c r="O45" s="31">
        <v>31</v>
      </c>
      <c r="P45" s="18">
        <v>59014.559999999998</v>
      </c>
      <c r="Q45" s="18">
        <v>22611</v>
      </c>
      <c r="R45" s="101">
        <v>5173</v>
      </c>
      <c r="S45" s="18">
        <v>5270.0002080000004</v>
      </c>
      <c r="T45" s="18">
        <f t="shared" si="2"/>
        <v>-97.000208000000384</v>
      </c>
      <c r="U45" s="38">
        <f t="shared" si="4"/>
        <v>8.7656334301230071E-2</v>
      </c>
      <c r="V45" s="38">
        <f t="shared" si="5"/>
        <v>8.9300000000000004E-2</v>
      </c>
      <c r="W45" s="38">
        <f t="shared" si="3"/>
        <v>-1.6436656987699333E-3</v>
      </c>
    </row>
    <row r="46" spans="1:23" hidden="1" x14ac:dyDescent="0.2">
      <c r="A46">
        <v>1037</v>
      </c>
      <c r="B46" t="s">
        <v>401</v>
      </c>
      <c r="C46" s="100" t="s">
        <v>402</v>
      </c>
      <c r="D46" s="100" t="s">
        <v>397</v>
      </c>
      <c r="E46" s="11">
        <v>0.01</v>
      </c>
      <c r="F46" t="s">
        <v>408</v>
      </c>
      <c r="G46" s="27" t="s">
        <v>407</v>
      </c>
      <c r="H46">
        <v>300</v>
      </c>
      <c r="I46" t="s">
        <v>266</v>
      </c>
      <c r="J46" t="s">
        <v>269</v>
      </c>
      <c r="K46" t="s">
        <v>392</v>
      </c>
      <c r="L46" t="s">
        <v>414</v>
      </c>
      <c r="M46" t="s">
        <v>305</v>
      </c>
      <c r="N46" s="38">
        <v>7.6799999999999993E-2</v>
      </c>
      <c r="O46" s="31">
        <v>31</v>
      </c>
      <c r="P46" s="18">
        <v>81132.81</v>
      </c>
      <c r="Q46" s="18">
        <v>31085</v>
      </c>
      <c r="R46" s="101">
        <v>6117</v>
      </c>
      <c r="S46" s="18">
        <v>6230.9998079999996</v>
      </c>
      <c r="T46" s="18">
        <f t="shared" si="2"/>
        <v>-113.99980799999958</v>
      </c>
      <c r="U46" s="38">
        <f t="shared" si="4"/>
        <v>7.5394898808509164E-2</v>
      </c>
      <c r="V46" s="38">
        <f t="shared" si="5"/>
        <v>7.6799999999999993E-2</v>
      </c>
      <c r="W46" s="38">
        <f t="shared" si="3"/>
        <v>-1.405101191490829E-3</v>
      </c>
    </row>
    <row r="47" spans="1:23" hidden="1" x14ac:dyDescent="0.2">
      <c r="A47">
        <v>1038</v>
      </c>
      <c r="B47" t="s">
        <v>395</v>
      </c>
      <c r="C47" s="100" t="s">
        <v>402</v>
      </c>
      <c r="D47" s="100" t="s">
        <v>396</v>
      </c>
      <c r="E47" s="11">
        <v>0.05</v>
      </c>
      <c r="F47" t="s">
        <v>269</v>
      </c>
      <c r="G47" t="s">
        <v>393</v>
      </c>
      <c r="H47">
        <v>200</v>
      </c>
      <c r="I47" t="s">
        <v>266</v>
      </c>
      <c r="J47" t="s">
        <v>269</v>
      </c>
      <c r="K47" t="s">
        <v>399</v>
      </c>
      <c r="L47" t="s">
        <v>414</v>
      </c>
      <c r="M47" t="s">
        <v>304</v>
      </c>
      <c r="N47" s="38">
        <v>5.0999999999999997E-2</v>
      </c>
      <c r="O47" s="31">
        <v>31</v>
      </c>
      <c r="P47" s="18">
        <v>120352.95</v>
      </c>
      <c r="Q47" s="18">
        <v>23145</v>
      </c>
      <c r="R47" s="101">
        <v>6384</v>
      </c>
      <c r="S47" s="18">
        <v>6138.0004499999995</v>
      </c>
      <c r="T47" s="18">
        <f t="shared" si="2"/>
        <v>245.99955000000045</v>
      </c>
      <c r="U47" s="38">
        <f t="shared" si="4"/>
        <v>5.304398438093956E-2</v>
      </c>
      <c r="V47" s="38">
        <f t="shared" si="5"/>
        <v>5.0999999999999997E-2</v>
      </c>
      <c r="W47" s="38">
        <f t="shared" si="3"/>
        <v>2.0439843809395633E-3</v>
      </c>
    </row>
    <row r="48" spans="1:23" hidden="1" x14ac:dyDescent="0.2">
      <c r="A48">
        <v>1039</v>
      </c>
      <c r="B48" t="s">
        <v>395</v>
      </c>
      <c r="C48" s="100" t="s">
        <v>402</v>
      </c>
      <c r="D48" s="100" t="s">
        <v>402</v>
      </c>
      <c r="E48" s="11">
        <v>0.05</v>
      </c>
      <c r="F48" t="s">
        <v>269</v>
      </c>
      <c r="G48" t="s">
        <v>393</v>
      </c>
      <c r="H48">
        <v>200</v>
      </c>
      <c r="I48" t="s">
        <v>266</v>
      </c>
      <c r="J48" t="s">
        <v>269</v>
      </c>
      <c r="K48" t="s">
        <v>399</v>
      </c>
      <c r="L48" t="s">
        <v>414</v>
      </c>
      <c r="M48" t="s">
        <v>304</v>
      </c>
      <c r="N48" s="38">
        <v>5.0999999999999997E-2</v>
      </c>
      <c r="O48" s="31">
        <v>31</v>
      </c>
      <c r="P48" s="18">
        <v>122176.45</v>
      </c>
      <c r="Q48" s="18">
        <v>22214</v>
      </c>
      <c r="R48" s="101">
        <v>6449</v>
      </c>
      <c r="S48" s="18">
        <v>6230.9989499999992</v>
      </c>
      <c r="T48" s="18">
        <f t="shared" si="2"/>
        <v>218.00105000000076</v>
      </c>
      <c r="U48" s="38">
        <f t="shared" si="4"/>
        <v>5.2784313179831302E-2</v>
      </c>
      <c r="V48" s="38">
        <f t="shared" si="5"/>
        <v>5.0999999999999997E-2</v>
      </c>
      <c r="W48" s="38">
        <f t="shared" si="3"/>
        <v>1.7843131798313053E-3</v>
      </c>
    </row>
    <row r="49" spans="1:23" hidden="1" x14ac:dyDescent="0.2">
      <c r="A49">
        <v>1040</v>
      </c>
      <c r="B49" t="s">
        <v>395</v>
      </c>
      <c r="C49" s="100" t="s">
        <v>398</v>
      </c>
      <c r="D49" s="100" t="s">
        <v>403</v>
      </c>
      <c r="E49" s="11">
        <v>0.05</v>
      </c>
      <c r="F49" t="s">
        <v>269</v>
      </c>
      <c r="G49" t="s">
        <v>393</v>
      </c>
      <c r="H49">
        <v>75</v>
      </c>
      <c r="I49" t="s">
        <v>266</v>
      </c>
      <c r="J49" t="s">
        <v>269</v>
      </c>
      <c r="K49" t="s">
        <v>392</v>
      </c>
      <c r="L49" t="s">
        <v>414</v>
      </c>
      <c r="M49" t="s">
        <v>303</v>
      </c>
      <c r="N49" s="38">
        <v>4.65E-2</v>
      </c>
      <c r="O49" s="31">
        <v>31</v>
      </c>
      <c r="P49" s="18">
        <v>153333.35</v>
      </c>
      <c r="Q49" s="18">
        <v>52489</v>
      </c>
      <c r="R49" s="101">
        <v>7107</v>
      </c>
      <c r="S49" s="18">
        <v>7130.0007750000004</v>
      </c>
      <c r="T49" s="18">
        <f t="shared" si="2"/>
        <v>-23.000775000000431</v>
      </c>
      <c r="U49" s="38">
        <f t="shared" si="4"/>
        <v>4.6349994961957068E-2</v>
      </c>
      <c r="V49" s="38">
        <f t="shared" si="5"/>
        <v>4.65E-2</v>
      </c>
      <c r="W49" s="38">
        <f t="shared" si="3"/>
        <v>-1.5000503804293158E-4</v>
      </c>
    </row>
    <row r="50" spans="1:23" hidden="1" x14ac:dyDescent="0.2">
      <c r="A50">
        <v>1041</v>
      </c>
      <c r="B50" t="s">
        <v>395</v>
      </c>
      <c r="C50" s="100" t="s">
        <v>398</v>
      </c>
      <c r="D50" s="100" t="s">
        <v>402</v>
      </c>
      <c r="E50" s="11">
        <v>0.05</v>
      </c>
      <c r="F50" t="s">
        <v>269</v>
      </c>
      <c r="G50" t="s">
        <v>393</v>
      </c>
      <c r="H50">
        <v>75</v>
      </c>
      <c r="I50" t="s">
        <v>266</v>
      </c>
      <c r="J50" t="s">
        <v>269</v>
      </c>
      <c r="K50" t="s">
        <v>392</v>
      </c>
      <c r="L50" t="s">
        <v>414</v>
      </c>
      <c r="M50" t="s">
        <v>303</v>
      </c>
      <c r="N50" s="38">
        <v>4.65E-2</v>
      </c>
      <c r="O50" s="31">
        <v>31</v>
      </c>
      <c r="P50" s="18">
        <v>154000</v>
      </c>
      <c r="Q50" s="18">
        <v>56879</v>
      </c>
      <c r="R50" s="101">
        <v>7206</v>
      </c>
      <c r="S50" s="18">
        <v>7161</v>
      </c>
      <c r="T50" s="18">
        <f t="shared" si="2"/>
        <v>45</v>
      </c>
      <c r="U50" s="38">
        <f t="shared" si="4"/>
        <v>4.6792207792207795E-2</v>
      </c>
      <c r="V50" s="38">
        <f t="shared" si="5"/>
        <v>4.65E-2</v>
      </c>
      <c r="W50" s="38">
        <f t="shared" si="3"/>
        <v>2.9220779220779508E-4</v>
      </c>
    </row>
    <row r="51" spans="1:23" hidden="1" x14ac:dyDescent="0.2">
      <c r="A51">
        <v>1042</v>
      </c>
      <c r="B51" t="s">
        <v>395</v>
      </c>
      <c r="C51" s="100" t="s">
        <v>398</v>
      </c>
      <c r="D51" s="100" t="s">
        <v>404</v>
      </c>
      <c r="E51" s="11">
        <v>0.05</v>
      </c>
      <c r="F51" t="s">
        <v>269</v>
      </c>
      <c r="G51" t="s">
        <v>393</v>
      </c>
      <c r="H51">
        <v>75</v>
      </c>
      <c r="I51" t="s">
        <v>266</v>
      </c>
      <c r="J51" t="s">
        <v>269</v>
      </c>
      <c r="K51" t="s">
        <v>392</v>
      </c>
      <c r="L51" t="s">
        <v>414</v>
      </c>
      <c r="M51" t="s">
        <v>303</v>
      </c>
      <c r="N51" s="38">
        <v>4.65E-2</v>
      </c>
      <c r="O51" s="31">
        <v>31</v>
      </c>
      <c r="P51" s="18">
        <v>148000</v>
      </c>
      <c r="Q51" s="18">
        <v>53261</v>
      </c>
      <c r="R51" s="101">
        <v>6904</v>
      </c>
      <c r="S51" s="18">
        <v>6882</v>
      </c>
      <c r="T51" s="18">
        <f t="shared" si="2"/>
        <v>22</v>
      </c>
      <c r="U51" s="38">
        <f t="shared" si="4"/>
        <v>4.664864864864865E-2</v>
      </c>
      <c r="V51" s="38">
        <f t="shared" si="5"/>
        <v>4.65E-2</v>
      </c>
      <c r="W51" s="38">
        <f t="shared" si="3"/>
        <v>1.4864864864864991E-4</v>
      </c>
    </row>
    <row r="52" spans="1:23" hidden="1" x14ac:dyDescent="0.2">
      <c r="A52">
        <v>1043</v>
      </c>
      <c r="B52" t="s">
        <v>395</v>
      </c>
      <c r="C52" s="100" t="s">
        <v>402</v>
      </c>
      <c r="D52" s="100" t="s">
        <v>398</v>
      </c>
      <c r="E52" s="11">
        <v>0.05</v>
      </c>
      <c r="F52" t="s">
        <v>269</v>
      </c>
      <c r="G52" t="s">
        <v>393</v>
      </c>
      <c r="H52">
        <v>200</v>
      </c>
      <c r="I52" t="s">
        <v>266</v>
      </c>
      <c r="J52" t="s">
        <v>269</v>
      </c>
      <c r="K52" t="s">
        <v>399</v>
      </c>
      <c r="L52" t="s">
        <v>414</v>
      </c>
      <c r="M52" t="s">
        <v>302</v>
      </c>
      <c r="N52" s="38">
        <v>5.0999999999999997E-2</v>
      </c>
      <c r="O52" s="31">
        <v>31</v>
      </c>
      <c r="P52" s="18">
        <v>125823.55</v>
      </c>
      <c r="Q52" s="18">
        <v>18235</v>
      </c>
      <c r="R52" s="101">
        <v>6492</v>
      </c>
      <c r="S52" s="18">
        <v>6417.0010499999999</v>
      </c>
      <c r="T52" s="18">
        <f t="shared" si="2"/>
        <v>74.99895000000015</v>
      </c>
      <c r="U52" s="38">
        <f t="shared" si="4"/>
        <v>5.1596064488722497E-2</v>
      </c>
      <c r="V52" s="38">
        <f t="shared" si="5"/>
        <v>5.0999999999999997E-2</v>
      </c>
      <c r="W52" s="38">
        <f t="shared" si="3"/>
        <v>5.9606448872250029E-4</v>
      </c>
    </row>
    <row r="53" spans="1:23" hidden="1" x14ac:dyDescent="0.2">
      <c r="A53">
        <v>1044</v>
      </c>
      <c r="B53" t="s">
        <v>395</v>
      </c>
      <c r="C53" s="100" t="s">
        <v>402</v>
      </c>
      <c r="D53" s="100" t="s">
        <v>404</v>
      </c>
      <c r="E53" s="11">
        <v>0.05</v>
      </c>
      <c r="F53" t="s">
        <v>269</v>
      </c>
      <c r="G53" t="s">
        <v>393</v>
      </c>
      <c r="H53">
        <v>200</v>
      </c>
      <c r="I53" t="s">
        <v>266</v>
      </c>
      <c r="J53" t="s">
        <v>269</v>
      </c>
      <c r="K53" t="s">
        <v>399</v>
      </c>
      <c r="L53" t="s">
        <v>414</v>
      </c>
      <c r="M53" t="s">
        <v>302</v>
      </c>
      <c r="N53" s="38">
        <v>5.0999999999999997E-2</v>
      </c>
      <c r="O53" s="31">
        <v>31</v>
      </c>
      <c r="P53" s="18">
        <v>130078.45</v>
      </c>
      <c r="Q53" s="18">
        <v>22427</v>
      </c>
      <c r="R53" s="101">
        <v>6833</v>
      </c>
      <c r="S53" s="18">
        <v>6634.0009499999996</v>
      </c>
      <c r="T53" s="18">
        <f t="shared" si="2"/>
        <v>198.99905000000035</v>
      </c>
      <c r="U53" s="38">
        <f t="shared" si="4"/>
        <v>5.252983872424679E-2</v>
      </c>
      <c r="V53" s="38">
        <f t="shared" si="5"/>
        <v>5.0999999999999997E-2</v>
      </c>
      <c r="W53" s="38">
        <f t="shared" si="3"/>
        <v>1.5298387242467931E-3</v>
      </c>
    </row>
    <row r="54" spans="1:23" hidden="1" x14ac:dyDescent="0.2">
      <c r="A54">
        <v>1045</v>
      </c>
      <c r="B54" t="s">
        <v>395</v>
      </c>
      <c r="C54" s="100" t="s">
        <v>402</v>
      </c>
      <c r="D54" s="100" t="s">
        <v>394</v>
      </c>
      <c r="E54" s="11">
        <v>0.05</v>
      </c>
      <c r="F54" t="s">
        <v>269</v>
      </c>
      <c r="G54" t="s">
        <v>393</v>
      </c>
      <c r="H54">
        <v>200</v>
      </c>
      <c r="I54" t="s">
        <v>266</v>
      </c>
      <c r="J54" t="s">
        <v>269</v>
      </c>
      <c r="K54" t="s">
        <v>399</v>
      </c>
      <c r="L54" t="s">
        <v>414</v>
      </c>
      <c r="M54" t="s">
        <v>301</v>
      </c>
      <c r="N54" s="38">
        <v>5.0999999999999997E-2</v>
      </c>
      <c r="O54" s="31">
        <v>31</v>
      </c>
      <c r="P54" s="18">
        <v>122784.3</v>
      </c>
      <c r="Q54" s="18">
        <v>22324</v>
      </c>
      <c r="R54" s="101">
        <v>6481</v>
      </c>
      <c r="S54" s="18">
        <v>6261.9992999999995</v>
      </c>
      <c r="T54" s="18">
        <f t="shared" si="2"/>
        <v>219.00070000000051</v>
      </c>
      <c r="U54" s="38">
        <f t="shared" si="4"/>
        <v>5.2783621358756777E-2</v>
      </c>
      <c r="V54" s="38">
        <f t="shared" si="5"/>
        <v>5.0999999999999997E-2</v>
      </c>
      <c r="W54" s="38">
        <f t="shared" si="3"/>
        <v>1.7836213587567804E-3</v>
      </c>
    </row>
    <row r="55" spans="1:23" hidden="1" x14ac:dyDescent="0.2">
      <c r="A55">
        <v>1046</v>
      </c>
      <c r="B55" t="s">
        <v>395</v>
      </c>
      <c r="C55" s="100" t="s">
        <v>402</v>
      </c>
      <c r="D55" s="100" t="s">
        <v>409</v>
      </c>
      <c r="E55" s="11">
        <v>0.05</v>
      </c>
      <c r="F55" t="s">
        <v>269</v>
      </c>
      <c r="G55" t="s">
        <v>393</v>
      </c>
      <c r="H55">
        <v>200</v>
      </c>
      <c r="I55" t="s">
        <v>266</v>
      </c>
      <c r="J55" t="s">
        <v>269</v>
      </c>
      <c r="K55" t="s">
        <v>399</v>
      </c>
      <c r="L55" t="s">
        <v>414</v>
      </c>
      <c r="M55" t="s">
        <v>301</v>
      </c>
      <c r="N55" s="38">
        <v>5.0999999999999997E-2</v>
      </c>
      <c r="O55" s="31">
        <v>31</v>
      </c>
      <c r="P55" s="18">
        <v>134333.35</v>
      </c>
      <c r="Q55" s="18">
        <v>20050</v>
      </c>
      <c r="R55" s="101">
        <v>6954</v>
      </c>
      <c r="S55" s="18">
        <v>6851.0008499999994</v>
      </c>
      <c r="T55" s="18">
        <f t="shared" si="2"/>
        <v>102.99915000000055</v>
      </c>
      <c r="U55" s="38">
        <f t="shared" si="4"/>
        <v>5.1766742956979778E-2</v>
      </c>
      <c r="V55" s="38">
        <f t="shared" si="5"/>
        <v>5.0999999999999997E-2</v>
      </c>
      <c r="W55" s="38">
        <f t="shared" si="3"/>
        <v>7.6674295697978095E-4</v>
      </c>
    </row>
    <row r="56" spans="1:23" hidden="1" x14ac:dyDescent="0.2">
      <c r="A56">
        <v>1047</v>
      </c>
      <c r="B56" t="s">
        <v>406</v>
      </c>
      <c r="C56" s="100" t="s">
        <v>394</v>
      </c>
      <c r="D56" s="100" t="s">
        <v>403</v>
      </c>
      <c r="E56" s="11">
        <v>0.01</v>
      </c>
      <c r="F56" t="s">
        <v>269</v>
      </c>
      <c r="G56" t="s">
        <v>393</v>
      </c>
      <c r="H56">
        <v>250</v>
      </c>
      <c r="I56" t="s">
        <v>266</v>
      </c>
      <c r="J56" t="s">
        <v>265</v>
      </c>
      <c r="K56" t="s">
        <v>392</v>
      </c>
      <c r="L56" t="s">
        <v>412</v>
      </c>
      <c r="M56" t="s">
        <v>300</v>
      </c>
      <c r="N56" s="38">
        <v>0.1012</v>
      </c>
      <c r="O56" s="31">
        <v>31</v>
      </c>
      <c r="P56" s="18">
        <v>65247.040000000001</v>
      </c>
      <c r="Q56" s="18">
        <v>47452</v>
      </c>
      <c r="R56" s="101">
        <v>6834</v>
      </c>
      <c r="S56" s="18">
        <v>6603.0004479999998</v>
      </c>
      <c r="T56" s="18">
        <f t="shared" si="2"/>
        <v>230.99955200000022</v>
      </c>
      <c r="U56" s="38">
        <f t="shared" si="4"/>
        <v>0.10474038362506559</v>
      </c>
      <c r="V56" s="38">
        <f t="shared" si="5"/>
        <v>0.1012</v>
      </c>
      <c r="W56" s="38">
        <f t="shared" si="3"/>
        <v>3.5403836250655907E-3</v>
      </c>
    </row>
    <row r="57" spans="1:23" hidden="1" x14ac:dyDescent="0.2">
      <c r="A57">
        <v>1048</v>
      </c>
      <c r="B57" t="s">
        <v>406</v>
      </c>
      <c r="C57" s="100" t="s">
        <v>394</v>
      </c>
      <c r="D57" s="100" t="s">
        <v>396</v>
      </c>
      <c r="E57" s="11">
        <v>0.01</v>
      </c>
      <c r="F57" t="s">
        <v>269</v>
      </c>
      <c r="G57" t="s">
        <v>393</v>
      </c>
      <c r="H57">
        <v>250</v>
      </c>
      <c r="I57" t="s">
        <v>266</v>
      </c>
      <c r="J57" t="s">
        <v>265</v>
      </c>
      <c r="K57" t="s">
        <v>392</v>
      </c>
      <c r="L57" t="s">
        <v>412</v>
      </c>
      <c r="M57" t="s">
        <v>300</v>
      </c>
      <c r="N57" s="38">
        <v>8.8999999999999996E-2</v>
      </c>
      <c r="O57" s="31">
        <v>31</v>
      </c>
      <c r="P57" s="18">
        <v>66179.78</v>
      </c>
      <c r="Q57" s="18">
        <v>42697</v>
      </c>
      <c r="R57" s="101">
        <v>6027</v>
      </c>
      <c r="S57" s="18">
        <v>5890.0004199999994</v>
      </c>
      <c r="T57" s="18">
        <f t="shared" si="2"/>
        <v>136.99958000000061</v>
      </c>
      <c r="U57" s="38">
        <f t="shared" si="4"/>
        <v>9.1070112351536975E-2</v>
      </c>
      <c r="V57" s="38">
        <f t="shared" si="5"/>
        <v>8.8999999999999996E-2</v>
      </c>
      <c r="W57" s="38">
        <f t="shared" si="3"/>
        <v>2.070112351536979E-3</v>
      </c>
    </row>
    <row r="58" spans="1:23" hidden="1" x14ac:dyDescent="0.2">
      <c r="A58">
        <v>1049</v>
      </c>
      <c r="B58" t="s">
        <v>406</v>
      </c>
      <c r="C58" s="100" t="s">
        <v>394</v>
      </c>
      <c r="D58" s="100" t="s">
        <v>402</v>
      </c>
      <c r="E58" s="11">
        <v>0.01</v>
      </c>
      <c r="F58" t="s">
        <v>269</v>
      </c>
      <c r="G58" t="s">
        <v>393</v>
      </c>
      <c r="H58">
        <v>250</v>
      </c>
      <c r="I58" t="s">
        <v>266</v>
      </c>
      <c r="J58" t="s">
        <v>265</v>
      </c>
      <c r="K58" t="s">
        <v>392</v>
      </c>
      <c r="L58" t="s">
        <v>412</v>
      </c>
      <c r="M58" t="s">
        <v>300</v>
      </c>
      <c r="N58" s="38">
        <v>0.1012</v>
      </c>
      <c r="O58" s="31">
        <v>31</v>
      </c>
      <c r="P58" s="18">
        <v>60345.85</v>
      </c>
      <c r="Q58" s="18">
        <v>37136</v>
      </c>
      <c r="R58" s="101">
        <v>6219</v>
      </c>
      <c r="S58" s="18">
        <v>6107.0000199999995</v>
      </c>
      <c r="T58" s="18">
        <f t="shared" si="2"/>
        <v>111.99998000000051</v>
      </c>
      <c r="U58" s="38">
        <f t="shared" si="4"/>
        <v>0.10305596822316697</v>
      </c>
      <c r="V58" s="38">
        <f t="shared" si="5"/>
        <v>0.1012</v>
      </c>
      <c r="W58" s="38">
        <f t="shared" si="3"/>
        <v>1.8559682231669705E-3</v>
      </c>
    </row>
    <row r="59" spans="1:23" hidden="1" x14ac:dyDescent="0.2">
      <c r="A59">
        <v>1050</v>
      </c>
      <c r="B59" t="s">
        <v>406</v>
      </c>
      <c r="C59" s="100" t="s">
        <v>394</v>
      </c>
      <c r="D59" s="100" t="s">
        <v>398</v>
      </c>
      <c r="E59" s="11">
        <v>0.01</v>
      </c>
      <c r="F59" t="s">
        <v>269</v>
      </c>
      <c r="G59" t="s">
        <v>393</v>
      </c>
      <c r="H59">
        <v>250</v>
      </c>
      <c r="I59" t="s">
        <v>266</v>
      </c>
      <c r="J59" t="s">
        <v>265</v>
      </c>
      <c r="K59" t="s">
        <v>392</v>
      </c>
      <c r="L59" t="s">
        <v>412</v>
      </c>
      <c r="M59" t="s">
        <v>300</v>
      </c>
      <c r="N59" s="38">
        <v>8.8999999999999996E-2</v>
      </c>
      <c r="O59" s="31">
        <v>31</v>
      </c>
      <c r="P59" s="18">
        <v>77325.84</v>
      </c>
      <c r="Q59" s="18">
        <v>68734</v>
      </c>
      <c r="R59" s="101">
        <v>7238</v>
      </c>
      <c r="S59" s="18">
        <v>6881.9997599999997</v>
      </c>
      <c r="T59" s="18">
        <f t="shared" si="2"/>
        <v>356.0002400000003</v>
      </c>
      <c r="U59" s="38">
        <f t="shared" si="4"/>
        <v>9.3603897481100762E-2</v>
      </c>
      <c r="V59" s="38">
        <f t="shared" si="5"/>
        <v>8.8999999999999996E-2</v>
      </c>
      <c r="W59" s="38">
        <f t="shared" si="3"/>
        <v>4.603897481100766E-3</v>
      </c>
    </row>
    <row r="60" spans="1:23" hidden="1" x14ac:dyDescent="0.2">
      <c r="A60">
        <v>1051</v>
      </c>
      <c r="B60" t="s">
        <v>401</v>
      </c>
      <c r="C60" s="100" t="s">
        <v>404</v>
      </c>
      <c r="D60" s="100" t="s">
        <v>403</v>
      </c>
      <c r="E60" s="11">
        <v>0.01</v>
      </c>
      <c r="F60" t="s">
        <v>269</v>
      </c>
      <c r="G60" t="s">
        <v>393</v>
      </c>
      <c r="H60">
        <v>250</v>
      </c>
      <c r="I60" t="s">
        <v>266</v>
      </c>
      <c r="J60" t="s">
        <v>265</v>
      </c>
      <c r="K60" t="s">
        <v>392</v>
      </c>
      <c r="L60" t="s">
        <v>412</v>
      </c>
      <c r="M60" t="s">
        <v>300</v>
      </c>
      <c r="N60" s="38">
        <v>8.900000000000001E-2</v>
      </c>
      <c r="O60" s="31">
        <v>31</v>
      </c>
      <c r="P60" s="18">
        <v>58865.17</v>
      </c>
      <c r="Q60" s="18">
        <v>36225</v>
      </c>
      <c r="R60" s="101">
        <v>5335</v>
      </c>
      <c r="S60" s="18">
        <v>5239.0001300000004</v>
      </c>
      <c r="T60" s="18">
        <f t="shared" si="2"/>
        <v>95.999869999999646</v>
      </c>
      <c r="U60" s="38">
        <f t="shared" si="4"/>
        <v>9.0630843332313485E-2</v>
      </c>
      <c r="V60" s="38">
        <f t="shared" si="5"/>
        <v>8.900000000000001E-2</v>
      </c>
      <c r="W60" s="38">
        <f t="shared" si="3"/>
        <v>1.6308433323134752E-3</v>
      </c>
    </row>
    <row r="61" spans="1:23" hidden="1" x14ac:dyDescent="0.2">
      <c r="A61">
        <v>1052</v>
      </c>
      <c r="B61" t="s">
        <v>401</v>
      </c>
      <c r="C61" s="100" t="s">
        <v>404</v>
      </c>
      <c r="D61" s="100" t="s">
        <v>396</v>
      </c>
      <c r="E61" s="11">
        <v>0.01</v>
      </c>
      <c r="F61" t="s">
        <v>269</v>
      </c>
      <c r="G61" t="s">
        <v>393</v>
      </c>
      <c r="H61">
        <v>250</v>
      </c>
      <c r="I61" t="s">
        <v>266</v>
      </c>
      <c r="J61" t="s">
        <v>265</v>
      </c>
      <c r="K61" t="s">
        <v>392</v>
      </c>
      <c r="L61" t="s">
        <v>412</v>
      </c>
      <c r="M61" t="s">
        <v>300</v>
      </c>
      <c r="N61" s="38">
        <v>8.900000000000001E-2</v>
      </c>
      <c r="O61" s="31">
        <v>31</v>
      </c>
      <c r="P61" s="18">
        <v>51550.559999999998</v>
      </c>
      <c r="Q61" s="18">
        <v>39654</v>
      </c>
      <c r="R61" s="101">
        <v>4772</v>
      </c>
      <c r="S61" s="18">
        <v>4587.9998400000004</v>
      </c>
      <c r="T61" s="18">
        <f t="shared" si="2"/>
        <v>184.0001599999996</v>
      </c>
      <c r="U61" s="38">
        <f t="shared" si="4"/>
        <v>9.2569314474954298E-2</v>
      </c>
      <c r="V61" s="38">
        <f t="shared" si="5"/>
        <v>8.900000000000001E-2</v>
      </c>
      <c r="W61" s="38">
        <f t="shared" si="3"/>
        <v>3.5693144749542882E-3</v>
      </c>
    </row>
    <row r="62" spans="1:23" hidden="1" x14ac:dyDescent="0.2">
      <c r="A62">
        <v>1053</v>
      </c>
      <c r="B62" t="s">
        <v>401</v>
      </c>
      <c r="C62" s="100" t="s">
        <v>404</v>
      </c>
      <c r="D62" s="100" t="s">
        <v>402</v>
      </c>
      <c r="E62" s="11">
        <v>0.01</v>
      </c>
      <c r="F62" t="s">
        <v>269</v>
      </c>
      <c r="G62" t="s">
        <v>393</v>
      </c>
      <c r="H62">
        <v>250</v>
      </c>
      <c r="I62" t="s">
        <v>266</v>
      </c>
      <c r="J62" t="s">
        <v>265</v>
      </c>
      <c r="K62" t="s">
        <v>392</v>
      </c>
      <c r="L62" t="s">
        <v>412</v>
      </c>
      <c r="M62" t="s">
        <v>300</v>
      </c>
      <c r="N62" s="38">
        <v>0.1012</v>
      </c>
      <c r="O62" s="31">
        <v>31</v>
      </c>
      <c r="P62" s="18">
        <v>46254.94</v>
      </c>
      <c r="Q62" s="18">
        <v>38546</v>
      </c>
      <c r="R62" s="101">
        <v>4899</v>
      </c>
      <c r="S62" s="18">
        <v>4680.9999280000002</v>
      </c>
      <c r="T62" s="18">
        <f t="shared" si="2"/>
        <v>218.00007199999982</v>
      </c>
      <c r="U62" s="38">
        <f t="shared" si="4"/>
        <v>0.10591301166967247</v>
      </c>
      <c r="V62" s="38">
        <f t="shared" si="5"/>
        <v>0.1012</v>
      </c>
      <c r="W62" s="38">
        <f t="shared" si="3"/>
        <v>4.7130116696724733E-3</v>
      </c>
    </row>
    <row r="63" spans="1:23" hidden="1" x14ac:dyDescent="0.2">
      <c r="A63">
        <v>1054</v>
      </c>
      <c r="B63" t="s">
        <v>401</v>
      </c>
      <c r="C63" s="100" t="s">
        <v>404</v>
      </c>
      <c r="D63" s="100" t="s">
        <v>398</v>
      </c>
      <c r="E63" s="11">
        <v>0.01</v>
      </c>
      <c r="F63" t="s">
        <v>269</v>
      </c>
      <c r="G63" t="s">
        <v>393</v>
      </c>
      <c r="H63">
        <v>250</v>
      </c>
      <c r="I63" t="s">
        <v>266</v>
      </c>
      <c r="J63" t="s">
        <v>265</v>
      </c>
      <c r="K63" t="s">
        <v>392</v>
      </c>
      <c r="L63" t="s">
        <v>412</v>
      </c>
      <c r="M63" t="s">
        <v>300</v>
      </c>
      <c r="N63" s="38">
        <v>0.1012</v>
      </c>
      <c r="O63" s="31">
        <v>31</v>
      </c>
      <c r="P63" s="18">
        <v>44417</v>
      </c>
      <c r="Q63" s="18">
        <v>41318</v>
      </c>
      <c r="R63" s="101">
        <v>4742</v>
      </c>
      <c r="S63" s="18">
        <v>4495.0003999999999</v>
      </c>
      <c r="T63" s="18">
        <f t="shared" si="2"/>
        <v>246.9996000000001</v>
      </c>
      <c r="U63" s="38">
        <f t="shared" si="4"/>
        <v>0.10676092487110792</v>
      </c>
      <c r="V63" s="38">
        <f t="shared" si="5"/>
        <v>0.1012</v>
      </c>
      <c r="W63" s="38">
        <f t="shared" si="3"/>
        <v>5.5609248711079168E-3</v>
      </c>
    </row>
    <row r="64" spans="1:23" hidden="1" x14ac:dyDescent="0.2">
      <c r="A64">
        <v>1055</v>
      </c>
      <c r="B64" t="s">
        <v>401</v>
      </c>
      <c r="C64" s="100" t="s">
        <v>404</v>
      </c>
      <c r="D64" s="100" t="s">
        <v>404</v>
      </c>
      <c r="E64" s="11">
        <v>0.01</v>
      </c>
      <c r="F64" t="s">
        <v>269</v>
      </c>
      <c r="G64" t="s">
        <v>393</v>
      </c>
      <c r="H64">
        <v>250</v>
      </c>
      <c r="I64" t="s">
        <v>266</v>
      </c>
      <c r="J64" t="s">
        <v>265</v>
      </c>
      <c r="K64" t="s">
        <v>392</v>
      </c>
      <c r="L64" t="s">
        <v>412</v>
      </c>
      <c r="M64" t="s">
        <v>300</v>
      </c>
      <c r="N64" s="38">
        <v>8.900000000000001E-2</v>
      </c>
      <c r="O64" s="31">
        <v>31</v>
      </c>
      <c r="P64" s="18">
        <v>49112.36</v>
      </c>
      <c r="Q64" s="18">
        <v>31182</v>
      </c>
      <c r="R64" s="101">
        <v>4466</v>
      </c>
      <c r="S64" s="18">
        <v>4371.0000400000008</v>
      </c>
      <c r="T64" s="18">
        <f t="shared" si="2"/>
        <v>94.999959999999191</v>
      </c>
      <c r="U64" s="38">
        <f t="shared" si="4"/>
        <v>9.0934339135810213E-2</v>
      </c>
      <c r="V64" s="38">
        <f t="shared" si="5"/>
        <v>8.900000000000001E-2</v>
      </c>
      <c r="W64" s="38">
        <f t="shared" si="3"/>
        <v>1.9343391358102036E-3</v>
      </c>
    </row>
    <row r="65" spans="1:23" hidden="1" x14ac:dyDescent="0.2">
      <c r="A65">
        <v>1056</v>
      </c>
      <c r="B65" t="s">
        <v>401</v>
      </c>
      <c r="C65" s="100" t="s">
        <v>404</v>
      </c>
      <c r="D65" s="100" t="s">
        <v>394</v>
      </c>
      <c r="E65" s="11">
        <v>0.01</v>
      </c>
      <c r="F65" t="s">
        <v>269</v>
      </c>
      <c r="G65" t="s">
        <v>393</v>
      </c>
      <c r="H65">
        <v>250</v>
      </c>
      <c r="I65" t="s">
        <v>266</v>
      </c>
      <c r="J65" t="s">
        <v>265</v>
      </c>
      <c r="K65" t="s">
        <v>392</v>
      </c>
      <c r="L65" t="s">
        <v>412</v>
      </c>
      <c r="M65" t="s">
        <v>300</v>
      </c>
      <c r="N65" s="38">
        <v>8.900000000000001E-2</v>
      </c>
      <c r="O65" s="31">
        <v>31</v>
      </c>
      <c r="P65" s="18">
        <v>49460.67</v>
      </c>
      <c r="Q65" s="18">
        <v>49461</v>
      </c>
      <c r="R65" s="101">
        <v>4666</v>
      </c>
      <c r="S65" s="18">
        <v>4401.9996300000003</v>
      </c>
      <c r="T65" s="18">
        <f t="shared" si="2"/>
        <v>264.00036999999975</v>
      </c>
      <c r="U65" s="38">
        <f t="shared" si="4"/>
        <v>9.4337581759406014E-2</v>
      </c>
      <c r="V65" s="38">
        <f t="shared" si="5"/>
        <v>8.900000000000001E-2</v>
      </c>
      <c r="W65" s="38">
        <f t="shared" si="3"/>
        <v>5.3375817594060043E-3</v>
      </c>
    </row>
    <row r="66" spans="1:23" hidden="1" x14ac:dyDescent="0.2">
      <c r="A66">
        <v>1057</v>
      </c>
      <c r="B66" t="s">
        <v>401</v>
      </c>
      <c r="C66" s="100" t="s">
        <v>404</v>
      </c>
      <c r="D66" s="100" t="s">
        <v>409</v>
      </c>
      <c r="E66" s="11">
        <v>0.01</v>
      </c>
      <c r="F66" t="s">
        <v>269</v>
      </c>
      <c r="G66" t="s">
        <v>393</v>
      </c>
      <c r="H66">
        <v>250</v>
      </c>
      <c r="I66" t="s">
        <v>266</v>
      </c>
      <c r="J66" t="s">
        <v>265</v>
      </c>
      <c r="K66" t="s">
        <v>392</v>
      </c>
      <c r="L66" t="s">
        <v>412</v>
      </c>
      <c r="M66" t="s">
        <v>300</v>
      </c>
      <c r="N66" s="38">
        <v>0.1012</v>
      </c>
      <c r="O66" s="31">
        <v>31</v>
      </c>
      <c r="P66" s="18">
        <v>42885.38</v>
      </c>
      <c r="Q66" s="18">
        <v>32989</v>
      </c>
      <c r="R66" s="101">
        <v>4514</v>
      </c>
      <c r="S66" s="18">
        <v>4340.0004559999998</v>
      </c>
      <c r="T66" s="18">
        <f t="shared" si="2"/>
        <v>173.99954400000024</v>
      </c>
      <c r="U66" s="38">
        <f t="shared" si="4"/>
        <v>0.10525731612964605</v>
      </c>
      <c r="V66" s="38">
        <f t="shared" si="5"/>
        <v>0.1012</v>
      </c>
      <c r="W66" s="38">
        <f t="shared" si="3"/>
        <v>4.0573161296460492E-3</v>
      </c>
    </row>
    <row r="67" spans="1:23" hidden="1" x14ac:dyDescent="0.2">
      <c r="A67">
        <v>1058</v>
      </c>
      <c r="B67" t="s">
        <v>401</v>
      </c>
      <c r="C67" s="100" t="s">
        <v>404</v>
      </c>
      <c r="D67" s="100" t="s">
        <v>397</v>
      </c>
      <c r="E67" s="11">
        <v>0.01</v>
      </c>
      <c r="F67" t="s">
        <v>269</v>
      </c>
      <c r="G67" t="s">
        <v>393</v>
      </c>
      <c r="H67">
        <v>250</v>
      </c>
      <c r="I67" t="s">
        <v>266</v>
      </c>
      <c r="J67" t="s">
        <v>265</v>
      </c>
      <c r="K67" t="s">
        <v>392</v>
      </c>
      <c r="L67" t="s">
        <v>412</v>
      </c>
      <c r="M67" t="s">
        <v>300</v>
      </c>
      <c r="N67" s="38">
        <v>0.1012</v>
      </c>
      <c r="O67" s="31">
        <v>31</v>
      </c>
      <c r="P67" s="18">
        <v>43498.02</v>
      </c>
      <c r="Q67" s="18">
        <v>28999</v>
      </c>
      <c r="R67" s="101">
        <v>4519</v>
      </c>
      <c r="S67" s="18">
        <v>4401.999624</v>
      </c>
      <c r="T67" s="18">
        <f t="shared" si="2"/>
        <v>117.00037599999996</v>
      </c>
      <c r="U67" s="38">
        <f t="shared" si="4"/>
        <v>0.10388978624774185</v>
      </c>
      <c r="V67" s="38">
        <f t="shared" si="5"/>
        <v>0.10120000000000001</v>
      </c>
      <c r="W67" s="38">
        <f t="shared" si="3"/>
        <v>2.6897862477418405E-3</v>
      </c>
    </row>
    <row r="68" spans="1:23" hidden="1" x14ac:dyDescent="0.2">
      <c r="A68">
        <v>1059</v>
      </c>
      <c r="B68" t="s">
        <v>401</v>
      </c>
      <c r="C68" s="100" t="s">
        <v>404</v>
      </c>
      <c r="D68" s="100" t="s">
        <v>410</v>
      </c>
      <c r="E68" s="11">
        <v>0.01</v>
      </c>
      <c r="F68" t="s">
        <v>269</v>
      </c>
      <c r="G68" t="s">
        <v>393</v>
      </c>
      <c r="H68">
        <v>250</v>
      </c>
      <c r="I68" t="s">
        <v>266</v>
      </c>
      <c r="J68" t="s">
        <v>265</v>
      </c>
      <c r="K68" t="s">
        <v>392</v>
      </c>
      <c r="L68" t="s">
        <v>412</v>
      </c>
      <c r="M68" t="s">
        <v>300</v>
      </c>
      <c r="N68" s="38">
        <v>8.900000000000001E-2</v>
      </c>
      <c r="O68" s="31">
        <v>31</v>
      </c>
      <c r="P68" s="18">
        <v>50157.3</v>
      </c>
      <c r="Q68" s="18">
        <v>40945</v>
      </c>
      <c r="R68" s="101">
        <v>4665</v>
      </c>
      <c r="S68" s="18">
        <v>4463.9997000000003</v>
      </c>
      <c r="T68" s="18">
        <f t="shared" si="2"/>
        <v>201.0002999999997</v>
      </c>
      <c r="U68" s="38">
        <f t="shared" si="4"/>
        <v>9.3007398723615506E-2</v>
      </c>
      <c r="V68" s="38">
        <f t="shared" si="5"/>
        <v>8.8999999999999996E-2</v>
      </c>
      <c r="W68" s="38">
        <f t="shared" si="3"/>
        <v>4.0073987236155101E-3</v>
      </c>
    </row>
    <row r="69" spans="1:23" hidden="1" x14ac:dyDescent="0.2">
      <c r="A69">
        <v>1060</v>
      </c>
      <c r="B69" t="s">
        <v>401</v>
      </c>
      <c r="C69" s="100" t="s">
        <v>404</v>
      </c>
      <c r="D69" s="100" t="s">
        <v>400</v>
      </c>
      <c r="E69" s="11">
        <v>0.01</v>
      </c>
      <c r="F69" t="s">
        <v>269</v>
      </c>
      <c r="G69" t="s">
        <v>393</v>
      </c>
      <c r="H69">
        <v>250</v>
      </c>
      <c r="I69" t="s">
        <v>266</v>
      </c>
      <c r="J69" t="s">
        <v>265</v>
      </c>
      <c r="K69" t="s">
        <v>392</v>
      </c>
      <c r="L69" t="s">
        <v>412</v>
      </c>
      <c r="M69" t="s">
        <v>300</v>
      </c>
      <c r="N69" s="38">
        <v>8.900000000000001E-2</v>
      </c>
      <c r="O69" s="31">
        <v>31</v>
      </c>
      <c r="P69" s="18">
        <v>60258.43</v>
      </c>
      <c r="Q69" s="18">
        <v>56054</v>
      </c>
      <c r="R69" s="101">
        <v>5658</v>
      </c>
      <c r="S69" s="18">
        <v>5363.0002700000005</v>
      </c>
      <c r="T69" s="18">
        <f t="shared" si="2"/>
        <v>294.99972999999954</v>
      </c>
      <c r="U69" s="38">
        <f t="shared" si="4"/>
        <v>9.3895576104455425E-2</v>
      </c>
      <c r="V69" s="38">
        <f t="shared" si="5"/>
        <v>8.900000000000001E-2</v>
      </c>
      <c r="W69" s="38">
        <f t="shared" si="3"/>
        <v>4.8955761044554152E-3</v>
      </c>
    </row>
    <row r="70" spans="1:23" hidden="1" x14ac:dyDescent="0.2">
      <c r="A70">
        <v>1061</v>
      </c>
      <c r="B70" t="s">
        <v>406</v>
      </c>
      <c r="C70" s="100" t="s">
        <v>403</v>
      </c>
      <c r="D70" s="100" t="s">
        <v>403</v>
      </c>
      <c r="E70" s="11">
        <v>0.05</v>
      </c>
      <c r="F70" t="s">
        <v>269</v>
      </c>
      <c r="G70" s="27" t="s">
        <v>393</v>
      </c>
      <c r="H70">
        <v>10</v>
      </c>
      <c r="I70" t="s">
        <v>272</v>
      </c>
      <c r="J70" t="s">
        <v>269</v>
      </c>
      <c r="K70" t="s">
        <v>399</v>
      </c>
      <c r="L70" t="s">
        <v>412</v>
      </c>
      <c r="M70" t="s">
        <v>299</v>
      </c>
      <c r="N70" s="38">
        <v>2.2499999999999999E-2</v>
      </c>
      <c r="O70" s="31">
        <v>31</v>
      </c>
      <c r="P70" s="18">
        <v>297600</v>
      </c>
      <c r="Q70" s="18">
        <v>753418</v>
      </c>
      <c r="R70" s="101">
        <v>6663</v>
      </c>
      <c r="S70" s="18">
        <v>6696</v>
      </c>
      <c r="T70" s="18">
        <f t="shared" si="2"/>
        <v>-33</v>
      </c>
      <c r="U70" s="38">
        <f t="shared" si="4"/>
        <v>2.2389112903225806E-2</v>
      </c>
      <c r="V70" s="38">
        <f t="shared" si="5"/>
        <v>2.2499999999999999E-2</v>
      </c>
      <c r="W70" s="38">
        <f t="shared" si="3"/>
        <v>-1.1088709677419331E-4</v>
      </c>
    </row>
    <row r="71" spans="1:23" hidden="1" x14ac:dyDescent="0.2">
      <c r="A71">
        <v>1062</v>
      </c>
      <c r="B71" t="s">
        <v>406</v>
      </c>
      <c r="C71" s="100" t="s">
        <v>403</v>
      </c>
      <c r="D71" s="100" t="s">
        <v>396</v>
      </c>
      <c r="E71" s="11">
        <v>0.05</v>
      </c>
      <c r="F71" t="s">
        <v>269</v>
      </c>
      <c r="G71" s="27" t="s">
        <v>393</v>
      </c>
      <c r="H71">
        <v>10</v>
      </c>
      <c r="I71" t="s">
        <v>272</v>
      </c>
      <c r="J71" t="s">
        <v>269</v>
      </c>
      <c r="K71" t="s">
        <v>399</v>
      </c>
      <c r="L71" t="s">
        <v>412</v>
      </c>
      <c r="M71" t="s">
        <v>299</v>
      </c>
      <c r="N71" s="38">
        <v>2.2499999999999999E-2</v>
      </c>
      <c r="O71" s="31">
        <v>31</v>
      </c>
      <c r="P71" s="18">
        <v>264533.34999999998</v>
      </c>
      <c r="Q71" s="18">
        <v>881778</v>
      </c>
      <c r="R71" s="101">
        <v>6111</v>
      </c>
      <c r="S71" s="18">
        <v>5952.0003749999996</v>
      </c>
      <c r="T71" s="18">
        <f t="shared" si="2"/>
        <v>158.99962500000038</v>
      </c>
      <c r="U71" s="38">
        <f t="shared" si="4"/>
        <v>2.3101057012282197E-2</v>
      </c>
      <c r="V71" s="38">
        <f t="shared" si="5"/>
        <v>2.2499999999999999E-2</v>
      </c>
      <c r="W71" s="38">
        <f t="shared" si="3"/>
        <v>6.0105701228219816E-4</v>
      </c>
    </row>
    <row r="72" spans="1:23" hidden="1" x14ac:dyDescent="0.2">
      <c r="A72">
        <v>1063</v>
      </c>
      <c r="B72" t="s">
        <v>406</v>
      </c>
      <c r="C72" s="100" t="s">
        <v>403</v>
      </c>
      <c r="D72" s="100" t="s">
        <v>402</v>
      </c>
      <c r="E72" s="11">
        <v>0.05</v>
      </c>
      <c r="F72" t="s">
        <v>269</v>
      </c>
      <c r="G72" s="27" t="s">
        <v>393</v>
      </c>
      <c r="H72">
        <v>10</v>
      </c>
      <c r="I72" t="s">
        <v>272</v>
      </c>
      <c r="J72" t="s">
        <v>269</v>
      </c>
      <c r="K72" t="s">
        <v>399</v>
      </c>
      <c r="L72" t="s">
        <v>412</v>
      </c>
      <c r="M72" t="s">
        <v>299</v>
      </c>
      <c r="N72" s="38">
        <v>2.2499999999999999E-2</v>
      </c>
      <c r="O72" s="31">
        <v>31</v>
      </c>
      <c r="P72" s="18">
        <v>272800</v>
      </c>
      <c r="Q72" s="18">
        <v>924746</v>
      </c>
      <c r="R72" s="101">
        <v>6312</v>
      </c>
      <c r="S72" s="18">
        <v>6138</v>
      </c>
      <c r="T72" s="18">
        <f t="shared" si="2"/>
        <v>174</v>
      </c>
      <c r="U72" s="38">
        <f t="shared" si="4"/>
        <v>2.3137829912023459E-2</v>
      </c>
      <c r="V72" s="38">
        <f t="shared" si="5"/>
        <v>2.2499999999999999E-2</v>
      </c>
      <c r="W72" s="38">
        <f t="shared" si="3"/>
        <v>6.3782991202345971E-4</v>
      </c>
    </row>
    <row r="73" spans="1:23" hidden="1" x14ac:dyDescent="0.2">
      <c r="A73">
        <v>1064</v>
      </c>
      <c r="B73" t="s">
        <v>406</v>
      </c>
      <c r="C73" s="100" t="s">
        <v>403</v>
      </c>
      <c r="D73" s="100" t="s">
        <v>398</v>
      </c>
      <c r="E73" s="11">
        <v>0.05</v>
      </c>
      <c r="F73" t="s">
        <v>269</v>
      </c>
      <c r="G73" s="27" t="s">
        <v>393</v>
      </c>
      <c r="H73">
        <v>10</v>
      </c>
      <c r="I73" t="s">
        <v>272</v>
      </c>
      <c r="J73" t="s">
        <v>269</v>
      </c>
      <c r="K73" t="s">
        <v>399</v>
      </c>
      <c r="L73" t="s">
        <v>412</v>
      </c>
      <c r="M73" t="s">
        <v>299</v>
      </c>
      <c r="N73" s="38">
        <v>2.2499999999999999E-2</v>
      </c>
      <c r="O73" s="31">
        <v>31</v>
      </c>
      <c r="P73" s="18">
        <v>300355.55</v>
      </c>
      <c r="Q73" s="18">
        <v>760394</v>
      </c>
      <c r="R73" s="101">
        <v>6724</v>
      </c>
      <c r="S73" s="18">
        <v>6757.9998749999995</v>
      </c>
      <c r="T73" s="18">
        <f t="shared" si="2"/>
        <v>-33.99987499999952</v>
      </c>
      <c r="U73" s="38">
        <f t="shared" ref="U73:U104" si="6">R73/P73</f>
        <v>2.2386801242727163E-2</v>
      </c>
      <c r="V73" s="38">
        <f t="shared" ref="V73:V104" si="7">S73/P73</f>
        <v>2.2499999999999999E-2</v>
      </c>
      <c r="W73" s="38">
        <f t="shared" si="3"/>
        <v>-1.1319875727283657E-4</v>
      </c>
    </row>
    <row r="74" spans="1:23" hidden="1" x14ac:dyDescent="0.2">
      <c r="A74">
        <v>1065</v>
      </c>
      <c r="B74" t="s">
        <v>406</v>
      </c>
      <c r="C74" s="100" t="s">
        <v>403</v>
      </c>
      <c r="D74" s="100" t="s">
        <v>404</v>
      </c>
      <c r="E74" s="11">
        <v>0.05</v>
      </c>
      <c r="F74" t="s">
        <v>269</v>
      </c>
      <c r="G74" s="27" t="s">
        <v>393</v>
      </c>
      <c r="H74">
        <v>10</v>
      </c>
      <c r="I74" t="s">
        <v>272</v>
      </c>
      <c r="J74" t="s">
        <v>269</v>
      </c>
      <c r="K74" t="s">
        <v>399</v>
      </c>
      <c r="L74" t="s">
        <v>412</v>
      </c>
      <c r="M74" t="s">
        <v>299</v>
      </c>
      <c r="N74" s="38">
        <v>2.2499999999999999E-2</v>
      </c>
      <c r="O74" s="31">
        <v>31</v>
      </c>
      <c r="P74" s="18">
        <v>296222.2</v>
      </c>
      <c r="Q74" s="18">
        <v>987407</v>
      </c>
      <c r="R74" s="101">
        <v>6843</v>
      </c>
      <c r="S74" s="18">
        <v>6664.9994999999999</v>
      </c>
      <c r="T74" s="18">
        <f t="shared" ref="T74:T137" si="8">R74-S74</f>
        <v>178.0005000000001</v>
      </c>
      <c r="U74" s="38">
        <f t="shared" si="6"/>
        <v>2.3100901958057161E-2</v>
      </c>
      <c r="V74" s="38">
        <f t="shared" si="7"/>
        <v>2.2499999999999999E-2</v>
      </c>
      <c r="W74" s="38">
        <f t="shared" ref="W74:W137" si="9">U74-V74</f>
        <v>6.0090195805716229E-4</v>
      </c>
    </row>
    <row r="75" spans="1:23" hidden="1" x14ac:dyDescent="0.2">
      <c r="A75">
        <v>1066</v>
      </c>
      <c r="B75" t="s">
        <v>406</v>
      </c>
      <c r="C75" s="100" t="s">
        <v>403</v>
      </c>
      <c r="D75" s="100" t="s">
        <v>394</v>
      </c>
      <c r="E75" s="11">
        <v>0.05</v>
      </c>
      <c r="F75" t="s">
        <v>269</v>
      </c>
      <c r="G75" s="27" t="s">
        <v>393</v>
      </c>
      <c r="H75">
        <v>10</v>
      </c>
      <c r="I75" t="s">
        <v>272</v>
      </c>
      <c r="J75" t="s">
        <v>269</v>
      </c>
      <c r="K75" t="s">
        <v>399</v>
      </c>
      <c r="L75" t="s">
        <v>412</v>
      </c>
      <c r="M75" t="s">
        <v>299</v>
      </c>
      <c r="N75" s="38">
        <v>2.2499999999999999E-2</v>
      </c>
      <c r="O75" s="31">
        <v>31</v>
      </c>
      <c r="P75" s="18">
        <v>271422.2</v>
      </c>
      <c r="Q75" s="18">
        <v>969365</v>
      </c>
      <c r="R75" s="101">
        <v>6311</v>
      </c>
      <c r="S75" s="18">
        <v>6106.9994999999999</v>
      </c>
      <c r="T75" s="18">
        <f t="shared" si="8"/>
        <v>204.0005000000001</v>
      </c>
      <c r="U75" s="38">
        <f t="shared" si="6"/>
        <v>2.3251598432257936E-2</v>
      </c>
      <c r="V75" s="38">
        <f t="shared" si="7"/>
        <v>2.2499999999999999E-2</v>
      </c>
      <c r="W75" s="38">
        <f t="shared" si="9"/>
        <v>7.5159843225793693E-4</v>
      </c>
    </row>
    <row r="76" spans="1:23" hidden="1" x14ac:dyDescent="0.2">
      <c r="A76">
        <v>1067</v>
      </c>
      <c r="B76" t="s">
        <v>406</v>
      </c>
      <c r="C76" s="100" t="s">
        <v>403</v>
      </c>
      <c r="D76" s="100" t="s">
        <v>409</v>
      </c>
      <c r="E76" s="11">
        <v>0.05</v>
      </c>
      <c r="F76" t="s">
        <v>269</v>
      </c>
      <c r="G76" s="27" t="s">
        <v>393</v>
      </c>
      <c r="H76">
        <v>10</v>
      </c>
      <c r="I76" t="s">
        <v>272</v>
      </c>
      <c r="J76" t="s">
        <v>269</v>
      </c>
      <c r="K76" t="s">
        <v>399</v>
      </c>
      <c r="L76" t="s">
        <v>412</v>
      </c>
      <c r="M76" t="s">
        <v>299</v>
      </c>
      <c r="N76" s="38">
        <v>2.2499999999999999E-2</v>
      </c>
      <c r="O76" s="31">
        <v>31</v>
      </c>
      <c r="P76" s="18">
        <v>263155.55</v>
      </c>
      <c r="Q76" s="18">
        <v>809709</v>
      </c>
      <c r="R76" s="101">
        <v>6030</v>
      </c>
      <c r="S76" s="18">
        <v>5920.9998749999995</v>
      </c>
      <c r="T76" s="18">
        <f t="shared" si="8"/>
        <v>109.00012500000048</v>
      </c>
      <c r="U76" s="38">
        <f t="shared" si="6"/>
        <v>2.2914204165559116E-2</v>
      </c>
      <c r="V76" s="38">
        <f t="shared" si="7"/>
        <v>2.2499999999999999E-2</v>
      </c>
      <c r="W76" s="38">
        <f t="shared" si="9"/>
        <v>4.1420416555911638E-4</v>
      </c>
    </row>
    <row r="77" spans="1:23" hidden="1" x14ac:dyDescent="0.2">
      <c r="A77">
        <v>1068</v>
      </c>
      <c r="B77" t="s">
        <v>406</v>
      </c>
      <c r="C77" s="100" t="s">
        <v>403</v>
      </c>
      <c r="D77" s="100" t="s">
        <v>397</v>
      </c>
      <c r="E77" s="11">
        <v>0.05</v>
      </c>
      <c r="F77" t="s">
        <v>269</v>
      </c>
      <c r="G77" s="27" t="s">
        <v>393</v>
      </c>
      <c r="H77">
        <v>10</v>
      </c>
      <c r="I77" t="s">
        <v>272</v>
      </c>
      <c r="J77" t="s">
        <v>269</v>
      </c>
      <c r="K77" t="s">
        <v>399</v>
      </c>
      <c r="L77" t="s">
        <v>412</v>
      </c>
      <c r="M77" t="s">
        <v>299</v>
      </c>
      <c r="N77" s="38">
        <v>2.2499999999999999E-2</v>
      </c>
      <c r="O77" s="31">
        <v>31</v>
      </c>
      <c r="P77" s="18">
        <v>311377.8</v>
      </c>
      <c r="Q77" s="18">
        <v>768834</v>
      </c>
      <c r="R77" s="101">
        <v>6948</v>
      </c>
      <c r="S77" s="18">
        <v>7006.0004999999992</v>
      </c>
      <c r="T77" s="18">
        <f t="shared" si="8"/>
        <v>-58.000499999999192</v>
      </c>
      <c r="U77" s="38">
        <f t="shared" si="6"/>
        <v>2.2313729495166322E-2</v>
      </c>
      <c r="V77" s="38">
        <f t="shared" si="7"/>
        <v>2.2499999999999999E-2</v>
      </c>
      <c r="W77" s="38">
        <f t="shared" si="9"/>
        <v>-1.8627050483367713E-4</v>
      </c>
    </row>
    <row r="78" spans="1:23" hidden="1" x14ac:dyDescent="0.2">
      <c r="A78">
        <v>1069</v>
      </c>
      <c r="B78" t="s">
        <v>401</v>
      </c>
      <c r="C78" s="100" t="s">
        <v>410</v>
      </c>
      <c r="D78" s="100" t="s">
        <v>396</v>
      </c>
      <c r="E78" s="11">
        <v>0.05</v>
      </c>
      <c r="F78" t="s">
        <v>269</v>
      </c>
      <c r="G78" t="s">
        <v>393</v>
      </c>
      <c r="H78">
        <v>10</v>
      </c>
      <c r="I78" t="s">
        <v>272</v>
      </c>
      <c r="J78" t="s">
        <v>269</v>
      </c>
      <c r="K78" t="s">
        <v>392</v>
      </c>
      <c r="L78" t="s">
        <v>412</v>
      </c>
      <c r="M78" t="s">
        <v>299</v>
      </c>
      <c r="N78" s="38">
        <v>0.02</v>
      </c>
      <c r="O78" s="31">
        <v>5</v>
      </c>
      <c r="P78" s="18">
        <v>28250</v>
      </c>
      <c r="Q78" s="18">
        <v>72436</v>
      </c>
      <c r="R78" s="101">
        <v>563</v>
      </c>
      <c r="S78" s="18">
        <v>565</v>
      </c>
      <c r="T78" s="18">
        <f t="shared" si="8"/>
        <v>-2</v>
      </c>
      <c r="U78" s="38">
        <f t="shared" si="6"/>
        <v>1.9929203539823009E-2</v>
      </c>
      <c r="V78" s="38">
        <f t="shared" si="7"/>
        <v>0.02</v>
      </c>
      <c r="W78" s="38">
        <f t="shared" si="9"/>
        <v>-7.0796460176991705E-5</v>
      </c>
    </row>
    <row r="79" spans="1:23" hidden="1" x14ac:dyDescent="0.2">
      <c r="A79">
        <v>1070</v>
      </c>
      <c r="B79" t="s">
        <v>401</v>
      </c>
      <c r="C79" s="100" t="s">
        <v>410</v>
      </c>
      <c r="D79" s="100" t="s">
        <v>402</v>
      </c>
      <c r="E79" s="11">
        <v>0.05</v>
      </c>
      <c r="F79" t="s">
        <v>269</v>
      </c>
      <c r="G79" t="s">
        <v>393</v>
      </c>
      <c r="H79">
        <v>10</v>
      </c>
      <c r="I79" t="s">
        <v>272</v>
      </c>
      <c r="J79" t="s">
        <v>269</v>
      </c>
      <c r="K79" t="s">
        <v>392</v>
      </c>
      <c r="L79" t="s">
        <v>412</v>
      </c>
      <c r="M79" t="s">
        <v>299</v>
      </c>
      <c r="N79" s="38">
        <v>0.02</v>
      </c>
      <c r="O79" s="31">
        <v>5</v>
      </c>
      <c r="P79" s="18">
        <v>27250</v>
      </c>
      <c r="Q79" s="18">
        <v>90833</v>
      </c>
      <c r="R79" s="101">
        <v>560</v>
      </c>
      <c r="S79" s="18">
        <v>545</v>
      </c>
      <c r="T79" s="18">
        <f t="shared" si="8"/>
        <v>15</v>
      </c>
      <c r="U79" s="38">
        <f t="shared" si="6"/>
        <v>2.0550458715596329E-2</v>
      </c>
      <c r="V79" s="38">
        <f t="shared" si="7"/>
        <v>0.02</v>
      </c>
      <c r="W79" s="38">
        <f t="shared" si="9"/>
        <v>5.5045871559632892E-4</v>
      </c>
    </row>
    <row r="80" spans="1:23" hidden="1" x14ac:dyDescent="0.2">
      <c r="A80">
        <v>1071</v>
      </c>
      <c r="B80" t="s">
        <v>401</v>
      </c>
      <c r="C80" s="100" t="s">
        <v>410</v>
      </c>
      <c r="D80" s="100" t="s">
        <v>410</v>
      </c>
      <c r="E80" s="11">
        <v>0.05</v>
      </c>
      <c r="F80" t="s">
        <v>269</v>
      </c>
      <c r="G80" t="s">
        <v>393</v>
      </c>
      <c r="H80">
        <v>10</v>
      </c>
      <c r="I80" t="s">
        <v>272</v>
      </c>
      <c r="J80" t="s">
        <v>269</v>
      </c>
      <c r="K80" t="s">
        <v>392</v>
      </c>
      <c r="L80" t="s">
        <v>412</v>
      </c>
      <c r="M80" t="s">
        <v>299</v>
      </c>
      <c r="N80" s="38">
        <v>0.02</v>
      </c>
      <c r="O80" s="31">
        <v>5</v>
      </c>
      <c r="P80" s="18">
        <v>27500</v>
      </c>
      <c r="Q80" s="18">
        <v>85938</v>
      </c>
      <c r="R80" s="101">
        <v>561</v>
      </c>
      <c r="S80" s="18">
        <v>550</v>
      </c>
      <c r="T80" s="18">
        <f t="shared" si="8"/>
        <v>11</v>
      </c>
      <c r="U80" s="38">
        <f t="shared" si="6"/>
        <v>2.0400000000000001E-2</v>
      </c>
      <c r="V80" s="38">
        <f t="shared" si="7"/>
        <v>0.02</v>
      </c>
      <c r="W80" s="38">
        <f t="shared" si="9"/>
        <v>4.0000000000000105E-4</v>
      </c>
    </row>
    <row r="81" spans="1:23" hidden="1" x14ac:dyDescent="0.2">
      <c r="A81">
        <v>1072</v>
      </c>
      <c r="B81" t="s">
        <v>401</v>
      </c>
      <c r="C81" s="100" t="s">
        <v>410</v>
      </c>
      <c r="D81" s="100">
        <v>10</v>
      </c>
      <c r="E81" s="11">
        <v>0.05</v>
      </c>
      <c r="F81" t="s">
        <v>269</v>
      </c>
      <c r="G81" t="s">
        <v>393</v>
      </c>
      <c r="H81">
        <v>10</v>
      </c>
      <c r="I81" t="s">
        <v>272</v>
      </c>
      <c r="J81" t="s">
        <v>269</v>
      </c>
      <c r="K81" t="s">
        <v>392</v>
      </c>
      <c r="L81" t="s">
        <v>412</v>
      </c>
      <c r="M81" t="s">
        <v>299</v>
      </c>
      <c r="N81" s="38">
        <v>0.02</v>
      </c>
      <c r="O81" s="31">
        <v>5</v>
      </c>
      <c r="P81" s="18">
        <v>35500</v>
      </c>
      <c r="Q81" s="18">
        <v>95946</v>
      </c>
      <c r="R81" s="101">
        <v>712</v>
      </c>
      <c r="S81" s="18">
        <v>710</v>
      </c>
      <c r="T81" s="18">
        <f t="shared" si="8"/>
        <v>2</v>
      </c>
      <c r="U81" s="38">
        <f t="shared" si="6"/>
        <v>2.0056338028169016E-2</v>
      </c>
      <c r="V81" s="38">
        <f t="shared" si="7"/>
        <v>0.02</v>
      </c>
      <c r="W81" s="38">
        <f t="shared" si="9"/>
        <v>5.6338028169015258E-5</v>
      </c>
    </row>
    <row r="82" spans="1:23" hidden="1" x14ac:dyDescent="0.2">
      <c r="A82">
        <v>1073</v>
      </c>
      <c r="B82" t="s">
        <v>401</v>
      </c>
      <c r="C82" s="100" t="s">
        <v>410</v>
      </c>
      <c r="D82" s="100" t="s">
        <v>403</v>
      </c>
      <c r="E82" s="11">
        <v>0.25</v>
      </c>
      <c r="F82" t="s">
        <v>269</v>
      </c>
      <c r="G82" t="s">
        <v>393</v>
      </c>
      <c r="H82">
        <v>5</v>
      </c>
      <c r="I82" t="s">
        <v>272</v>
      </c>
      <c r="J82" t="s">
        <v>269</v>
      </c>
      <c r="K82" t="s">
        <v>392</v>
      </c>
      <c r="L82" t="s">
        <v>412</v>
      </c>
      <c r="M82" t="s">
        <v>299</v>
      </c>
      <c r="N82" s="38">
        <v>1.7500000000000002E-2</v>
      </c>
      <c r="O82" s="31">
        <v>31</v>
      </c>
      <c r="P82" s="18">
        <v>256857.25</v>
      </c>
      <c r="Q82" s="18">
        <v>348281</v>
      </c>
      <c r="R82" s="101">
        <v>4622</v>
      </c>
      <c r="S82" s="18">
        <v>4495.0018750000008</v>
      </c>
      <c r="T82" s="18">
        <f t="shared" si="8"/>
        <v>126.99812499999916</v>
      </c>
      <c r="U82" s="38">
        <f t="shared" si="6"/>
        <v>1.7994430758719093E-2</v>
      </c>
      <c r="V82" s="38">
        <f t="shared" si="7"/>
        <v>1.7500000000000002E-2</v>
      </c>
      <c r="W82" s="38">
        <f t="shared" si="9"/>
        <v>4.9443075871909159E-4</v>
      </c>
    </row>
    <row r="83" spans="1:23" hidden="1" x14ac:dyDescent="0.2">
      <c r="A83">
        <v>1074</v>
      </c>
      <c r="B83" t="s">
        <v>401</v>
      </c>
      <c r="C83" s="100" t="s">
        <v>410</v>
      </c>
      <c r="D83" s="100" t="s">
        <v>398</v>
      </c>
      <c r="E83" s="11">
        <v>0.25</v>
      </c>
      <c r="F83" t="s">
        <v>269</v>
      </c>
      <c r="G83" t="s">
        <v>393</v>
      </c>
      <c r="H83">
        <v>5</v>
      </c>
      <c r="I83" t="s">
        <v>272</v>
      </c>
      <c r="J83" t="s">
        <v>269</v>
      </c>
      <c r="K83" t="s">
        <v>392</v>
      </c>
      <c r="L83" t="s">
        <v>412</v>
      </c>
      <c r="M83" t="s">
        <v>299</v>
      </c>
      <c r="N83" s="38">
        <v>1.7500000000000002E-2</v>
      </c>
      <c r="O83" s="31">
        <v>31</v>
      </c>
      <c r="P83" s="18">
        <v>210800</v>
      </c>
      <c r="Q83" s="18">
        <v>219013</v>
      </c>
      <c r="R83" s="101">
        <v>3683</v>
      </c>
      <c r="S83" s="18">
        <v>3689.0000000000005</v>
      </c>
      <c r="T83" s="18">
        <f t="shared" si="8"/>
        <v>-6.0000000000004547</v>
      </c>
      <c r="U83" s="38">
        <f t="shared" si="6"/>
        <v>1.7471537001897533E-2</v>
      </c>
      <c r="V83" s="38">
        <f t="shared" si="7"/>
        <v>1.7500000000000002E-2</v>
      </c>
      <c r="W83" s="38">
        <f t="shared" si="9"/>
        <v>-2.8462998102468662E-5</v>
      </c>
    </row>
    <row r="84" spans="1:23" hidden="1" x14ac:dyDescent="0.2">
      <c r="A84">
        <v>1075</v>
      </c>
      <c r="B84" t="s">
        <v>401</v>
      </c>
      <c r="C84" s="100" t="s">
        <v>410</v>
      </c>
      <c r="D84" s="100" t="s">
        <v>404</v>
      </c>
      <c r="E84" s="11">
        <v>0.25</v>
      </c>
      <c r="F84" t="s">
        <v>269</v>
      </c>
      <c r="G84" t="s">
        <v>393</v>
      </c>
      <c r="H84">
        <v>5</v>
      </c>
      <c r="I84" t="s">
        <v>272</v>
      </c>
      <c r="J84" t="s">
        <v>269</v>
      </c>
      <c r="K84" t="s">
        <v>392</v>
      </c>
      <c r="L84" t="s">
        <v>412</v>
      </c>
      <c r="M84" t="s">
        <v>299</v>
      </c>
      <c r="N84" s="38">
        <v>1.7500000000000002E-2</v>
      </c>
      <c r="O84" s="31">
        <v>31</v>
      </c>
      <c r="P84" s="18">
        <v>262171.5</v>
      </c>
      <c r="Q84" s="18">
        <v>367960</v>
      </c>
      <c r="R84" s="101">
        <v>4733</v>
      </c>
      <c r="S84" s="18">
        <v>4588.0012500000003</v>
      </c>
      <c r="T84" s="18">
        <f t="shared" si="8"/>
        <v>144.99874999999975</v>
      </c>
      <c r="U84" s="38">
        <f t="shared" si="6"/>
        <v>1.8053068315968746E-2</v>
      </c>
      <c r="V84" s="38">
        <f t="shared" si="7"/>
        <v>1.7500000000000002E-2</v>
      </c>
      <c r="W84" s="38">
        <f t="shared" si="9"/>
        <v>5.5306831596874453E-4</v>
      </c>
    </row>
    <row r="85" spans="1:23" hidden="1" x14ac:dyDescent="0.2">
      <c r="A85">
        <v>1076</v>
      </c>
      <c r="B85" t="s">
        <v>401</v>
      </c>
      <c r="C85" s="100" t="s">
        <v>410</v>
      </c>
      <c r="D85" s="100" t="s">
        <v>394</v>
      </c>
      <c r="E85" s="11">
        <v>0.25</v>
      </c>
      <c r="F85" t="s">
        <v>269</v>
      </c>
      <c r="G85" t="s">
        <v>393</v>
      </c>
      <c r="H85">
        <v>5</v>
      </c>
      <c r="I85" t="s">
        <v>272</v>
      </c>
      <c r="J85" t="s">
        <v>269</v>
      </c>
      <c r="K85" t="s">
        <v>392</v>
      </c>
      <c r="L85" t="s">
        <v>412</v>
      </c>
      <c r="M85" t="s">
        <v>299</v>
      </c>
      <c r="N85" s="38">
        <v>1.7500000000000002E-2</v>
      </c>
      <c r="O85" s="31">
        <v>31</v>
      </c>
      <c r="P85" s="18">
        <v>248000</v>
      </c>
      <c r="Q85" s="18">
        <v>354286</v>
      </c>
      <c r="R85" s="101">
        <v>4485</v>
      </c>
      <c r="S85" s="18">
        <v>4340</v>
      </c>
      <c r="T85" s="18">
        <f t="shared" si="8"/>
        <v>145</v>
      </c>
      <c r="U85" s="38">
        <f t="shared" si="6"/>
        <v>1.8084677419354839E-2</v>
      </c>
      <c r="V85" s="38">
        <f t="shared" si="7"/>
        <v>1.7500000000000002E-2</v>
      </c>
      <c r="W85" s="38">
        <f t="shared" si="9"/>
        <v>5.8467741935483777E-4</v>
      </c>
    </row>
    <row r="86" spans="1:23" hidden="1" x14ac:dyDescent="0.2">
      <c r="A86">
        <v>1077</v>
      </c>
      <c r="B86" t="s">
        <v>401</v>
      </c>
      <c r="C86" s="100" t="s">
        <v>410</v>
      </c>
      <c r="D86" s="100" t="s">
        <v>409</v>
      </c>
      <c r="E86" s="11">
        <v>0.25</v>
      </c>
      <c r="F86" t="s">
        <v>269</v>
      </c>
      <c r="G86" t="s">
        <v>393</v>
      </c>
      <c r="H86">
        <v>5</v>
      </c>
      <c r="I86" t="s">
        <v>272</v>
      </c>
      <c r="J86" t="s">
        <v>269</v>
      </c>
      <c r="K86" t="s">
        <v>392</v>
      </c>
      <c r="L86" t="s">
        <v>412</v>
      </c>
      <c r="M86" t="s">
        <v>299</v>
      </c>
      <c r="N86" s="38">
        <v>1.7500000000000002E-2</v>
      </c>
      <c r="O86" s="31">
        <v>31</v>
      </c>
      <c r="P86" s="18">
        <v>203714.25</v>
      </c>
      <c r="Q86" s="18">
        <v>211651</v>
      </c>
      <c r="R86" s="101">
        <v>3559</v>
      </c>
      <c r="S86" s="18">
        <v>3564.9993750000003</v>
      </c>
      <c r="T86" s="18">
        <f t="shared" si="8"/>
        <v>-5.9993750000003274</v>
      </c>
      <c r="U86" s="38">
        <f t="shared" si="6"/>
        <v>1.7470550047431636E-2</v>
      </c>
      <c r="V86" s="38">
        <f t="shared" si="7"/>
        <v>1.7500000000000002E-2</v>
      </c>
      <c r="W86" s="38">
        <f t="shared" si="9"/>
        <v>-2.9449952568365301E-5</v>
      </c>
    </row>
    <row r="87" spans="1:23" hidden="1" x14ac:dyDescent="0.2">
      <c r="A87">
        <v>1078</v>
      </c>
      <c r="B87" t="s">
        <v>401</v>
      </c>
      <c r="C87" s="100" t="s">
        <v>410</v>
      </c>
      <c r="D87" s="100" t="s">
        <v>397</v>
      </c>
      <c r="E87" s="11">
        <v>0.25</v>
      </c>
      <c r="F87" t="s">
        <v>269</v>
      </c>
      <c r="G87" t="s">
        <v>393</v>
      </c>
      <c r="H87">
        <v>5</v>
      </c>
      <c r="I87" t="s">
        <v>272</v>
      </c>
      <c r="J87" t="s">
        <v>269</v>
      </c>
      <c r="K87" t="s">
        <v>392</v>
      </c>
      <c r="L87" t="s">
        <v>412</v>
      </c>
      <c r="M87" t="s">
        <v>299</v>
      </c>
      <c r="N87" s="38">
        <v>1.7500000000000002E-2</v>
      </c>
      <c r="O87" s="31">
        <v>31</v>
      </c>
      <c r="P87" s="18">
        <v>196628.5</v>
      </c>
      <c r="Q87" s="18">
        <v>238338</v>
      </c>
      <c r="R87" s="101">
        <v>3498</v>
      </c>
      <c r="S87" s="18">
        <v>3440.9987500000002</v>
      </c>
      <c r="T87" s="18">
        <f t="shared" si="8"/>
        <v>57.0012499999998</v>
      </c>
      <c r="U87" s="38">
        <f t="shared" si="6"/>
        <v>1.7789893123326475E-2</v>
      </c>
      <c r="V87" s="38">
        <f t="shared" si="7"/>
        <v>1.7500000000000002E-2</v>
      </c>
      <c r="W87" s="38">
        <f t="shared" si="9"/>
        <v>2.8989312332647343E-4</v>
      </c>
    </row>
    <row r="88" spans="1:23" hidden="1" x14ac:dyDescent="0.2">
      <c r="A88">
        <v>1079</v>
      </c>
      <c r="B88" t="s">
        <v>406</v>
      </c>
      <c r="C88" s="100" t="s">
        <v>409</v>
      </c>
      <c r="D88" s="100" t="s">
        <v>403</v>
      </c>
      <c r="E88" s="11">
        <v>0.25</v>
      </c>
      <c r="F88" t="s">
        <v>269</v>
      </c>
      <c r="G88" t="s">
        <v>393</v>
      </c>
      <c r="H88">
        <v>3</v>
      </c>
      <c r="I88" t="s">
        <v>270</v>
      </c>
      <c r="J88" t="s">
        <v>269</v>
      </c>
      <c r="K88" t="s">
        <v>392</v>
      </c>
      <c r="L88" t="s">
        <v>412</v>
      </c>
      <c r="M88" t="s">
        <v>298</v>
      </c>
      <c r="N88" s="38">
        <v>0.06</v>
      </c>
      <c r="O88" s="31">
        <v>20</v>
      </c>
      <c r="P88" s="18">
        <v>83666.75</v>
      </c>
      <c r="Q88" s="18">
        <v>128225</v>
      </c>
      <c r="R88" s="101">
        <v>4928</v>
      </c>
      <c r="S88" s="18">
        <v>5020.0050000000001</v>
      </c>
      <c r="T88" s="18">
        <f t="shared" si="8"/>
        <v>-92.005000000000109</v>
      </c>
      <c r="U88" s="38">
        <f t="shared" si="6"/>
        <v>5.8900339740697472E-2</v>
      </c>
      <c r="V88" s="38">
        <f t="shared" si="7"/>
        <v>6.0000000000000005E-2</v>
      </c>
      <c r="W88" s="38">
        <f t="shared" si="9"/>
        <v>-1.0996602593025331E-3</v>
      </c>
    </row>
    <row r="89" spans="1:23" hidden="1" x14ac:dyDescent="0.2">
      <c r="A89">
        <v>1080</v>
      </c>
      <c r="B89" t="s">
        <v>406</v>
      </c>
      <c r="C89" s="100" t="s">
        <v>409</v>
      </c>
      <c r="D89" s="100" t="s">
        <v>402</v>
      </c>
      <c r="E89" s="11">
        <v>0.25</v>
      </c>
      <c r="F89" t="s">
        <v>269</v>
      </c>
      <c r="G89" t="s">
        <v>393</v>
      </c>
      <c r="H89">
        <v>3</v>
      </c>
      <c r="I89" t="s">
        <v>270</v>
      </c>
      <c r="J89" t="s">
        <v>269</v>
      </c>
      <c r="K89" t="s">
        <v>392</v>
      </c>
      <c r="L89" t="s">
        <v>412</v>
      </c>
      <c r="M89" t="s">
        <v>298</v>
      </c>
      <c r="N89" s="38">
        <v>6.5000000000000002E-2</v>
      </c>
      <c r="O89" s="31">
        <v>20</v>
      </c>
      <c r="P89" s="18">
        <v>77538.5</v>
      </c>
      <c r="Q89" s="18">
        <v>139709</v>
      </c>
      <c r="R89" s="101">
        <v>5057</v>
      </c>
      <c r="S89" s="18">
        <v>5040.0025000000005</v>
      </c>
      <c r="T89" s="18">
        <f t="shared" si="8"/>
        <v>16.997499999999491</v>
      </c>
      <c r="U89" s="38">
        <f t="shared" si="6"/>
        <v>6.521921368094559E-2</v>
      </c>
      <c r="V89" s="38">
        <f t="shared" si="7"/>
        <v>6.5000000000000002E-2</v>
      </c>
      <c r="W89" s="38">
        <f t="shared" si="9"/>
        <v>2.1921368094558746E-4</v>
      </c>
    </row>
    <row r="90" spans="1:23" hidden="1" x14ac:dyDescent="0.2">
      <c r="A90">
        <v>1081</v>
      </c>
      <c r="B90" t="s">
        <v>406</v>
      </c>
      <c r="C90" s="100" t="s">
        <v>409</v>
      </c>
      <c r="D90" s="100" t="s">
        <v>398</v>
      </c>
      <c r="E90" s="11">
        <v>0.25</v>
      </c>
      <c r="F90" t="s">
        <v>269</v>
      </c>
      <c r="G90" t="s">
        <v>393</v>
      </c>
      <c r="H90">
        <v>3</v>
      </c>
      <c r="I90" t="s">
        <v>270</v>
      </c>
      <c r="J90" t="s">
        <v>269</v>
      </c>
      <c r="K90" t="s">
        <v>392</v>
      </c>
      <c r="L90" t="s">
        <v>412</v>
      </c>
      <c r="M90" t="s">
        <v>298</v>
      </c>
      <c r="N90" s="38">
        <v>0.06</v>
      </c>
      <c r="O90" s="31">
        <v>20</v>
      </c>
      <c r="P90" s="18">
        <v>84666.75</v>
      </c>
      <c r="Q90" s="18">
        <v>141111</v>
      </c>
      <c r="R90" s="101">
        <v>5046</v>
      </c>
      <c r="S90" s="18">
        <v>5080.0050000000001</v>
      </c>
      <c r="T90" s="18">
        <f t="shared" si="8"/>
        <v>-34.005000000000109</v>
      </c>
      <c r="U90" s="38">
        <f t="shared" si="6"/>
        <v>5.9598366537040808E-2</v>
      </c>
      <c r="V90" s="38">
        <f t="shared" si="7"/>
        <v>6.0000000000000005E-2</v>
      </c>
      <c r="W90" s="38">
        <f t="shared" si="9"/>
        <v>-4.0163346295919722E-4</v>
      </c>
    </row>
    <row r="91" spans="1:23" hidden="1" x14ac:dyDescent="0.2">
      <c r="A91">
        <v>1082</v>
      </c>
      <c r="B91" t="s">
        <v>406</v>
      </c>
      <c r="C91" s="100" t="s">
        <v>409</v>
      </c>
      <c r="D91" s="100" t="s">
        <v>394</v>
      </c>
      <c r="E91" s="11">
        <v>0.25</v>
      </c>
      <c r="F91" t="s">
        <v>269</v>
      </c>
      <c r="G91" t="s">
        <v>393</v>
      </c>
      <c r="H91">
        <v>3</v>
      </c>
      <c r="I91" t="s">
        <v>270</v>
      </c>
      <c r="J91" t="s">
        <v>269</v>
      </c>
      <c r="K91" t="s">
        <v>392</v>
      </c>
      <c r="L91" t="s">
        <v>412</v>
      </c>
      <c r="M91" t="s">
        <v>298</v>
      </c>
      <c r="N91" s="38">
        <v>6.5000000000000002E-2</v>
      </c>
      <c r="O91" s="31">
        <v>20</v>
      </c>
      <c r="P91" s="18">
        <v>78461.5</v>
      </c>
      <c r="Q91" s="18">
        <v>121646</v>
      </c>
      <c r="R91" s="101">
        <v>5015</v>
      </c>
      <c r="S91" s="18">
        <v>5099.9975000000004</v>
      </c>
      <c r="T91" s="18">
        <f t="shared" si="8"/>
        <v>-84.9975000000004</v>
      </c>
      <c r="U91" s="38">
        <f t="shared" si="6"/>
        <v>6.3916697998381372E-2</v>
      </c>
      <c r="V91" s="38">
        <f t="shared" si="7"/>
        <v>6.5000000000000002E-2</v>
      </c>
      <c r="W91" s="38">
        <f t="shared" si="9"/>
        <v>-1.0833020016186301E-3</v>
      </c>
    </row>
    <row r="92" spans="1:23" hidden="1" x14ac:dyDescent="0.2">
      <c r="A92">
        <v>1083</v>
      </c>
      <c r="B92" t="s">
        <v>406</v>
      </c>
      <c r="C92" s="100" t="s">
        <v>397</v>
      </c>
      <c r="D92" s="100" t="s">
        <v>403</v>
      </c>
      <c r="E92" s="11">
        <v>0.25</v>
      </c>
      <c r="F92" t="s">
        <v>269</v>
      </c>
      <c r="G92" t="s">
        <v>393</v>
      </c>
      <c r="H92">
        <v>3</v>
      </c>
      <c r="I92" t="s">
        <v>270</v>
      </c>
      <c r="J92" t="s">
        <v>269</v>
      </c>
      <c r="K92" t="s">
        <v>392</v>
      </c>
      <c r="L92" t="s">
        <v>412</v>
      </c>
      <c r="M92" t="s">
        <v>297</v>
      </c>
      <c r="N92" s="38">
        <v>6.5000000000000002E-2</v>
      </c>
      <c r="O92" s="31">
        <v>31</v>
      </c>
      <c r="P92" s="18">
        <v>114461.5</v>
      </c>
      <c r="Q92" s="18">
        <v>299246</v>
      </c>
      <c r="R92" s="101">
        <v>7750</v>
      </c>
      <c r="S92" s="18">
        <v>7439.9975000000004</v>
      </c>
      <c r="T92" s="18">
        <f t="shared" si="8"/>
        <v>310.0024999999996</v>
      </c>
      <c r="U92" s="38">
        <f t="shared" si="6"/>
        <v>6.7708356084797069E-2</v>
      </c>
      <c r="V92" s="38">
        <f t="shared" si="7"/>
        <v>6.5000000000000002E-2</v>
      </c>
      <c r="W92" s="38">
        <f t="shared" si="9"/>
        <v>2.7083560847970672E-3</v>
      </c>
    </row>
    <row r="93" spans="1:23" hidden="1" x14ac:dyDescent="0.2">
      <c r="A93">
        <v>1084</v>
      </c>
      <c r="B93" t="s">
        <v>406</v>
      </c>
      <c r="C93" s="100" t="s">
        <v>397</v>
      </c>
      <c r="D93" s="100" t="s">
        <v>396</v>
      </c>
      <c r="E93" s="11">
        <v>0.25</v>
      </c>
      <c r="F93" t="s">
        <v>269</v>
      </c>
      <c r="G93" t="s">
        <v>393</v>
      </c>
      <c r="H93">
        <v>3</v>
      </c>
      <c r="I93" t="s">
        <v>270</v>
      </c>
      <c r="J93" t="s">
        <v>269</v>
      </c>
      <c r="K93" t="s">
        <v>392</v>
      </c>
      <c r="L93" t="s">
        <v>412</v>
      </c>
      <c r="M93" t="s">
        <v>296</v>
      </c>
      <c r="N93" s="38">
        <v>0.06</v>
      </c>
      <c r="O93" s="31">
        <v>31</v>
      </c>
      <c r="P93" s="18">
        <v>127616.75</v>
      </c>
      <c r="Q93" s="18">
        <v>278944</v>
      </c>
      <c r="R93" s="101">
        <v>7848</v>
      </c>
      <c r="S93" s="18">
        <v>7657.0050000000001</v>
      </c>
      <c r="T93" s="18">
        <f t="shared" si="8"/>
        <v>190.99499999999989</v>
      </c>
      <c r="U93" s="38">
        <f t="shared" si="6"/>
        <v>6.1496629556856759E-2</v>
      </c>
      <c r="V93" s="38">
        <f t="shared" si="7"/>
        <v>0.06</v>
      </c>
      <c r="W93" s="38">
        <f t="shared" si="9"/>
        <v>1.4966295568567614E-3</v>
      </c>
    </row>
    <row r="94" spans="1:23" hidden="1" x14ac:dyDescent="0.2">
      <c r="A94">
        <v>1085</v>
      </c>
      <c r="B94" t="s">
        <v>406</v>
      </c>
      <c r="C94" s="100" t="s">
        <v>397</v>
      </c>
      <c r="D94" s="100" t="s">
        <v>402</v>
      </c>
      <c r="E94" s="11">
        <v>0.25</v>
      </c>
      <c r="F94" t="s">
        <v>269</v>
      </c>
      <c r="G94" t="s">
        <v>393</v>
      </c>
      <c r="H94">
        <v>3</v>
      </c>
      <c r="I94" t="s">
        <v>270</v>
      </c>
      <c r="J94" t="s">
        <v>269</v>
      </c>
      <c r="K94" t="s">
        <v>392</v>
      </c>
      <c r="L94" t="s">
        <v>412</v>
      </c>
      <c r="M94" t="s">
        <v>296</v>
      </c>
      <c r="N94" s="38">
        <v>6.5000000000000002E-2</v>
      </c>
      <c r="O94" s="31">
        <v>31</v>
      </c>
      <c r="P94" s="18">
        <v>116846.25</v>
      </c>
      <c r="Q94" s="18">
        <v>268612</v>
      </c>
      <c r="R94" s="101">
        <v>7823</v>
      </c>
      <c r="S94" s="18">
        <v>7595.0062500000004</v>
      </c>
      <c r="T94" s="18">
        <f t="shared" si="8"/>
        <v>227.99374999999964</v>
      </c>
      <c r="U94" s="38">
        <f t="shared" si="6"/>
        <v>6.6951228644479388E-2</v>
      </c>
      <c r="V94" s="38">
        <f t="shared" si="7"/>
        <v>6.5000000000000002E-2</v>
      </c>
      <c r="W94" s="38">
        <f t="shared" si="9"/>
        <v>1.9512286444793858E-3</v>
      </c>
    </row>
    <row r="95" spans="1:23" hidden="1" x14ac:dyDescent="0.2">
      <c r="A95">
        <v>1086</v>
      </c>
      <c r="B95" t="s">
        <v>406</v>
      </c>
      <c r="C95" s="100" t="s">
        <v>397</v>
      </c>
      <c r="D95" s="100" t="s">
        <v>398</v>
      </c>
      <c r="E95" s="11">
        <v>0.25</v>
      </c>
      <c r="F95" t="s">
        <v>269</v>
      </c>
      <c r="G95" t="s">
        <v>393</v>
      </c>
      <c r="H95">
        <v>3</v>
      </c>
      <c r="I95" t="s">
        <v>270</v>
      </c>
      <c r="J95" t="s">
        <v>269</v>
      </c>
      <c r="K95" t="s">
        <v>392</v>
      </c>
      <c r="L95" t="s">
        <v>412</v>
      </c>
      <c r="M95" t="s">
        <v>296</v>
      </c>
      <c r="N95" s="38">
        <v>0.06</v>
      </c>
      <c r="O95" s="31">
        <v>31</v>
      </c>
      <c r="P95" s="18">
        <v>122966.75</v>
      </c>
      <c r="Q95" s="18">
        <v>264445</v>
      </c>
      <c r="R95" s="101">
        <v>7550</v>
      </c>
      <c r="S95" s="18">
        <v>7378.0050000000001</v>
      </c>
      <c r="T95" s="18">
        <f t="shared" si="8"/>
        <v>171.99499999999989</v>
      </c>
      <c r="U95" s="38">
        <f t="shared" si="6"/>
        <v>6.1398711440287718E-2</v>
      </c>
      <c r="V95" s="38">
        <f t="shared" si="7"/>
        <v>0.06</v>
      </c>
      <c r="W95" s="38">
        <f t="shared" si="9"/>
        <v>1.3987114402877199E-3</v>
      </c>
    </row>
    <row r="96" spans="1:23" hidden="1" x14ac:dyDescent="0.2">
      <c r="A96">
        <v>1087</v>
      </c>
      <c r="B96" t="s">
        <v>406</v>
      </c>
      <c r="C96" s="100" t="s">
        <v>397</v>
      </c>
      <c r="D96" s="100" t="s">
        <v>404</v>
      </c>
      <c r="E96" s="11">
        <v>0.25</v>
      </c>
      <c r="F96" t="s">
        <v>269</v>
      </c>
      <c r="G96" t="s">
        <v>393</v>
      </c>
      <c r="H96">
        <v>3</v>
      </c>
      <c r="I96" t="s">
        <v>270</v>
      </c>
      <c r="J96" t="s">
        <v>269</v>
      </c>
      <c r="K96" t="s">
        <v>392</v>
      </c>
      <c r="L96" t="s">
        <v>412</v>
      </c>
      <c r="M96" t="s">
        <v>296</v>
      </c>
      <c r="N96" s="38">
        <v>6.5000000000000002E-2</v>
      </c>
      <c r="O96" s="31">
        <v>31</v>
      </c>
      <c r="P96" s="18">
        <v>113507.75</v>
      </c>
      <c r="Q96" s="18">
        <v>236474</v>
      </c>
      <c r="R96" s="101">
        <v>7526</v>
      </c>
      <c r="S96" s="18">
        <v>7378.0037499999999</v>
      </c>
      <c r="T96" s="18">
        <f t="shared" si="8"/>
        <v>147.99625000000015</v>
      </c>
      <c r="U96" s="38">
        <f t="shared" si="6"/>
        <v>6.6303842689155582E-2</v>
      </c>
      <c r="V96" s="38">
        <f t="shared" si="7"/>
        <v>6.5000000000000002E-2</v>
      </c>
      <c r="W96" s="38">
        <f t="shared" si="9"/>
        <v>1.3038426891555793E-3</v>
      </c>
    </row>
    <row r="97" spans="1:23" hidden="1" x14ac:dyDescent="0.2">
      <c r="A97">
        <v>1088</v>
      </c>
      <c r="B97" t="s">
        <v>395</v>
      </c>
      <c r="C97" s="100" t="s">
        <v>409</v>
      </c>
      <c r="D97" s="100" t="s">
        <v>403</v>
      </c>
      <c r="E97" s="11">
        <v>1</v>
      </c>
      <c r="F97" t="s">
        <v>269</v>
      </c>
      <c r="G97" t="s">
        <v>393</v>
      </c>
      <c r="H97">
        <v>3</v>
      </c>
      <c r="I97" t="s">
        <v>270</v>
      </c>
      <c r="J97" t="s">
        <v>265</v>
      </c>
      <c r="K97" t="s">
        <v>392</v>
      </c>
      <c r="L97" t="s">
        <v>412</v>
      </c>
      <c r="M97" t="s">
        <v>296</v>
      </c>
      <c r="N97" s="38">
        <v>2.8000000000000001E-2</v>
      </c>
      <c r="O97" s="31">
        <v>31</v>
      </c>
      <c r="P97" s="18">
        <v>249107</v>
      </c>
      <c r="Q97" s="18">
        <v>131803</v>
      </c>
      <c r="R97" s="101">
        <v>7126</v>
      </c>
      <c r="S97" s="18">
        <v>6974.9960000000001</v>
      </c>
      <c r="T97" s="18">
        <f t="shared" si="8"/>
        <v>151.00399999999991</v>
      </c>
      <c r="U97" s="38">
        <f t="shared" si="6"/>
        <v>2.8606181279530483E-2</v>
      </c>
      <c r="V97" s="38">
        <f t="shared" si="7"/>
        <v>2.8000000000000001E-2</v>
      </c>
      <c r="W97" s="38">
        <f t="shared" si="9"/>
        <v>6.0618127953048287E-4</v>
      </c>
    </row>
    <row r="98" spans="1:23" hidden="1" x14ac:dyDescent="0.2">
      <c r="A98">
        <v>1089</v>
      </c>
      <c r="B98" t="s">
        <v>395</v>
      </c>
      <c r="C98" s="100" t="s">
        <v>409</v>
      </c>
      <c r="D98" s="100" t="s">
        <v>398</v>
      </c>
      <c r="E98" s="11">
        <v>1</v>
      </c>
      <c r="F98" t="s">
        <v>269</v>
      </c>
      <c r="G98" t="s">
        <v>393</v>
      </c>
      <c r="H98">
        <v>3</v>
      </c>
      <c r="I98" t="s">
        <v>270</v>
      </c>
      <c r="J98" t="s">
        <v>265</v>
      </c>
      <c r="K98" t="s">
        <v>392</v>
      </c>
      <c r="L98" t="s">
        <v>412</v>
      </c>
      <c r="M98" t="s">
        <v>296</v>
      </c>
      <c r="N98" s="38">
        <v>2.8000000000000001E-2</v>
      </c>
      <c r="O98" s="31">
        <v>31</v>
      </c>
      <c r="P98" s="18">
        <v>243571</v>
      </c>
      <c r="Q98" s="18">
        <v>126860</v>
      </c>
      <c r="R98" s="101">
        <v>6956</v>
      </c>
      <c r="S98" s="18">
        <v>6819.9880000000003</v>
      </c>
      <c r="T98" s="18">
        <f t="shared" si="8"/>
        <v>136.01199999999972</v>
      </c>
      <c r="U98" s="38">
        <f t="shared" si="6"/>
        <v>2.8558408020659273E-2</v>
      </c>
      <c r="V98" s="38">
        <f t="shared" si="7"/>
        <v>2.8000000000000001E-2</v>
      </c>
      <c r="W98" s="38">
        <f t="shared" si="9"/>
        <v>5.5840802065927272E-4</v>
      </c>
    </row>
    <row r="99" spans="1:23" hidden="1" x14ac:dyDescent="0.2">
      <c r="A99">
        <v>1090</v>
      </c>
      <c r="B99" t="s">
        <v>395</v>
      </c>
      <c r="C99" s="100" t="s">
        <v>397</v>
      </c>
      <c r="D99" s="100" t="s">
        <v>403</v>
      </c>
      <c r="E99" s="11">
        <v>1</v>
      </c>
      <c r="F99" t="s">
        <v>269</v>
      </c>
      <c r="G99" t="s">
        <v>393</v>
      </c>
      <c r="H99">
        <v>3</v>
      </c>
      <c r="I99" t="s">
        <v>270</v>
      </c>
      <c r="J99" t="s">
        <v>265</v>
      </c>
      <c r="K99" t="s">
        <v>392</v>
      </c>
      <c r="L99" t="s">
        <v>412</v>
      </c>
      <c r="M99" t="s">
        <v>296</v>
      </c>
      <c r="N99" s="38">
        <v>2.8000000000000001E-2</v>
      </c>
      <c r="O99" s="31">
        <v>31</v>
      </c>
      <c r="P99" s="18">
        <v>280107</v>
      </c>
      <c r="Q99" s="18">
        <v>119704</v>
      </c>
      <c r="R99" s="101">
        <v>7817</v>
      </c>
      <c r="S99" s="18">
        <v>7842.9960000000001</v>
      </c>
      <c r="T99" s="18">
        <f t="shared" si="8"/>
        <v>-25.996000000000095</v>
      </c>
      <c r="U99" s="38">
        <f t="shared" si="6"/>
        <v>2.790719260853888E-2</v>
      </c>
      <c r="V99" s="38">
        <f t="shared" si="7"/>
        <v>2.8000000000000001E-2</v>
      </c>
      <c r="W99" s="38">
        <f t="shared" si="9"/>
        <v>-9.280739146112077E-5</v>
      </c>
    </row>
    <row r="100" spans="1:23" hidden="1" x14ac:dyDescent="0.2">
      <c r="A100">
        <v>1091</v>
      </c>
      <c r="B100" t="s">
        <v>395</v>
      </c>
      <c r="C100" s="100" t="s">
        <v>397</v>
      </c>
      <c r="D100" s="100" t="s">
        <v>398</v>
      </c>
      <c r="E100" s="11">
        <v>1</v>
      </c>
      <c r="F100" t="s">
        <v>269</v>
      </c>
      <c r="G100" t="s">
        <v>393</v>
      </c>
      <c r="H100">
        <v>3</v>
      </c>
      <c r="I100" t="s">
        <v>270</v>
      </c>
      <c r="J100" t="s">
        <v>265</v>
      </c>
      <c r="K100" t="s">
        <v>392</v>
      </c>
      <c r="L100" t="s">
        <v>412</v>
      </c>
      <c r="M100" t="s">
        <v>296</v>
      </c>
      <c r="N100" s="38">
        <v>2.8000000000000001E-2</v>
      </c>
      <c r="O100" s="31">
        <v>31</v>
      </c>
      <c r="P100" s="18">
        <v>255750</v>
      </c>
      <c r="Q100" s="18">
        <v>115203</v>
      </c>
      <c r="R100" s="101">
        <v>7185</v>
      </c>
      <c r="S100" s="18">
        <v>7161</v>
      </c>
      <c r="T100" s="18">
        <f t="shared" si="8"/>
        <v>24</v>
      </c>
      <c r="U100" s="38">
        <f t="shared" si="6"/>
        <v>2.809384164222874E-2</v>
      </c>
      <c r="V100" s="38">
        <f t="shared" si="7"/>
        <v>2.8000000000000001E-2</v>
      </c>
      <c r="W100" s="38">
        <f t="shared" si="9"/>
        <v>9.3841642228739697E-5</v>
      </c>
    </row>
    <row r="101" spans="1:23" hidden="1" x14ac:dyDescent="0.2">
      <c r="A101">
        <v>1092</v>
      </c>
      <c r="B101" t="s">
        <v>395</v>
      </c>
      <c r="C101" s="100" t="s">
        <v>397</v>
      </c>
      <c r="D101" s="100" t="s">
        <v>409</v>
      </c>
      <c r="E101" s="11">
        <v>1</v>
      </c>
      <c r="F101" t="s">
        <v>269</v>
      </c>
      <c r="G101" t="s">
        <v>393</v>
      </c>
      <c r="H101">
        <v>3</v>
      </c>
      <c r="I101" t="s">
        <v>270</v>
      </c>
      <c r="J101" t="s">
        <v>265</v>
      </c>
      <c r="K101" t="s">
        <v>392</v>
      </c>
      <c r="L101" t="s">
        <v>412</v>
      </c>
      <c r="M101" t="s">
        <v>296</v>
      </c>
      <c r="N101" s="38">
        <v>2.8000000000000001E-2</v>
      </c>
      <c r="O101" s="31">
        <v>31</v>
      </c>
      <c r="P101" s="18">
        <v>272357</v>
      </c>
      <c r="Q101" s="18">
        <v>171294</v>
      </c>
      <c r="R101" s="101">
        <v>7918</v>
      </c>
      <c r="S101" s="18">
        <v>7625.9960000000001</v>
      </c>
      <c r="T101" s="18">
        <f t="shared" si="8"/>
        <v>292.00399999999991</v>
      </c>
      <c r="U101" s="38">
        <f t="shared" si="6"/>
        <v>2.9072136937916045E-2</v>
      </c>
      <c r="V101" s="38">
        <f t="shared" si="7"/>
        <v>2.8000000000000001E-2</v>
      </c>
      <c r="W101" s="38">
        <f t="shared" si="9"/>
        <v>1.0721369379160448E-3</v>
      </c>
    </row>
    <row r="102" spans="1:23" hidden="1" x14ac:dyDescent="0.2">
      <c r="A102">
        <v>1093</v>
      </c>
      <c r="B102" t="s">
        <v>395</v>
      </c>
      <c r="C102" s="100" t="s">
        <v>397</v>
      </c>
      <c r="D102" s="100" t="s">
        <v>400</v>
      </c>
      <c r="E102" s="11">
        <v>1</v>
      </c>
      <c r="F102" t="s">
        <v>269</v>
      </c>
      <c r="G102" t="s">
        <v>393</v>
      </c>
      <c r="H102">
        <v>3</v>
      </c>
      <c r="I102" t="s">
        <v>270</v>
      </c>
      <c r="J102" t="s">
        <v>265</v>
      </c>
      <c r="K102" t="s">
        <v>392</v>
      </c>
      <c r="L102" t="s">
        <v>412</v>
      </c>
      <c r="M102" t="s">
        <v>296</v>
      </c>
      <c r="N102" s="38">
        <v>2.8000000000000001E-2</v>
      </c>
      <c r="O102" s="31">
        <v>31</v>
      </c>
      <c r="P102" s="18">
        <v>252429</v>
      </c>
      <c r="Q102" s="18">
        <v>106510</v>
      </c>
      <c r="R102" s="101">
        <v>7033</v>
      </c>
      <c r="S102" s="18">
        <v>7068.0119999999997</v>
      </c>
      <c r="T102" s="18">
        <f t="shared" si="8"/>
        <v>-35.011999999999716</v>
      </c>
      <c r="U102" s="38">
        <f t="shared" si="6"/>
        <v>2.7861299612960477E-2</v>
      </c>
      <c r="V102" s="38">
        <f t="shared" si="7"/>
        <v>2.8000000000000001E-2</v>
      </c>
      <c r="W102" s="38">
        <f t="shared" si="9"/>
        <v>-1.3870038703952398E-4</v>
      </c>
    </row>
    <row r="103" spans="1:23" hidden="1" x14ac:dyDescent="0.2">
      <c r="A103">
        <v>1094</v>
      </c>
      <c r="B103" t="s">
        <v>395</v>
      </c>
      <c r="C103" s="100" t="s">
        <v>409</v>
      </c>
      <c r="D103" s="100" t="s">
        <v>402</v>
      </c>
      <c r="E103" s="11">
        <v>1</v>
      </c>
      <c r="F103" t="s">
        <v>269</v>
      </c>
      <c r="G103" t="s">
        <v>393</v>
      </c>
      <c r="H103">
        <v>3</v>
      </c>
      <c r="I103" t="s">
        <v>270</v>
      </c>
      <c r="J103" t="s">
        <v>265</v>
      </c>
      <c r="K103" t="s">
        <v>392</v>
      </c>
      <c r="L103" t="s">
        <v>412</v>
      </c>
      <c r="M103" t="s">
        <v>295</v>
      </c>
      <c r="N103" s="38">
        <v>2.8500000000000001E-2</v>
      </c>
      <c r="O103" s="31">
        <v>31</v>
      </c>
      <c r="P103" s="18">
        <v>240386</v>
      </c>
      <c r="Q103" s="18">
        <v>97718</v>
      </c>
      <c r="R103" s="101">
        <v>6782</v>
      </c>
      <c r="S103" s="18">
        <v>6851.0010000000002</v>
      </c>
      <c r="T103" s="18">
        <f t="shared" si="8"/>
        <v>-69.001000000000204</v>
      </c>
      <c r="U103" s="38">
        <f t="shared" si="6"/>
        <v>2.8212957493364839E-2</v>
      </c>
      <c r="V103" s="38">
        <f t="shared" si="7"/>
        <v>2.8500000000000001E-2</v>
      </c>
      <c r="W103" s="38">
        <f t="shared" si="9"/>
        <v>-2.8704250663516215E-4</v>
      </c>
    </row>
    <row r="104" spans="1:23" hidden="1" x14ac:dyDescent="0.2">
      <c r="A104">
        <v>1095</v>
      </c>
      <c r="B104" t="s">
        <v>395</v>
      </c>
      <c r="C104" s="100" t="s">
        <v>409</v>
      </c>
      <c r="D104" s="100" t="s">
        <v>394</v>
      </c>
      <c r="E104" s="11">
        <v>1</v>
      </c>
      <c r="F104" t="s">
        <v>269</v>
      </c>
      <c r="G104" t="s">
        <v>393</v>
      </c>
      <c r="H104">
        <v>3</v>
      </c>
      <c r="I104" t="s">
        <v>270</v>
      </c>
      <c r="J104" t="s">
        <v>265</v>
      </c>
      <c r="K104" t="s">
        <v>392</v>
      </c>
      <c r="L104" t="s">
        <v>412</v>
      </c>
      <c r="M104" t="s">
        <v>295</v>
      </c>
      <c r="N104" s="38">
        <v>2.8500000000000001E-2</v>
      </c>
      <c r="O104" s="31">
        <v>31</v>
      </c>
      <c r="P104" s="18">
        <v>238211</v>
      </c>
      <c r="Q104" s="18">
        <v>120309</v>
      </c>
      <c r="R104" s="101">
        <v>6902</v>
      </c>
      <c r="S104" s="18">
        <v>6789.0135</v>
      </c>
      <c r="T104" s="18">
        <f t="shared" si="8"/>
        <v>112.98649999999998</v>
      </c>
      <c r="U104" s="38">
        <f t="shared" si="6"/>
        <v>2.8974312689170525E-2</v>
      </c>
      <c r="V104" s="38">
        <f t="shared" si="7"/>
        <v>2.8500000000000001E-2</v>
      </c>
      <c r="W104" s="38">
        <f t="shared" si="9"/>
        <v>4.7431268917052377E-4</v>
      </c>
    </row>
    <row r="105" spans="1:23" hidden="1" x14ac:dyDescent="0.2">
      <c r="A105">
        <v>1096</v>
      </c>
      <c r="B105" t="s">
        <v>395</v>
      </c>
      <c r="C105" s="100" t="s">
        <v>397</v>
      </c>
      <c r="D105" s="100" t="s">
        <v>402</v>
      </c>
      <c r="E105" s="11">
        <v>1</v>
      </c>
      <c r="F105" t="s">
        <v>269</v>
      </c>
      <c r="G105" t="s">
        <v>393</v>
      </c>
      <c r="H105">
        <v>3</v>
      </c>
      <c r="I105" t="s">
        <v>270</v>
      </c>
      <c r="J105" t="s">
        <v>265</v>
      </c>
      <c r="K105" t="s">
        <v>392</v>
      </c>
      <c r="L105" t="s">
        <v>412</v>
      </c>
      <c r="M105" t="s">
        <v>295</v>
      </c>
      <c r="N105" s="38">
        <v>2.8500000000000001E-2</v>
      </c>
      <c r="O105" s="31">
        <v>31</v>
      </c>
      <c r="P105" s="18">
        <v>243649</v>
      </c>
      <c r="Q105" s="18">
        <v>147666</v>
      </c>
      <c r="R105" s="101">
        <v>7187</v>
      </c>
      <c r="S105" s="18">
        <v>6943.9965000000002</v>
      </c>
      <c r="T105" s="18">
        <f t="shared" si="8"/>
        <v>243.0034999999998</v>
      </c>
      <c r="U105" s="38">
        <f t="shared" ref="U105:U136" si="10">R105/P105</f>
        <v>2.9497350697109365E-2</v>
      </c>
      <c r="V105" s="38">
        <f t="shared" ref="V105:V136" si="11">S105/P105</f>
        <v>2.8500000000000001E-2</v>
      </c>
      <c r="W105" s="38">
        <f t="shared" si="9"/>
        <v>9.973506971093643E-4</v>
      </c>
    </row>
    <row r="106" spans="1:23" hidden="1" x14ac:dyDescent="0.2">
      <c r="A106">
        <v>1097</v>
      </c>
      <c r="B106" t="s">
        <v>395</v>
      </c>
      <c r="C106" s="100" t="s">
        <v>397</v>
      </c>
      <c r="D106" s="100" t="s">
        <v>394</v>
      </c>
      <c r="E106" s="11">
        <v>1</v>
      </c>
      <c r="F106" t="s">
        <v>269</v>
      </c>
      <c r="G106" t="s">
        <v>393</v>
      </c>
      <c r="H106">
        <v>3</v>
      </c>
      <c r="I106" t="s">
        <v>270</v>
      </c>
      <c r="J106" t="s">
        <v>265</v>
      </c>
      <c r="K106" t="s">
        <v>392</v>
      </c>
      <c r="L106" t="s">
        <v>412</v>
      </c>
      <c r="M106" t="s">
        <v>295</v>
      </c>
      <c r="N106" s="38">
        <v>2.8500000000000001E-2</v>
      </c>
      <c r="O106" s="31">
        <v>31</v>
      </c>
      <c r="P106" s="18">
        <v>269754</v>
      </c>
      <c r="Q106" s="18">
        <v>169657</v>
      </c>
      <c r="R106" s="101">
        <v>7983</v>
      </c>
      <c r="S106" s="18">
        <v>7687.9890000000005</v>
      </c>
      <c r="T106" s="18">
        <f t="shared" si="8"/>
        <v>295.01099999999951</v>
      </c>
      <c r="U106" s="38">
        <f t="shared" si="10"/>
        <v>2.9593629751551415E-2</v>
      </c>
      <c r="V106" s="38">
        <f t="shared" si="11"/>
        <v>2.8500000000000001E-2</v>
      </c>
      <c r="W106" s="38">
        <f t="shared" si="9"/>
        <v>1.0936297515514136E-3</v>
      </c>
    </row>
    <row r="107" spans="1:23" hidden="1" x14ac:dyDescent="0.2">
      <c r="A107">
        <v>1098</v>
      </c>
      <c r="B107" t="s">
        <v>395</v>
      </c>
      <c r="C107" s="100" t="s">
        <v>397</v>
      </c>
      <c r="D107" s="100" t="s">
        <v>410</v>
      </c>
      <c r="E107" s="11">
        <v>1</v>
      </c>
      <c r="F107" t="s">
        <v>269</v>
      </c>
      <c r="G107" t="s">
        <v>393</v>
      </c>
      <c r="H107">
        <v>3</v>
      </c>
      <c r="I107" t="s">
        <v>270</v>
      </c>
      <c r="J107" t="s">
        <v>265</v>
      </c>
      <c r="K107" t="s">
        <v>392</v>
      </c>
      <c r="L107" t="s">
        <v>412</v>
      </c>
      <c r="M107" t="s">
        <v>295</v>
      </c>
      <c r="N107" s="38">
        <v>2.8500000000000001E-2</v>
      </c>
      <c r="O107" s="31">
        <v>31</v>
      </c>
      <c r="P107" s="18">
        <v>244737</v>
      </c>
      <c r="Q107" s="18">
        <v>105947</v>
      </c>
      <c r="R107" s="101">
        <v>6963</v>
      </c>
      <c r="S107" s="18">
        <v>6975.0045</v>
      </c>
      <c r="T107" s="18">
        <f t="shared" si="8"/>
        <v>-12.004500000000007</v>
      </c>
      <c r="U107" s="38">
        <f t="shared" si="10"/>
        <v>2.8450949386484268E-2</v>
      </c>
      <c r="V107" s="38">
        <f t="shared" si="11"/>
        <v>2.8500000000000001E-2</v>
      </c>
      <c r="W107" s="38">
        <f t="shared" si="9"/>
        <v>-4.9050613515733144E-5</v>
      </c>
    </row>
    <row r="108" spans="1:23" hidden="1" x14ac:dyDescent="0.2">
      <c r="A108">
        <v>1099</v>
      </c>
      <c r="B108" t="s">
        <v>395</v>
      </c>
      <c r="C108" s="100" t="s">
        <v>397</v>
      </c>
      <c r="D108" s="100" t="s">
        <v>413</v>
      </c>
      <c r="E108" s="11">
        <v>1</v>
      </c>
      <c r="F108" t="s">
        <v>269</v>
      </c>
      <c r="G108" t="s">
        <v>393</v>
      </c>
      <c r="H108">
        <v>3</v>
      </c>
      <c r="I108" t="s">
        <v>270</v>
      </c>
      <c r="J108" t="s">
        <v>265</v>
      </c>
      <c r="K108" t="s">
        <v>392</v>
      </c>
      <c r="L108" t="s">
        <v>412</v>
      </c>
      <c r="M108" t="s">
        <v>295</v>
      </c>
      <c r="N108" s="38">
        <v>2.8500000000000001E-2</v>
      </c>
      <c r="O108" s="31">
        <v>31</v>
      </c>
      <c r="P108" s="18">
        <v>278456</v>
      </c>
      <c r="Q108" s="18">
        <v>140634</v>
      </c>
      <c r="R108" s="101">
        <v>8068</v>
      </c>
      <c r="S108" s="18">
        <v>7935.9960000000001</v>
      </c>
      <c r="T108" s="18">
        <f t="shared" si="8"/>
        <v>132.00399999999991</v>
      </c>
      <c r="U108" s="38">
        <f t="shared" si="10"/>
        <v>2.8974056942569024E-2</v>
      </c>
      <c r="V108" s="38">
        <f t="shared" si="11"/>
        <v>2.8500000000000001E-2</v>
      </c>
      <c r="W108" s="38">
        <f t="shared" si="9"/>
        <v>4.7405694256902331E-4</v>
      </c>
    </row>
    <row r="109" spans="1:23" x14ac:dyDescent="0.2">
      <c r="A109">
        <v>1100</v>
      </c>
      <c r="B109" t="s">
        <v>395</v>
      </c>
      <c r="C109" s="100" t="s">
        <v>409</v>
      </c>
      <c r="D109" s="100" t="s">
        <v>396</v>
      </c>
      <c r="E109" s="11">
        <v>1</v>
      </c>
      <c r="F109" t="s">
        <v>269</v>
      </c>
      <c r="G109" t="s">
        <v>393</v>
      </c>
      <c r="H109">
        <v>3</v>
      </c>
      <c r="I109" t="s">
        <v>270</v>
      </c>
      <c r="J109" t="s">
        <v>265</v>
      </c>
      <c r="K109" t="s">
        <v>392</v>
      </c>
      <c r="L109" t="s">
        <v>412</v>
      </c>
      <c r="M109" t="s">
        <v>294</v>
      </c>
      <c r="N109" s="38">
        <v>2.9000000000000001E-2</v>
      </c>
      <c r="O109" s="31">
        <v>31</v>
      </c>
      <c r="P109" s="18">
        <v>716207</v>
      </c>
      <c r="Q109" s="18">
        <v>426314</v>
      </c>
      <c r="R109" s="101">
        <v>5366</v>
      </c>
      <c r="S109" s="18">
        <v>20770.003000000001</v>
      </c>
      <c r="T109" s="18">
        <f t="shared" si="8"/>
        <v>-15404.003000000001</v>
      </c>
      <c r="U109" s="38">
        <f t="shared" si="10"/>
        <v>7.4922473530697128E-3</v>
      </c>
      <c r="V109" s="38">
        <f t="shared" si="11"/>
        <v>2.9000000000000001E-2</v>
      </c>
      <c r="W109" s="38">
        <f t="shared" si="9"/>
        <v>-2.1507752646930289E-2</v>
      </c>
    </row>
    <row r="110" spans="1:23" hidden="1" x14ac:dyDescent="0.2">
      <c r="A110">
        <v>1101</v>
      </c>
      <c r="B110" t="s">
        <v>395</v>
      </c>
      <c r="C110" s="100" t="s">
        <v>409</v>
      </c>
      <c r="D110" s="100" t="s">
        <v>404</v>
      </c>
      <c r="E110" s="11">
        <v>1</v>
      </c>
      <c r="F110" t="s">
        <v>269</v>
      </c>
      <c r="G110" t="s">
        <v>393</v>
      </c>
      <c r="H110">
        <v>3</v>
      </c>
      <c r="I110" t="s">
        <v>270</v>
      </c>
      <c r="J110" t="s">
        <v>265</v>
      </c>
      <c r="K110" t="s">
        <v>392</v>
      </c>
      <c r="L110" t="s">
        <v>412</v>
      </c>
      <c r="M110" t="s">
        <v>294</v>
      </c>
      <c r="N110" s="38">
        <v>2.9000000000000001E-2</v>
      </c>
      <c r="O110" s="31">
        <v>31</v>
      </c>
      <c r="P110" s="18">
        <v>189207</v>
      </c>
      <c r="Q110" s="18">
        <v>88830</v>
      </c>
      <c r="R110" s="101">
        <v>5533</v>
      </c>
      <c r="S110" s="18">
        <v>5487.0030000000006</v>
      </c>
      <c r="T110" s="18">
        <f t="shared" si="8"/>
        <v>45.996999999999389</v>
      </c>
      <c r="U110" s="38">
        <f t="shared" si="10"/>
        <v>2.9243104113484172E-2</v>
      </c>
      <c r="V110" s="38">
        <f t="shared" si="11"/>
        <v>2.9000000000000005E-2</v>
      </c>
      <c r="W110" s="38">
        <f t="shared" si="9"/>
        <v>2.4310411348416744E-4</v>
      </c>
    </row>
    <row r="111" spans="1:23" hidden="1" x14ac:dyDescent="0.2">
      <c r="A111">
        <v>1102</v>
      </c>
      <c r="B111" t="s">
        <v>395</v>
      </c>
      <c r="C111" s="100" t="s">
        <v>397</v>
      </c>
      <c r="D111" s="100" t="s">
        <v>396</v>
      </c>
      <c r="E111" s="11">
        <v>1</v>
      </c>
      <c r="F111" t="s">
        <v>269</v>
      </c>
      <c r="G111" t="s">
        <v>393</v>
      </c>
      <c r="H111">
        <v>3</v>
      </c>
      <c r="I111" t="s">
        <v>270</v>
      </c>
      <c r="J111" t="s">
        <v>265</v>
      </c>
      <c r="K111" t="s">
        <v>392</v>
      </c>
      <c r="L111" t="s">
        <v>412</v>
      </c>
      <c r="M111" t="s">
        <v>294</v>
      </c>
      <c r="N111" s="38">
        <v>2.9000000000000001E-2</v>
      </c>
      <c r="O111" s="31">
        <v>31</v>
      </c>
      <c r="P111" s="18">
        <v>210586</v>
      </c>
      <c r="Q111" s="18">
        <v>92362</v>
      </c>
      <c r="R111" s="101">
        <v>6107</v>
      </c>
      <c r="S111" s="18">
        <v>6106.9940000000006</v>
      </c>
      <c r="T111" s="18">
        <f t="shared" si="8"/>
        <v>5.9999999994033715E-3</v>
      </c>
      <c r="U111" s="38">
        <f t="shared" si="10"/>
        <v>2.9000028491922542E-2</v>
      </c>
      <c r="V111" s="38">
        <f t="shared" si="11"/>
        <v>2.9000000000000001E-2</v>
      </c>
      <c r="W111" s="38">
        <f t="shared" si="9"/>
        <v>2.8491922540035963E-8</v>
      </c>
    </row>
    <row r="112" spans="1:23" hidden="1" x14ac:dyDescent="0.2">
      <c r="A112">
        <v>1103</v>
      </c>
      <c r="B112" t="s">
        <v>395</v>
      </c>
      <c r="C112" s="100" t="s">
        <v>397</v>
      </c>
      <c r="D112" s="100" t="s">
        <v>404</v>
      </c>
      <c r="E112" s="11">
        <v>1</v>
      </c>
      <c r="F112" t="s">
        <v>269</v>
      </c>
      <c r="G112" t="s">
        <v>393</v>
      </c>
      <c r="H112">
        <v>3</v>
      </c>
      <c r="I112" t="s">
        <v>270</v>
      </c>
      <c r="J112" t="s">
        <v>265</v>
      </c>
      <c r="K112" t="s">
        <v>392</v>
      </c>
      <c r="L112" t="s">
        <v>412</v>
      </c>
      <c r="M112" t="s">
        <v>294</v>
      </c>
      <c r="N112" s="38">
        <v>2.9000000000000001E-2</v>
      </c>
      <c r="O112" s="31">
        <v>31</v>
      </c>
      <c r="P112" s="18">
        <v>217000</v>
      </c>
      <c r="Q112" s="18">
        <v>90417</v>
      </c>
      <c r="R112" s="101">
        <v>6251</v>
      </c>
      <c r="S112" s="18">
        <v>6293</v>
      </c>
      <c r="T112" s="18">
        <f t="shared" si="8"/>
        <v>-42</v>
      </c>
      <c r="U112" s="38">
        <f t="shared" si="10"/>
        <v>2.8806451612903225E-2</v>
      </c>
      <c r="V112" s="38">
        <f t="shared" si="11"/>
        <v>2.9000000000000001E-2</v>
      </c>
      <c r="W112" s="38">
        <f t="shared" si="9"/>
        <v>-1.9354838709677649E-4</v>
      </c>
    </row>
    <row r="113" spans="1:23" hidden="1" x14ac:dyDescent="0.2">
      <c r="A113">
        <v>1104</v>
      </c>
      <c r="B113" t="s">
        <v>395</v>
      </c>
      <c r="C113" s="100" t="s">
        <v>397</v>
      </c>
      <c r="D113" s="100" t="s">
        <v>397</v>
      </c>
      <c r="E113" s="11">
        <v>1</v>
      </c>
      <c r="F113" t="s">
        <v>269</v>
      </c>
      <c r="G113" t="s">
        <v>393</v>
      </c>
      <c r="H113">
        <v>3</v>
      </c>
      <c r="I113" t="s">
        <v>270</v>
      </c>
      <c r="J113" t="s">
        <v>265</v>
      </c>
      <c r="K113" t="s">
        <v>392</v>
      </c>
      <c r="L113" t="s">
        <v>412</v>
      </c>
      <c r="M113" t="s">
        <v>294</v>
      </c>
      <c r="N113" s="38">
        <v>2.9000000000000001E-2</v>
      </c>
      <c r="O113" s="31">
        <v>31</v>
      </c>
      <c r="P113" s="18">
        <v>210586</v>
      </c>
      <c r="Q113" s="18">
        <v>116992</v>
      </c>
      <c r="R113" s="101">
        <v>6270</v>
      </c>
      <c r="S113" s="18">
        <v>6106.9940000000006</v>
      </c>
      <c r="T113" s="18">
        <f t="shared" si="8"/>
        <v>163.0059999999994</v>
      </c>
      <c r="U113" s="38">
        <f t="shared" si="10"/>
        <v>2.9774059054258117E-2</v>
      </c>
      <c r="V113" s="38">
        <f t="shared" si="11"/>
        <v>2.9000000000000001E-2</v>
      </c>
      <c r="W113" s="38">
        <f t="shared" si="9"/>
        <v>7.7405905425811591E-4</v>
      </c>
    </row>
    <row r="114" spans="1:23" hidden="1" x14ac:dyDescent="0.2">
      <c r="A114">
        <v>1105</v>
      </c>
      <c r="B114" t="s">
        <v>395</v>
      </c>
      <c r="C114" s="100" t="s">
        <v>397</v>
      </c>
      <c r="D114" s="100" t="s">
        <v>405</v>
      </c>
      <c r="E114" s="11">
        <v>1</v>
      </c>
      <c r="F114" t="s">
        <v>269</v>
      </c>
      <c r="G114" t="s">
        <v>393</v>
      </c>
      <c r="H114">
        <v>3</v>
      </c>
      <c r="I114" t="s">
        <v>270</v>
      </c>
      <c r="J114" t="s">
        <v>265</v>
      </c>
      <c r="K114" t="s">
        <v>392</v>
      </c>
      <c r="L114" t="s">
        <v>412</v>
      </c>
      <c r="M114" t="s">
        <v>294</v>
      </c>
      <c r="N114" s="38">
        <v>2.9000000000000001E-2</v>
      </c>
      <c r="O114" s="31">
        <v>31</v>
      </c>
      <c r="P114" s="18">
        <v>214862</v>
      </c>
      <c r="Q114" s="18">
        <v>98111</v>
      </c>
      <c r="R114" s="101">
        <v>6262</v>
      </c>
      <c r="S114" s="18">
        <v>6230.9980000000005</v>
      </c>
      <c r="T114" s="18">
        <f t="shared" si="8"/>
        <v>31.001999999999498</v>
      </c>
      <c r="U114" s="38">
        <f t="shared" si="10"/>
        <v>2.9144287961575338E-2</v>
      </c>
      <c r="V114" s="38">
        <f t="shared" si="11"/>
        <v>2.9000000000000001E-2</v>
      </c>
      <c r="W114" s="38">
        <f t="shared" si="9"/>
        <v>1.442879615753366E-4</v>
      </c>
    </row>
    <row r="115" spans="1:23" hidden="1" x14ac:dyDescent="0.2">
      <c r="A115">
        <v>1106</v>
      </c>
      <c r="B115" t="s">
        <v>406</v>
      </c>
      <c r="C115" s="100" t="s">
        <v>409</v>
      </c>
      <c r="D115" s="100" t="s">
        <v>396</v>
      </c>
      <c r="E115" s="11">
        <v>0.25</v>
      </c>
      <c r="F115" t="s">
        <v>269</v>
      </c>
      <c r="G115" t="s">
        <v>393</v>
      </c>
      <c r="H115">
        <v>3</v>
      </c>
      <c r="I115" t="s">
        <v>270</v>
      </c>
      <c r="J115" t="s">
        <v>269</v>
      </c>
      <c r="K115" t="s">
        <v>392</v>
      </c>
      <c r="L115" t="s">
        <v>412</v>
      </c>
      <c r="M115" t="s">
        <v>293</v>
      </c>
      <c r="N115" s="38">
        <v>6.5000000000000002E-2</v>
      </c>
      <c r="O115" s="31">
        <v>20</v>
      </c>
      <c r="P115" s="18">
        <v>68000</v>
      </c>
      <c r="Q115" s="18">
        <v>137374</v>
      </c>
      <c r="R115" s="101">
        <v>4494</v>
      </c>
      <c r="S115" s="18">
        <v>4420</v>
      </c>
      <c r="T115" s="18">
        <f t="shared" si="8"/>
        <v>74</v>
      </c>
      <c r="U115" s="38">
        <f t="shared" si="10"/>
        <v>6.6088235294117642E-2</v>
      </c>
      <c r="V115" s="38">
        <f t="shared" si="11"/>
        <v>6.5000000000000002E-2</v>
      </c>
      <c r="W115" s="38">
        <f t="shared" si="9"/>
        <v>1.0882352941176399E-3</v>
      </c>
    </row>
    <row r="116" spans="1:23" hidden="1" x14ac:dyDescent="0.2">
      <c r="A116">
        <v>1107</v>
      </c>
      <c r="B116" t="s">
        <v>406</v>
      </c>
      <c r="C116" s="100" t="s">
        <v>409</v>
      </c>
      <c r="D116" s="100" t="s">
        <v>404</v>
      </c>
      <c r="E116" s="11">
        <v>0.25</v>
      </c>
      <c r="F116" t="s">
        <v>269</v>
      </c>
      <c r="G116" t="s">
        <v>393</v>
      </c>
      <c r="H116">
        <v>3</v>
      </c>
      <c r="I116" t="s">
        <v>270</v>
      </c>
      <c r="J116" t="s">
        <v>269</v>
      </c>
      <c r="K116" t="s">
        <v>392</v>
      </c>
      <c r="L116" t="s">
        <v>412</v>
      </c>
      <c r="M116" t="s">
        <v>293</v>
      </c>
      <c r="N116" s="38">
        <v>0.06</v>
      </c>
      <c r="O116" s="31">
        <v>20</v>
      </c>
      <c r="P116" s="18">
        <v>73666.75</v>
      </c>
      <c r="Q116" s="18">
        <v>134551</v>
      </c>
      <c r="R116" s="101">
        <v>4442</v>
      </c>
      <c r="S116" s="18">
        <v>4420.0050000000001</v>
      </c>
      <c r="T116" s="18">
        <f t="shared" si="8"/>
        <v>21.994999999999891</v>
      </c>
      <c r="U116" s="38">
        <f t="shared" si="10"/>
        <v>6.0298574322879724E-2</v>
      </c>
      <c r="V116" s="38">
        <f t="shared" si="11"/>
        <v>6.0000000000000005E-2</v>
      </c>
      <c r="W116" s="38">
        <f t="shared" si="9"/>
        <v>2.9857432287971886E-4</v>
      </c>
    </row>
    <row r="117" spans="1:23" hidden="1" x14ac:dyDescent="0.2">
      <c r="A117">
        <v>1108</v>
      </c>
      <c r="B117" t="s">
        <v>406</v>
      </c>
      <c r="C117" s="100" t="s">
        <v>402</v>
      </c>
      <c r="D117" s="100" t="s">
        <v>403</v>
      </c>
      <c r="E117" s="11">
        <v>0.01</v>
      </c>
      <c r="F117" t="s">
        <v>269</v>
      </c>
      <c r="G117" t="s">
        <v>393</v>
      </c>
      <c r="H117">
        <v>200</v>
      </c>
      <c r="I117" t="s">
        <v>266</v>
      </c>
      <c r="J117" t="s">
        <v>269</v>
      </c>
      <c r="K117" t="s">
        <v>392</v>
      </c>
      <c r="L117" t="s">
        <v>411</v>
      </c>
      <c r="M117" t="s">
        <v>292</v>
      </c>
      <c r="N117" s="38">
        <v>7.0000000000000007E-2</v>
      </c>
      <c r="O117" s="31">
        <v>31</v>
      </c>
      <c r="P117" s="18">
        <v>106285.71</v>
      </c>
      <c r="Q117" s="18">
        <v>94898</v>
      </c>
      <c r="R117" s="101">
        <v>7688</v>
      </c>
      <c r="S117" s="18">
        <v>7439.9997000000012</v>
      </c>
      <c r="T117" s="18">
        <f t="shared" si="8"/>
        <v>248.00029999999879</v>
      </c>
      <c r="U117" s="38">
        <f t="shared" si="10"/>
        <v>7.2333336250000116E-2</v>
      </c>
      <c r="V117" s="38">
        <f t="shared" si="11"/>
        <v>7.0000000000000007E-2</v>
      </c>
      <c r="W117" s="38">
        <f t="shared" si="9"/>
        <v>2.3333362500001092E-3</v>
      </c>
    </row>
    <row r="118" spans="1:23" hidden="1" x14ac:dyDescent="0.2">
      <c r="A118">
        <v>1109</v>
      </c>
      <c r="B118" t="s">
        <v>406</v>
      </c>
      <c r="C118" s="100" t="s">
        <v>402</v>
      </c>
      <c r="D118" s="100" t="s">
        <v>396</v>
      </c>
      <c r="E118" s="11">
        <v>0.01</v>
      </c>
      <c r="F118" t="s">
        <v>269</v>
      </c>
      <c r="G118" t="s">
        <v>393</v>
      </c>
      <c r="H118">
        <v>200</v>
      </c>
      <c r="I118" t="s">
        <v>266</v>
      </c>
      <c r="J118" t="s">
        <v>269</v>
      </c>
      <c r="K118" t="s">
        <v>392</v>
      </c>
      <c r="L118" t="s">
        <v>411</v>
      </c>
      <c r="M118" t="s">
        <v>292</v>
      </c>
      <c r="N118" s="38">
        <v>7.0000000000000007E-2</v>
      </c>
      <c r="O118" s="31">
        <v>31</v>
      </c>
      <c r="P118" s="18">
        <v>94328.57</v>
      </c>
      <c r="Q118" s="18">
        <v>79939</v>
      </c>
      <c r="R118" s="101">
        <v>6790</v>
      </c>
      <c r="S118" s="18">
        <v>6602.9999000000007</v>
      </c>
      <c r="T118" s="18">
        <f t="shared" si="8"/>
        <v>187.00009999999929</v>
      </c>
      <c r="U118" s="38">
        <f t="shared" si="10"/>
        <v>7.1982433317922659E-2</v>
      </c>
      <c r="V118" s="38">
        <f t="shared" si="11"/>
        <v>7.0000000000000007E-2</v>
      </c>
      <c r="W118" s="38">
        <f t="shared" si="9"/>
        <v>1.9824333179226522E-3</v>
      </c>
    </row>
    <row r="119" spans="1:23" hidden="1" x14ac:dyDescent="0.2">
      <c r="A119">
        <v>1110</v>
      </c>
      <c r="B119" t="s">
        <v>395</v>
      </c>
      <c r="C119" s="100" t="s">
        <v>404</v>
      </c>
      <c r="D119" s="100" t="s">
        <v>396</v>
      </c>
      <c r="E119" s="11">
        <v>0.01</v>
      </c>
      <c r="F119" t="s">
        <v>269</v>
      </c>
      <c r="G119" t="s">
        <v>393</v>
      </c>
      <c r="H119">
        <v>200</v>
      </c>
      <c r="I119" t="s">
        <v>266</v>
      </c>
      <c r="J119" t="s">
        <v>265</v>
      </c>
      <c r="K119" t="s">
        <v>392</v>
      </c>
      <c r="L119" t="s">
        <v>411</v>
      </c>
      <c r="M119" t="s">
        <v>292</v>
      </c>
      <c r="N119" s="38">
        <v>7.0000000000000007E-2</v>
      </c>
      <c r="O119" s="31">
        <v>31</v>
      </c>
      <c r="P119" s="18">
        <v>93885.71</v>
      </c>
      <c r="Q119" s="18">
        <v>82356</v>
      </c>
      <c r="R119" s="101">
        <v>6780</v>
      </c>
      <c r="S119" s="18">
        <v>6571.9997000000012</v>
      </c>
      <c r="T119" s="18">
        <f t="shared" si="8"/>
        <v>208.00029999999879</v>
      </c>
      <c r="U119" s="38">
        <f t="shared" si="10"/>
        <v>7.2215462821764886E-2</v>
      </c>
      <c r="V119" s="38">
        <f t="shared" si="11"/>
        <v>7.0000000000000007E-2</v>
      </c>
      <c r="W119" s="38">
        <f t="shared" si="9"/>
        <v>2.2154628217648797E-3</v>
      </c>
    </row>
    <row r="120" spans="1:23" hidden="1" x14ac:dyDescent="0.2">
      <c r="A120">
        <v>1111</v>
      </c>
      <c r="B120" t="s">
        <v>395</v>
      </c>
      <c r="C120" s="100" t="s">
        <v>396</v>
      </c>
      <c r="D120" s="100" t="s">
        <v>403</v>
      </c>
      <c r="E120" s="11">
        <v>0.25</v>
      </c>
      <c r="F120" t="s">
        <v>269</v>
      </c>
      <c r="G120" t="s">
        <v>393</v>
      </c>
      <c r="H120">
        <v>3</v>
      </c>
      <c r="I120" t="s">
        <v>270</v>
      </c>
      <c r="J120" t="s">
        <v>265</v>
      </c>
      <c r="K120" t="s">
        <v>392</v>
      </c>
      <c r="L120" t="s">
        <v>391</v>
      </c>
      <c r="M120" t="s">
        <v>291</v>
      </c>
      <c r="N120" s="38">
        <v>4.8500000000000001E-2</v>
      </c>
      <c r="O120" s="31">
        <v>10</v>
      </c>
      <c r="P120" s="18">
        <v>54226.75</v>
      </c>
      <c r="Q120" s="18">
        <v>114766</v>
      </c>
      <c r="R120" s="101">
        <v>5374</v>
      </c>
      <c r="S120" s="18">
        <v>2629.9973749999999</v>
      </c>
      <c r="T120" s="18">
        <f t="shared" si="8"/>
        <v>2744.0026250000001</v>
      </c>
      <c r="U120" s="38">
        <f t="shared" si="10"/>
        <v>9.9102380282794014E-2</v>
      </c>
      <c r="V120" s="38">
        <f t="shared" si="11"/>
        <v>4.8500000000000001E-2</v>
      </c>
      <c r="W120" s="38">
        <f t="shared" si="9"/>
        <v>5.0602380282794013E-2</v>
      </c>
    </row>
    <row r="121" spans="1:23" hidden="1" x14ac:dyDescent="0.2">
      <c r="A121">
        <v>1112</v>
      </c>
      <c r="B121" t="s">
        <v>395</v>
      </c>
      <c r="C121" s="100" t="s">
        <v>396</v>
      </c>
      <c r="D121" s="100" t="s">
        <v>396</v>
      </c>
      <c r="E121" s="11">
        <v>0.25</v>
      </c>
      <c r="F121" t="s">
        <v>269</v>
      </c>
      <c r="G121" t="s">
        <v>393</v>
      </c>
      <c r="H121">
        <v>3</v>
      </c>
      <c r="I121" t="s">
        <v>270</v>
      </c>
      <c r="J121" t="s">
        <v>265</v>
      </c>
      <c r="K121" t="s">
        <v>392</v>
      </c>
      <c r="L121" t="s">
        <v>391</v>
      </c>
      <c r="M121" t="s">
        <v>290</v>
      </c>
      <c r="N121" s="38">
        <v>4.8500000000000001E-2</v>
      </c>
      <c r="O121" s="31">
        <v>10</v>
      </c>
      <c r="P121" s="18">
        <v>40206.25</v>
      </c>
      <c r="Q121" s="18">
        <v>87883</v>
      </c>
      <c r="R121" s="101">
        <v>1999</v>
      </c>
      <c r="S121" s="18">
        <v>1950.003125</v>
      </c>
      <c r="T121" s="18">
        <f t="shared" si="8"/>
        <v>48.996875000000045</v>
      </c>
      <c r="U121" s="38">
        <f t="shared" si="10"/>
        <v>4.9718638271413026E-2</v>
      </c>
      <c r="V121" s="38">
        <f t="shared" si="11"/>
        <v>4.8500000000000001E-2</v>
      </c>
      <c r="W121" s="38">
        <f t="shared" si="9"/>
        <v>1.2186382714130251E-3</v>
      </c>
    </row>
    <row r="122" spans="1:23" hidden="1" x14ac:dyDescent="0.2">
      <c r="A122">
        <v>1113</v>
      </c>
      <c r="B122" t="s">
        <v>401</v>
      </c>
      <c r="C122" s="100" t="s">
        <v>403</v>
      </c>
      <c r="D122" s="100" t="s">
        <v>398</v>
      </c>
      <c r="E122" s="11">
        <v>0.25</v>
      </c>
      <c r="F122" t="s">
        <v>269</v>
      </c>
      <c r="G122" t="s">
        <v>393</v>
      </c>
      <c r="H122">
        <v>3</v>
      </c>
      <c r="I122" t="s">
        <v>270</v>
      </c>
      <c r="J122" t="s">
        <v>265</v>
      </c>
      <c r="K122" t="s">
        <v>392</v>
      </c>
      <c r="L122" t="s">
        <v>391</v>
      </c>
      <c r="M122" t="s">
        <v>289</v>
      </c>
      <c r="N122" s="38">
        <v>4.8500000000000001E-2</v>
      </c>
      <c r="O122" s="31">
        <v>10</v>
      </c>
      <c r="P122" s="18">
        <v>36082.5</v>
      </c>
      <c r="Q122" s="18">
        <v>104587</v>
      </c>
      <c r="R122" s="101">
        <v>1838</v>
      </c>
      <c r="S122" s="18">
        <v>1750.00125</v>
      </c>
      <c r="T122" s="18">
        <f t="shared" si="8"/>
        <v>87.998749999999973</v>
      </c>
      <c r="U122" s="38">
        <f t="shared" si="10"/>
        <v>5.093882075798517E-2</v>
      </c>
      <c r="V122" s="38">
        <f t="shared" si="11"/>
        <v>4.8500000000000001E-2</v>
      </c>
      <c r="W122" s="38">
        <f t="shared" si="9"/>
        <v>2.438820757985169E-3</v>
      </c>
    </row>
    <row r="123" spans="1:23" hidden="1" x14ac:dyDescent="0.2">
      <c r="A123">
        <v>1114</v>
      </c>
      <c r="B123" t="s">
        <v>395</v>
      </c>
      <c r="C123" s="100" t="s">
        <v>396</v>
      </c>
      <c r="D123" s="100" t="s">
        <v>402</v>
      </c>
      <c r="E123" s="11">
        <v>0.25</v>
      </c>
      <c r="F123" t="s">
        <v>269</v>
      </c>
      <c r="G123" t="s">
        <v>393</v>
      </c>
      <c r="H123">
        <v>3</v>
      </c>
      <c r="I123" t="s">
        <v>270</v>
      </c>
      <c r="J123" t="s">
        <v>265</v>
      </c>
      <c r="K123" t="s">
        <v>392</v>
      </c>
      <c r="L123" t="s">
        <v>391</v>
      </c>
      <c r="M123" t="s">
        <v>288</v>
      </c>
      <c r="N123" s="38">
        <v>4.8500000000000001E-2</v>
      </c>
      <c r="O123" s="31">
        <v>10</v>
      </c>
      <c r="P123" s="18">
        <v>43711.25</v>
      </c>
      <c r="Q123" s="18">
        <v>105967</v>
      </c>
      <c r="R123" s="101">
        <v>2194</v>
      </c>
      <c r="S123" s="18">
        <v>2119.995625</v>
      </c>
      <c r="T123" s="18">
        <f t="shared" si="8"/>
        <v>74.004374999999982</v>
      </c>
      <c r="U123" s="38">
        <f t="shared" si="10"/>
        <v>5.0193028110612256E-2</v>
      </c>
      <c r="V123" s="38">
        <f t="shared" si="11"/>
        <v>4.8500000000000001E-2</v>
      </c>
      <c r="W123" s="38">
        <f t="shared" si="9"/>
        <v>1.6930281106122547E-3</v>
      </c>
    </row>
    <row r="124" spans="1:23" hidden="1" x14ac:dyDescent="0.2">
      <c r="A124">
        <v>1115</v>
      </c>
      <c r="B124" t="s">
        <v>395</v>
      </c>
      <c r="C124" s="100" t="s">
        <v>396</v>
      </c>
      <c r="D124" s="100" t="s">
        <v>398</v>
      </c>
      <c r="E124" s="11">
        <v>0.25</v>
      </c>
      <c r="F124" t="s">
        <v>269</v>
      </c>
      <c r="G124" t="s">
        <v>393</v>
      </c>
      <c r="H124">
        <v>3</v>
      </c>
      <c r="I124" t="s">
        <v>270</v>
      </c>
      <c r="J124" t="s">
        <v>265</v>
      </c>
      <c r="K124" t="s">
        <v>392</v>
      </c>
      <c r="L124" t="s">
        <v>391</v>
      </c>
      <c r="M124" t="s">
        <v>291</v>
      </c>
      <c r="N124" s="38">
        <v>4.8500000000000001E-2</v>
      </c>
      <c r="O124" s="31">
        <v>10</v>
      </c>
      <c r="P124" s="18">
        <v>50103</v>
      </c>
      <c r="Q124" s="18">
        <v>92783</v>
      </c>
      <c r="R124" s="101">
        <v>4892</v>
      </c>
      <c r="S124" s="18">
        <v>2429.9955</v>
      </c>
      <c r="T124" s="18">
        <f t="shared" si="8"/>
        <v>2462.0045</v>
      </c>
      <c r="U124" s="38">
        <f t="shared" si="10"/>
        <v>9.7638863940283011E-2</v>
      </c>
      <c r="V124" s="38">
        <f t="shared" si="11"/>
        <v>4.8500000000000001E-2</v>
      </c>
      <c r="W124" s="38">
        <f t="shared" si="9"/>
        <v>4.9138863940283009E-2</v>
      </c>
    </row>
    <row r="125" spans="1:23" hidden="1" x14ac:dyDescent="0.2">
      <c r="A125">
        <v>1116</v>
      </c>
      <c r="B125" t="s">
        <v>395</v>
      </c>
      <c r="C125" s="100" t="s">
        <v>396</v>
      </c>
      <c r="D125" s="100" t="s">
        <v>404</v>
      </c>
      <c r="E125" s="11">
        <v>0.25</v>
      </c>
      <c r="F125" t="s">
        <v>269</v>
      </c>
      <c r="G125" t="s">
        <v>393</v>
      </c>
      <c r="H125">
        <v>3</v>
      </c>
      <c r="I125" t="s">
        <v>270</v>
      </c>
      <c r="J125" t="s">
        <v>265</v>
      </c>
      <c r="K125" t="s">
        <v>392</v>
      </c>
      <c r="L125" t="s">
        <v>391</v>
      </c>
      <c r="M125" t="s">
        <v>290</v>
      </c>
      <c r="N125" s="38">
        <v>4.8500000000000001E-2</v>
      </c>
      <c r="O125" s="31">
        <v>10</v>
      </c>
      <c r="P125" s="18">
        <v>41649.5</v>
      </c>
      <c r="Q125" s="18">
        <v>113332</v>
      </c>
      <c r="R125" s="101">
        <v>2111</v>
      </c>
      <c r="S125" s="18">
        <v>2020.0007500000002</v>
      </c>
      <c r="T125" s="18">
        <f t="shared" si="8"/>
        <v>90.999249999999847</v>
      </c>
      <c r="U125" s="38">
        <f t="shared" si="10"/>
        <v>5.0684882171454643E-2</v>
      </c>
      <c r="V125" s="38">
        <f t="shared" si="11"/>
        <v>4.8500000000000001E-2</v>
      </c>
      <c r="W125" s="38">
        <f t="shared" si="9"/>
        <v>2.1848821714546413E-3</v>
      </c>
    </row>
    <row r="126" spans="1:23" hidden="1" x14ac:dyDescent="0.2">
      <c r="A126">
        <v>1117</v>
      </c>
      <c r="B126" t="s">
        <v>401</v>
      </c>
      <c r="C126" s="100" t="s">
        <v>403</v>
      </c>
      <c r="D126" s="100" t="s">
        <v>394</v>
      </c>
      <c r="E126" s="11">
        <v>0.25</v>
      </c>
      <c r="F126" t="s">
        <v>269</v>
      </c>
      <c r="G126" t="s">
        <v>393</v>
      </c>
      <c r="H126">
        <v>3</v>
      </c>
      <c r="I126" t="s">
        <v>270</v>
      </c>
      <c r="J126" t="s">
        <v>265</v>
      </c>
      <c r="K126" t="s">
        <v>392</v>
      </c>
      <c r="L126" t="s">
        <v>391</v>
      </c>
      <c r="M126" t="s">
        <v>289</v>
      </c>
      <c r="N126" s="38">
        <v>4.8500000000000001E-2</v>
      </c>
      <c r="O126" s="31">
        <v>10</v>
      </c>
      <c r="P126" s="18">
        <v>36082.5</v>
      </c>
      <c r="Q126" s="18">
        <v>126605</v>
      </c>
      <c r="R126" s="101">
        <v>1861</v>
      </c>
      <c r="S126" s="18">
        <v>1750.00125</v>
      </c>
      <c r="T126" s="18">
        <f t="shared" si="8"/>
        <v>110.99874999999997</v>
      </c>
      <c r="U126" s="38">
        <f t="shared" si="10"/>
        <v>5.1576248874107944E-2</v>
      </c>
      <c r="V126" s="38">
        <f t="shared" si="11"/>
        <v>4.8500000000000001E-2</v>
      </c>
      <c r="W126" s="38">
        <f t="shared" si="9"/>
        <v>3.0762488741079425E-3</v>
      </c>
    </row>
    <row r="127" spans="1:23" hidden="1" x14ac:dyDescent="0.2">
      <c r="A127">
        <v>1118</v>
      </c>
      <c r="B127" t="s">
        <v>395</v>
      </c>
      <c r="C127" s="100" t="s">
        <v>396</v>
      </c>
      <c r="D127" s="100" t="s">
        <v>394</v>
      </c>
      <c r="E127" s="11">
        <v>0.25</v>
      </c>
      <c r="F127" t="s">
        <v>269</v>
      </c>
      <c r="G127" t="s">
        <v>393</v>
      </c>
      <c r="H127">
        <v>3</v>
      </c>
      <c r="I127" t="s">
        <v>270</v>
      </c>
      <c r="J127" t="s">
        <v>265</v>
      </c>
      <c r="K127" t="s">
        <v>392</v>
      </c>
      <c r="L127" t="s">
        <v>391</v>
      </c>
      <c r="M127" t="s">
        <v>288</v>
      </c>
      <c r="N127" s="38">
        <v>4.8500000000000001E-2</v>
      </c>
      <c r="O127" s="31">
        <v>10</v>
      </c>
      <c r="P127" s="18">
        <v>51134</v>
      </c>
      <c r="Q127" s="18">
        <v>121748</v>
      </c>
      <c r="R127" s="101">
        <v>5125</v>
      </c>
      <c r="S127" s="18">
        <v>2479.9990000000003</v>
      </c>
      <c r="T127" s="18">
        <f t="shared" si="8"/>
        <v>2645.0009999999997</v>
      </c>
      <c r="U127" s="38">
        <f t="shared" si="10"/>
        <v>0.10022685493018343</v>
      </c>
      <c r="V127" s="38">
        <f t="shared" si="11"/>
        <v>4.8500000000000001E-2</v>
      </c>
      <c r="W127" s="38">
        <f t="shared" si="9"/>
        <v>5.1726854930183433E-2</v>
      </c>
    </row>
    <row r="128" spans="1:23" hidden="1" x14ac:dyDescent="0.2">
      <c r="A128">
        <v>1119</v>
      </c>
      <c r="B128" t="s">
        <v>401</v>
      </c>
      <c r="C128" s="100" t="s">
        <v>403</v>
      </c>
      <c r="D128" s="100" t="s">
        <v>403</v>
      </c>
      <c r="E128" s="11">
        <v>0.25</v>
      </c>
      <c r="F128" t="s">
        <v>269</v>
      </c>
      <c r="G128" t="s">
        <v>393</v>
      </c>
      <c r="H128">
        <v>3</v>
      </c>
      <c r="I128" t="s">
        <v>270</v>
      </c>
      <c r="J128" t="s">
        <v>265</v>
      </c>
      <c r="K128" t="s">
        <v>399</v>
      </c>
      <c r="L128" t="s">
        <v>391</v>
      </c>
      <c r="M128" t="s">
        <v>291</v>
      </c>
      <c r="N128" s="38">
        <v>4.36E-2</v>
      </c>
      <c r="O128" s="31">
        <v>31</v>
      </c>
      <c r="P128" s="18">
        <v>157844</v>
      </c>
      <c r="Q128" s="18">
        <v>309498</v>
      </c>
      <c r="R128" s="101">
        <v>6974</v>
      </c>
      <c r="S128" s="18">
        <v>6881.9984000000004</v>
      </c>
      <c r="T128" s="18">
        <f t="shared" si="8"/>
        <v>92.001599999999598</v>
      </c>
      <c r="U128" s="38">
        <f t="shared" si="10"/>
        <v>4.4182864093662094E-2</v>
      </c>
      <c r="V128" s="38">
        <f t="shared" si="11"/>
        <v>4.36E-2</v>
      </c>
      <c r="W128" s="38">
        <f t="shared" si="9"/>
        <v>5.8286409366209435E-4</v>
      </c>
    </row>
    <row r="129" spans="1:23" hidden="1" x14ac:dyDescent="0.2">
      <c r="A129">
        <v>1120</v>
      </c>
      <c r="B129" t="s">
        <v>401</v>
      </c>
      <c r="C129" s="100" t="s">
        <v>403</v>
      </c>
      <c r="D129" s="100" t="s">
        <v>396</v>
      </c>
      <c r="E129" s="11">
        <v>0.25</v>
      </c>
      <c r="F129" t="s">
        <v>269</v>
      </c>
      <c r="G129" t="s">
        <v>393</v>
      </c>
      <c r="H129">
        <v>3</v>
      </c>
      <c r="I129" t="s">
        <v>270</v>
      </c>
      <c r="J129" t="s">
        <v>265</v>
      </c>
      <c r="K129" t="s">
        <v>399</v>
      </c>
      <c r="L129" t="s">
        <v>391</v>
      </c>
      <c r="M129" t="s">
        <v>290</v>
      </c>
      <c r="N129" s="38">
        <v>4.36E-2</v>
      </c>
      <c r="O129" s="31">
        <v>31</v>
      </c>
      <c r="P129" s="18">
        <v>112339.5</v>
      </c>
      <c r="Q129" s="18">
        <v>325622</v>
      </c>
      <c r="R129" s="101">
        <v>5143</v>
      </c>
      <c r="S129" s="18">
        <v>4898.0021999999999</v>
      </c>
      <c r="T129" s="18">
        <f t="shared" si="8"/>
        <v>244.9978000000001</v>
      </c>
      <c r="U129" s="38">
        <f t="shared" si="10"/>
        <v>4.5780869596179441E-2</v>
      </c>
      <c r="V129" s="38">
        <f t="shared" si="11"/>
        <v>4.36E-2</v>
      </c>
      <c r="W129" s="38">
        <f t="shared" si="9"/>
        <v>2.1808695961794411E-3</v>
      </c>
    </row>
    <row r="130" spans="1:23" hidden="1" x14ac:dyDescent="0.2">
      <c r="A130">
        <v>1121</v>
      </c>
      <c r="B130" t="s">
        <v>401</v>
      </c>
      <c r="C130" s="100" t="s">
        <v>403</v>
      </c>
      <c r="D130" s="100" t="s">
        <v>402</v>
      </c>
      <c r="E130" s="11">
        <v>0.25</v>
      </c>
      <c r="F130" t="s">
        <v>269</v>
      </c>
      <c r="G130" t="s">
        <v>393</v>
      </c>
      <c r="H130">
        <v>3</v>
      </c>
      <c r="I130" t="s">
        <v>270</v>
      </c>
      <c r="J130" t="s">
        <v>265</v>
      </c>
      <c r="K130" t="s">
        <v>399</v>
      </c>
      <c r="L130" t="s">
        <v>391</v>
      </c>
      <c r="M130" t="s">
        <v>289</v>
      </c>
      <c r="N130" s="38">
        <v>4.36E-2</v>
      </c>
      <c r="O130" s="31">
        <v>31</v>
      </c>
      <c r="P130" s="18">
        <v>126559.75</v>
      </c>
      <c r="Q130" s="18">
        <v>312493</v>
      </c>
      <c r="R130" s="101">
        <v>5720</v>
      </c>
      <c r="S130" s="18">
        <v>5518.0051000000003</v>
      </c>
      <c r="T130" s="18">
        <f t="shared" si="8"/>
        <v>201.99489999999969</v>
      </c>
      <c r="U130" s="38">
        <f t="shared" si="10"/>
        <v>4.5196043765889232E-2</v>
      </c>
      <c r="V130" s="38">
        <f t="shared" si="11"/>
        <v>4.36E-2</v>
      </c>
      <c r="W130" s="38">
        <f t="shared" si="9"/>
        <v>1.5960437658892324E-3</v>
      </c>
    </row>
    <row r="131" spans="1:23" hidden="1" x14ac:dyDescent="0.2">
      <c r="A131">
        <v>1122</v>
      </c>
      <c r="B131" t="s">
        <v>401</v>
      </c>
      <c r="C131" s="100" t="s">
        <v>403</v>
      </c>
      <c r="D131" s="100" t="s">
        <v>404</v>
      </c>
      <c r="E131" s="11">
        <v>0.25</v>
      </c>
      <c r="F131" t="s">
        <v>269</v>
      </c>
      <c r="G131" t="s">
        <v>393</v>
      </c>
      <c r="H131">
        <v>3</v>
      </c>
      <c r="I131" t="s">
        <v>270</v>
      </c>
      <c r="J131" t="s">
        <v>265</v>
      </c>
      <c r="K131" t="s">
        <v>399</v>
      </c>
      <c r="L131" t="s">
        <v>391</v>
      </c>
      <c r="M131" t="s">
        <v>288</v>
      </c>
      <c r="N131" s="38">
        <v>4.36E-2</v>
      </c>
      <c r="O131" s="31">
        <v>31</v>
      </c>
      <c r="P131" s="18">
        <v>122293.5</v>
      </c>
      <c r="Q131" s="18">
        <v>339704</v>
      </c>
      <c r="R131" s="101">
        <v>5581</v>
      </c>
      <c r="S131" s="18">
        <v>5331.9966000000004</v>
      </c>
      <c r="T131" s="18">
        <f t="shared" si="8"/>
        <v>249.0033999999996</v>
      </c>
      <c r="U131" s="38">
        <f t="shared" si="10"/>
        <v>4.5636113121302439E-2</v>
      </c>
      <c r="V131" s="38">
        <f t="shared" si="11"/>
        <v>4.36E-2</v>
      </c>
      <c r="W131" s="38">
        <f t="shared" si="9"/>
        <v>2.0361131213024394E-3</v>
      </c>
    </row>
    <row r="132" spans="1:23" hidden="1" x14ac:dyDescent="0.2">
      <c r="A132">
        <v>1123</v>
      </c>
      <c r="B132" t="s">
        <v>406</v>
      </c>
      <c r="C132" s="100" t="s">
        <v>402</v>
      </c>
      <c r="D132" s="100" t="s">
        <v>402</v>
      </c>
      <c r="E132" s="11">
        <v>0.01</v>
      </c>
      <c r="F132" t="s">
        <v>269</v>
      </c>
      <c r="G132" t="s">
        <v>393</v>
      </c>
      <c r="H132">
        <v>200</v>
      </c>
      <c r="I132" t="s">
        <v>266</v>
      </c>
      <c r="J132" t="s">
        <v>269</v>
      </c>
      <c r="K132" t="s">
        <v>392</v>
      </c>
      <c r="L132" t="s">
        <v>411</v>
      </c>
      <c r="M132" t="s">
        <v>287</v>
      </c>
      <c r="N132" s="38">
        <v>7.0000000000000007E-2</v>
      </c>
      <c r="O132" s="31">
        <v>31</v>
      </c>
      <c r="P132" s="18">
        <v>95214.29</v>
      </c>
      <c r="Q132" s="18">
        <v>68010</v>
      </c>
      <c r="R132" s="101">
        <v>6732</v>
      </c>
      <c r="S132" s="18">
        <v>6665.0003000000006</v>
      </c>
      <c r="T132" s="18">
        <f t="shared" si="8"/>
        <v>66.999699999999393</v>
      </c>
      <c r="U132" s="38">
        <f t="shared" si="10"/>
        <v>7.0703672736518855E-2</v>
      </c>
      <c r="V132" s="38">
        <f t="shared" si="11"/>
        <v>7.0000000000000007E-2</v>
      </c>
      <c r="W132" s="38">
        <f t="shared" si="9"/>
        <v>7.0367273651884832E-4</v>
      </c>
    </row>
    <row r="133" spans="1:23" hidden="1" x14ac:dyDescent="0.2">
      <c r="A133">
        <v>1124</v>
      </c>
      <c r="B133" t="s">
        <v>406</v>
      </c>
      <c r="C133" s="100" t="s">
        <v>402</v>
      </c>
      <c r="D133" s="100" t="s">
        <v>398</v>
      </c>
      <c r="E133" s="11">
        <v>0.01</v>
      </c>
      <c r="F133" t="s">
        <v>269</v>
      </c>
      <c r="G133" t="s">
        <v>393</v>
      </c>
      <c r="H133">
        <v>200</v>
      </c>
      <c r="I133" t="s">
        <v>266</v>
      </c>
      <c r="J133" t="s">
        <v>269</v>
      </c>
      <c r="K133" t="s">
        <v>392</v>
      </c>
      <c r="L133" t="s">
        <v>411</v>
      </c>
      <c r="M133" t="s">
        <v>287</v>
      </c>
      <c r="N133" s="38">
        <v>7.0000000000000007E-2</v>
      </c>
      <c r="O133" s="31">
        <v>31</v>
      </c>
      <c r="P133" s="18">
        <v>111157.14</v>
      </c>
      <c r="Q133" s="18">
        <v>80549</v>
      </c>
      <c r="R133" s="101">
        <v>7872</v>
      </c>
      <c r="S133" s="18">
        <v>7780.9998000000005</v>
      </c>
      <c r="T133" s="18">
        <f t="shared" si="8"/>
        <v>91.000199999999495</v>
      </c>
      <c r="U133" s="38">
        <f t="shared" si="10"/>
        <v>7.0818662660806136E-2</v>
      </c>
      <c r="V133" s="38">
        <f t="shared" si="11"/>
        <v>7.0000000000000007E-2</v>
      </c>
      <c r="W133" s="38">
        <f t="shared" si="9"/>
        <v>8.1866266080612982E-4</v>
      </c>
    </row>
    <row r="134" spans="1:23" hidden="1" x14ac:dyDescent="0.2">
      <c r="A134">
        <v>1125</v>
      </c>
      <c r="B134" t="s">
        <v>395</v>
      </c>
      <c r="C134" s="100" t="s">
        <v>404</v>
      </c>
      <c r="D134" s="100" t="s">
        <v>398</v>
      </c>
      <c r="E134" s="11">
        <v>0.01</v>
      </c>
      <c r="F134" t="s">
        <v>269</v>
      </c>
      <c r="G134" t="s">
        <v>393</v>
      </c>
      <c r="H134">
        <v>200</v>
      </c>
      <c r="I134" t="s">
        <v>266</v>
      </c>
      <c r="J134" t="s">
        <v>265</v>
      </c>
      <c r="K134" t="s">
        <v>392</v>
      </c>
      <c r="L134" t="s">
        <v>411</v>
      </c>
      <c r="M134" t="s">
        <v>287</v>
      </c>
      <c r="N134" s="38">
        <v>7.0000000000000007E-2</v>
      </c>
      <c r="O134" s="31">
        <v>31</v>
      </c>
      <c r="P134" s="18">
        <v>99642.86</v>
      </c>
      <c r="Q134" s="18">
        <v>90584</v>
      </c>
      <c r="R134" s="101">
        <v>7219</v>
      </c>
      <c r="S134" s="18">
        <v>6975.0002000000004</v>
      </c>
      <c r="T134" s="18">
        <f t="shared" si="8"/>
        <v>243.9997999999996</v>
      </c>
      <c r="U134" s="38">
        <f t="shared" si="10"/>
        <v>7.2448743442329933E-2</v>
      </c>
      <c r="V134" s="38">
        <f t="shared" si="11"/>
        <v>7.0000000000000007E-2</v>
      </c>
      <c r="W134" s="38">
        <f t="shared" si="9"/>
        <v>2.4487434423299259E-3</v>
      </c>
    </row>
    <row r="135" spans="1:23" hidden="1" x14ac:dyDescent="0.2">
      <c r="A135">
        <v>1126</v>
      </c>
      <c r="B135" t="s">
        <v>406</v>
      </c>
      <c r="C135" s="100" t="s">
        <v>402</v>
      </c>
      <c r="D135" s="100" t="s">
        <v>404</v>
      </c>
      <c r="E135" s="11">
        <v>0.01</v>
      </c>
      <c r="F135" t="s">
        <v>269</v>
      </c>
      <c r="G135" t="s">
        <v>393</v>
      </c>
      <c r="H135">
        <v>200</v>
      </c>
      <c r="I135" t="s">
        <v>266</v>
      </c>
      <c r="J135" t="s">
        <v>269</v>
      </c>
      <c r="K135" t="s">
        <v>392</v>
      </c>
      <c r="L135" t="s">
        <v>411</v>
      </c>
      <c r="M135" t="s">
        <v>286</v>
      </c>
      <c r="N135" s="38">
        <v>7.0000000000000007E-2</v>
      </c>
      <c r="O135" s="31">
        <v>31</v>
      </c>
      <c r="P135" s="18">
        <v>109385.71</v>
      </c>
      <c r="Q135" s="18">
        <v>79265</v>
      </c>
      <c r="R135" s="101">
        <v>7746</v>
      </c>
      <c r="S135" s="18">
        <v>7656.9997000000012</v>
      </c>
      <c r="T135" s="18">
        <f t="shared" si="8"/>
        <v>89.000299999998788</v>
      </c>
      <c r="U135" s="38">
        <f t="shared" si="10"/>
        <v>7.0813637357201406E-2</v>
      </c>
      <c r="V135" s="38">
        <f t="shared" si="11"/>
        <v>7.0000000000000007E-2</v>
      </c>
      <c r="W135" s="38">
        <f t="shared" si="9"/>
        <v>8.136373572013994E-4</v>
      </c>
    </row>
    <row r="136" spans="1:23" hidden="1" x14ac:dyDescent="0.2">
      <c r="A136">
        <v>1127</v>
      </c>
      <c r="B136" t="s">
        <v>406</v>
      </c>
      <c r="C136" s="100" t="s">
        <v>402</v>
      </c>
      <c r="D136" s="100" t="s">
        <v>394</v>
      </c>
      <c r="E136" s="11">
        <v>0.01</v>
      </c>
      <c r="F136" t="s">
        <v>269</v>
      </c>
      <c r="G136" t="s">
        <v>393</v>
      </c>
      <c r="H136">
        <v>200</v>
      </c>
      <c r="I136" t="s">
        <v>266</v>
      </c>
      <c r="J136" t="s">
        <v>269</v>
      </c>
      <c r="K136" t="s">
        <v>392</v>
      </c>
      <c r="L136" t="s">
        <v>411</v>
      </c>
      <c r="M136" t="s">
        <v>286</v>
      </c>
      <c r="N136" s="38">
        <v>7.0000000000000007E-2</v>
      </c>
      <c r="O136" s="31">
        <v>31</v>
      </c>
      <c r="P136" s="18">
        <v>94771.43</v>
      </c>
      <c r="Q136" s="18">
        <v>80315</v>
      </c>
      <c r="R136" s="101">
        <v>6822</v>
      </c>
      <c r="S136" s="18">
        <v>6634.0001000000002</v>
      </c>
      <c r="T136" s="18">
        <f t="shared" si="8"/>
        <v>187.9998999999998</v>
      </c>
      <c r="U136" s="38">
        <f t="shared" si="10"/>
        <v>7.1983719144050065E-2</v>
      </c>
      <c r="V136" s="38">
        <f t="shared" si="11"/>
        <v>7.0000000000000007E-2</v>
      </c>
      <c r="W136" s="38">
        <f t="shared" si="9"/>
        <v>1.9837191440500584E-3</v>
      </c>
    </row>
    <row r="137" spans="1:23" hidden="1" x14ac:dyDescent="0.2">
      <c r="A137">
        <v>1128</v>
      </c>
      <c r="B137" t="s">
        <v>406</v>
      </c>
      <c r="C137" s="100" t="s">
        <v>402</v>
      </c>
      <c r="D137" s="100" t="s">
        <v>409</v>
      </c>
      <c r="E137" s="11">
        <v>0.01</v>
      </c>
      <c r="F137" t="s">
        <v>269</v>
      </c>
      <c r="G137" t="s">
        <v>393</v>
      </c>
      <c r="H137">
        <v>200</v>
      </c>
      <c r="I137" t="s">
        <v>266</v>
      </c>
      <c r="J137" t="s">
        <v>269</v>
      </c>
      <c r="K137" t="s">
        <v>392</v>
      </c>
      <c r="L137" t="s">
        <v>411</v>
      </c>
      <c r="M137" t="s">
        <v>286</v>
      </c>
      <c r="N137" s="38">
        <v>7.0000000000000007E-2</v>
      </c>
      <c r="O137" s="31">
        <v>31</v>
      </c>
      <c r="P137" s="18">
        <v>94328.57</v>
      </c>
      <c r="Q137" s="18">
        <v>70394</v>
      </c>
      <c r="R137" s="101">
        <v>6702</v>
      </c>
      <c r="S137" s="18">
        <v>6602.9999000000007</v>
      </c>
      <c r="T137" s="18">
        <f t="shared" si="8"/>
        <v>99.000099999999293</v>
      </c>
      <c r="U137" s="38">
        <f t="shared" ref="U137:U168" si="12">R137/P137</f>
        <v>7.1049524020135146E-2</v>
      </c>
      <c r="V137" s="38">
        <f t="shared" ref="V137:V168" si="13">S137/P137</f>
        <v>7.0000000000000007E-2</v>
      </c>
      <c r="W137" s="38">
        <f t="shared" si="9"/>
        <v>1.0495240201351397E-3</v>
      </c>
    </row>
    <row r="138" spans="1:23" hidden="1" x14ac:dyDescent="0.2">
      <c r="A138">
        <v>1129</v>
      </c>
      <c r="B138" t="s">
        <v>406</v>
      </c>
      <c r="C138" s="100" t="s">
        <v>402</v>
      </c>
      <c r="D138" s="100" t="s">
        <v>397</v>
      </c>
      <c r="E138" s="11">
        <v>0.01</v>
      </c>
      <c r="F138" t="s">
        <v>269</v>
      </c>
      <c r="G138" t="s">
        <v>393</v>
      </c>
      <c r="H138">
        <v>200</v>
      </c>
      <c r="I138" t="s">
        <v>266</v>
      </c>
      <c r="J138" t="s">
        <v>269</v>
      </c>
      <c r="K138" t="s">
        <v>392</v>
      </c>
      <c r="L138" t="s">
        <v>411</v>
      </c>
      <c r="M138" t="s">
        <v>286</v>
      </c>
      <c r="N138" s="38">
        <v>7.0000000000000007E-2</v>
      </c>
      <c r="O138" s="31">
        <v>31</v>
      </c>
      <c r="P138" s="18">
        <v>107614.29</v>
      </c>
      <c r="Q138" s="18">
        <v>77981</v>
      </c>
      <c r="R138" s="101">
        <v>7621</v>
      </c>
      <c r="S138" s="18">
        <v>7533.0003000000006</v>
      </c>
      <c r="T138" s="18">
        <f t="shared" ref="T138:T201" si="14">R138-S138</f>
        <v>87.999699999999393</v>
      </c>
      <c r="U138" s="38">
        <f t="shared" si="12"/>
        <v>7.0817732477722065E-2</v>
      </c>
      <c r="V138" s="38">
        <f t="shared" si="13"/>
        <v>7.0000000000000007E-2</v>
      </c>
      <c r="W138" s="38">
        <f t="shared" ref="W138:W201" si="15">U138-V138</f>
        <v>8.1773247772205793E-4</v>
      </c>
    </row>
    <row r="139" spans="1:23" hidden="1" x14ac:dyDescent="0.2">
      <c r="A139">
        <v>1130</v>
      </c>
      <c r="B139" t="s">
        <v>395</v>
      </c>
      <c r="C139" s="100" t="s">
        <v>404</v>
      </c>
      <c r="D139" s="100" t="s">
        <v>403</v>
      </c>
      <c r="E139" s="11">
        <v>0.01</v>
      </c>
      <c r="F139" t="s">
        <v>269</v>
      </c>
      <c r="G139" t="s">
        <v>393</v>
      </c>
      <c r="H139">
        <v>200</v>
      </c>
      <c r="I139" t="s">
        <v>266</v>
      </c>
      <c r="J139" t="s">
        <v>265</v>
      </c>
      <c r="K139" t="s">
        <v>392</v>
      </c>
      <c r="L139" t="s">
        <v>411</v>
      </c>
      <c r="M139" t="s">
        <v>286</v>
      </c>
      <c r="N139" s="38">
        <v>7.0000000000000007E-2</v>
      </c>
      <c r="O139" s="31">
        <v>31</v>
      </c>
      <c r="P139" s="18">
        <v>108942.86</v>
      </c>
      <c r="Q139" s="18">
        <v>89297</v>
      </c>
      <c r="R139" s="101">
        <v>7817</v>
      </c>
      <c r="S139" s="18">
        <v>7626.0002000000004</v>
      </c>
      <c r="T139" s="18">
        <f t="shared" si="14"/>
        <v>190.9997999999996</v>
      </c>
      <c r="U139" s="38">
        <f t="shared" si="12"/>
        <v>7.1753210811612622E-2</v>
      </c>
      <c r="V139" s="38">
        <f t="shared" si="13"/>
        <v>7.0000000000000007E-2</v>
      </c>
      <c r="W139" s="38">
        <f t="shared" si="15"/>
        <v>1.7532108116126155E-3</v>
      </c>
    </row>
    <row r="140" spans="1:23" hidden="1" x14ac:dyDescent="0.2">
      <c r="A140">
        <v>1131</v>
      </c>
      <c r="B140" t="s">
        <v>395</v>
      </c>
      <c r="C140" s="100" t="s">
        <v>404</v>
      </c>
      <c r="D140" s="100" t="s">
        <v>404</v>
      </c>
      <c r="E140" s="11">
        <v>0.01</v>
      </c>
      <c r="F140" t="s">
        <v>269</v>
      </c>
      <c r="G140" t="s">
        <v>393</v>
      </c>
      <c r="H140">
        <v>200</v>
      </c>
      <c r="I140" t="s">
        <v>266</v>
      </c>
      <c r="J140" t="s">
        <v>265</v>
      </c>
      <c r="K140" t="s">
        <v>392</v>
      </c>
      <c r="L140" t="s">
        <v>411</v>
      </c>
      <c r="M140" t="s">
        <v>286</v>
      </c>
      <c r="N140" s="38">
        <v>7.0000000000000007E-2</v>
      </c>
      <c r="O140" s="31">
        <v>31</v>
      </c>
      <c r="P140" s="18">
        <v>95214.29</v>
      </c>
      <c r="Q140" s="18">
        <v>86558</v>
      </c>
      <c r="R140" s="101">
        <v>6898</v>
      </c>
      <c r="S140" s="18">
        <v>6665.0003000000006</v>
      </c>
      <c r="T140" s="18">
        <f t="shared" si="14"/>
        <v>232.99969999999939</v>
      </c>
      <c r="U140" s="38">
        <f t="shared" si="12"/>
        <v>7.2447108517009376E-2</v>
      </c>
      <c r="V140" s="38">
        <f t="shared" si="13"/>
        <v>7.0000000000000007E-2</v>
      </c>
      <c r="W140" s="38">
        <f t="shared" si="15"/>
        <v>2.4471085170093693E-3</v>
      </c>
    </row>
    <row r="141" spans="1:23" hidden="1" x14ac:dyDescent="0.2">
      <c r="A141">
        <v>1132</v>
      </c>
      <c r="B141" t="s">
        <v>406</v>
      </c>
      <c r="C141" s="100" t="s">
        <v>400</v>
      </c>
      <c r="D141" s="100" t="s">
        <v>403</v>
      </c>
      <c r="E141" s="11">
        <v>0.01</v>
      </c>
      <c r="F141" t="s">
        <v>269</v>
      </c>
      <c r="G141" t="s">
        <v>393</v>
      </c>
      <c r="H141">
        <v>200</v>
      </c>
      <c r="I141" t="s">
        <v>266</v>
      </c>
      <c r="J141" t="s">
        <v>269</v>
      </c>
      <c r="K141" t="s">
        <v>392</v>
      </c>
      <c r="L141" t="s">
        <v>411</v>
      </c>
      <c r="M141" t="s">
        <v>285</v>
      </c>
      <c r="N141" s="38">
        <v>7.0000000000000007E-2</v>
      </c>
      <c r="O141" s="31">
        <v>31</v>
      </c>
      <c r="P141" s="18">
        <v>107614.29</v>
      </c>
      <c r="Q141" s="18">
        <v>89679</v>
      </c>
      <c r="R141" s="101">
        <v>7734</v>
      </c>
      <c r="S141" s="18">
        <v>7533.0003000000006</v>
      </c>
      <c r="T141" s="18">
        <f t="shared" si="14"/>
        <v>200.99969999999939</v>
      </c>
      <c r="U141" s="38">
        <f t="shared" si="12"/>
        <v>7.1867778898137044E-2</v>
      </c>
      <c r="V141" s="38">
        <f t="shared" si="13"/>
        <v>7.0000000000000007E-2</v>
      </c>
      <c r="W141" s="38">
        <f t="shared" si="15"/>
        <v>1.8677788981370375E-3</v>
      </c>
    </row>
    <row r="142" spans="1:23" hidden="1" x14ac:dyDescent="0.2">
      <c r="A142">
        <v>1133</v>
      </c>
      <c r="B142" t="s">
        <v>406</v>
      </c>
      <c r="C142" s="100" t="s">
        <v>400</v>
      </c>
      <c r="D142" s="100" t="s">
        <v>396</v>
      </c>
      <c r="E142" s="11">
        <v>0.01</v>
      </c>
      <c r="F142" t="s">
        <v>269</v>
      </c>
      <c r="G142" t="s">
        <v>393</v>
      </c>
      <c r="H142">
        <v>200</v>
      </c>
      <c r="I142" t="s">
        <v>266</v>
      </c>
      <c r="J142" t="s">
        <v>269</v>
      </c>
      <c r="K142" t="s">
        <v>392</v>
      </c>
      <c r="L142" t="s">
        <v>411</v>
      </c>
      <c r="M142" t="s">
        <v>285</v>
      </c>
      <c r="N142" s="38">
        <v>7.0000000000000007E-2</v>
      </c>
      <c r="O142" s="31">
        <v>31</v>
      </c>
      <c r="P142" s="18">
        <v>98757.14</v>
      </c>
      <c r="Q142" s="18">
        <v>98757</v>
      </c>
      <c r="R142" s="101">
        <v>7213</v>
      </c>
      <c r="S142" s="18">
        <v>6912.9998000000005</v>
      </c>
      <c r="T142" s="18">
        <f t="shared" si="14"/>
        <v>300.0001999999995</v>
      </c>
      <c r="U142" s="38">
        <f t="shared" si="12"/>
        <v>7.3037757067488995E-2</v>
      </c>
      <c r="V142" s="38">
        <f t="shared" si="13"/>
        <v>7.0000000000000007E-2</v>
      </c>
      <c r="W142" s="38">
        <f t="shared" si="15"/>
        <v>3.0377570674889887E-3</v>
      </c>
    </row>
    <row r="143" spans="1:23" hidden="1" x14ac:dyDescent="0.2">
      <c r="A143">
        <v>1134</v>
      </c>
      <c r="B143" t="s">
        <v>395</v>
      </c>
      <c r="C143" s="100" t="s">
        <v>404</v>
      </c>
      <c r="D143" s="100" t="s">
        <v>409</v>
      </c>
      <c r="E143" s="11">
        <v>0.01</v>
      </c>
      <c r="F143" t="s">
        <v>269</v>
      </c>
      <c r="G143" t="s">
        <v>393</v>
      </c>
      <c r="H143">
        <v>200</v>
      </c>
      <c r="I143" t="s">
        <v>266</v>
      </c>
      <c r="J143" t="s">
        <v>265</v>
      </c>
      <c r="K143" t="s">
        <v>392</v>
      </c>
      <c r="L143" t="s">
        <v>411</v>
      </c>
      <c r="M143" t="s">
        <v>285</v>
      </c>
      <c r="N143" s="38">
        <v>7.0000000000000007E-2</v>
      </c>
      <c r="O143" s="31">
        <v>31</v>
      </c>
      <c r="P143" s="18">
        <v>109828.57</v>
      </c>
      <c r="Q143" s="18">
        <v>94680</v>
      </c>
      <c r="R143" s="101">
        <v>7919</v>
      </c>
      <c r="S143" s="18">
        <v>7687.9999000000016</v>
      </c>
      <c r="T143" s="18">
        <f t="shared" si="14"/>
        <v>231.00009999999838</v>
      </c>
      <c r="U143" s="38">
        <f t="shared" si="12"/>
        <v>7.2103278773455751E-2</v>
      </c>
      <c r="V143" s="38">
        <f t="shared" si="13"/>
        <v>7.0000000000000007E-2</v>
      </c>
      <c r="W143" s="38">
        <f t="shared" si="15"/>
        <v>2.103278773455744E-3</v>
      </c>
    </row>
    <row r="144" spans="1:23" hidden="1" x14ac:dyDescent="0.2">
      <c r="A144">
        <v>1135</v>
      </c>
      <c r="B144" t="s">
        <v>406</v>
      </c>
      <c r="C144" s="100" t="s">
        <v>400</v>
      </c>
      <c r="D144" s="100" t="s">
        <v>402</v>
      </c>
      <c r="E144" s="11">
        <v>0.01</v>
      </c>
      <c r="F144" t="s">
        <v>269</v>
      </c>
      <c r="G144" t="s">
        <v>393</v>
      </c>
      <c r="H144">
        <v>200</v>
      </c>
      <c r="I144" t="s">
        <v>266</v>
      </c>
      <c r="J144" t="s">
        <v>269</v>
      </c>
      <c r="K144" t="s">
        <v>392</v>
      </c>
      <c r="L144" t="s">
        <v>411</v>
      </c>
      <c r="M144" t="s">
        <v>284</v>
      </c>
      <c r="N144" s="38">
        <v>7.0000000000000007E-2</v>
      </c>
      <c r="O144" s="31">
        <v>31</v>
      </c>
      <c r="P144" s="18">
        <v>105400</v>
      </c>
      <c r="Q144" s="18">
        <v>86393</v>
      </c>
      <c r="R144" s="101">
        <v>7562</v>
      </c>
      <c r="S144" s="18">
        <v>7378.0000000000009</v>
      </c>
      <c r="T144" s="18">
        <f t="shared" si="14"/>
        <v>183.99999999999909</v>
      </c>
      <c r="U144" s="38">
        <f t="shared" si="12"/>
        <v>7.1745730550284631E-2</v>
      </c>
      <c r="V144" s="38">
        <f t="shared" si="13"/>
        <v>7.0000000000000007E-2</v>
      </c>
      <c r="W144" s="38">
        <f t="shared" si="15"/>
        <v>1.7457305502846243E-3</v>
      </c>
    </row>
    <row r="145" spans="1:23" hidden="1" x14ac:dyDescent="0.2">
      <c r="A145">
        <v>1136</v>
      </c>
      <c r="B145" t="s">
        <v>406</v>
      </c>
      <c r="C145" s="100" t="s">
        <v>400</v>
      </c>
      <c r="D145" s="100" t="s">
        <v>398</v>
      </c>
      <c r="E145" s="11">
        <v>0.01</v>
      </c>
      <c r="F145" t="s">
        <v>269</v>
      </c>
      <c r="G145" t="s">
        <v>393</v>
      </c>
      <c r="H145">
        <v>200</v>
      </c>
      <c r="I145" t="s">
        <v>266</v>
      </c>
      <c r="J145" t="s">
        <v>269</v>
      </c>
      <c r="K145" t="s">
        <v>392</v>
      </c>
      <c r="L145" t="s">
        <v>411</v>
      </c>
      <c r="M145" t="s">
        <v>284</v>
      </c>
      <c r="N145" s="38">
        <v>7.0000000000000007E-2</v>
      </c>
      <c r="O145" s="31">
        <v>31</v>
      </c>
      <c r="P145" s="18">
        <v>108500</v>
      </c>
      <c r="Q145" s="18">
        <v>108500</v>
      </c>
      <c r="R145" s="101">
        <v>7924</v>
      </c>
      <c r="S145" s="18">
        <v>7595.0000000000009</v>
      </c>
      <c r="T145" s="18">
        <f t="shared" si="14"/>
        <v>328.99999999999909</v>
      </c>
      <c r="U145" s="38">
        <f t="shared" si="12"/>
        <v>7.3032258064516131E-2</v>
      </c>
      <c r="V145" s="38">
        <f t="shared" si="13"/>
        <v>7.0000000000000007E-2</v>
      </c>
      <c r="W145" s="38">
        <f t="shared" si="15"/>
        <v>3.0322580645161246E-3</v>
      </c>
    </row>
    <row r="146" spans="1:23" hidden="1" x14ac:dyDescent="0.2">
      <c r="A146">
        <v>1137</v>
      </c>
      <c r="B146" t="s">
        <v>395</v>
      </c>
      <c r="C146" s="100" t="s">
        <v>404</v>
      </c>
      <c r="D146" s="100" t="s">
        <v>402</v>
      </c>
      <c r="E146" s="11">
        <v>0.01</v>
      </c>
      <c r="F146" t="s">
        <v>269</v>
      </c>
      <c r="G146" t="s">
        <v>393</v>
      </c>
      <c r="H146">
        <v>200</v>
      </c>
      <c r="I146" t="s">
        <v>266</v>
      </c>
      <c r="J146" t="s">
        <v>265</v>
      </c>
      <c r="K146" t="s">
        <v>392</v>
      </c>
      <c r="L146" t="s">
        <v>411</v>
      </c>
      <c r="M146" t="s">
        <v>284</v>
      </c>
      <c r="N146" s="38">
        <v>7.0000000000000007E-2</v>
      </c>
      <c r="O146" s="31">
        <v>31</v>
      </c>
      <c r="P146" s="18">
        <v>93885.71</v>
      </c>
      <c r="Q146" s="18">
        <v>88571</v>
      </c>
      <c r="R146" s="101">
        <v>6824</v>
      </c>
      <c r="S146" s="18">
        <v>6571.9997000000012</v>
      </c>
      <c r="T146" s="18">
        <f t="shared" si="14"/>
        <v>252.00029999999879</v>
      </c>
      <c r="U146" s="38">
        <f t="shared" si="12"/>
        <v>7.2684117742732091E-2</v>
      </c>
      <c r="V146" s="38">
        <f t="shared" si="13"/>
        <v>7.0000000000000007E-2</v>
      </c>
      <c r="W146" s="38">
        <f t="shared" si="15"/>
        <v>2.6841177427320839E-3</v>
      </c>
    </row>
    <row r="147" spans="1:23" hidden="1" x14ac:dyDescent="0.2">
      <c r="A147">
        <v>1138</v>
      </c>
      <c r="B147" t="s">
        <v>401</v>
      </c>
      <c r="C147" s="100" t="s">
        <v>396</v>
      </c>
      <c r="D147" s="100" t="s">
        <v>403</v>
      </c>
      <c r="E147" s="11">
        <v>0.05</v>
      </c>
      <c r="F147" t="s">
        <v>269</v>
      </c>
      <c r="G147" t="s">
        <v>393</v>
      </c>
      <c r="H147">
        <v>90</v>
      </c>
      <c r="I147" t="s">
        <v>266</v>
      </c>
      <c r="J147" t="s">
        <v>269</v>
      </c>
      <c r="K147" t="s">
        <v>399</v>
      </c>
      <c r="L147" t="s">
        <v>411</v>
      </c>
      <c r="M147" t="s">
        <v>283</v>
      </c>
      <c r="N147" s="38">
        <v>4.36E-2</v>
      </c>
      <c r="O147" s="31">
        <v>31</v>
      </c>
      <c r="P147" s="18">
        <v>126559.65</v>
      </c>
      <c r="Q147" s="18">
        <v>38448</v>
      </c>
      <c r="R147" s="101">
        <v>5544</v>
      </c>
      <c r="S147" s="18">
        <v>5518.0007399999995</v>
      </c>
      <c r="T147" s="18">
        <f t="shared" si="14"/>
        <v>25.999260000000504</v>
      </c>
      <c r="U147" s="38">
        <f t="shared" si="12"/>
        <v>4.3805430877850882E-2</v>
      </c>
      <c r="V147" s="38">
        <f t="shared" si="13"/>
        <v>4.36E-2</v>
      </c>
      <c r="W147" s="38">
        <f t="shared" si="15"/>
        <v>2.0543087785088177E-4</v>
      </c>
    </row>
    <row r="148" spans="1:23" hidden="1" x14ac:dyDescent="0.2">
      <c r="A148">
        <v>1139</v>
      </c>
      <c r="B148" t="s">
        <v>401</v>
      </c>
      <c r="C148" s="100" t="s">
        <v>396</v>
      </c>
      <c r="D148" s="100" t="s">
        <v>396</v>
      </c>
      <c r="E148" s="11">
        <v>0.05</v>
      </c>
      <c r="F148" t="s">
        <v>269</v>
      </c>
      <c r="G148" t="s">
        <v>393</v>
      </c>
      <c r="H148">
        <v>90</v>
      </c>
      <c r="I148" t="s">
        <v>266</v>
      </c>
      <c r="J148" t="s">
        <v>269</v>
      </c>
      <c r="K148" t="s">
        <v>399</v>
      </c>
      <c r="L148" t="s">
        <v>411</v>
      </c>
      <c r="M148" t="s">
        <v>283</v>
      </c>
      <c r="N148" s="38">
        <v>5.3600000000000002E-2</v>
      </c>
      <c r="O148" s="31">
        <v>31</v>
      </c>
      <c r="P148" s="18">
        <v>87910.45</v>
      </c>
      <c r="Q148" s="18">
        <v>28170</v>
      </c>
      <c r="R148" s="101">
        <v>4764</v>
      </c>
      <c r="S148" s="18">
        <v>4712.0001199999997</v>
      </c>
      <c r="T148" s="18">
        <f t="shared" si="14"/>
        <v>51.999880000000303</v>
      </c>
      <c r="U148" s="38">
        <f t="shared" si="12"/>
        <v>5.4191509655564275E-2</v>
      </c>
      <c r="V148" s="38">
        <f t="shared" si="13"/>
        <v>5.3599999999999995E-2</v>
      </c>
      <c r="W148" s="38">
        <f t="shared" si="15"/>
        <v>5.9150965556428042E-4</v>
      </c>
    </row>
    <row r="149" spans="1:23" hidden="1" x14ac:dyDescent="0.2">
      <c r="A149">
        <v>1140</v>
      </c>
      <c r="B149" t="s">
        <v>401</v>
      </c>
      <c r="C149" s="100" t="s">
        <v>396</v>
      </c>
      <c r="D149" s="100" t="s">
        <v>402</v>
      </c>
      <c r="E149" s="11">
        <v>0.05</v>
      </c>
      <c r="F149" t="s">
        <v>269</v>
      </c>
      <c r="G149" t="s">
        <v>393</v>
      </c>
      <c r="H149">
        <v>90</v>
      </c>
      <c r="I149" t="s">
        <v>266</v>
      </c>
      <c r="J149" t="s">
        <v>269</v>
      </c>
      <c r="K149" t="s">
        <v>399</v>
      </c>
      <c r="L149" t="s">
        <v>411</v>
      </c>
      <c r="M149" t="s">
        <v>283</v>
      </c>
      <c r="N149" s="38">
        <v>4.36E-2</v>
      </c>
      <c r="O149" s="31">
        <v>31</v>
      </c>
      <c r="P149" s="18">
        <v>127981.65</v>
      </c>
      <c r="Q149" s="18">
        <v>39391</v>
      </c>
      <c r="R149" s="101">
        <v>5615</v>
      </c>
      <c r="S149" s="18">
        <v>5579.9999399999997</v>
      </c>
      <c r="T149" s="18">
        <f t="shared" si="14"/>
        <v>35.000060000000303</v>
      </c>
      <c r="U149" s="38">
        <f t="shared" si="12"/>
        <v>4.3873477174266783E-2</v>
      </c>
      <c r="V149" s="38">
        <f t="shared" si="13"/>
        <v>4.36E-2</v>
      </c>
      <c r="W149" s="38">
        <f t="shared" si="15"/>
        <v>2.734771742667827E-4</v>
      </c>
    </row>
    <row r="150" spans="1:23" hidden="1" x14ac:dyDescent="0.2">
      <c r="A150">
        <v>1141</v>
      </c>
      <c r="B150" t="s">
        <v>401</v>
      </c>
      <c r="C150" s="100" t="s">
        <v>396</v>
      </c>
      <c r="D150" s="100" t="s">
        <v>398</v>
      </c>
      <c r="E150" s="11">
        <v>0.05</v>
      </c>
      <c r="F150" t="s">
        <v>269</v>
      </c>
      <c r="G150" t="s">
        <v>393</v>
      </c>
      <c r="H150">
        <v>90</v>
      </c>
      <c r="I150" t="s">
        <v>266</v>
      </c>
      <c r="J150" t="s">
        <v>269</v>
      </c>
      <c r="K150" t="s">
        <v>399</v>
      </c>
      <c r="L150" t="s">
        <v>411</v>
      </c>
      <c r="M150" t="s">
        <v>283</v>
      </c>
      <c r="N150" s="38">
        <v>5.3600000000000002E-2</v>
      </c>
      <c r="O150" s="31">
        <v>31</v>
      </c>
      <c r="P150" s="18">
        <v>102947.75</v>
      </c>
      <c r="Q150" s="18">
        <v>33446</v>
      </c>
      <c r="R150" s="101">
        <v>5588</v>
      </c>
      <c r="S150" s="18">
        <v>5517.9994000000006</v>
      </c>
      <c r="T150" s="18">
        <f t="shared" si="14"/>
        <v>70.000599999999395</v>
      </c>
      <c r="U150" s="38">
        <f t="shared" si="12"/>
        <v>5.4279962408114793E-2</v>
      </c>
      <c r="V150" s="38">
        <f t="shared" si="13"/>
        <v>5.3600000000000009E-2</v>
      </c>
      <c r="W150" s="38">
        <f t="shared" si="15"/>
        <v>6.7996240811478426E-4</v>
      </c>
    </row>
    <row r="151" spans="1:23" hidden="1" x14ac:dyDescent="0.2">
      <c r="A151">
        <v>1142</v>
      </c>
      <c r="B151" t="s">
        <v>401</v>
      </c>
      <c r="C151" s="100" t="s">
        <v>396</v>
      </c>
      <c r="D151" s="100" t="s">
        <v>404</v>
      </c>
      <c r="E151" s="11">
        <v>0.05</v>
      </c>
      <c r="F151" t="s">
        <v>269</v>
      </c>
      <c r="G151" t="s">
        <v>393</v>
      </c>
      <c r="H151">
        <v>90</v>
      </c>
      <c r="I151" t="s">
        <v>266</v>
      </c>
      <c r="J151" t="s">
        <v>269</v>
      </c>
      <c r="K151" t="s">
        <v>399</v>
      </c>
      <c r="L151" t="s">
        <v>411</v>
      </c>
      <c r="M151" t="s">
        <v>283</v>
      </c>
      <c r="N151" s="38">
        <v>4.36E-2</v>
      </c>
      <c r="O151" s="31">
        <v>31</v>
      </c>
      <c r="P151" s="18">
        <v>113761.45</v>
      </c>
      <c r="Q151" s="18">
        <v>53222</v>
      </c>
      <c r="R151" s="101">
        <v>5196</v>
      </c>
      <c r="S151" s="18">
        <v>4959.9992199999997</v>
      </c>
      <c r="T151" s="18">
        <f t="shared" si="14"/>
        <v>236.0007800000003</v>
      </c>
      <c r="U151" s="38">
        <f t="shared" si="12"/>
        <v>4.5674523311719395E-2</v>
      </c>
      <c r="V151" s="38">
        <f t="shared" si="13"/>
        <v>4.36E-2</v>
      </c>
      <c r="W151" s="38">
        <f t="shared" si="15"/>
        <v>2.0745233117193951E-3</v>
      </c>
    </row>
    <row r="152" spans="1:23" hidden="1" x14ac:dyDescent="0.2">
      <c r="A152">
        <v>1143</v>
      </c>
      <c r="B152" t="s">
        <v>401</v>
      </c>
      <c r="C152" s="100" t="s">
        <v>396</v>
      </c>
      <c r="D152" s="100" t="s">
        <v>394</v>
      </c>
      <c r="E152" s="11">
        <v>0.05</v>
      </c>
      <c r="F152" t="s">
        <v>269</v>
      </c>
      <c r="G152" t="s">
        <v>393</v>
      </c>
      <c r="H152">
        <v>90</v>
      </c>
      <c r="I152" t="s">
        <v>266</v>
      </c>
      <c r="J152" t="s">
        <v>269</v>
      </c>
      <c r="K152" t="s">
        <v>399</v>
      </c>
      <c r="L152" t="s">
        <v>411</v>
      </c>
      <c r="M152" t="s">
        <v>283</v>
      </c>
      <c r="N152" s="38">
        <v>5.3600000000000002E-2</v>
      </c>
      <c r="O152" s="31">
        <v>31</v>
      </c>
      <c r="P152" s="18">
        <v>101791.05</v>
      </c>
      <c r="Q152" s="18">
        <v>29763</v>
      </c>
      <c r="R152" s="101">
        <v>5456</v>
      </c>
      <c r="S152" s="18">
        <v>5456.0002800000002</v>
      </c>
      <c r="T152" s="18">
        <f t="shared" si="14"/>
        <v>-2.8000000020256266E-4</v>
      </c>
      <c r="U152" s="38">
        <f t="shared" si="12"/>
        <v>5.3599997249266999E-2</v>
      </c>
      <c r="V152" s="38">
        <f t="shared" si="13"/>
        <v>5.3600000000000002E-2</v>
      </c>
      <c r="W152" s="38">
        <f t="shared" si="15"/>
        <v>-2.7507330024878485E-9</v>
      </c>
    </row>
    <row r="153" spans="1:23" hidden="1" x14ac:dyDescent="0.2">
      <c r="A153">
        <v>1144</v>
      </c>
      <c r="B153" t="s">
        <v>406</v>
      </c>
      <c r="C153" s="100" t="s">
        <v>400</v>
      </c>
      <c r="D153" s="100" t="s">
        <v>404</v>
      </c>
      <c r="E153" s="11">
        <v>0.01</v>
      </c>
      <c r="F153" t="s">
        <v>269</v>
      </c>
      <c r="G153" t="s">
        <v>393</v>
      </c>
      <c r="H153">
        <v>200</v>
      </c>
      <c r="I153" t="s">
        <v>266</v>
      </c>
      <c r="J153" t="s">
        <v>269</v>
      </c>
      <c r="K153" t="s">
        <v>392</v>
      </c>
      <c r="L153" t="s">
        <v>411</v>
      </c>
      <c r="M153" t="s">
        <v>282</v>
      </c>
      <c r="N153" s="38">
        <v>7.0000000000000007E-2</v>
      </c>
      <c r="O153" s="31">
        <v>31</v>
      </c>
      <c r="P153" s="18">
        <v>89900</v>
      </c>
      <c r="Q153" s="18">
        <v>68106</v>
      </c>
      <c r="R153" s="101">
        <v>6398</v>
      </c>
      <c r="S153" s="18">
        <v>6293.0000000000009</v>
      </c>
      <c r="T153" s="18">
        <f t="shared" si="14"/>
        <v>104.99999999999909</v>
      </c>
      <c r="U153" s="38">
        <f t="shared" si="12"/>
        <v>7.1167964404894327E-2</v>
      </c>
      <c r="V153" s="38">
        <f t="shared" si="13"/>
        <v>7.0000000000000007E-2</v>
      </c>
      <c r="W153" s="38">
        <f t="shared" si="15"/>
        <v>1.16796440489432E-3</v>
      </c>
    </row>
    <row r="154" spans="1:23" hidden="1" x14ac:dyDescent="0.2">
      <c r="A154">
        <v>1145</v>
      </c>
      <c r="B154" t="s">
        <v>406</v>
      </c>
      <c r="C154" s="100" t="s">
        <v>400</v>
      </c>
      <c r="D154" s="100" t="s">
        <v>394</v>
      </c>
      <c r="E154" s="11">
        <v>0.01</v>
      </c>
      <c r="F154" t="s">
        <v>269</v>
      </c>
      <c r="G154" t="s">
        <v>393</v>
      </c>
      <c r="H154">
        <v>200</v>
      </c>
      <c r="I154" t="s">
        <v>266</v>
      </c>
      <c r="J154" t="s">
        <v>269</v>
      </c>
      <c r="K154" t="s">
        <v>392</v>
      </c>
      <c r="L154" t="s">
        <v>411</v>
      </c>
      <c r="M154" t="s">
        <v>282</v>
      </c>
      <c r="N154" s="38">
        <v>7.0000000000000007E-2</v>
      </c>
      <c r="O154" s="31">
        <v>31</v>
      </c>
      <c r="P154" s="18">
        <v>102742.86</v>
      </c>
      <c r="Q154" s="18">
        <v>87070</v>
      </c>
      <c r="R154" s="101">
        <v>7396</v>
      </c>
      <c r="S154" s="18">
        <v>7192.0002000000004</v>
      </c>
      <c r="T154" s="18">
        <f t="shared" si="14"/>
        <v>203.9997999999996</v>
      </c>
      <c r="U154" s="38">
        <f t="shared" si="12"/>
        <v>7.1985537486497844E-2</v>
      </c>
      <c r="V154" s="38">
        <f t="shared" si="13"/>
        <v>7.0000000000000007E-2</v>
      </c>
      <c r="W154" s="38">
        <f t="shared" si="15"/>
        <v>1.9855374864978376E-3</v>
      </c>
    </row>
    <row r="155" spans="1:23" hidden="1" x14ac:dyDescent="0.2">
      <c r="A155">
        <v>1146</v>
      </c>
      <c r="B155" t="s">
        <v>395</v>
      </c>
      <c r="C155" s="100" t="s">
        <v>404</v>
      </c>
      <c r="D155" s="100" t="s">
        <v>394</v>
      </c>
      <c r="E155" s="11">
        <v>0.01</v>
      </c>
      <c r="F155" t="s">
        <v>269</v>
      </c>
      <c r="G155" t="s">
        <v>393</v>
      </c>
      <c r="H155">
        <v>200</v>
      </c>
      <c r="I155" t="s">
        <v>266</v>
      </c>
      <c r="J155" t="s">
        <v>265</v>
      </c>
      <c r="K155" t="s">
        <v>392</v>
      </c>
      <c r="L155" t="s">
        <v>411</v>
      </c>
      <c r="M155" t="s">
        <v>282</v>
      </c>
      <c r="N155" s="38">
        <v>7.0000000000000007E-2</v>
      </c>
      <c r="O155" s="31">
        <v>31</v>
      </c>
      <c r="P155" s="18">
        <v>91671.43</v>
      </c>
      <c r="Q155" s="18">
        <v>80414</v>
      </c>
      <c r="R155" s="101">
        <v>6620</v>
      </c>
      <c r="S155" s="18">
        <v>6417.0001000000002</v>
      </c>
      <c r="T155" s="18">
        <f t="shared" si="14"/>
        <v>202.9998999999998</v>
      </c>
      <c r="U155" s="38">
        <f t="shared" si="12"/>
        <v>7.2214429293837798E-2</v>
      </c>
      <c r="V155" s="38">
        <f t="shared" si="13"/>
        <v>7.0000000000000007E-2</v>
      </c>
      <c r="W155" s="38">
        <f t="shared" si="15"/>
        <v>2.2144292938377913E-3</v>
      </c>
    </row>
    <row r="156" spans="1:23" hidden="1" x14ac:dyDescent="0.2">
      <c r="A156">
        <v>1147</v>
      </c>
      <c r="B156" t="s">
        <v>406</v>
      </c>
      <c r="C156" s="100" t="s">
        <v>410</v>
      </c>
      <c r="D156" s="100" t="s">
        <v>403</v>
      </c>
      <c r="E156" s="11">
        <v>0.01</v>
      </c>
      <c r="F156" t="s">
        <v>269</v>
      </c>
      <c r="G156" t="s">
        <v>393</v>
      </c>
      <c r="H156">
        <v>250</v>
      </c>
      <c r="I156" t="s">
        <v>272</v>
      </c>
      <c r="J156" t="s">
        <v>269</v>
      </c>
      <c r="K156" t="s">
        <v>392</v>
      </c>
      <c r="L156" t="s">
        <v>391</v>
      </c>
      <c r="M156" t="s">
        <v>281</v>
      </c>
      <c r="N156" s="38">
        <v>2.5000000000000001E-2</v>
      </c>
      <c r="O156" s="31">
        <v>31</v>
      </c>
      <c r="P156" s="18">
        <v>162440</v>
      </c>
      <c r="Q156" s="18">
        <v>196897</v>
      </c>
      <c r="R156" s="101">
        <v>4352</v>
      </c>
      <c r="S156" s="18">
        <v>4061</v>
      </c>
      <c r="T156" s="18">
        <f t="shared" si="14"/>
        <v>291</v>
      </c>
      <c r="U156" s="38">
        <f t="shared" si="12"/>
        <v>2.6791430682098005E-2</v>
      </c>
      <c r="V156" s="38">
        <f t="shared" si="13"/>
        <v>2.5000000000000001E-2</v>
      </c>
      <c r="W156" s="38">
        <f t="shared" si="15"/>
        <v>1.7914306820980032E-3</v>
      </c>
    </row>
    <row r="157" spans="1:23" hidden="1" x14ac:dyDescent="0.2">
      <c r="A157">
        <v>1148</v>
      </c>
      <c r="B157" t="s">
        <v>406</v>
      </c>
      <c r="C157" s="100" t="s">
        <v>410</v>
      </c>
      <c r="D157" s="100" t="s">
        <v>396</v>
      </c>
      <c r="E157" s="11">
        <v>0.01</v>
      </c>
      <c r="F157" t="s">
        <v>269</v>
      </c>
      <c r="G157" t="s">
        <v>393</v>
      </c>
      <c r="H157">
        <v>250</v>
      </c>
      <c r="I157" t="s">
        <v>272</v>
      </c>
      <c r="J157" t="s">
        <v>269</v>
      </c>
      <c r="K157" t="s">
        <v>392</v>
      </c>
      <c r="L157" t="s">
        <v>391</v>
      </c>
      <c r="M157" t="s">
        <v>281</v>
      </c>
      <c r="N157" s="38">
        <v>2.5000000000000001E-2</v>
      </c>
      <c r="O157" s="31">
        <v>31</v>
      </c>
      <c r="P157" s="18">
        <v>121520</v>
      </c>
      <c r="Q157" s="18">
        <v>88378</v>
      </c>
      <c r="R157" s="101">
        <v>3144</v>
      </c>
      <c r="S157" s="18">
        <v>3038</v>
      </c>
      <c r="T157" s="18">
        <f t="shared" si="14"/>
        <v>106</v>
      </c>
      <c r="U157" s="38">
        <f t="shared" si="12"/>
        <v>2.5872284397630018E-2</v>
      </c>
      <c r="V157" s="38">
        <f t="shared" si="13"/>
        <v>2.5000000000000001E-2</v>
      </c>
      <c r="W157" s="38">
        <f t="shared" si="15"/>
        <v>8.7228439763001667E-4</v>
      </c>
    </row>
    <row r="158" spans="1:23" hidden="1" x14ac:dyDescent="0.2">
      <c r="A158">
        <v>1149</v>
      </c>
      <c r="B158" t="s">
        <v>406</v>
      </c>
      <c r="C158" s="100" t="s">
        <v>410</v>
      </c>
      <c r="D158" s="100" t="s">
        <v>402</v>
      </c>
      <c r="E158" s="11">
        <v>0.01</v>
      </c>
      <c r="F158" t="s">
        <v>269</v>
      </c>
      <c r="G158" t="s">
        <v>393</v>
      </c>
      <c r="H158">
        <v>250</v>
      </c>
      <c r="I158" t="s">
        <v>272</v>
      </c>
      <c r="J158" t="s">
        <v>269</v>
      </c>
      <c r="K158" t="s">
        <v>392</v>
      </c>
      <c r="L158" t="s">
        <v>391</v>
      </c>
      <c r="M158" t="s">
        <v>281</v>
      </c>
      <c r="N158" s="38">
        <v>2.5000000000000001E-2</v>
      </c>
      <c r="O158" s="31">
        <v>31</v>
      </c>
      <c r="P158" s="18">
        <v>128960</v>
      </c>
      <c r="Q158" s="18">
        <v>161200</v>
      </c>
      <c r="R158" s="101">
        <v>3460</v>
      </c>
      <c r="S158" s="18">
        <v>3224</v>
      </c>
      <c r="T158" s="18">
        <f t="shared" si="14"/>
        <v>236</v>
      </c>
      <c r="U158" s="38">
        <f t="shared" si="12"/>
        <v>2.6830024813895782E-2</v>
      </c>
      <c r="V158" s="38">
        <f t="shared" si="13"/>
        <v>2.5000000000000001E-2</v>
      </c>
      <c r="W158" s="38">
        <f t="shared" si="15"/>
        <v>1.8300248138957802E-3</v>
      </c>
    </row>
    <row r="159" spans="1:23" hidden="1" x14ac:dyDescent="0.2">
      <c r="A159">
        <v>1150</v>
      </c>
      <c r="B159" t="s">
        <v>406</v>
      </c>
      <c r="C159" s="100" t="s">
        <v>410</v>
      </c>
      <c r="D159" s="100" t="s">
        <v>398</v>
      </c>
      <c r="E159" s="11">
        <v>0.01</v>
      </c>
      <c r="F159" t="s">
        <v>269</v>
      </c>
      <c r="G159" t="s">
        <v>393</v>
      </c>
      <c r="H159">
        <v>250</v>
      </c>
      <c r="I159" t="s">
        <v>272</v>
      </c>
      <c r="J159" t="s">
        <v>269</v>
      </c>
      <c r="K159" t="s">
        <v>392</v>
      </c>
      <c r="L159" t="s">
        <v>391</v>
      </c>
      <c r="M159" t="s">
        <v>281</v>
      </c>
      <c r="N159" s="38">
        <v>2.5000000000000001E-2</v>
      </c>
      <c r="O159" s="31">
        <v>31</v>
      </c>
      <c r="P159" s="18">
        <v>135160</v>
      </c>
      <c r="Q159" s="18">
        <v>128724</v>
      </c>
      <c r="R159" s="101">
        <v>3570</v>
      </c>
      <c r="S159" s="18">
        <v>3379</v>
      </c>
      <c r="T159" s="18">
        <f t="shared" si="14"/>
        <v>191</v>
      </c>
      <c r="U159" s="38">
        <f t="shared" si="12"/>
        <v>2.6413139982243268E-2</v>
      </c>
      <c r="V159" s="38">
        <f t="shared" si="13"/>
        <v>2.5000000000000001E-2</v>
      </c>
      <c r="W159" s="38">
        <f t="shared" si="15"/>
        <v>1.4131399822432666E-3</v>
      </c>
    </row>
    <row r="160" spans="1:23" hidden="1" x14ac:dyDescent="0.2">
      <c r="A160">
        <v>1151</v>
      </c>
      <c r="B160" t="s">
        <v>406</v>
      </c>
      <c r="C160" s="100" t="s">
        <v>410</v>
      </c>
      <c r="D160" s="100" t="s">
        <v>404</v>
      </c>
      <c r="E160" s="11">
        <v>0.01</v>
      </c>
      <c r="F160" t="s">
        <v>269</v>
      </c>
      <c r="G160" t="s">
        <v>393</v>
      </c>
      <c r="H160">
        <v>250</v>
      </c>
      <c r="I160" t="s">
        <v>272</v>
      </c>
      <c r="J160" t="s">
        <v>269</v>
      </c>
      <c r="K160" t="s">
        <v>392</v>
      </c>
      <c r="L160" t="s">
        <v>391</v>
      </c>
      <c r="M160" t="s">
        <v>281</v>
      </c>
      <c r="N160" s="38">
        <v>2.5000000000000001E-2</v>
      </c>
      <c r="O160" s="31">
        <v>31</v>
      </c>
      <c r="P160" s="18">
        <v>163680</v>
      </c>
      <c r="Q160" s="18">
        <v>218240</v>
      </c>
      <c r="R160" s="101">
        <v>4406</v>
      </c>
      <c r="S160" s="18">
        <v>4092</v>
      </c>
      <c r="T160" s="18">
        <f t="shared" si="14"/>
        <v>314</v>
      </c>
      <c r="U160" s="38">
        <f t="shared" si="12"/>
        <v>2.6918377321603126E-2</v>
      </c>
      <c r="V160" s="38">
        <f t="shared" si="13"/>
        <v>2.5000000000000001E-2</v>
      </c>
      <c r="W160" s="38">
        <f t="shared" si="15"/>
        <v>1.918377321603125E-3</v>
      </c>
    </row>
    <row r="161" spans="1:23" hidden="1" x14ac:dyDescent="0.2">
      <c r="A161">
        <v>1152</v>
      </c>
      <c r="B161" t="s">
        <v>406</v>
      </c>
      <c r="C161" s="100" t="s">
        <v>398</v>
      </c>
      <c r="D161" s="100" t="s">
        <v>398</v>
      </c>
      <c r="E161" s="11">
        <v>0.05</v>
      </c>
      <c r="F161" t="s">
        <v>269</v>
      </c>
      <c r="G161" t="s">
        <v>393</v>
      </c>
      <c r="H161">
        <v>75</v>
      </c>
      <c r="I161" t="s">
        <v>266</v>
      </c>
      <c r="J161" t="s">
        <v>269</v>
      </c>
      <c r="K161" t="s">
        <v>392</v>
      </c>
      <c r="L161" t="s">
        <v>391</v>
      </c>
      <c r="M161" t="s">
        <v>276</v>
      </c>
      <c r="N161" s="38">
        <v>5.9400000000000001E-2</v>
      </c>
      <c r="O161" s="31">
        <v>31</v>
      </c>
      <c r="P161" s="18">
        <v>114814.8</v>
      </c>
      <c r="Q161" s="18">
        <v>47840</v>
      </c>
      <c r="R161" s="101">
        <v>6956</v>
      </c>
      <c r="S161" s="18">
        <v>6819.9991200000004</v>
      </c>
      <c r="T161" s="18">
        <f t="shared" si="14"/>
        <v>136.0008799999996</v>
      </c>
      <c r="U161" s="38">
        <f t="shared" si="12"/>
        <v>6.0584523946390183E-2</v>
      </c>
      <c r="V161" s="38">
        <f t="shared" si="13"/>
        <v>5.9400000000000001E-2</v>
      </c>
      <c r="W161" s="38">
        <f t="shared" si="15"/>
        <v>1.1845239463901813E-3</v>
      </c>
    </row>
    <row r="162" spans="1:23" hidden="1" x14ac:dyDescent="0.2">
      <c r="A162">
        <v>1153</v>
      </c>
      <c r="B162" t="s">
        <v>406</v>
      </c>
      <c r="C162" s="100" t="s">
        <v>396</v>
      </c>
      <c r="D162" s="100" t="s">
        <v>402</v>
      </c>
      <c r="E162" s="11">
        <v>0.05</v>
      </c>
      <c r="F162" t="s">
        <v>269</v>
      </c>
      <c r="G162" t="s">
        <v>393</v>
      </c>
      <c r="H162">
        <v>75</v>
      </c>
      <c r="I162" t="s">
        <v>266</v>
      </c>
      <c r="J162" t="s">
        <v>269</v>
      </c>
      <c r="K162" t="s">
        <v>392</v>
      </c>
      <c r="L162" t="s">
        <v>391</v>
      </c>
      <c r="M162" t="s">
        <v>276</v>
      </c>
      <c r="N162" s="38">
        <v>5.9400000000000001E-2</v>
      </c>
      <c r="O162" s="31">
        <v>31</v>
      </c>
      <c r="P162" s="18">
        <v>108552.2</v>
      </c>
      <c r="Q162" s="18">
        <v>42321</v>
      </c>
      <c r="R162" s="101">
        <v>6530</v>
      </c>
      <c r="S162" s="18">
        <v>6448.0006800000001</v>
      </c>
      <c r="T162" s="18">
        <f t="shared" si="14"/>
        <v>81.999319999999898</v>
      </c>
      <c r="U162" s="38">
        <f t="shared" si="12"/>
        <v>6.0155390678401727E-2</v>
      </c>
      <c r="V162" s="38">
        <f t="shared" si="13"/>
        <v>5.9400000000000001E-2</v>
      </c>
      <c r="W162" s="38">
        <f t="shared" si="15"/>
        <v>7.553906784017253E-4</v>
      </c>
    </row>
    <row r="163" spans="1:23" hidden="1" x14ac:dyDescent="0.2">
      <c r="A163">
        <v>1154</v>
      </c>
      <c r="B163" t="s">
        <v>406</v>
      </c>
      <c r="C163" s="100" t="s">
        <v>396</v>
      </c>
      <c r="D163" s="100" t="s">
        <v>404</v>
      </c>
      <c r="E163" s="11">
        <v>0.05</v>
      </c>
      <c r="F163" t="s">
        <v>269</v>
      </c>
      <c r="G163" t="s">
        <v>393</v>
      </c>
      <c r="H163">
        <v>75</v>
      </c>
      <c r="I163" t="s">
        <v>266</v>
      </c>
      <c r="J163" t="s">
        <v>269</v>
      </c>
      <c r="K163" t="s">
        <v>392</v>
      </c>
      <c r="L163" t="s">
        <v>391</v>
      </c>
      <c r="M163" t="s">
        <v>276</v>
      </c>
      <c r="N163" s="38">
        <v>5.9400000000000001E-2</v>
      </c>
      <c r="O163" s="31">
        <v>31</v>
      </c>
      <c r="P163" s="18">
        <v>110117.85</v>
      </c>
      <c r="Q163" s="18">
        <v>45456</v>
      </c>
      <c r="R163" s="101">
        <v>6665</v>
      </c>
      <c r="S163" s="18">
        <v>6541.0002900000009</v>
      </c>
      <c r="T163" s="18">
        <f t="shared" si="14"/>
        <v>123.99970999999914</v>
      </c>
      <c r="U163" s="38">
        <f t="shared" si="12"/>
        <v>6.0526063667243772E-2</v>
      </c>
      <c r="V163" s="38">
        <f t="shared" si="13"/>
        <v>5.9400000000000001E-2</v>
      </c>
      <c r="W163" s="38">
        <f t="shared" si="15"/>
        <v>1.1260636672437707E-3</v>
      </c>
    </row>
    <row r="164" spans="1:23" hidden="1" x14ac:dyDescent="0.2">
      <c r="A164">
        <v>1155</v>
      </c>
      <c r="B164" t="s">
        <v>406</v>
      </c>
      <c r="C164" s="100" t="s">
        <v>398</v>
      </c>
      <c r="D164" s="100" t="s">
        <v>403</v>
      </c>
      <c r="E164" s="11">
        <v>0.05</v>
      </c>
      <c r="F164" t="s">
        <v>269</v>
      </c>
      <c r="G164" t="s">
        <v>393</v>
      </c>
      <c r="H164">
        <v>75</v>
      </c>
      <c r="I164" t="s">
        <v>266</v>
      </c>
      <c r="J164" t="s">
        <v>269</v>
      </c>
      <c r="K164" t="s">
        <v>392</v>
      </c>
      <c r="L164" t="s">
        <v>391</v>
      </c>
      <c r="M164" t="s">
        <v>276</v>
      </c>
      <c r="N164" s="38">
        <v>5.9400000000000001E-2</v>
      </c>
      <c r="O164" s="31">
        <v>31</v>
      </c>
      <c r="P164" s="18">
        <v>113249.15</v>
      </c>
      <c r="Q164" s="18">
        <v>50333</v>
      </c>
      <c r="R164" s="101">
        <v>6906</v>
      </c>
      <c r="S164" s="18">
        <v>6726.9995099999996</v>
      </c>
      <c r="T164" s="18">
        <f t="shared" si="14"/>
        <v>179.00049000000035</v>
      </c>
      <c r="U164" s="38">
        <f t="shared" si="12"/>
        <v>6.0980590141294665E-2</v>
      </c>
      <c r="V164" s="38">
        <f t="shared" si="13"/>
        <v>5.9400000000000001E-2</v>
      </c>
      <c r="W164" s="38">
        <f t="shared" si="15"/>
        <v>1.5805901412946632E-3</v>
      </c>
    </row>
    <row r="165" spans="1:23" hidden="1" x14ac:dyDescent="0.2">
      <c r="A165">
        <v>1156</v>
      </c>
      <c r="B165" t="s">
        <v>406</v>
      </c>
      <c r="C165" s="100" t="s">
        <v>398</v>
      </c>
      <c r="D165" s="100" t="s">
        <v>396</v>
      </c>
      <c r="E165" s="11">
        <v>0.05</v>
      </c>
      <c r="F165" t="s">
        <v>269</v>
      </c>
      <c r="G165" t="s">
        <v>393</v>
      </c>
      <c r="H165">
        <v>75</v>
      </c>
      <c r="I165" t="s">
        <v>266</v>
      </c>
      <c r="J165" t="s">
        <v>269</v>
      </c>
      <c r="K165" t="s">
        <v>392</v>
      </c>
      <c r="L165" t="s">
        <v>391</v>
      </c>
      <c r="M165" t="s">
        <v>280</v>
      </c>
      <c r="N165" s="38">
        <v>5.9400000000000001E-2</v>
      </c>
      <c r="O165" s="31">
        <v>31</v>
      </c>
      <c r="P165" s="18">
        <v>116902.35</v>
      </c>
      <c r="Q165" s="18">
        <v>61125</v>
      </c>
      <c r="R165" s="101">
        <v>7233</v>
      </c>
      <c r="S165" s="18">
        <v>6943.9995900000004</v>
      </c>
      <c r="T165" s="18">
        <f t="shared" si="14"/>
        <v>289.00040999999965</v>
      </c>
      <c r="U165" s="38">
        <f t="shared" si="12"/>
        <v>6.1872152270677189E-2</v>
      </c>
      <c r="V165" s="38">
        <f t="shared" si="13"/>
        <v>5.9400000000000001E-2</v>
      </c>
      <c r="W165" s="38">
        <f t="shared" si="15"/>
        <v>2.4721522706771873E-3</v>
      </c>
    </row>
    <row r="166" spans="1:23" hidden="1" x14ac:dyDescent="0.2">
      <c r="A166">
        <v>1157</v>
      </c>
      <c r="B166" t="s">
        <v>406</v>
      </c>
      <c r="C166" s="100" t="s">
        <v>398</v>
      </c>
      <c r="D166" s="100" t="s">
        <v>402</v>
      </c>
      <c r="E166" s="11">
        <v>0.05</v>
      </c>
      <c r="F166" t="s">
        <v>269</v>
      </c>
      <c r="G166" t="s">
        <v>393</v>
      </c>
      <c r="H166">
        <v>75</v>
      </c>
      <c r="I166" t="s">
        <v>266</v>
      </c>
      <c r="J166" t="s">
        <v>269</v>
      </c>
      <c r="K166" t="s">
        <v>392</v>
      </c>
      <c r="L166" t="s">
        <v>391</v>
      </c>
      <c r="M166" t="s">
        <v>280</v>
      </c>
      <c r="N166" s="38">
        <v>5.9400000000000001E-2</v>
      </c>
      <c r="O166" s="31">
        <v>31</v>
      </c>
      <c r="P166" s="18">
        <v>115858.6</v>
      </c>
      <c r="Q166" s="18">
        <v>73561</v>
      </c>
      <c r="R166" s="101">
        <v>7272</v>
      </c>
      <c r="S166" s="18">
        <v>6882.0008400000006</v>
      </c>
      <c r="T166" s="18">
        <f t="shared" si="14"/>
        <v>389.99915999999939</v>
      </c>
      <c r="U166" s="38">
        <f t="shared" si="12"/>
        <v>6.2766164963153362E-2</v>
      </c>
      <c r="V166" s="38">
        <f t="shared" si="13"/>
        <v>5.9400000000000001E-2</v>
      </c>
      <c r="W166" s="38">
        <f t="shared" si="15"/>
        <v>3.3661649631533605E-3</v>
      </c>
    </row>
    <row r="167" spans="1:23" hidden="1" x14ac:dyDescent="0.2">
      <c r="A167">
        <v>1158</v>
      </c>
      <c r="B167" t="s">
        <v>406</v>
      </c>
      <c r="C167" s="100" t="s">
        <v>396</v>
      </c>
      <c r="D167" s="100" t="s">
        <v>394</v>
      </c>
      <c r="E167" s="11">
        <v>0.05</v>
      </c>
      <c r="F167" t="s">
        <v>269</v>
      </c>
      <c r="G167" t="s">
        <v>393</v>
      </c>
      <c r="H167">
        <v>75</v>
      </c>
      <c r="I167" t="s">
        <v>266</v>
      </c>
      <c r="J167" t="s">
        <v>269</v>
      </c>
      <c r="K167" t="s">
        <v>392</v>
      </c>
      <c r="L167" t="s">
        <v>391</v>
      </c>
      <c r="M167" t="s">
        <v>275</v>
      </c>
      <c r="N167" s="38">
        <v>5.9400000000000001E-2</v>
      </c>
      <c r="O167" s="31">
        <v>31</v>
      </c>
      <c r="P167" s="18">
        <v>123643.1</v>
      </c>
      <c r="Q167" s="18">
        <v>77869</v>
      </c>
      <c r="R167" s="101">
        <v>7698</v>
      </c>
      <c r="S167" s="18">
        <v>7344.4001400000006</v>
      </c>
      <c r="T167" s="18">
        <f t="shared" si="14"/>
        <v>353.59985999999935</v>
      </c>
      <c r="U167" s="38">
        <f t="shared" si="12"/>
        <v>6.2259843048257442E-2</v>
      </c>
      <c r="V167" s="38">
        <f t="shared" si="13"/>
        <v>5.9400000000000001E-2</v>
      </c>
      <c r="W167" s="38">
        <f t="shared" si="15"/>
        <v>2.8598430482574405E-3</v>
      </c>
    </row>
    <row r="168" spans="1:23" hidden="1" x14ac:dyDescent="0.2">
      <c r="A168">
        <v>1159</v>
      </c>
      <c r="B168" t="s">
        <v>406</v>
      </c>
      <c r="C168" s="100" t="s">
        <v>396</v>
      </c>
      <c r="D168" s="100" t="s">
        <v>403</v>
      </c>
      <c r="E168" s="11">
        <v>0.05</v>
      </c>
      <c r="F168" t="s">
        <v>269</v>
      </c>
      <c r="G168" t="s">
        <v>393</v>
      </c>
      <c r="H168">
        <v>75</v>
      </c>
      <c r="I168" t="s">
        <v>266</v>
      </c>
      <c r="J168" t="s">
        <v>269</v>
      </c>
      <c r="K168" t="s">
        <v>392</v>
      </c>
      <c r="L168" t="s">
        <v>391</v>
      </c>
      <c r="M168" t="s">
        <v>275</v>
      </c>
      <c r="N168" s="38">
        <v>5.9400000000000001E-2</v>
      </c>
      <c r="O168" s="31">
        <v>31</v>
      </c>
      <c r="P168" s="18">
        <v>125989</v>
      </c>
      <c r="Q168" s="18">
        <v>47715</v>
      </c>
      <c r="R168" s="101">
        <v>7180</v>
      </c>
      <c r="S168" s="18">
        <v>7483.7466000000004</v>
      </c>
      <c r="T168" s="18">
        <f t="shared" si="14"/>
        <v>-303.7466000000004</v>
      </c>
      <c r="U168" s="38">
        <f t="shared" si="12"/>
        <v>5.6989102223209964E-2</v>
      </c>
      <c r="V168" s="38">
        <f t="shared" si="13"/>
        <v>5.9400000000000001E-2</v>
      </c>
      <c r="W168" s="38">
        <f t="shared" si="15"/>
        <v>-2.4108977767900372E-3</v>
      </c>
    </row>
    <row r="169" spans="1:23" hidden="1" x14ac:dyDescent="0.2">
      <c r="A169">
        <v>1160</v>
      </c>
      <c r="B169" t="s">
        <v>395</v>
      </c>
      <c r="C169" s="100" t="s">
        <v>394</v>
      </c>
      <c r="D169" s="100" t="s">
        <v>403</v>
      </c>
      <c r="E169" s="11">
        <v>0.01</v>
      </c>
      <c r="F169" t="s">
        <v>269</v>
      </c>
      <c r="G169" t="s">
        <v>393</v>
      </c>
      <c r="H169">
        <v>300</v>
      </c>
      <c r="I169" t="s">
        <v>266</v>
      </c>
      <c r="J169" t="s">
        <v>265</v>
      </c>
      <c r="K169" t="s">
        <v>392</v>
      </c>
      <c r="L169" t="s">
        <v>391</v>
      </c>
      <c r="M169" t="s">
        <v>279</v>
      </c>
      <c r="N169" s="38">
        <v>8.1900000000000001E-2</v>
      </c>
      <c r="O169" s="31">
        <v>31</v>
      </c>
      <c r="P169" s="18">
        <v>71916.97</v>
      </c>
      <c r="Q169" s="18">
        <v>36880</v>
      </c>
      <c r="R169" s="101">
        <v>5998</v>
      </c>
      <c r="S169" s="18">
        <v>5889.9998430000005</v>
      </c>
      <c r="T169" s="18">
        <f t="shared" si="14"/>
        <v>108.00015699999949</v>
      </c>
      <c r="U169" s="38">
        <f t="shared" ref="U169:U200" si="16">R169/P169</f>
        <v>8.3401733971828901E-2</v>
      </c>
      <c r="V169" s="38">
        <f t="shared" ref="V169:V200" si="17">S169/P169</f>
        <v>8.1900000000000001E-2</v>
      </c>
      <c r="W169" s="38">
        <f t="shared" si="15"/>
        <v>1.5017339718289002E-3</v>
      </c>
    </row>
    <row r="170" spans="1:23" hidden="1" x14ac:dyDescent="0.2">
      <c r="A170">
        <v>1161</v>
      </c>
      <c r="B170" t="s">
        <v>395</v>
      </c>
      <c r="C170" s="100" t="s">
        <v>394</v>
      </c>
      <c r="D170" s="100" t="s">
        <v>404</v>
      </c>
      <c r="E170" s="11">
        <v>0.01</v>
      </c>
      <c r="F170" t="s">
        <v>269</v>
      </c>
      <c r="G170" t="s">
        <v>393</v>
      </c>
      <c r="H170">
        <v>300</v>
      </c>
      <c r="I170" t="s">
        <v>266</v>
      </c>
      <c r="J170" t="s">
        <v>265</v>
      </c>
      <c r="K170" t="s">
        <v>392</v>
      </c>
      <c r="L170" t="s">
        <v>391</v>
      </c>
      <c r="M170" t="s">
        <v>279</v>
      </c>
      <c r="N170" s="38">
        <v>8.1900000000000001E-2</v>
      </c>
      <c r="O170" s="31">
        <v>31</v>
      </c>
      <c r="P170" s="18">
        <v>64725.27</v>
      </c>
      <c r="Q170" s="18">
        <v>37851</v>
      </c>
      <c r="R170" s="101">
        <v>5469</v>
      </c>
      <c r="S170" s="18">
        <v>5300.999613</v>
      </c>
      <c r="T170" s="18">
        <f t="shared" si="14"/>
        <v>168.00038700000005</v>
      </c>
      <c r="U170" s="38">
        <f t="shared" si="16"/>
        <v>8.4495591907148476E-2</v>
      </c>
      <c r="V170" s="38">
        <f t="shared" si="17"/>
        <v>8.1900000000000001E-2</v>
      </c>
      <c r="W170" s="38">
        <f t="shared" si="15"/>
        <v>2.5955919071484757E-3</v>
      </c>
    </row>
    <row r="171" spans="1:23" hidden="1" x14ac:dyDescent="0.2">
      <c r="A171">
        <v>1162</v>
      </c>
      <c r="B171" t="s">
        <v>395</v>
      </c>
      <c r="C171" s="100" t="s">
        <v>394</v>
      </c>
      <c r="D171" s="100" t="s">
        <v>410</v>
      </c>
      <c r="E171" s="11">
        <v>0.01</v>
      </c>
      <c r="F171" t="s">
        <v>269</v>
      </c>
      <c r="G171" t="s">
        <v>393</v>
      </c>
      <c r="H171">
        <v>300</v>
      </c>
      <c r="I171" t="s">
        <v>266</v>
      </c>
      <c r="J171" t="s">
        <v>265</v>
      </c>
      <c r="K171" t="s">
        <v>392</v>
      </c>
      <c r="L171" t="s">
        <v>391</v>
      </c>
      <c r="M171" t="s">
        <v>279</v>
      </c>
      <c r="N171" s="38">
        <v>8.1900000000000001E-2</v>
      </c>
      <c r="O171" s="31">
        <v>31</v>
      </c>
      <c r="P171" s="18">
        <v>67374.850000000006</v>
      </c>
      <c r="Q171" s="18">
        <v>40104</v>
      </c>
      <c r="R171" s="101">
        <v>5702</v>
      </c>
      <c r="S171" s="18">
        <v>5518.0002150000009</v>
      </c>
      <c r="T171" s="18">
        <f t="shared" si="14"/>
        <v>183.99978499999906</v>
      </c>
      <c r="U171" s="38">
        <f t="shared" si="16"/>
        <v>8.4630986191434929E-2</v>
      </c>
      <c r="V171" s="38">
        <f t="shared" si="17"/>
        <v>8.1900000000000001E-2</v>
      </c>
      <c r="W171" s="38">
        <f t="shared" si="15"/>
        <v>2.7309861914349282E-3</v>
      </c>
    </row>
    <row r="172" spans="1:23" hidden="1" x14ac:dyDescent="0.2">
      <c r="A172">
        <v>1163</v>
      </c>
      <c r="B172" t="s">
        <v>395</v>
      </c>
      <c r="C172" s="100" t="s">
        <v>403</v>
      </c>
      <c r="D172" s="100" t="s">
        <v>403</v>
      </c>
      <c r="E172" s="11">
        <v>0.25</v>
      </c>
      <c r="F172" t="s">
        <v>269</v>
      </c>
      <c r="G172" t="s">
        <v>393</v>
      </c>
      <c r="H172">
        <v>4</v>
      </c>
      <c r="I172" t="s">
        <v>270</v>
      </c>
      <c r="J172" t="s">
        <v>269</v>
      </c>
      <c r="K172" t="s">
        <v>392</v>
      </c>
      <c r="L172" t="s">
        <v>391</v>
      </c>
      <c r="M172" t="s">
        <v>278</v>
      </c>
      <c r="N172" s="38">
        <v>5.2400000000000002E-2</v>
      </c>
      <c r="O172" s="31">
        <v>31</v>
      </c>
      <c r="P172" s="18">
        <v>126011.5</v>
      </c>
      <c r="Q172" s="18">
        <v>242330</v>
      </c>
      <c r="R172" s="101">
        <v>6867</v>
      </c>
      <c r="S172" s="18">
        <v>6603.0026000000007</v>
      </c>
      <c r="T172" s="18">
        <f t="shared" si="14"/>
        <v>263.99739999999929</v>
      </c>
      <c r="U172" s="38">
        <f t="shared" si="16"/>
        <v>5.4495026247604383E-2</v>
      </c>
      <c r="V172" s="38">
        <f t="shared" si="17"/>
        <v>5.2400000000000009E-2</v>
      </c>
      <c r="W172" s="38">
        <f t="shared" si="15"/>
        <v>2.0950262476043743E-3</v>
      </c>
    </row>
    <row r="173" spans="1:23" hidden="1" x14ac:dyDescent="0.2">
      <c r="A173">
        <v>1164</v>
      </c>
      <c r="B173" t="s">
        <v>395</v>
      </c>
      <c r="C173" s="100" t="s">
        <v>403</v>
      </c>
      <c r="D173" s="100" t="s">
        <v>396</v>
      </c>
      <c r="E173" s="11">
        <v>0.25</v>
      </c>
      <c r="F173" t="s">
        <v>269</v>
      </c>
      <c r="G173" t="s">
        <v>393</v>
      </c>
      <c r="H173">
        <v>4</v>
      </c>
      <c r="I173" t="s">
        <v>270</v>
      </c>
      <c r="J173" t="s">
        <v>269</v>
      </c>
      <c r="K173" t="s">
        <v>392</v>
      </c>
      <c r="L173" t="s">
        <v>391</v>
      </c>
      <c r="M173" t="s">
        <v>278</v>
      </c>
      <c r="N173" s="38">
        <v>6.7900000000000002E-2</v>
      </c>
      <c r="O173" s="31">
        <v>31</v>
      </c>
      <c r="P173" s="18">
        <v>98159</v>
      </c>
      <c r="Q173" s="18">
        <v>144351</v>
      </c>
      <c r="R173" s="101">
        <v>6754</v>
      </c>
      <c r="S173" s="18">
        <v>6664.9961000000003</v>
      </c>
      <c r="T173" s="18">
        <f t="shared" si="14"/>
        <v>89.003899999999703</v>
      </c>
      <c r="U173" s="38">
        <f t="shared" si="16"/>
        <v>6.8806731934921914E-2</v>
      </c>
      <c r="V173" s="38">
        <f t="shared" si="17"/>
        <v>6.7900000000000002E-2</v>
      </c>
      <c r="W173" s="38">
        <f t="shared" si="15"/>
        <v>9.0673193492191162E-4</v>
      </c>
    </row>
    <row r="174" spans="1:23" hidden="1" x14ac:dyDescent="0.2">
      <c r="A174">
        <v>1165</v>
      </c>
      <c r="B174" t="s">
        <v>395</v>
      </c>
      <c r="C174" s="100" t="s">
        <v>403</v>
      </c>
      <c r="D174" s="100" t="s">
        <v>402</v>
      </c>
      <c r="E174" s="11">
        <v>0.25</v>
      </c>
      <c r="F174" t="s">
        <v>269</v>
      </c>
      <c r="G174" t="s">
        <v>393</v>
      </c>
      <c r="H174">
        <v>4</v>
      </c>
      <c r="I174" t="s">
        <v>270</v>
      </c>
      <c r="J174" t="s">
        <v>269</v>
      </c>
      <c r="K174" t="s">
        <v>392</v>
      </c>
      <c r="L174" t="s">
        <v>391</v>
      </c>
      <c r="M174" t="s">
        <v>278</v>
      </c>
      <c r="N174" s="38">
        <v>5.2400000000000002E-2</v>
      </c>
      <c r="O174" s="31">
        <v>31</v>
      </c>
      <c r="P174" s="18">
        <v>124828.25</v>
      </c>
      <c r="Q174" s="18">
        <v>170998</v>
      </c>
      <c r="R174" s="101">
        <v>6574</v>
      </c>
      <c r="S174" s="18">
        <v>6541.0003000000006</v>
      </c>
      <c r="T174" s="18">
        <f t="shared" si="14"/>
        <v>32.999699999999393</v>
      </c>
      <c r="U174" s="38">
        <f t="shared" si="16"/>
        <v>5.2664360831782872E-2</v>
      </c>
      <c r="V174" s="38">
        <f t="shared" si="17"/>
        <v>5.2400000000000002E-2</v>
      </c>
      <c r="W174" s="38">
        <f t="shared" si="15"/>
        <v>2.6436083178286995E-4</v>
      </c>
    </row>
    <row r="175" spans="1:23" hidden="1" x14ac:dyDescent="0.2">
      <c r="A175">
        <v>1166</v>
      </c>
      <c r="B175" t="s">
        <v>395</v>
      </c>
      <c r="C175" s="100" t="s">
        <v>403</v>
      </c>
      <c r="D175" s="100" t="s">
        <v>398</v>
      </c>
      <c r="E175" s="11">
        <v>0.25</v>
      </c>
      <c r="F175" t="s">
        <v>269</v>
      </c>
      <c r="G175" t="s">
        <v>393</v>
      </c>
      <c r="H175">
        <v>4</v>
      </c>
      <c r="I175" t="s">
        <v>270</v>
      </c>
      <c r="J175" t="s">
        <v>269</v>
      </c>
      <c r="K175" t="s">
        <v>392</v>
      </c>
      <c r="L175" t="s">
        <v>391</v>
      </c>
      <c r="M175" t="s">
        <v>278</v>
      </c>
      <c r="N175" s="38">
        <v>6.7900000000000002E-2</v>
      </c>
      <c r="O175" s="31">
        <v>31</v>
      </c>
      <c r="P175" s="18">
        <v>99985.25</v>
      </c>
      <c r="Q175" s="18">
        <v>175413</v>
      </c>
      <c r="R175" s="101">
        <v>7004</v>
      </c>
      <c r="S175" s="18">
        <v>6788.9984750000003</v>
      </c>
      <c r="T175" s="18">
        <f t="shared" si="14"/>
        <v>215.00152499999967</v>
      </c>
      <c r="U175" s="38">
        <f t="shared" si="16"/>
        <v>7.0050332424032538E-2</v>
      </c>
      <c r="V175" s="38">
        <f t="shared" si="17"/>
        <v>6.7900000000000002E-2</v>
      </c>
      <c r="W175" s="38">
        <f t="shared" si="15"/>
        <v>2.1503324240325361E-3</v>
      </c>
    </row>
    <row r="176" spans="1:23" hidden="1" x14ac:dyDescent="0.2">
      <c r="A176">
        <v>1167</v>
      </c>
      <c r="B176" t="s">
        <v>395</v>
      </c>
      <c r="C176" s="100" t="s">
        <v>394</v>
      </c>
      <c r="D176" s="100" t="s">
        <v>402</v>
      </c>
      <c r="E176" s="11">
        <v>0.01</v>
      </c>
      <c r="F176" t="s">
        <v>269</v>
      </c>
      <c r="G176" t="s">
        <v>393</v>
      </c>
      <c r="H176">
        <v>300</v>
      </c>
      <c r="I176" t="s">
        <v>266</v>
      </c>
      <c r="J176" t="s">
        <v>265</v>
      </c>
      <c r="K176" t="s">
        <v>392</v>
      </c>
      <c r="L176" t="s">
        <v>391</v>
      </c>
      <c r="M176" t="s">
        <v>277</v>
      </c>
      <c r="N176" s="38">
        <v>8.1900000000000001E-2</v>
      </c>
      <c r="O176" s="31">
        <v>31</v>
      </c>
      <c r="P176" s="18">
        <v>68888.89</v>
      </c>
      <c r="Q176" s="18">
        <v>35328</v>
      </c>
      <c r="R176" s="101">
        <v>5745</v>
      </c>
      <c r="S176" s="18">
        <v>5642.0000909999999</v>
      </c>
      <c r="T176" s="18">
        <f t="shared" si="14"/>
        <v>102.99990900000012</v>
      </c>
      <c r="U176" s="38">
        <f t="shared" si="16"/>
        <v>8.3395159945239355E-2</v>
      </c>
      <c r="V176" s="38">
        <f t="shared" si="17"/>
        <v>8.1900000000000001E-2</v>
      </c>
      <c r="W176" s="38">
        <f t="shared" si="15"/>
        <v>1.4951599452393549E-3</v>
      </c>
    </row>
    <row r="177" spans="1:23" hidden="1" x14ac:dyDescent="0.2">
      <c r="A177">
        <v>1168</v>
      </c>
      <c r="B177" t="s">
        <v>395</v>
      </c>
      <c r="C177" s="100" t="s">
        <v>394</v>
      </c>
      <c r="D177" s="100" t="s">
        <v>409</v>
      </c>
      <c r="E177" s="11">
        <v>0.01</v>
      </c>
      <c r="F177" t="s">
        <v>269</v>
      </c>
      <c r="G177" t="s">
        <v>393</v>
      </c>
      <c r="H177">
        <v>300</v>
      </c>
      <c r="I177" t="s">
        <v>266</v>
      </c>
      <c r="J177" t="s">
        <v>265</v>
      </c>
      <c r="K177" t="s">
        <v>392</v>
      </c>
      <c r="L177" t="s">
        <v>391</v>
      </c>
      <c r="M177" t="s">
        <v>277</v>
      </c>
      <c r="N177" s="38">
        <v>8.1900000000000001E-2</v>
      </c>
      <c r="O177" s="31">
        <v>31</v>
      </c>
      <c r="P177" s="18">
        <v>69645.91</v>
      </c>
      <c r="Q177" s="18">
        <v>34650</v>
      </c>
      <c r="R177" s="101">
        <v>5790</v>
      </c>
      <c r="S177" s="18">
        <v>5704.0000290000007</v>
      </c>
      <c r="T177" s="18">
        <f t="shared" si="14"/>
        <v>85.999970999999277</v>
      </c>
      <c r="U177" s="38">
        <f t="shared" si="16"/>
        <v>8.3134817249139251E-2</v>
      </c>
      <c r="V177" s="38">
        <f t="shared" si="17"/>
        <v>8.1900000000000001E-2</v>
      </c>
      <c r="W177" s="38">
        <f t="shared" si="15"/>
        <v>1.2348172491392501E-3</v>
      </c>
    </row>
    <row r="178" spans="1:23" hidden="1" x14ac:dyDescent="0.2">
      <c r="A178">
        <v>1169</v>
      </c>
      <c r="B178" t="s">
        <v>395</v>
      </c>
      <c r="C178" s="100" t="s">
        <v>394</v>
      </c>
      <c r="D178" s="100">
        <v>11</v>
      </c>
      <c r="E178" s="11">
        <v>0.01</v>
      </c>
      <c r="F178" t="s">
        <v>269</v>
      </c>
      <c r="G178" t="s">
        <v>393</v>
      </c>
      <c r="H178">
        <v>300</v>
      </c>
      <c r="I178" t="s">
        <v>266</v>
      </c>
      <c r="J178" t="s">
        <v>265</v>
      </c>
      <c r="K178" t="s">
        <v>392</v>
      </c>
      <c r="L178" t="s">
        <v>391</v>
      </c>
      <c r="M178" t="s">
        <v>277</v>
      </c>
      <c r="N178" s="38">
        <v>8.1900000000000001E-2</v>
      </c>
      <c r="O178" s="31">
        <v>31</v>
      </c>
      <c r="P178" s="18">
        <v>79487.179999999993</v>
      </c>
      <c r="Q178" s="18">
        <v>42735</v>
      </c>
      <c r="R178" s="101">
        <v>6662</v>
      </c>
      <c r="S178" s="18">
        <v>6510.0000419999997</v>
      </c>
      <c r="T178" s="18">
        <f t="shared" si="14"/>
        <v>151.99995800000033</v>
      </c>
      <c r="U178" s="38">
        <f t="shared" si="16"/>
        <v>8.38122575237919E-2</v>
      </c>
      <c r="V178" s="38">
        <f t="shared" si="17"/>
        <v>8.1900000000000001E-2</v>
      </c>
      <c r="W178" s="38">
        <f t="shared" si="15"/>
        <v>1.9122575237918993E-3</v>
      </c>
    </row>
    <row r="179" spans="1:23" hidden="1" x14ac:dyDescent="0.2">
      <c r="A179">
        <v>1171</v>
      </c>
      <c r="B179" t="s">
        <v>406</v>
      </c>
      <c r="C179" s="100" t="s">
        <v>396</v>
      </c>
      <c r="D179" s="100" t="s">
        <v>396</v>
      </c>
      <c r="E179" s="11">
        <v>0.05</v>
      </c>
      <c r="F179" t="s">
        <v>269</v>
      </c>
      <c r="G179" t="s">
        <v>393</v>
      </c>
      <c r="H179">
        <v>75</v>
      </c>
      <c r="I179" t="s">
        <v>266</v>
      </c>
      <c r="J179" t="s">
        <v>269</v>
      </c>
      <c r="K179" t="s">
        <v>392</v>
      </c>
      <c r="L179" t="s">
        <v>391</v>
      </c>
      <c r="M179" t="s">
        <v>276</v>
      </c>
      <c r="N179" s="38">
        <v>5.9400000000000001E-2</v>
      </c>
      <c r="O179" s="31">
        <v>31</v>
      </c>
      <c r="P179" s="18">
        <v>105420.9</v>
      </c>
      <c r="Q179" s="18">
        <v>42887</v>
      </c>
      <c r="R179" s="101">
        <v>6371</v>
      </c>
      <c r="S179" s="18">
        <v>6262.0014599999995</v>
      </c>
      <c r="T179" s="18">
        <f t="shared" si="14"/>
        <v>108.9985400000005</v>
      </c>
      <c r="U179" s="38">
        <f t="shared" si="16"/>
        <v>6.0433936724122068E-2</v>
      </c>
      <c r="V179" s="38">
        <f t="shared" si="17"/>
        <v>5.9400000000000001E-2</v>
      </c>
      <c r="W179" s="38">
        <f t="shared" si="15"/>
        <v>1.0339367241220671E-3</v>
      </c>
    </row>
    <row r="180" spans="1:23" hidden="1" x14ac:dyDescent="0.2">
      <c r="A180">
        <v>1172</v>
      </c>
      <c r="B180" t="s">
        <v>406</v>
      </c>
      <c r="C180" s="100" t="s">
        <v>396</v>
      </c>
      <c r="D180" s="100" t="s">
        <v>398</v>
      </c>
      <c r="E180" s="11">
        <v>0.05</v>
      </c>
      <c r="F180" t="s">
        <v>269</v>
      </c>
      <c r="G180" t="s">
        <v>393</v>
      </c>
      <c r="H180">
        <v>75</v>
      </c>
      <c r="I180" t="s">
        <v>266</v>
      </c>
      <c r="J180" t="s">
        <v>269</v>
      </c>
      <c r="K180" t="s">
        <v>392</v>
      </c>
      <c r="L180" t="s">
        <v>391</v>
      </c>
      <c r="M180" t="s">
        <v>276</v>
      </c>
      <c r="N180" s="38">
        <v>5.9400000000000001E-2</v>
      </c>
      <c r="O180" s="31">
        <v>31</v>
      </c>
      <c r="P180" s="18">
        <v>106464.65</v>
      </c>
      <c r="Q180" s="18">
        <v>37356</v>
      </c>
      <c r="R180" s="101">
        <v>6324</v>
      </c>
      <c r="S180" s="18">
        <v>6324.0002100000002</v>
      </c>
      <c r="T180" s="18">
        <f t="shared" si="14"/>
        <v>-2.1000000015192199E-4</v>
      </c>
      <c r="U180" s="38">
        <f t="shared" si="16"/>
        <v>5.9399998027514299E-2</v>
      </c>
      <c r="V180" s="38">
        <f t="shared" si="17"/>
        <v>5.9400000000000001E-2</v>
      </c>
      <c r="W180" s="38">
        <f t="shared" si="15"/>
        <v>-1.9724857025504861E-9</v>
      </c>
    </row>
    <row r="181" spans="1:23" hidden="1" x14ac:dyDescent="0.2">
      <c r="A181">
        <v>1173</v>
      </c>
      <c r="B181" t="s">
        <v>401</v>
      </c>
      <c r="C181" s="100" t="s">
        <v>398</v>
      </c>
      <c r="D181" s="100" t="s">
        <v>404</v>
      </c>
      <c r="E181" s="11">
        <v>0.05</v>
      </c>
      <c r="F181" t="s">
        <v>269</v>
      </c>
      <c r="G181" t="s">
        <v>393</v>
      </c>
      <c r="H181">
        <v>75</v>
      </c>
      <c r="I181" t="s">
        <v>266</v>
      </c>
      <c r="J181" t="s">
        <v>269</v>
      </c>
      <c r="K181" t="s">
        <v>392</v>
      </c>
      <c r="L181" t="s">
        <v>391</v>
      </c>
      <c r="M181" t="s">
        <v>275</v>
      </c>
      <c r="N181" s="38">
        <v>5.9400000000000001E-2</v>
      </c>
      <c r="O181" s="31">
        <v>15</v>
      </c>
      <c r="P181" s="18">
        <v>53852.49</v>
      </c>
      <c r="Q181" s="18">
        <v>18600.484261501209</v>
      </c>
      <c r="R181" s="101">
        <v>3217.4334140435835</v>
      </c>
      <c r="S181" s="18">
        <v>3198.8379059999997</v>
      </c>
      <c r="T181" s="18">
        <f t="shared" si="14"/>
        <v>18.595508043583777</v>
      </c>
      <c r="U181" s="38">
        <f t="shared" si="16"/>
        <v>5.9745304516905046E-2</v>
      </c>
      <c r="V181" s="38">
        <f t="shared" si="17"/>
        <v>5.9399999999999994E-2</v>
      </c>
      <c r="W181" s="38">
        <f t="shared" si="15"/>
        <v>3.4530451690505115E-4</v>
      </c>
    </row>
    <row r="182" spans="1:23" hidden="1" x14ac:dyDescent="0.2">
      <c r="A182">
        <v>1174</v>
      </c>
      <c r="B182" t="s">
        <v>401</v>
      </c>
      <c r="C182" s="100" t="s">
        <v>398</v>
      </c>
      <c r="D182" s="100" t="s">
        <v>394</v>
      </c>
      <c r="E182" s="11">
        <v>0.05</v>
      </c>
      <c r="F182" t="s">
        <v>269</v>
      </c>
      <c r="G182" t="s">
        <v>393</v>
      </c>
      <c r="H182">
        <v>75</v>
      </c>
      <c r="I182" t="s">
        <v>266</v>
      </c>
      <c r="J182" t="s">
        <v>269</v>
      </c>
      <c r="K182" t="s">
        <v>392</v>
      </c>
      <c r="L182" t="s">
        <v>391</v>
      </c>
      <c r="M182" t="s">
        <v>275</v>
      </c>
      <c r="N182" s="38">
        <v>5.9400000000000001E-2</v>
      </c>
      <c r="O182" s="31">
        <v>31</v>
      </c>
      <c r="P182" s="18">
        <v>110074.05</v>
      </c>
      <c r="Q182" s="18">
        <v>37338</v>
      </c>
      <c r="R182" s="101">
        <v>6458</v>
      </c>
      <c r="S182" s="18">
        <v>6538.3985700000003</v>
      </c>
      <c r="T182" s="18">
        <f t="shared" si="14"/>
        <v>-80.398570000000291</v>
      </c>
      <c r="U182" s="38">
        <f t="shared" si="16"/>
        <v>5.8669595604050183E-2</v>
      </c>
      <c r="V182" s="38">
        <f t="shared" si="17"/>
        <v>5.9400000000000001E-2</v>
      </c>
      <c r="W182" s="38">
        <f t="shared" si="15"/>
        <v>-7.3040439594981854E-4</v>
      </c>
    </row>
    <row r="183" spans="1:23" hidden="1" x14ac:dyDescent="0.2">
      <c r="A183">
        <v>1175</v>
      </c>
      <c r="B183" t="s">
        <v>401</v>
      </c>
      <c r="C183" s="100" t="s">
        <v>398</v>
      </c>
      <c r="D183" s="100" t="s">
        <v>402</v>
      </c>
      <c r="E183" s="11">
        <v>0.05</v>
      </c>
      <c r="F183" t="s">
        <v>269</v>
      </c>
      <c r="G183" t="s">
        <v>393</v>
      </c>
      <c r="H183">
        <v>75</v>
      </c>
      <c r="I183" t="s">
        <v>266</v>
      </c>
      <c r="J183" t="s">
        <v>269</v>
      </c>
      <c r="K183" t="s">
        <v>392</v>
      </c>
      <c r="L183" t="s">
        <v>391</v>
      </c>
      <c r="M183" t="s">
        <v>274</v>
      </c>
      <c r="N183" s="38">
        <v>5.9400000000000001E-2</v>
      </c>
      <c r="O183" s="31">
        <v>31</v>
      </c>
      <c r="P183" s="18">
        <v>106986.55</v>
      </c>
      <c r="Q183" s="18">
        <v>35331</v>
      </c>
      <c r="R183" s="101">
        <v>6305</v>
      </c>
      <c r="S183" s="18">
        <v>6355.0010700000003</v>
      </c>
      <c r="T183" s="18">
        <f t="shared" si="14"/>
        <v>-50.001070000000254</v>
      </c>
      <c r="U183" s="38">
        <f t="shared" si="16"/>
        <v>5.8932641532977739E-2</v>
      </c>
      <c r="V183" s="38">
        <f t="shared" si="17"/>
        <v>5.9400000000000001E-2</v>
      </c>
      <c r="W183" s="38">
        <f t="shared" si="15"/>
        <v>-4.6735846702226219E-4</v>
      </c>
    </row>
    <row r="184" spans="1:23" hidden="1" x14ac:dyDescent="0.2">
      <c r="A184">
        <v>1176</v>
      </c>
      <c r="B184" t="s">
        <v>401</v>
      </c>
      <c r="C184" s="100" t="s">
        <v>398</v>
      </c>
      <c r="D184" s="100" t="s">
        <v>398</v>
      </c>
      <c r="E184" s="11">
        <v>0.05</v>
      </c>
      <c r="F184" t="s">
        <v>269</v>
      </c>
      <c r="G184" t="s">
        <v>393</v>
      </c>
      <c r="H184">
        <v>75</v>
      </c>
      <c r="I184" t="s">
        <v>266</v>
      </c>
      <c r="J184" t="s">
        <v>269</v>
      </c>
      <c r="K184" t="s">
        <v>392</v>
      </c>
      <c r="L184" t="s">
        <v>391</v>
      </c>
      <c r="M184" t="s">
        <v>274</v>
      </c>
      <c r="N184" s="38">
        <v>5.9400000000000001E-2</v>
      </c>
      <c r="O184" s="31">
        <v>31</v>
      </c>
      <c r="P184" s="18">
        <v>107508.4</v>
      </c>
      <c r="Q184" s="18">
        <v>36802</v>
      </c>
      <c r="R184" s="101">
        <v>6366</v>
      </c>
      <c r="S184" s="18">
        <v>6385.9989599999999</v>
      </c>
      <c r="T184" s="18">
        <f t="shared" si="14"/>
        <v>-19.998959999999897</v>
      </c>
      <c r="U184" s="38">
        <f t="shared" si="16"/>
        <v>5.9213977698486818E-2</v>
      </c>
      <c r="V184" s="38">
        <f t="shared" si="17"/>
        <v>5.9400000000000001E-2</v>
      </c>
      <c r="W184" s="38">
        <f t="shared" si="15"/>
        <v>-1.8602230151318344E-4</v>
      </c>
    </row>
    <row r="185" spans="1:23" hidden="1" x14ac:dyDescent="0.2">
      <c r="A185">
        <v>1177</v>
      </c>
      <c r="B185" t="s">
        <v>401</v>
      </c>
      <c r="C185" s="100" t="s">
        <v>398</v>
      </c>
      <c r="D185" s="100" t="s">
        <v>403</v>
      </c>
      <c r="E185" s="11">
        <v>0.05</v>
      </c>
      <c r="F185" t="s">
        <v>269</v>
      </c>
      <c r="G185" t="s">
        <v>393</v>
      </c>
      <c r="H185">
        <v>75</v>
      </c>
      <c r="I185" t="s">
        <v>266</v>
      </c>
      <c r="J185" t="s">
        <v>269</v>
      </c>
      <c r="K185" t="s">
        <v>392</v>
      </c>
      <c r="L185" t="s">
        <v>391</v>
      </c>
      <c r="M185" t="s">
        <v>274</v>
      </c>
      <c r="N185" s="38">
        <v>5.9400000000000001E-2</v>
      </c>
      <c r="O185" s="31">
        <v>31</v>
      </c>
      <c r="P185" s="18">
        <v>115555</v>
      </c>
      <c r="Q185" s="18">
        <v>44129</v>
      </c>
      <c r="R185" s="101">
        <v>7552</v>
      </c>
      <c r="S185" s="18">
        <v>6863.9670000000006</v>
      </c>
      <c r="T185" s="18">
        <f t="shared" si="14"/>
        <v>688.03299999999945</v>
      </c>
      <c r="U185" s="38">
        <f t="shared" si="16"/>
        <v>6.5354160356540181E-2</v>
      </c>
      <c r="V185" s="38">
        <f t="shared" si="17"/>
        <v>5.9400000000000001E-2</v>
      </c>
      <c r="W185" s="38">
        <f t="shared" si="15"/>
        <v>5.9541603565401793E-3</v>
      </c>
    </row>
    <row r="186" spans="1:23" hidden="1" x14ac:dyDescent="0.2">
      <c r="A186">
        <v>1178</v>
      </c>
      <c r="B186" t="s">
        <v>401</v>
      </c>
      <c r="C186" s="100" t="s">
        <v>398</v>
      </c>
      <c r="D186" s="100" t="s">
        <v>396</v>
      </c>
      <c r="E186" s="11">
        <v>0.05</v>
      </c>
      <c r="F186" t="s">
        <v>269</v>
      </c>
      <c r="G186" t="s">
        <v>393</v>
      </c>
      <c r="H186">
        <v>75</v>
      </c>
      <c r="I186" t="s">
        <v>266</v>
      </c>
      <c r="J186" t="s">
        <v>269</v>
      </c>
      <c r="K186" t="s">
        <v>392</v>
      </c>
      <c r="L186" t="s">
        <v>391</v>
      </c>
      <c r="M186" t="s">
        <v>274</v>
      </c>
      <c r="N186" s="38">
        <v>5.9400000000000001E-2</v>
      </c>
      <c r="O186" s="31">
        <v>31</v>
      </c>
      <c r="P186" s="18">
        <v>107030.3</v>
      </c>
      <c r="Q186" s="18">
        <v>41540</v>
      </c>
      <c r="R186" s="101">
        <v>6488</v>
      </c>
      <c r="S186" s="18">
        <v>6357.5998200000004</v>
      </c>
      <c r="T186" s="18">
        <f t="shared" si="14"/>
        <v>130.40017999999964</v>
      </c>
      <c r="U186" s="38">
        <f t="shared" si="16"/>
        <v>6.0618348262127641E-2</v>
      </c>
      <c r="V186" s="38">
        <f t="shared" si="17"/>
        <v>5.9400000000000001E-2</v>
      </c>
      <c r="W186" s="38">
        <f t="shared" si="15"/>
        <v>1.2183482621276401E-3</v>
      </c>
    </row>
    <row r="187" spans="1:23" hidden="1" x14ac:dyDescent="0.2">
      <c r="A187">
        <v>1179</v>
      </c>
      <c r="B187" t="s">
        <v>401</v>
      </c>
      <c r="C187" s="100" t="s">
        <v>405</v>
      </c>
      <c r="D187" s="100" t="s">
        <v>403</v>
      </c>
      <c r="E187" s="11">
        <v>0.01</v>
      </c>
      <c r="F187" t="s">
        <v>408</v>
      </c>
      <c r="G187" s="27" t="s">
        <v>407</v>
      </c>
      <c r="H187">
        <v>300</v>
      </c>
      <c r="I187" t="s">
        <v>272</v>
      </c>
      <c r="J187" t="s">
        <v>269</v>
      </c>
      <c r="K187" t="s">
        <v>399</v>
      </c>
      <c r="L187" t="s">
        <v>391</v>
      </c>
      <c r="M187" t="s">
        <v>273</v>
      </c>
      <c r="N187" s="38">
        <v>1.4999999999999999E-2</v>
      </c>
      <c r="O187" s="31">
        <v>31</v>
      </c>
      <c r="P187" s="18">
        <v>283133.33</v>
      </c>
      <c r="Q187" s="18">
        <v>108480</v>
      </c>
      <c r="R187" s="101">
        <v>4169</v>
      </c>
      <c r="S187" s="18">
        <v>4246.9999500000004</v>
      </c>
      <c r="T187" s="18">
        <f t="shared" si="14"/>
        <v>-77.999950000000354</v>
      </c>
      <c r="U187" s="38">
        <f t="shared" si="16"/>
        <v>1.4724511593177673E-2</v>
      </c>
      <c r="V187" s="38">
        <f t="shared" si="17"/>
        <v>1.5000000000000001E-2</v>
      </c>
      <c r="W187" s="38">
        <f t="shared" si="15"/>
        <v>-2.7548840682232838E-4</v>
      </c>
    </row>
    <row r="188" spans="1:23" hidden="1" x14ac:dyDescent="0.2">
      <c r="A188">
        <v>1180</v>
      </c>
      <c r="B188" t="s">
        <v>401</v>
      </c>
      <c r="C188" s="100" t="s">
        <v>409</v>
      </c>
      <c r="D188" s="100" t="s">
        <v>403</v>
      </c>
      <c r="E188" s="11">
        <v>0.01</v>
      </c>
      <c r="F188" t="s">
        <v>408</v>
      </c>
      <c r="G188" s="27" t="s">
        <v>407</v>
      </c>
      <c r="H188">
        <v>300</v>
      </c>
      <c r="I188" t="s">
        <v>272</v>
      </c>
      <c r="J188" t="s">
        <v>269</v>
      </c>
      <c r="K188" t="s">
        <v>399</v>
      </c>
      <c r="L188" t="s">
        <v>391</v>
      </c>
      <c r="M188" t="s">
        <v>273</v>
      </c>
      <c r="N188" s="38">
        <v>1.4999999999999999E-2</v>
      </c>
      <c r="O188" s="31">
        <v>31</v>
      </c>
      <c r="P188" s="18">
        <v>256266.67</v>
      </c>
      <c r="Q188" s="18">
        <v>92850</v>
      </c>
      <c r="R188" s="101">
        <v>3741</v>
      </c>
      <c r="S188" s="18">
        <v>3844.0000500000001</v>
      </c>
      <c r="T188" s="18">
        <f t="shared" si="14"/>
        <v>-103.0000500000001</v>
      </c>
      <c r="U188" s="38">
        <f t="shared" si="16"/>
        <v>1.459807473207499E-2</v>
      </c>
      <c r="V188" s="38">
        <f t="shared" si="17"/>
        <v>1.4999999999999999E-2</v>
      </c>
      <c r="W188" s="38">
        <f t="shared" si="15"/>
        <v>-4.0192526792500946E-4</v>
      </c>
    </row>
    <row r="189" spans="1:23" hidden="1" x14ac:dyDescent="0.2">
      <c r="A189">
        <v>1181</v>
      </c>
      <c r="B189" t="s">
        <v>401</v>
      </c>
      <c r="C189" s="100" t="s">
        <v>409</v>
      </c>
      <c r="D189" s="100" t="s">
        <v>396</v>
      </c>
      <c r="E189" s="11">
        <v>0.01</v>
      </c>
      <c r="F189" t="s">
        <v>408</v>
      </c>
      <c r="G189" s="27" t="s">
        <v>407</v>
      </c>
      <c r="H189">
        <v>300</v>
      </c>
      <c r="I189" t="s">
        <v>272</v>
      </c>
      <c r="J189" t="s">
        <v>269</v>
      </c>
      <c r="K189" t="s">
        <v>399</v>
      </c>
      <c r="L189" t="s">
        <v>391</v>
      </c>
      <c r="M189" t="s">
        <v>273</v>
      </c>
      <c r="N189" s="38">
        <v>1.4999999999999999E-2</v>
      </c>
      <c r="O189" s="31">
        <v>31</v>
      </c>
      <c r="P189" s="18">
        <v>258333.33</v>
      </c>
      <c r="Q189" s="18">
        <v>107639</v>
      </c>
      <c r="R189" s="101">
        <v>3849</v>
      </c>
      <c r="S189" s="18">
        <v>3874.9999499999994</v>
      </c>
      <c r="T189" s="18">
        <f t="shared" si="14"/>
        <v>-25.999949999999444</v>
      </c>
      <c r="U189" s="38">
        <f t="shared" si="16"/>
        <v>1.489935503095942E-2</v>
      </c>
      <c r="V189" s="38">
        <f t="shared" si="17"/>
        <v>1.4999999999999999E-2</v>
      </c>
      <c r="W189" s="38">
        <f t="shared" si="15"/>
        <v>-1.0064496904057911E-4</v>
      </c>
    </row>
    <row r="190" spans="1:23" hidden="1" x14ac:dyDescent="0.2">
      <c r="A190">
        <v>1182</v>
      </c>
      <c r="B190" t="s">
        <v>401</v>
      </c>
      <c r="C190" s="100" t="s">
        <v>405</v>
      </c>
      <c r="D190" s="100" t="s">
        <v>396</v>
      </c>
      <c r="E190" s="11">
        <v>0.01</v>
      </c>
      <c r="F190" t="s">
        <v>408</v>
      </c>
      <c r="G190" s="27" t="s">
        <v>407</v>
      </c>
      <c r="H190">
        <v>300</v>
      </c>
      <c r="I190" t="s">
        <v>272</v>
      </c>
      <c r="J190" t="s">
        <v>269</v>
      </c>
      <c r="K190" t="s">
        <v>399</v>
      </c>
      <c r="L190" t="s">
        <v>391</v>
      </c>
      <c r="M190" t="s">
        <v>273</v>
      </c>
      <c r="N190" s="38">
        <v>1.4999999999999999E-2</v>
      </c>
      <c r="O190" s="31">
        <v>31</v>
      </c>
      <c r="P190" s="18">
        <v>281066.67</v>
      </c>
      <c r="Q190" s="18">
        <v>106465</v>
      </c>
      <c r="R190" s="101">
        <v>4132</v>
      </c>
      <c r="S190" s="18">
        <v>4216.0000499999996</v>
      </c>
      <c r="T190" s="18">
        <f t="shared" si="14"/>
        <v>-84.000049999999646</v>
      </c>
      <c r="U190" s="38">
        <f t="shared" si="16"/>
        <v>1.4701138345574736E-2</v>
      </c>
      <c r="V190" s="38">
        <f t="shared" si="17"/>
        <v>1.4999999999999999E-2</v>
      </c>
      <c r="W190" s="38">
        <f t="shared" si="15"/>
        <v>-2.988616544252632E-4</v>
      </c>
    </row>
    <row r="191" spans="1:23" hidden="1" x14ac:dyDescent="0.2">
      <c r="A191">
        <v>1183</v>
      </c>
      <c r="B191" t="s">
        <v>401</v>
      </c>
      <c r="C191" s="100" t="s">
        <v>405</v>
      </c>
      <c r="D191" s="100" t="s">
        <v>402</v>
      </c>
      <c r="E191" s="11">
        <v>0.01</v>
      </c>
      <c r="F191" t="s">
        <v>408</v>
      </c>
      <c r="G191" s="27" t="s">
        <v>407</v>
      </c>
      <c r="H191">
        <v>300</v>
      </c>
      <c r="I191" t="s">
        <v>272</v>
      </c>
      <c r="J191" t="s">
        <v>269</v>
      </c>
      <c r="K191" t="s">
        <v>399</v>
      </c>
      <c r="L191" t="s">
        <v>391</v>
      </c>
      <c r="M191" t="s">
        <v>273</v>
      </c>
      <c r="N191" s="38">
        <v>1.4999999999999999E-2</v>
      </c>
      <c r="O191" s="31">
        <v>31</v>
      </c>
      <c r="P191" s="18">
        <v>291400</v>
      </c>
      <c r="Q191" s="18">
        <v>106740</v>
      </c>
      <c r="R191" s="101">
        <v>4262</v>
      </c>
      <c r="S191" s="18">
        <v>4371</v>
      </c>
      <c r="T191" s="18">
        <f t="shared" si="14"/>
        <v>-109</v>
      </c>
      <c r="U191" s="38">
        <f t="shared" si="16"/>
        <v>1.4625943719972546E-2</v>
      </c>
      <c r="V191" s="38">
        <f t="shared" si="17"/>
        <v>1.4999999999999999E-2</v>
      </c>
      <c r="W191" s="38">
        <f t="shared" si="15"/>
        <v>-3.740562800274537E-4</v>
      </c>
    </row>
    <row r="192" spans="1:23" hidden="1" x14ac:dyDescent="0.2">
      <c r="A192">
        <v>1184</v>
      </c>
      <c r="B192" t="s">
        <v>401</v>
      </c>
      <c r="C192" s="100" t="s">
        <v>409</v>
      </c>
      <c r="D192" s="100" t="s">
        <v>402</v>
      </c>
      <c r="E192" s="11">
        <v>0.01</v>
      </c>
      <c r="F192" t="s">
        <v>408</v>
      </c>
      <c r="G192" s="27" t="s">
        <v>407</v>
      </c>
      <c r="H192">
        <v>300</v>
      </c>
      <c r="I192" t="s">
        <v>272</v>
      </c>
      <c r="J192" t="s">
        <v>269</v>
      </c>
      <c r="K192" t="s">
        <v>399</v>
      </c>
      <c r="L192" t="s">
        <v>391</v>
      </c>
      <c r="M192" t="s">
        <v>273</v>
      </c>
      <c r="N192" s="38">
        <v>1.4999999999999999E-2</v>
      </c>
      <c r="O192" s="31">
        <v>31</v>
      </c>
      <c r="P192" s="18">
        <v>256266.67</v>
      </c>
      <c r="Q192" s="18">
        <v>89918</v>
      </c>
      <c r="R192" s="101">
        <v>3722</v>
      </c>
      <c r="S192" s="18">
        <v>3844.0000500000001</v>
      </c>
      <c r="T192" s="18">
        <f t="shared" si="14"/>
        <v>-122.0000500000001</v>
      </c>
      <c r="U192" s="38">
        <f t="shared" si="16"/>
        <v>1.4523933213788589E-2</v>
      </c>
      <c r="V192" s="38">
        <f t="shared" si="17"/>
        <v>1.4999999999999999E-2</v>
      </c>
      <c r="W192" s="38">
        <f t="shared" si="15"/>
        <v>-4.7606678621141089E-4</v>
      </c>
    </row>
    <row r="193" spans="1:23" hidden="1" x14ac:dyDescent="0.2">
      <c r="A193">
        <v>1185</v>
      </c>
      <c r="B193" t="s">
        <v>401</v>
      </c>
      <c r="C193" s="100" t="s">
        <v>409</v>
      </c>
      <c r="D193" s="100" t="s">
        <v>398</v>
      </c>
      <c r="E193" s="11">
        <v>0.01</v>
      </c>
      <c r="F193" t="s">
        <v>408</v>
      </c>
      <c r="G193" s="27" t="s">
        <v>407</v>
      </c>
      <c r="H193">
        <v>300</v>
      </c>
      <c r="I193" t="s">
        <v>272</v>
      </c>
      <c r="J193" t="s">
        <v>269</v>
      </c>
      <c r="K193" t="s">
        <v>399</v>
      </c>
      <c r="L193" t="s">
        <v>391</v>
      </c>
      <c r="M193" t="s">
        <v>273</v>
      </c>
      <c r="N193" s="38">
        <v>1.4999999999999999E-2</v>
      </c>
      <c r="O193" s="31">
        <v>31</v>
      </c>
      <c r="P193" s="18">
        <v>252133.33</v>
      </c>
      <c r="Q193" s="18">
        <v>105056</v>
      </c>
      <c r="R193" s="101">
        <v>3757</v>
      </c>
      <c r="S193" s="18">
        <v>3781.9999499999994</v>
      </c>
      <c r="T193" s="18">
        <f t="shared" si="14"/>
        <v>-24.999949999999444</v>
      </c>
      <c r="U193" s="38">
        <f t="shared" si="16"/>
        <v>1.4900846310164547E-2</v>
      </c>
      <c r="V193" s="38">
        <f t="shared" si="17"/>
        <v>1.4999999999999998E-2</v>
      </c>
      <c r="W193" s="38">
        <f t="shared" si="15"/>
        <v>-9.9153689835450309E-5</v>
      </c>
    </row>
    <row r="194" spans="1:23" hidden="1" x14ac:dyDescent="0.2">
      <c r="A194">
        <v>1186</v>
      </c>
      <c r="B194" t="s">
        <v>401</v>
      </c>
      <c r="C194" s="100" t="s">
        <v>405</v>
      </c>
      <c r="D194" s="100" t="s">
        <v>398</v>
      </c>
      <c r="E194" s="11">
        <v>0.01</v>
      </c>
      <c r="F194" t="s">
        <v>408</v>
      </c>
      <c r="G194" s="27" t="s">
        <v>407</v>
      </c>
      <c r="H194">
        <v>300</v>
      </c>
      <c r="I194" t="s">
        <v>272</v>
      </c>
      <c r="J194" t="s">
        <v>269</v>
      </c>
      <c r="K194" t="s">
        <v>399</v>
      </c>
      <c r="L194" t="s">
        <v>391</v>
      </c>
      <c r="M194" t="s">
        <v>273</v>
      </c>
      <c r="N194" s="38">
        <v>1.4999999999999999E-2</v>
      </c>
      <c r="O194" s="31">
        <v>31</v>
      </c>
      <c r="P194" s="18">
        <v>291400</v>
      </c>
      <c r="Q194" s="18">
        <v>118455</v>
      </c>
      <c r="R194" s="101">
        <v>4327</v>
      </c>
      <c r="S194" s="18">
        <v>4371</v>
      </c>
      <c r="T194" s="18">
        <f t="shared" si="14"/>
        <v>-44</v>
      </c>
      <c r="U194" s="38">
        <f t="shared" si="16"/>
        <v>1.4849004804392588E-2</v>
      </c>
      <c r="V194" s="38">
        <f t="shared" si="17"/>
        <v>1.4999999999999999E-2</v>
      </c>
      <c r="W194" s="38">
        <f t="shared" si="15"/>
        <v>-1.5099519560741147E-4</v>
      </c>
    </row>
    <row r="195" spans="1:23" hidden="1" x14ac:dyDescent="0.2">
      <c r="A195">
        <v>1187</v>
      </c>
      <c r="B195" t="s">
        <v>406</v>
      </c>
      <c r="C195" s="100" t="s">
        <v>405</v>
      </c>
      <c r="D195" s="100" t="s">
        <v>403</v>
      </c>
      <c r="E195" s="11">
        <v>0.25</v>
      </c>
      <c r="F195" t="s">
        <v>269</v>
      </c>
      <c r="G195" t="s">
        <v>393</v>
      </c>
      <c r="H195">
        <v>5</v>
      </c>
      <c r="I195" t="s">
        <v>272</v>
      </c>
      <c r="J195" t="s">
        <v>269</v>
      </c>
      <c r="K195" t="s">
        <v>392</v>
      </c>
      <c r="L195" t="s">
        <v>391</v>
      </c>
      <c r="M195" t="s">
        <v>273</v>
      </c>
      <c r="N195" s="38">
        <v>1.4999999999999999E-2</v>
      </c>
      <c r="O195" s="31">
        <v>31</v>
      </c>
      <c r="P195" s="18">
        <v>235600</v>
      </c>
      <c r="Q195" s="18">
        <v>224381</v>
      </c>
      <c r="R195" s="101">
        <v>3487</v>
      </c>
      <c r="S195" s="18">
        <v>3534</v>
      </c>
      <c r="T195" s="18">
        <f t="shared" si="14"/>
        <v>-47</v>
      </c>
      <c r="U195" s="38">
        <f t="shared" si="16"/>
        <v>1.4800509337860781E-2</v>
      </c>
      <c r="V195" s="38">
        <f t="shared" si="17"/>
        <v>1.4999999999999999E-2</v>
      </c>
      <c r="W195" s="38">
        <f t="shared" si="15"/>
        <v>-1.9949066213921854E-4</v>
      </c>
    </row>
    <row r="196" spans="1:23" hidden="1" x14ac:dyDescent="0.2">
      <c r="A196">
        <v>1188</v>
      </c>
      <c r="B196" t="s">
        <v>406</v>
      </c>
      <c r="C196" s="100" t="s">
        <v>405</v>
      </c>
      <c r="D196" s="100" t="s">
        <v>396</v>
      </c>
      <c r="E196" s="11">
        <v>0.25</v>
      </c>
      <c r="F196" t="s">
        <v>269</v>
      </c>
      <c r="G196" t="s">
        <v>393</v>
      </c>
      <c r="H196">
        <v>5</v>
      </c>
      <c r="I196" t="s">
        <v>272</v>
      </c>
      <c r="J196" t="s">
        <v>269</v>
      </c>
      <c r="K196" t="s">
        <v>392</v>
      </c>
      <c r="L196" t="s">
        <v>391</v>
      </c>
      <c r="M196" t="s">
        <v>273</v>
      </c>
      <c r="N196" s="38">
        <v>1.4999999999999999E-2</v>
      </c>
      <c r="O196" s="31">
        <v>31</v>
      </c>
      <c r="P196" s="18">
        <v>183933.25</v>
      </c>
      <c r="Q196" s="18">
        <v>179447</v>
      </c>
      <c r="R196" s="101">
        <v>2731</v>
      </c>
      <c r="S196" s="18">
        <v>2758.9987499999997</v>
      </c>
      <c r="T196" s="18">
        <f t="shared" si="14"/>
        <v>-27.998749999999745</v>
      </c>
      <c r="U196" s="38">
        <f t="shared" si="16"/>
        <v>1.4847777658471211E-2</v>
      </c>
      <c r="V196" s="38">
        <f t="shared" si="17"/>
        <v>1.4999999999999999E-2</v>
      </c>
      <c r="W196" s="38">
        <f t="shared" si="15"/>
        <v>-1.5222234152878836E-4</v>
      </c>
    </row>
    <row r="197" spans="1:23" hidden="1" x14ac:dyDescent="0.2">
      <c r="A197">
        <v>1189</v>
      </c>
      <c r="B197" t="s">
        <v>406</v>
      </c>
      <c r="C197" s="100" t="s">
        <v>405</v>
      </c>
      <c r="D197" s="100" t="s">
        <v>402</v>
      </c>
      <c r="E197" s="11">
        <v>0.25</v>
      </c>
      <c r="F197" t="s">
        <v>269</v>
      </c>
      <c r="G197" t="s">
        <v>393</v>
      </c>
      <c r="H197">
        <v>5</v>
      </c>
      <c r="I197" t="s">
        <v>272</v>
      </c>
      <c r="J197" t="s">
        <v>269</v>
      </c>
      <c r="K197" t="s">
        <v>392</v>
      </c>
      <c r="L197" t="s">
        <v>391</v>
      </c>
      <c r="M197" t="s">
        <v>273</v>
      </c>
      <c r="N197" s="38">
        <v>1.4999999999999999E-2</v>
      </c>
      <c r="O197" s="31">
        <v>31</v>
      </c>
      <c r="P197" s="18">
        <v>194266.75</v>
      </c>
      <c r="Q197" s="18">
        <v>254776</v>
      </c>
      <c r="R197" s="101">
        <v>2987</v>
      </c>
      <c r="S197" s="18">
        <v>2914.0012499999998</v>
      </c>
      <c r="T197" s="18">
        <f t="shared" si="14"/>
        <v>72.9987500000002</v>
      </c>
      <c r="U197" s="38">
        <f t="shared" si="16"/>
        <v>1.5375765538878887E-2</v>
      </c>
      <c r="V197" s="38">
        <f t="shared" si="17"/>
        <v>1.4999999999999999E-2</v>
      </c>
      <c r="W197" s="38">
        <f t="shared" si="15"/>
        <v>3.7576553887888782E-4</v>
      </c>
    </row>
    <row r="198" spans="1:23" hidden="1" x14ac:dyDescent="0.2">
      <c r="A198">
        <v>1190</v>
      </c>
      <c r="B198" t="s">
        <v>406</v>
      </c>
      <c r="C198" s="100" t="s">
        <v>405</v>
      </c>
      <c r="D198" s="100" t="s">
        <v>398</v>
      </c>
      <c r="E198" s="11">
        <v>0.25</v>
      </c>
      <c r="F198" t="s">
        <v>269</v>
      </c>
      <c r="G198" t="s">
        <v>393</v>
      </c>
      <c r="H198">
        <v>5</v>
      </c>
      <c r="I198" t="s">
        <v>272</v>
      </c>
      <c r="J198" t="s">
        <v>269</v>
      </c>
      <c r="K198" t="s">
        <v>392</v>
      </c>
      <c r="L198" t="s">
        <v>391</v>
      </c>
      <c r="M198" t="s">
        <v>273</v>
      </c>
      <c r="N198" s="38">
        <v>1.4999999999999999E-2</v>
      </c>
      <c r="O198" s="31">
        <v>31</v>
      </c>
      <c r="P198" s="18">
        <v>192200</v>
      </c>
      <c r="Q198" s="18">
        <v>216563</v>
      </c>
      <c r="R198" s="101">
        <v>2907</v>
      </c>
      <c r="S198" s="18">
        <v>2883</v>
      </c>
      <c r="T198" s="18">
        <f t="shared" si="14"/>
        <v>24</v>
      </c>
      <c r="U198" s="38">
        <f t="shared" si="16"/>
        <v>1.512486992715921E-2</v>
      </c>
      <c r="V198" s="38">
        <f t="shared" si="17"/>
        <v>1.4999999999999999E-2</v>
      </c>
      <c r="W198" s="38">
        <f t="shared" si="15"/>
        <v>1.2486992715921019E-4</v>
      </c>
    </row>
    <row r="199" spans="1:23" hidden="1" x14ac:dyDescent="0.2">
      <c r="A199">
        <v>1191</v>
      </c>
      <c r="B199" t="s">
        <v>406</v>
      </c>
      <c r="C199" s="100" t="s">
        <v>405</v>
      </c>
      <c r="D199" s="100" t="s">
        <v>404</v>
      </c>
      <c r="E199" s="11">
        <v>0.25</v>
      </c>
      <c r="F199" t="s">
        <v>269</v>
      </c>
      <c r="G199" t="s">
        <v>393</v>
      </c>
      <c r="H199">
        <v>5</v>
      </c>
      <c r="I199" t="s">
        <v>272</v>
      </c>
      <c r="J199" t="s">
        <v>269</v>
      </c>
      <c r="K199" t="s">
        <v>392</v>
      </c>
      <c r="L199" t="s">
        <v>391</v>
      </c>
      <c r="M199" t="s">
        <v>273</v>
      </c>
      <c r="N199" s="38">
        <v>1.4999999999999999E-2</v>
      </c>
      <c r="O199" s="31">
        <v>31</v>
      </c>
      <c r="P199" s="18">
        <v>233533.25</v>
      </c>
      <c r="Q199" s="18">
        <v>222413</v>
      </c>
      <c r="R199" s="101">
        <v>3456</v>
      </c>
      <c r="S199" s="18">
        <v>3502.9987499999997</v>
      </c>
      <c r="T199" s="18">
        <f t="shared" si="14"/>
        <v>-46.998749999999745</v>
      </c>
      <c r="U199" s="38">
        <f t="shared" si="16"/>
        <v>1.4798749214512281E-2</v>
      </c>
      <c r="V199" s="38">
        <f t="shared" si="17"/>
        <v>1.4999999999999999E-2</v>
      </c>
      <c r="W199" s="38">
        <f t="shared" si="15"/>
        <v>-2.0125078548771831E-4</v>
      </c>
    </row>
    <row r="200" spans="1:23" hidden="1" x14ac:dyDescent="0.2">
      <c r="A200">
        <v>1192</v>
      </c>
      <c r="B200" t="s">
        <v>401</v>
      </c>
      <c r="C200" s="100" t="s">
        <v>400</v>
      </c>
      <c r="D200" s="100" t="s">
        <v>403</v>
      </c>
      <c r="E200" s="11">
        <v>0.25</v>
      </c>
      <c r="F200" t="s">
        <v>269</v>
      </c>
      <c r="G200" t="s">
        <v>393</v>
      </c>
      <c r="H200">
        <v>4</v>
      </c>
      <c r="I200" t="s">
        <v>270</v>
      </c>
      <c r="J200" t="s">
        <v>269</v>
      </c>
      <c r="K200" t="s">
        <v>399</v>
      </c>
      <c r="L200" t="s">
        <v>391</v>
      </c>
      <c r="M200" t="s">
        <v>271</v>
      </c>
      <c r="N200" s="38">
        <v>5.2400000000000002E-2</v>
      </c>
      <c r="O200" s="31">
        <v>31</v>
      </c>
      <c r="P200" s="18">
        <v>134294</v>
      </c>
      <c r="Q200" s="18">
        <v>191849</v>
      </c>
      <c r="R200" s="101">
        <v>7107</v>
      </c>
      <c r="S200" s="18">
        <v>7037.0056000000004</v>
      </c>
      <c r="T200" s="18">
        <f t="shared" si="14"/>
        <v>69.994399999999587</v>
      </c>
      <c r="U200" s="38">
        <f t="shared" si="16"/>
        <v>5.2921202734299372E-2</v>
      </c>
      <c r="V200" s="38">
        <f t="shared" si="17"/>
        <v>5.2400000000000002E-2</v>
      </c>
      <c r="W200" s="38">
        <f t="shared" si="15"/>
        <v>5.212027342993697E-4</v>
      </c>
    </row>
    <row r="201" spans="1:23" hidden="1" x14ac:dyDescent="0.2">
      <c r="A201">
        <v>1193</v>
      </c>
      <c r="B201" t="s">
        <v>401</v>
      </c>
      <c r="C201" s="100" t="s">
        <v>400</v>
      </c>
      <c r="D201" s="100" t="s">
        <v>396</v>
      </c>
      <c r="E201" s="11">
        <v>0.25</v>
      </c>
      <c r="F201" t="s">
        <v>269</v>
      </c>
      <c r="G201" t="s">
        <v>393</v>
      </c>
      <c r="H201">
        <v>4</v>
      </c>
      <c r="I201" t="s">
        <v>270</v>
      </c>
      <c r="J201" t="s">
        <v>269</v>
      </c>
      <c r="K201" t="s">
        <v>399</v>
      </c>
      <c r="L201" t="s">
        <v>391</v>
      </c>
      <c r="M201" t="s">
        <v>271</v>
      </c>
      <c r="N201" s="38">
        <v>6.7900000000000002E-2</v>
      </c>
      <c r="O201" s="31">
        <v>31</v>
      </c>
      <c r="P201" s="18">
        <v>100441.75</v>
      </c>
      <c r="Q201" s="18">
        <v>154526</v>
      </c>
      <c r="R201" s="101">
        <v>6945</v>
      </c>
      <c r="S201" s="18">
        <v>6819.9948249999998</v>
      </c>
      <c r="T201" s="18">
        <f t="shared" si="14"/>
        <v>125.00517500000024</v>
      </c>
      <c r="U201" s="38">
        <f t="shared" ref="U201:U208" si="18">R201/P201</f>
        <v>6.9144553933000966E-2</v>
      </c>
      <c r="V201" s="38">
        <f t="shared" ref="V201:V208" si="19">S201/P201</f>
        <v>6.7900000000000002E-2</v>
      </c>
      <c r="W201" s="38">
        <f t="shared" si="15"/>
        <v>1.2445539330009636E-3</v>
      </c>
    </row>
    <row r="202" spans="1:23" hidden="1" x14ac:dyDescent="0.2">
      <c r="A202">
        <v>1194</v>
      </c>
      <c r="B202" t="s">
        <v>401</v>
      </c>
      <c r="C202" s="100" t="s">
        <v>400</v>
      </c>
      <c r="D202" s="100" t="s">
        <v>402</v>
      </c>
      <c r="E202" s="11">
        <v>0.25</v>
      </c>
      <c r="F202" t="s">
        <v>269</v>
      </c>
      <c r="G202" t="s">
        <v>393</v>
      </c>
      <c r="H202">
        <v>4</v>
      </c>
      <c r="I202" t="s">
        <v>270</v>
      </c>
      <c r="J202" t="s">
        <v>269</v>
      </c>
      <c r="K202" t="s">
        <v>399</v>
      </c>
      <c r="L202" t="s">
        <v>391</v>
      </c>
      <c r="M202" t="s">
        <v>271</v>
      </c>
      <c r="N202" s="38">
        <v>6.7900000000000002E-2</v>
      </c>
      <c r="O202" s="31">
        <v>31</v>
      </c>
      <c r="P202" s="18">
        <v>98615.5</v>
      </c>
      <c r="Q202" s="18">
        <v>131487</v>
      </c>
      <c r="R202" s="101">
        <v>6707</v>
      </c>
      <c r="S202" s="18">
        <v>6695.9924500000006</v>
      </c>
      <c r="T202" s="18">
        <f t="shared" ref="T202:T208" si="20">R202-S202</f>
        <v>11.007549999999355</v>
      </c>
      <c r="U202" s="38">
        <f t="shared" si="18"/>
        <v>6.8011620891239202E-2</v>
      </c>
      <c r="V202" s="38">
        <f t="shared" si="19"/>
        <v>6.7900000000000002E-2</v>
      </c>
      <c r="W202" s="38">
        <f t="shared" ref="W202:W208" si="21">U202-V202</f>
        <v>1.1162089123920027E-4</v>
      </c>
    </row>
    <row r="203" spans="1:23" hidden="1" x14ac:dyDescent="0.2">
      <c r="A203">
        <v>1195</v>
      </c>
      <c r="B203" t="s">
        <v>401</v>
      </c>
      <c r="C203" s="100" t="s">
        <v>400</v>
      </c>
      <c r="D203" s="100" t="s">
        <v>398</v>
      </c>
      <c r="E203" s="11">
        <v>0.25</v>
      </c>
      <c r="F203" t="s">
        <v>269</v>
      </c>
      <c r="G203" t="s">
        <v>393</v>
      </c>
      <c r="H203">
        <v>4</v>
      </c>
      <c r="I203" t="s">
        <v>270</v>
      </c>
      <c r="J203" t="s">
        <v>269</v>
      </c>
      <c r="K203" t="s">
        <v>399</v>
      </c>
      <c r="L203" t="s">
        <v>391</v>
      </c>
      <c r="M203" t="s">
        <v>271</v>
      </c>
      <c r="N203" s="38">
        <v>5.2400000000000002E-2</v>
      </c>
      <c r="O203" s="31">
        <v>31</v>
      </c>
      <c r="P203" s="18">
        <v>127194.75</v>
      </c>
      <c r="Q203" s="18">
        <v>239990</v>
      </c>
      <c r="R203" s="101">
        <v>6920</v>
      </c>
      <c r="S203" s="18">
        <v>6665.0048999999999</v>
      </c>
      <c r="T203" s="18">
        <f t="shared" si="20"/>
        <v>254.99510000000009</v>
      </c>
      <c r="U203" s="38">
        <f t="shared" si="18"/>
        <v>5.4404761202801216E-2</v>
      </c>
      <c r="V203" s="38">
        <f t="shared" si="19"/>
        <v>5.2400000000000002E-2</v>
      </c>
      <c r="W203" s="38">
        <f t="shared" si="21"/>
        <v>2.0047612028012141E-3</v>
      </c>
    </row>
    <row r="204" spans="1:23" hidden="1" x14ac:dyDescent="0.2">
      <c r="A204">
        <v>1196</v>
      </c>
      <c r="B204" t="s">
        <v>395</v>
      </c>
      <c r="C204" s="100" t="s">
        <v>394</v>
      </c>
      <c r="D204" s="100" t="s">
        <v>398</v>
      </c>
      <c r="E204" s="11">
        <v>0.01</v>
      </c>
      <c r="F204" t="s">
        <v>269</v>
      </c>
      <c r="G204" t="s">
        <v>393</v>
      </c>
      <c r="H204">
        <v>300</v>
      </c>
      <c r="I204" t="s">
        <v>266</v>
      </c>
      <c r="J204" t="s">
        <v>265</v>
      </c>
      <c r="K204" t="s">
        <v>392</v>
      </c>
      <c r="L204" t="s">
        <v>391</v>
      </c>
      <c r="M204" t="s">
        <v>268</v>
      </c>
      <c r="N204" s="38">
        <v>8.1900000000000001E-2</v>
      </c>
      <c r="O204" s="31">
        <v>31</v>
      </c>
      <c r="P204" s="18">
        <v>70402.929999999993</v>
      </c>
      <c r="Q204" s="18">
        <v>29335</v>
      </c>
      <c r="R204" s="101">
        <v>5728</v>
      </c>
      <c r="S204" s="18">
        <v>5765.9999669999997</v>
      </c>
      <c r="T204" s="18">
        <f t="shared" si="20"/>
        <v>-37.999966999999742</v>
      </c>
      <c r="U204" s="38">
        <f t="shared" si="18"/>
        <v>8.1360250205495713E-2</v>
      </c>
      <c r="V204" s="38">
        <f t="shared" si="19"/>
        <v>8.1900000000000001E-2</v>
      </c>
      <c r="W204" s="38">
        <f t="shared" si="21"/>
        <v>-5.3974979450428784E-4</v>
      </c>
    </row>
    <row r="205" spans="1:23" hidden="1" x14ac:dyDescent="0.2">
      <c r="A205">
        <v>1197</v>
      </c>
      <c r="B205" t="s">
        <v>395</v>
      </c>
      <c r="C205" s="100" t="s">
        <v>394</v>
      </c>
      <c r="D205" s="100" t="s">
        <v>397</v>
      </c>
      <c r="E205" s="11">
        <v>0.01</v>
      </c>
      <c r="F205" t="s">
        <v>269</v>
      </c>
      <c r="G205" t="s">
        <v>393</v>
      </c>
      <c r="H205">
        <v>300</v>
      </c>
      <c r="I205" t="s">
        <v>266</v>
      </c>
      <c r="J205" t="s">
        <v>265</v>
      </c>
      <c r="K205" t="s">
        <v>392</v>
      </c>
      <c r="L205" t="s">
        <v>391</v>
      </c>
      <c r="M205" t="s">
        <v>268</v>
      </c>
      <c r="N205" s="38">
        <v>8.1900000000000001E-2</v>
      </c>
      <c r="O205" s="31">
        <v>31</v>
      </c>
      <c r="P205" s="18">
        <v>74566.539999999994</v>
      </c>
      <c r="Q205" s="18">
        <v>26726</v>
      </c>
      <c r="R205" s="101">
        <v>5934</v>
      </c>
      <c r="S205" s="18">
        <v>6106.9996259999998</v>
      </c>
      <c r="T205" s="18">
        <f t="shared" si="20"/>
        <v>-172.99962599999981</v>
      </c>
      <c r="U205" s="38">
        <f t="shared" si="18"/>
        <v>7.9579929550170903E-2</v>
      </c>
      <c r="V205" s="38">
        <f t="shared" si="19"/>
        <v>8.1900000000000001E-2</v>
      </c>
      <c r="W205" s="38">
        <f t="shared" si="21"/>
        <v>-2.320070449829098E-3</v>
      </c>
    </row>
    <row r="206" spans="1:23" hidden="1" x14ac:dyDescent="0.2">
      <c r="A206">
        <v>1198</v>
      </c>
      <c r="B206" t="s">
        <v>395</v>
      </c>
      <c r="C206" s="100" t="s">
        <v>394</v>
      </c>
      <c r="D206" s="100" t="s">
        <v>396</v>
      </c>
      <c r="E206" s="11">
        <v>0.01</v>
      </c>
      <c r="F206" t="s">
        <v>269</v>
      </c>
      <c r="G206" t="s">
        <v>393</v>
      </c>
      <c r="H206">
        <v>300</v>
      </c>
      <c r="I206" t="s">
        <v>266</v>
      </c>
      <c r="J206" t="s">
        <v>265</v>
      </c>
      <c r="K206" t="s">
        <v>392</v>
      </c>
      <c r="L206" t="s">
        <v>391</v>
      </c>
      <c r="M206" t="s">
        <v>267</v>
      </c>
      <c r="N206" s="38">
        <v>8.1900000000000001E-2</v>
      </c>
      <c r="O206" s="31">
        <v>31</v>
      </c>
      <c r="P206" s="18">
        <v>83272.28</v>
      </c>
      <c r="Q206" s="18">
        <v>45504</v>
      </c>
      <c r="R206" s="101">
        <v>6990</v>
      </c>
      <c r="S206" s="18">
        <v>6819.9997320000002</v>
      </c>
      <c r="T206" s="18">
        <f t="shared" si="20"/>
        <v>170.00026799999978</v>
      </c>
      <c r="U206" s="38">
        <f t="shared" si="18"/>
        <v>8.3941498899753914E-2</v>
      </c>
      <c r="V206" s="38">
        <f t="shared" si="19"/>
        <v>8.1900000000000001E-2</v>
      </c>
      <c r="W206" s="38">
        <f t="shared" si="21"/>
        <v>2.041498899753913E-3</v>
      </c>
    </row>
    <row r="207" spans="1:23" hidden="1" x14ac:dyDescent="0.2">
      <c r="A207">
        <v>1199</v>
      </c>
      <c r="B207" t="s">
        <v>395</v>
      </c>
      <c r="C207" s="100" t="s">
        <v>394</v>
      </c>
      <c r="D207" s="100" t="s">
        <v>394</v>
      </c>
      <c r="E207" s="11">
        <v>0.01</v>
      </c>
      <c r="F207" t="s">
        <v>269</v>
      </c>
      <c r="G207" t="s">
        <v>393</v>
      </c>
      <c r="H207">
        <v>300</v>
      </c>
      <c r="I207" t="s">
        <v>266</v>
      </c>
      <c r="J207" t="s">
        <v>265</v>
      </c>
      <c r="K207" t="s">
        <v>392</v>
      </c>
      <c r="L207" t="s">
        <v>391</v>
      </c>
      <c r="M207" t="s">
        <v>267</v>
      </c>
      <c r="N207" s="38">
        <v>8.1900000000000001E-2</v>
      </c>
      <c r="O207" s="31">
        <v>31</v>
      </c>
      <c r="P207" s="18">
        <v>85543.35</v>
      </c>
      <c r="Q207" s="18">
        <v>50919</v>
      </c>
      <c r="R207" s="101">
        <v>7240</v>
      </c>
      <c r="S207" s="18">
        <v>7006.0003650000008</v>
      </c>
      <c r="T207" s="18">
        <f t="shared" si="20"/>
        <v>233.99963499999922</v>
      </c>
      <c r="U207" s="38">
        <f t="shared" si="18"/>
        <v>8.4635450914653201E-2</v>
      </c>
      <c r="V207" s="38">
        <f t="shared" si="19"/>
        <v>8.1900000000000001E-2</v>
      </c>
      <c r="W207" s="38">
        <f t="shared" si="21"/>
        <v>2.7354509146532008E-3</v>
      </c>
    </row>
    <row r="208" spans="1:23" hidden="1" x14ac:dyDescent="0.2">
      <c r="A208">
        <v>1200</v>
      </c>
      <c r="B208" t="s">
        <v>395</v>
      </c>
      <c r="C208" s="100" t="s">
        <v>394</v>
      </c>
      <c r="D208" s="100">
        <v>10</v>
      </c>
      <c r="E208" s="11">
        <v>0.01</v>
      </c>
      <c r="F208" t="s">
        <v>269</v>
      </c>
      <c r="G208" t="s">
        <v>393</v>
      </c>
      <c r="H208">
        <v>300</v>
      </c>
      <c r="I208" t="s">
        <v>266</v>
      </c>
      <c r="J208" t="s">
        <v>265</v>
      </c>
      <c r="K208" t="s">
        <v>392</v>
      </c>
      <c r="L208" t="s">
        <v>391</v>
      </c>
      <c r="M208" t="s">
        <v>267</v>
      </c>
      <c r="N208" s="38">
        <v>8.1900000000000001E-2</v>
      </c>
      <c r="O208" s="31">
        <v>31</v>
      </c>
      <c r="P208" s="18">
        <v>84407.81</v>
      </c>
      <c r="Q208" s="18">
        <v>49361</v>
      </c>
      <c r="R208" s="101">
        <v>7132</v>
      </c>
      <c r="S208" s="18">
        <v>6912.9996389999997</v>
      </c>
      <c r="T208" s="18">
        <f t="shared" si="20"/>
        <v>219.00036100000034</v>
      </c>
      <c r="U208" s="38">
        <f t="shared" si="18"/>
        <v>8.4494550918925632E-2</v>
      </c>
      <c r="V208" s="38">
        <f t="shared" si="19"/>
        <v>8.1900000000000001E-2</v>
      </c>
      <c r="W208" s="38">
        <f t="shared" si="21"/>
        <v>2.5945509189256311E-3</v>
      </c>
    </row>
    <row r="212" spans="1:26" s="38" customFormat="1" x14ac:dyDescent="0.2">
      <c r="A212"/>
      <c r="B212"/>
      <c r="C212" s="100"/>
      <c r="D212" s="100"/>
      <c r="E212" s="11"/>
      <c r="F212"/>
      <c r="G212"/>
      <c r="H212"/>
      <c r="I212"/>
      <c r="J212"/>
      <c r="K212"/>
      <c r="L212"/>
      <c r="M212"/>
      <c r="O212"/>
      <c r="P212" s="3"/>
      <c r="Q212" s="3"/>
      <c r="R212" s="99"/>
      <c r="S212" s="3"/>
      <c r="T212" s="3"/>
      <c r="W212" s="3"/>
      <c r="X212"/>
      <c r="Y212"/>
      <c r="Z212"/>
    </row>
    <row r="213" spans="1:26" s="38" customFormat="1" x14ac:dyDescent="0.2">
      <c r="A213"/>
      <c r="B213"/>
      <c r="C213" s="100"/>
      <c r="D213" s="100"/>
      <c r="E213" s="11"/>
      <c r="F213"/>
      <c r="G213"/>
      <c r="H213"/>
      <c r="I213"/>
      <c r="J213"/>
      <c r="K213"/>
      <c r="L213"/>
      <c r="M213"/>
      <c r="O213"/>
      <c r="P213" s="3"/>
      <c r="Q213" s="3"/>
      <c r="R213" s="99"/>
      <c r="S213" s="3"/>
      <c r="T213" s="3"/>
      <c r="W213" s="3"/>
      <c r="X213"/>
      <c r="Y213"/>
      <c r="Z213"/>
    </row>
  </sheetData>
  <autoFilter ref="A8:W208" xr:uid="{00000000-0009-0000-0000-000010000000}">
    <filterColumn colId="19">
      <filters>
        <filter val="(15,404)"/>
      </filters>
    </filterColumn>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64"/>
  <sheetViews>
    <sheetView showGridLines="0" zoomScale="170" zoomScaleNormal="170" workbookViewId="0">
      <selection activeCell="A2" sqref="A2"/>
    </sheetView>
  </sheetViews>
  <sheetFormatPr defaultColWidth="9.140625" defaultRowHeight="12.75" x14ac:dyDescent="0.2"/>
  <cols>
    <col min="1" max="1" width="95.28515625" style="31" customWidth="1"/>
    <col min="2" max="2" width="22" style="31" customWidth="1"/>
    <col min="3" max="3" width="10.7109375" style="5" customWidth="1"/>
    <col min="4" max="16384" width="9.140625" style="31"/>
  </cols>
  <sheetData>
    <row r="1" spans="1:2" ht="15.75" x14ac:dyDescent="0.25">
      <c r="A1" s="127" t="s">
        <v>456</v>
      </c>
    </row>
    <row r="2" spans="1:2" ht="12.75" customHeight="1" x14ac:dyDescent="0.25">
      <c r="A2" s="127"/>
    </row>
    <row r="3" spans="1:2" x14ac:dyDescent="0.2">
      <c r="A3" s="241" t="s">
        <v>455</v>
      </c>
      <c r="B3" s="242">
        <v>25000</v>
      </c>
    </row>
    <row r="4" spans="1:2" x14ac:dyDescent="0.2">
      <c r="A4" s="243" t="s">
        <v>454</v>
      </c>
      <c r="B4" s="244">
        <v>0.2</v>
      </c>
    </row>
    <row r="5" spans="1:2" x14ac:dyDescent="0.2">
      <c r="A5" s="245" t="s">
        <v>453</v>
      </c>
      <c r="B5" s="246">
        <v>0.8</v>
      </c>
    </row>
    <row r="6" spans="1:2" x14ac:dyDescent="0.2">
      <c r="A6" s="124" t="s">
        <v>1139</v>
      </c>
      <c r="B6" s="126">
        <f>B3*B4</f>
        <v>5000</v>
      </c>
    </row>
    <row r="7" spans="1:2" x14ac:dyDescent="0.2">
      <c r="A7" s="124" t="s">
        <v>1140</v>
      </c>
      <c r="B7" s="123">
        <f>B3*B5</f>
        <v>20000</v>
      </c>
    </row>
    <row r="8" spans="1:2" x14ac:dyDescent="0.2">
      <c r="A8" s="111"/>
    </row>
    <row r="9" spans="1:2" x14ac:dyDescent="0.2">
      <c r="A9" s="241" t="s">
        <v>452</v>
      </c>
      <c r="B9" s="279">
        <v>10000000</v>
      </c>
    </row>
    <row r="10" spans="1:2" x14ac:dyDescent="0.2">
      <c r="A10" s="243" t="s">
        <v>451</v>
      </c>
      <c r="B10" s="244">
        <v>0.6</v>
      </c>
    </row>
    <row r="11" spans="1:2" x14ac:dyDescent="0.2">
      <c r="A11" s="245" t="s">
        <v>450</v>
      </c>
      <c r="B11" s="246">
        <v>0.4</v>
      </c>
    </row>
    <row r="12" spans="1:2" x14ac:dyDescent="0.2">
      <c r="A12" s="124" t="s">
        <v>1181</v>
      </c>
      <c r="B12" s="280">
        <f>B9*B10</f>
        <v>6000000</v>
      </c>
    </row>
    <row r="13" spans="1:2" x14ac:dyDescent="0.2">
      <c r="A13" s="124" t="s">
        <v>1183</v>
      </c>
      <c r="B13" s="280">
        <f>B9*B11</f>
        <v>4000000</v>
      </c>
    </row>
    <row r="15" spans="1:2" s="5" customFormat="1" x14ac:dyDescent="0.2">
      <c r="A15" s="241" t="s">
        <v>449</v>
      </c>
      <c r="B15" s="279">
        <f>B9/B21</f>
        <v>166666666.66666669</v>
      </c>
    </row>
    <row r="16" spans="1:2" s="5" customFormat="1" x14ac:dyDescent="0.2">
      <c r="A16" s="243" t="s">
        <v>448</v>
      </c>
      <c r="B16" s="244">
        <v>0.65</v>
      </c>
    </row>
    <row r="17" spans="1:2" s="5" customFormat="1" x14ac:dyDescent="0.2">
      <c r="A17" s="245" t="s">
        <v>447</v>
      </c>
      <c r="B17" s="246">
        <v>0.35</v>
      </c>
    </row>
    <row r="18" spans="1:2" s="5" customFormat="1" x14ac:dyDescent="0.2">
      <c r="A18" s="124" t="s">
        <v>1182</v>
      </c>
      <c r="B18" s="281">
        <f>B15*B16</f>
        <v>108333333.33333334</v>
      </c>
    </row>
    <row r="19" spans="1:2" s="5" customFormat="1" x14ac:dyDescent="0.2">
      <c r="A19" s="124" t="s">
        <v>1184</v>
      </c>
      <c r="B19" s="281">
        <f>B15*B17</f>
        <v>58333333.333333336</v>
      </c>
    </row>
    <row r="20" spans="1:2" s="5" customFormat="1" x14ac:dyDescent="0.2">
      <c r="A20" s="111"/>
      <c r="B20" s="31"/>
    </row>
    <row r="21" spans="1:2" s="5" customFormat="1" x14ac:dyDescent="0.2">
      <c r="A21" s="247" t="s">
        <v>446</v>
      </c>
      <c r="B21" s="248">
        <v>0.06</v>
      </c>
    </row>
    <row r="22" spans="1:2" s="5" customFormat="1" x14ac:dyDescent="0.2">
      <c r="A22" s="119" t="s">
        <v>1141</v>
      </c>
      <c r="B22" s="125">
        <f>B12/B18</f>
        <v>5.5384615384615379E-2</v>
      </c>
    </row>
    <row r="23" spans="1:2" s="5" customFormat="1" x14ac:dyDescent="0.2">
      <c r="A23" s="119" t="s">
        <v>1142</v>
      </c>
      <c r="B23" s="125">
        <f>B13/B19</f>
        <v>6.8571428571428575E-2</v>
      </c>
    </row>
    <row r="24" spans="1:2" s="5" customFormat="1" x14ac:dyDescent="0.2"/>
    <row r="25" spans="1:2" s="5" customFormat="1" x14ac:dyDescent="0.2">
      <c r="A25" s="273" t="s">
        <v>1185</v>
      </c>
      <c r="B25" s="276">
        <f>B9/B3</f>
        <v>400</v>
      </c>
    </row>
    <row r="26" spans="1:2" s="5" customFormat="1" x14ac:dyDescent="0.2">
      <c r="A26" s="275" t="s">
        <v>1154</v>
      </c>
      <c r="B26" s="277">
        <f>B12/B6</f>
        <v>1200</v>
      </c>
    </row>
    <row r="27" spans="1:2" s="5" customFormat="1" x14ac:dyDescent="0.2">
      <c r="A27" s="274" t="s">
        <v>1186</v>
      </c>
      <c r="B27" s="278">
        <f>B13/B7</f>
        <v>200</v>
      </c>
    </row>
    <row r="28" spans="1:2" s="5" customFormat="1" x14ac:dyDescent="0.2">
      <c r="A28" s="111"/>
      <c r="B28" s="31"/>
    </row>
    <row r="29" spans="1:2" s="5" customFormat="1" x14ac:dyDescent="0.2">
      <c r="A29" s="121" t="s">
        <v>445</v>
      </c>
      <c r="B29" s="31"/>
    </row>
    <row r="30" spans="1:2" s="5" customFormat="1" x14ac:dyDescent="0.2">
      <c r="A30" s="249" t="s">
        <v>444</v>
      </c>
      <c r="B30" s="279">
        <v>10500000</v>
      </c>
    </row>
    <row r="31" spans="1:2" s="5" customFormat="1" x14ac:dyDescent="0.2">
      <c r="A31" s="245" t="s">
        <v>443</v>
      </c>
      <c r="B31" s="250">
        <v>6.3E-2</v>
      </c>
    </row>
    <row r="32" spans="1:2" s="5" customFormat="1" x14ac:dyDescent="0.2">
      <c r="A32" s="119" t="s">
        <v>1143</v>
      </c>
      <c r="B32" s="123">
        <f>B30/B31</f>
        <v>166666666.66666666</v>
      </c>
    </row>
    <row r="33" spans="1:2" s="5" customFormat="1" x14ac:dyDescent="0.2">
      <c r="A33" s="111"/>
      <c r="B33" s="305" t="s">
        <v>1209</v>
      </c>
    </row>
    <row r="34" spans="1:2" s="5" customFormat="1" x14ac:dyDescent="0.2">
      <c r="A34" s="121" t="s">
        <v>442</v>
      </c>
      <c r="B34" s="31"/>
    </row>
    <row r="35" spans="1:2" s="5" customFormat="1" x14ac:dyDescent="0.2">
      <c r="A35" s="259" t="s">
        <v>1144</v>
      </c>
      <c r="B35" s="280">
        <f>B12</f>
        <v>6000000</v>
      </c>
    </row>
    <row r="36" spans="1:2" s="5" customFormat="1" x14ac:dyDescent="0.2">
      <c r="A36" s="259" t="s">
        <v>1145</v>
      </c>
      <c r="B36" s="280">
        <f>B30-B35</f>
        <v>4500000</v>
      </c>
    </row>
    <row r="37" spans="1:2" s="5" customFormat="1" x14ac:dyDescent="0.2">
      <c r="A37" s="122" t="s">
        <v>441</v>
      </c>
      <c r="B37" s="114"/>
    </row>
    <row r="38" spans="1:2" s="5" customFormat="1" x14ac:dyDescent="0.2">
      <c r="A38" s="111"/>
      <c r="B38" s="31"/>
    </row>
    <row r="39" spans="1:2" s="5" customFormat="1" x14ac:dyDescent="0.2">
      <c r="A39" s="251" t="s">
        <v>440</v>
      </c>
      <c r="B39" s="279">
        <f>B30/B3</f>
        <v>420</v>
      </c>
    </row>
    <row r="40" spans="1:2" s="5" customFormat="1" x14ac:dyDescent="0.2">
      <c r="A40" s="259" t="s">
        <v>1146</v>
      </c>
      <c r="B40" s="280">
        <f>B35/B6</f>
        <v>1200</v>
      </c>
    </row>
    <row r="41" spans="1:2" s="5" customFormat="1" x14ac:dyDescent="0.2">
      <c r="A41" s="259" t="s">
        <v>1147</v>
      </c>
      <c r="B41" s="280">
        <f>B36/B7</f>
        <v>225</v>
      </c>
    </row>
    <row r="42" spans="1:2" s="5" customFormat="1" x14ac:dyDescent="0.2">
      <c r="A42" s="111"/>
      <c r="B42" s="31"/>
    </row>
    <row r="43" spans="1:2" s="5" customFormat="1" x14ac:dyDescent="0.2">
      <c r="A43" s="251" t="s">
        <v>439</v>
      </c>
      <c r="B43" s="279">
        <v>20</v>
      </c>
    </row>
    <row r="44" spans="1:2" s="5" customFormat="1" x14ac:dyDescent="0.2">
      <c r="A44" s="259" t="s">
        <v>1148</v>
      </c>
      <c r="B44" s="280">
        <f>B40-B26</f>
        <v>0</v>
      </c>
    </row>
    <row r="45" spans="1:2" s="5" customFormat="1" x14ac:dyDescent="0.2">
      <c r="A45" s="259" t="s">
        <v>1149</v>
      </c>
      <c r="B45" s="280">
        <f>B41-B27</f>
        <v>25</v>
      </c>
    </row>
    <row r="46" spans="1:2" s="5" customFormat="1" x14ac:dyDescent="0.2">
      <c r="A46" s="111"/>
      <c r="B46" s="31"/>
    </row>
    <row r="47" spans="1:2" s="5" customFormat="1" x14ac:dyDescent="0.2">
      <c r="A47" s="121" t="s">
        <v>438</v>
      </c>
      <c r="B47" s="120"/>
    </row>
    <row r="48" spans="1:2" s="5" customFormat="1" x14ac:dyDescent="0.2">
      <c r="A48" s="259" t="s">
        <v>1150</v>
      </c>
      <c r="B48" s="118">
        <f>B43/B25</f>
        <v>0.05</v>
      </c>
    </row>
    <row r="49" spans="1:2" s="5" customFormat="1" x14ac:dyDescent="0.2">
      <c r="A49" s="259" t="s">
        <v>1151</v>
      </c>
      <c r="B49" s="118">
        <f>B44/B26</f>
        <v>0</v>
      </c>
    </row>
    <row r="50" spans="1:2" s="5" customFormat="1" x14ac:dyDescent="0.2">
      <c r="A50" s="259" t="s">
        <v>1152</v>
      </c>
      <c r="B50" s="118">
        <f>B45/B27</f>
        <v>0.125</v>
      </c>
    </row>
    <row r="51" spans="1:2" s="5" customFormat="1" x14ac:dyDescent="0.2">
      <c r="A51" s="111"/>
      <c r="B51" s="31"/>
    </row>
    <row r="52" spans="1:2" s="5" customFormat="1" x14ac:dyDescent="0.2">
      <c r="A52" s="117" t="s">
        <v>1153</v>
      </c>
      <c r="B52" s="116" t="s">
        <v>1210</v>
      </c>
    </row>
    <row r="53" spans="1:2" s="5" customFormat="1" x14ac:dyDescent="0.2">
      <c r="A53" s="115"/>
      <c r="B53" s="114"/>
    </row>
    <row r="54" spans="1:2" s="5" customFormat="1" x14ac:dyDescent="0.2">
      <c r="A54" s="111"/>
      <c r="B54" s="31"/>
    </row>
    <row r="55" spans="1:2" s="5" customFormat="1" x14ac:dyDescent="0.2">
      <c r="A55" s="113" t="s">
        <v>437</v>
      </c>
      <c r="B55" s="112"/>
    </row>
    <row r="56" spans="1:2" s="5" customFormat="1" x14ac:dyDescent="0.2">
      <c r="A56" s="82" t="s">
        <v>436</v>
      </c>
      <c r="B56" s="110">
        <f>B31-B21</f>
        <v>3.0000000000000027E-3</v>
      </c>
    </row>
    <row r="57" spans="1:2" s="5" customFormat="1" x14ac:dyDescent="0.2">
      <c r="A57" s="82" t="s">
        <v>435</v>
      </c>
      <c r="B57" s="110">
        <f>B56/B21</f>
        <v>5.0000000000000044E-2</v>
      </c>
    </row>
    <row r="58" spans="1:2" s="5" customFormat="1" x14ac:dyDescent="0.2">
      <c r="A58" s="82"/>
      <c r="B58" s="31"/>
    </row>
    <row r="59" spans="1:2" s="5" customFormat="1" x14ac:dyDescent="0.2">
      <c r="A59" s="82" t="s">
        <v>434</v>
      </c>
      <c r="B59" s="110">
        <f>B35/B18</f>
        <v>5.5384615384615379E-2</v>
      </c>
    </row>
    <row r="60" spans="1:2" s="5" customFormat="1" x14ac:dyDescent="0.2">
      <c r="A60" s="82" t="s">
        <v>433</v>
      </c>
      <c r="B60" s="110">
        <f>B36/B19</f>
        <v>7.7142857142857138E-2</v>
      </c>
    </row>
    <row r="61" spans="1:2" s="5" customFormat="1" x14ac:dyDescent="0.2">
      <c r="A61" s="111"/>
      <c r="B61" s="31"/>
    </row>
    <row r="62" spans="1:2" s="5" customFormat="1" x14ac:dyDescent="0.2">
      <c r="A62" s="82" t="s">
        <v>432</v>
      </c>
      <c r="B62" s="31"/>
    </row>
    <row r="63" spans="1:2" s="5" customFormat="1" x14ac:dyDescent="0.2">
      <c r="A63" s="82" t="s">
        <v>431</v>
      </c>
      <c r="B63" s="110">
        <f>B60-B23</f>
        <v>8.5714285714285632E-3</v>
      </c>
    </row>
    <row r="64" spans="1:2" s="5" customFormat="1" x14ac:dyDescent="0.2">
      <c r="A64" s="82" t="s">
        <v>430</v>
      </c>
      <c r="B64" s="110">
        <f>B63/B23</f>
        <v>0.12499999999999988</v>
      </c>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9A2E2-DB2C-48E7-9B63-C3747DB7727C}">
  <dimension ref="A1"/>
  <sheetViews>
    <sheetView showGridLines="0" workbookViewId="0">
      <selection activeCell="Q7" sqref="Q7"/>
    </sheetView>
  </sheetViews>
  <sheetFormatPr defaultRowHeight="12.75" x14ac:dyDescent="0.2"/>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1:AA380"/>
  <sheetViews>
    <sheetView topLeftCell="H3" zoomScale="110" zoomScaleNormal="110" workbookViewId="0">
      <selection activeCell="Y11" sqref="Y11"/>
    </sheetView>
  </sheetViews>
  <sheetFormatPr defaultRowHeight="12.75" x14ac:dyDescent="0.2"/>
  <cols>
    <col min="1" max="1" width="11.7109375" customWidth="1"/>
    <col min="2" max="2" width="16.140625" customWidth="1"/>
    <col min="13" max="13" width="38.5703125" customWidth="1"/>
    <col min="15" max="18" width="10.7109375" style="31" bestFit="1" customWidth="1"/>
    <col min="19" max="20" width="13.7109375" style="31" customWidth="1"/>
    <col min="21" max="22" width="10.7109375" style="38" customWidth="1"/>
    <col min="23" max="23" width="15.140625" style="38" customWidth="1"/>
  </cols>
  <sheetData>
    <row r="1" spans="1:27" ht="15.75" x14ac:dyDescent="0.25">
      <c r="A1" s="37" t="s">
        <v>833</v>
      </c>
      <c r="C1" s="68" t="s">
        <v>832</v>
      </c>
    </row>
    <row r="3" spans="1:27" x14ac:dyDescent="0.2">
      <c r="A3" t="s">
        <v>1164</v>
      </c>
    </row>
    <row r="4" spans="1:27" x14ac:dyDescent="0.2">
      <c r="A4" t="s">
        <v>1165</v>
      </c>
    </row>
    <row r="5" spans="1:27" x14ac:dyDescent="0.2">
      <c r="A5" t="s">
        <v>1166</v>
      </c>
    </row>
    <row r="6" spans="1:27" x14ac:dyDescent="0.2">
      <c r="A6" t="s">
        <v>1167</v>
      </c>
      <c r="S6" s="4"/>
      <c r="T6" s="4"/>
    </row>
    <row r="7" spans="1:27" x14ac:dyDescent="0.2">
      <c r="A7" t="s">
        <v>831</v>
      </c>
      <c r="S7" s="4"/>
      <c r="T7" s="4"/>
    </row>
    <row r="8" spans="1:27" x14ac:dyDescent="0.2">
      <c r="A8" s="44" t="s">
        <v>830</v>
      </c>
      <c r="S8" s="4"/>
      <c r="T8" s="4"/>
    </row>
    <row r="9" spans="1:27" x14ac:dyDescent="0.2">
      <c r="A9" s="16" t="s">
        <v>1180</v>
      </c>
      <c r="S9" s="4"/>
      <c r="T9" s="4"/>
    </row>
    <row r="11" spans="1:27" ht="48.75" customHeight="1" x14ac:dyDescent="0.2">
      <c r="A11" s="43" t="s">
        <v>829</v>
      </c>
      <c r="B11" s="43" t="s">
        <v>828</v>
      </c>
      <c r="C11" s="43" t="s">
        <v>827</v>
      </c>
      <c r="D11" s="43" t="s">
        <v>5</v>
      </c>
      <c r="E11" s="43" t="s">
        <v>826</v>
      </c>
      <c r="F11" s="43" t="s">
        <v>246</v>
      </c>
      <c r="G11" s="43" t="s">
        <v>825</v>
      </c>
      <c r="H11" s="43" t="s">
        <v>248</v>
      </c>
      <c r="I11" s="43" t="s">
        <v>45</v>
      </c>
      <c r="J11" s="43" t="s">
        <v>419</v>
      </c>
      <c r="K11" s="43" t="s">
        <v>421</v>
      </c>
      <c r="L11" s="43" t="s">
        <v>329</v>
      </c>
      <c r="M11" s="43" t="s">
        <v>247</v>
      </c>
      <c r="N11" s="43" t="s">
        <v>40</v>
      </c>
      <c r="O11" s="43" t="s">
        <v>244</v>
      </c>
      <c r="P11" s="43" t="s">
        <v>39</v>
      </c>
      <c r="Q11" s="43" t="s">
        <v>243</v>
      </c>
      <c r="R11" s="43" t="s">
        <v>11</v>
      </c>
      <c r="S11" s="267" t="s">
        <v>1155</v>
      </c>
      <c r="T11" s="42" t="s">
        <v>824</v>
      </c>
      <c r="U11" s="128" t="s">
        <v>238</v>
      </c>
      <c r="V11" s="128" t="s">
        <v>237</v>
      </c>
      <c r="W11" s="128" t="s">
        <v>1138</v>
      </c>
      <c r="Y11" s="315" t="s">
        <v>1230</v>
      </c>
      <c r="Z11" s="315" t="s">
        <v>1223</v>
      </c>
      <c r="AA11" s="315" t="s">
        <v>1224</v>
      </c>
    </row>
    <row r="12" spans="1:27" hidden="1" x14ac:dyDescent="0.2">
      <c r="A12" t="s">
        <v>823</v>
      </c>
      <c r="B12" t="s">
        <v>597</v>
      </c>
      <c r="C12" t="s">
        <v>459</v>
      </c>
      <c r="D12">
        <v>0.01</v>
      </c>
      <c r="E12" t="s">
        <v>458</v>
      </c>
      <c r="F12" t="s">
        <v>51</v>
      </c>
      <c r="G12">
        <v>30</v>
      </c>
      <c r="H12">
        <v>11159</v>
      </c>
      <c r="I12" t="s">
        <v>29</v>
      </c>
      <c r="J12">
        <v>150</v>
      </c>
      <c r="K12" t="s">
        <v>457</v>
      </c>
      <c r="L12" t="s">
        <v>408</v>
      </c>
      <c r="M12" t="s">
        <v>1058</v>
      </c>
      <c r="N12">
        <v>89</v>
      </c>
      <c r="O12" s="31">
        <v>245022</v>
      </c>
      <c r="P12" s="31">
        <v>259476</v>
      </c>
      <c r="Q12" s="31">
        <v>31812</v>
      </c>
      <c r="R12" s="31">
        <v>25274</v>
      </c>
      <c r="S12" s="31">
        <f>Q12-R12</f>
        <v>6538</v>
      </c>
      <c r="T12" s="5">
        <f>S12/R12</f>
        <v>0.25868481443380548</v>
      </c>
      <c r="U12" s="38">
        <f>Q12/P12</f>
        <v>0.12260093419044536</v>
      </c>
      <c r="V12" s="38">
        <f>R12/P12</f>
        <v>9.7403998828408028E-2</v>
      </c>
      <c r="W12" s="38">
        <f>U12-V12</f>
        <v>2.5196935362037334E-2</v>
      </c>
    </row>
    <row r="13" spans="1:27" hidden="1" x14ac:dyDescent="0.2">
      <c r="A13" t="s">
        <v>822</v>
      </c>
      <c r="B13" t="s">
        <v>597</v>
      </c>
      <c r="C13" t="s">
        <v>459</v>
      </c>
      <c r="D13">
        <v>0.01</v>
      </c>
      <c r="E13" t="s">
        <v>458</v>
      </c>
      <c r="F13" t="s">
        <v>51</v>
      </c>
      <c r="G13">
        <v>30</v>
      </c>
      <c r="H13">
        <v>11158</v>
      </c>
      <c r="I13" t="s">
        <v>29</v>
      </c>
      <c r="J13">
        <v>150</v>
      </c>
      <c r="K13" t="s">
        <v>457</v>
      </c>
      <c r="L13" t="s">
        <v>408</v>
      </c>
      <c r="M13" t="s">
        <v>1059</v>
      </c>
      <c r="N13">
        <v>69</v>
      </c>
      <c r="O13" s="31">
        <v>109402</v>
      </c>
      <c r="P13" s="31">
        <v>110496</v>
      </c>
      <c r="Q13" s="31">
        <v>8814</v>
      </c>
      <c r="R13" s="31">
        <v>10796</v>
      </c>
      <c r="S13" s="31">
        <f t="shared" ref="S13:S76" si="0">Q13-R13</f>
        <v>-1982</v>
      </c>
      <c r="T13" s="5">
        <f t="shared" ref="T13:T76" si="1">S13/R13</f>
        <v>-0.18358651352352723</v>
      </c>
      <c r="U13" s="38">
        <f t="shared" ref="U13:U76" si="2">Q13/P13</f>
        <v>7.9767593397046047E-2</v>
      </c>
      <c r="V13" s="38">
        <f t="shared" ref="V13:V76" si="3">R13/P13</f>
        <v>9.7704894294816103E-2</v>
      </c>
      <c r="W13" s="38">
        <f t="shared" ref="W13:W76" si="4">U13-V13</f>
        <v>-1.7937300897770056E-2</v>
      </c>
    </row>
    <row r="14" spans="1:27" hidden="1" x14ac:dyDescent="0.2">
      <c r="A14" t="s">
        <v>821</v>
      </c>
      <c r="B14" t="s">
        <v>597</v>
      </c>
      <c r="C14" t="s">
        <v>459</v>
      </c>
      <c r="D14">
        <v>0.01</v>
      </c>
      <c r="E14" t="s">
        <v>256</v>
      </c>
      <c r="F14" t="s">
        <v>51</v>
      </c>
      <c r="G14">
        <v>40</v>
      </c>
      <c r="H14">
        <v>11186</v>
      </c>
      <c r="I14" t="s">
        <v>29</v>
      </c>
      <c r="J14">
        <v>250</v>
      </c>
      <c r="K14" t="s">
        <v>457</v>
      </c>
      <c r="L14" t="s">
        <v>269</v>
      </c>
      <c r="M14" t="s">
        <v>1060</v>
      </c>
      <c r="N14">
        <v>69</v>
      </c>
      <c r="O14" s="31">
        <v>119908</v>
      </c>
      <c r="P14" s="31">
        <v>109592</v>
      </c>
      <c r="Q14" s="31">
        <v>13988</v>
      </c>
      <c r="R14" s="31">
        <v>10630</v>
      </c>
      <c r="S14" s="31">
        <f t="shared" si="0"/>
        <v>3358</v>
      </c>
      <c r="T14" s="5">
        <f t="shared" si="1"/>
        <v>0.31589840075258702</v>
      </c>
      <c r="U14" s="38">
        <f t="shared" si="2"/>
        <v>0.1276370537995474</v>
      </c>
      <c r="V14" s="38">
        <f t="shared" si="3"/>
        <v>9.6996131104460176E-2</v>
      </c>
      <c r="W14" s="38">
        <f t="shared" si="4"/>
        <v>3.0640922695087225E-2</v>
      </c>
    </row>
    <row r="15" spans="1:27" hidden="1" x14ac:dyDescent="0.2">
      <c r="A15" t="s">
        <v>820</v>
      </c>
      <c r="B15" t="s">
        <v>597</v>
      </c>
      <c r="C15" t="s">
        <v>459</v>
      </c>
      <c r="D15">
        <v>0.01</v>
      </c>
      <c r="E15" t="s">
        <v>458</v>
      </c>
      <c r="F15" t="s">
        <v>51</v>
      </c>
      <c r="G15">
        <v>243</v>
      </c>
      <c r="H15">
        <v>11032</v>
      </c>
      <c r="I15" t="s">
        <v>29</v>
      </c>
      <c r="J15">
        <v>880</v>
      </c>
      <c r="K15" t="s">
        <v>457</v>
      </c>
      <c r="L15" t="s">
        <v>269</v>
      </c>
      <c r="M15" t="s">
        <v>123</v>
      </c>
      <c r="N15">
        <v>69</v>
      </c>
      <c r="O15" s="31">
        <v>109236</v>
      </c>
      <c r="P15" s="31">
        <v>141810</v>
      </c>
      <c r="Q15" s="31">
        <v>31574</v>
      </c>
      <c r="R15" s="31">
        <v>16734</v>
      </c>
      <c r="S15" s="31">
        <f t="shared" si="0"/>
        <v>14840</v>
      </c>
      <c r="T15" s="5">
        <f t="shared" si="1"/>
        <v>0.88681725827656266</v>
      </c>
      <c r="U15" s="38">
        <f t="shared" si="2"/>
        <v>0.22265002468091108</v>
      </c>
      <c r="V15" s="38">
        <f t="shared" si="3"/>
        <v>0.11800296170932939</v>
      </c>
      <c r="W15" s="38">
        <f t="shared" si="4"/>
        <v>0.10464706297158169</v>
      </c>
    </row>
    <row r="16" spans="1:27" hidden="1" x14ac:dyDescent="0.2">
      <c r="A16" t="s">
        <v>819</v>
      </c>
      <c r="B16" t="s">
        <v>818</v>
      </c>
      <c r="C16" t="s">
        <v>459</v>
      </c>
      <c r="D16">
        <v>0.01</v>
      </c>
      <c r="E16" t="s">
        <v>256</v>
      </c>
      <c r="F16" t="s">
        <v>51</v>
      </c>
      <c r="G16">
        <v>30</v>
      </c>
      <c r="H16">
        <v>11201</v>
      </c>
      <c r="I16" t="s">
        <v>32</v>
      </c>
      <c r="J16">
        <v>400</v>
      </c>
      <c r="K16" t="s">
        <v>468</v>
      </c>
      <c r="L16" t="s">
        <v>269</v>
      </c>
      <c r="M16" t="s">
        <v>1061</v>
      </c>
      <c r="N16">
        <v>89</v>
      </c>
      <c r="O16" s="31">
        <v>155956</v>
      </c>
      <c r="P16" s="31">
        <v>251050</v>
      </c>
      <c r="Q16" s="31">
        <v>20746</v>
      </c>
      <c r="R16" s="31">
        <v>29674</v>
      </c>
      <c r="S16" s="31">
        <f t="shared" si="0"/>
        <v>-8928</v>
      </c>
      <c r="T16" s="5">
        <f t="shared" si="1"/>
        <v>-0.30086944800161758</v>
      </c>
      <c r="U16" s="38">
        <f t="shared" si="2"/>
        <v>8.26369249153555E-2</v>
      </c>
      <c r="V16" s="38">
        <f t="shared" si="3"/>
        <v>0.11819956184027086</v>
      </c>
      <c r="W16" s="38">
        <f t="shared" si="4"/>
        <v>-3.5562636924915361E-2</v>
      </c>
    </row>
    <row r="17" spans="1:23" hidden="1" x14ac:dyDescent="0.2">
      <c r="A17" t="s">
        <v>817</v>
      </c>
      <c r="B17" t="s">
        <v>810</v>
      </c>
      <c r="C17" t="s">
        <v>507</v>
      </c>
      <c r="D17">
        <v>0.01</v>
      </c>
      <c r="E17" t="s">
        <v>458</v>
      </c>
      <c r="F17" t="s">
        <v>51</v>
      </c>
      <c r="G17">
        <v>88</v>
      </c>
      <c r="H17">
        <v>11184</v>
      </c>
      <c r="I17" t="s">
        <v>29</v>
      </c>
      <c r="J17">
        <v>880</v>
      </c>
      <c r="K17" t="s">
        <v>457</v>
      </c>
      <c r="L17" t="s">
        <v>408</v>
      </c>
      <c r="M17" t="s">
        <v>1062</v>
      </c>
      <c r="N17">
        <v>89</v>
      </c>
      <c r="O17" s="31">
        <v>306582</v>
      </c>
      <c r="P17" s="31">
        <v>518266</v>
      </c>
      <c r="Q17" s="31">
        <v>43414</v>
      </c>
      <c r="R17" s="31">
        <v>46748</v>
      </c>
      <c r="S17" s="31">
        <f t="shared" si="0"/>
        <v>-3334</v>
      </c>
      <c r="T17" s="5">
        <f t="shared" si="1"/>
        <v>-7.1318559082741512E-2</v>
      </c>
      <c r="U17" s="38">
        <f t="shared" si="2"/>
        <v>8.3767794916124155E-2</v>
      </c>
      <c r="V17" s="38">
        <f t="shared" si="3"/>
        <v>9.0200784925115671E-2</v>
      </c>
      <c r="W17" s="38">
        <f t="shared" si="4"/>
        <v>-6.4329900089915154E-3</v>
      </c>
    </row>
    <row r="18" spans="1:23" hidden="1" x14ac:dyDescent="0.2">
      <c r="A18" t="s">
        <v>816</v>
      </c>
      <c r="B18" t="s">
        <v>810</v>
      </c>
      <c r="C18" t="s">
        <v>507</v>
      </c>
      <c r="D18">
        <v>0.01</v>
      </c>
      <c r="E18" t="s">
        <v>458</v>
      </c>
      <c r="F18" t="s">
        <v>51</v>
      </c>
      <c r="G18">
        <v>88</v>
      </c>
      <c r="H18">
        <v>11185</v>
      </c>
      <c r="I18" t="s">
        <v>29</v>
      </c>
      <c r="J18">
        <v>880</v>
      </c>
      <c r="K18" t="s">
        <v>457</v>
      </c>
      <c r="L18" t="s">
        <v>408</v>
      </c>
      <c r="M18" t="s">
        <v>1062</v>
      </c>
      <c r="N18">
        <v>89</v>
      </c>
      <c r="O18" s="31">
        <v>300300</v>
      </c>
      <c r="P18" s="31">
        <v>528016</v>
      </c>
      <c r="Q18" s="31">
        <v>19044</v>
      </c>
      <c r="R18" s="31">
        <v>47626</v>
      </c>
      <c r="S18" s="31">
        <f t="shared" si="0"/>
        <v>-28582</v>
      </c>
      <c r="T18" s="5">
        <f t="shared" si="1"/>
        <v>-0.60013438038046441</v>
      </c>
      <c r="U18" s="38">
        <f t="shared" si="2"/>
        <v>3.6067088876094666E-2</v>
      </c>
      <c r="V18" s="38">
        <f t="shared" si="3"/>
        <v>9.0198024302293872E-2</v>
      </c>
      <c r="W18" s="38">
        <f t="shared" si="4"/>
        <v>-5.4130935426199206E-2</v>
      </c>
    </row>
    <row r="19" spans="1:23" hidden="1" x14ac:dyDescent="0.2">
      <c r="A19" t="s">
        <v>815</v>
      </c>
      <c r="B19" t="s">
        <v>810</v>
      </c>
      <c r="C19" t="s">
        <v>507</v>
      </c>
      <c r="D19">
        <v>0.01</v>
      </c>
      <c r="E19" t="s">
        <v>458</v>
      </c>
      <c r="F19" t="s">
        <v>51</v>
      </c>
      <c r="G19">
        <v>240</v>
      </c>
      <c r="H19">
        <v>11208</v>
      </c>
      <c r="I19" t="s">
        <v>29</v>
      </c>
      <c r="J19">
        <v>250</v>
      </c>
      <c r="K19" t="s">
        <v>457</v>
      </c>
      <c r="L19" t="s">
        <v>408</v>
      </c>
      <c r="M19" t="s">
        <v>1063</v>
      </c>
      <c r="N19">
        <v>42</v>
      </c>
      <c r="O19" s="31">
        <v>68362</v>
      </c>
      <c r="P19" s="31">
        <v>97208</v>
      </c>
      <c r="Q19" s="31">
        <v>7872</v>
      </c>
      <c r="R19" s="31">
        <v>9234</v>
      </c>
      <c r="S19" s="31">
        <f t="shared" si="0"/>
        <v>-1362</v>
      </c>
      <c r="T19" s="5">
        <f t="shared" si="1"/>
        <v>-0.147498375568551</v>
      </c>
      <c r="U19" s="38">
        <f t="shared" si="2"/>
        <v>8.0980989218994326E-2</v>
      </c>
      <c r="V19" s="38">
        <f t="shared" si="3"/>
        <v>9.4992181713439219E-2</v>
      </c>
      <c r="W19" s="38">
        <f t="shared" si="4"/>
        <v>-1.4011192494444893E-2</v>
      </c>
    </row>
    <row r="20" spans="1:23" hidden="1" x14ac:dyDescent="0.2">
      <c r="A20" t="s">
        <v>814</v>
      </c>
      <c r="B20" t="s">
        <v>810</v>
      </c>
      <c r="C20" t="s">
        <v>507</v>
      </c>
      <c r="D20">
        <v>0.01</v>
      </c>
      <c r="E20" t="s">
        <v>458</v>
      </c>
      <c r="F20" t="s">
        <v>51</v>
      </c>
      <c r="G20">
        <v>243</v>
      </c>
      <c r="H20">
        <v>11215</v>
      </c>
      <c r="I20" t="s">
        <v>29</v>
      </c>
      <c r="J20">
        <v>250</v>
      </c>
      <c r="K20" t="s">
        <v>457</v>
      </c>
      <c r="L20" t="s">
        <v>408</v>
      </c>
      <c r="M20" t="s">
        <v>1064</v>
      </c>
      <c r="N20">
        <v>26</v>
      </c>
      <c r="O20" s="31">
        <v>37584</v>
      </c>
      <c r="P20" s="31">
        <v>43236</v>
      </c>
      <c r="Q20" s="31">
        <v>3218</v>
      </c>
      <c r="R20" s="31">
        <v>4108</v>
      </c>
      <c r="S20" s="31">
        <f t="shared" si="0"/>
        <v>-890</v>
      </c>
      <c r="T20" s="5">
        <f t="shared" si="1"/>
        <v>-0.2166504381694255</v>
      </c>
      <c r="U20" s="38">
        <f t="shared" si="2"/>
        <v>7.4428716810065687E-2</v>
      </c>
      <c r="V20" s="38">
        <f t="shared" si="3"/>
        <v>9.5013414746970115E-2</v>
      </c>
      <c r="W20" s="38">
        <f t="shared" si="4"/>
        <v>-2.0584697936904428E-2</v>
      </c>
    </row>
    <row r="21" spans="1:23" hidden="1" x14ac:dyDescent="0.2">
      <c r="A21" t="s">
        <v>813</v>
      </c>
      <c r="B21" t="s">
        <v>470</v>
      </c>
      <c r="C21" t="s">
        <v>507</v>
      </c>
      <c r="D21">
        <v>0.01</v>
      </c>
      <c r="E21" t="s">
        <v>458</v>
      </c>
      <c r="F21" t="s">
        <v>51</v>
      </c>
      <c r="G21">
        <v>9</v>
      </c>
      <c r="H21">
        <v>10733</v>
      </c>
      <c r="I21" t="s">
        <v>32</v>
      </c>
      <c r="J21">
        <v>180</v>
      </c>
      <c r="K21" t="s">
        <v>457</v>
      </c>
      <c r="L21" t="s">
        <v>269</v>
      </c>
      <c r="M21" t="s">
        <v>124</v>
      </c>
      <c r="N21">
        <v>20</v>
      </c>
      <c r="O21" s="31">
        <v>28292</v>
      </c>
      <c r="P21" s="31">
        <v>11726</v>
      </c>
      <c r="Q21" s="31">
        <v>2342</v>
      </c>
      <c r="R21" s="31">
        <v>1758</v>
      </c>
      <c r="S21" s="31">
        <f t="shared" si="0"/>
        <v>584</v>
      </c>
      <c r="T21" s="5">
        <f t="shared" si="1"/>
        <v>0.3321956769055745</v>
      </c>
      <c r="U21" s="38">
        <f t="shared" si="2"/>
        <v>0.19972710216612655</v>
      </c>
      <c r="V21" s="38">
        <f t="shared" si="3"/>
        <v>0.14992324748422309</v>
      </c>
      <c r="W21" s="38">
        <f t="shared" si="4"/>
        <v>4.9803854681903459E-2</v>
      </c>
    </row>
    <row r="22" spans="1:23" hidden="1" x14ac:dyDescent="0.2">
      <c r="A22" t="s">
        <v>812</v>
      </c>
      <c r="B22" t="s">
        <v>808</v>
      </c>
      <c r="C22" t="s">
        <v>507</v>
      </c>
      <c r="D22">
        <v>0.01</v>
      </c>
      <c r="E22" t="s">
        <v>458</v>
      </c>
      <c r="F22" t="s">
        <v>51</v>
      </c>
      <c r="G22">
        <v>243</v>
      </c>
      <c r="H22">
        <v>11021</v>
      </c>
      <c r="I22" t="s">
        <v>29</v>
      </c>
      <c r="J22">
        <v>88</v>
      </c>
      <c r="K22" t="s">
        <v>457</v>
      </c>
      <c r="L22" t="s">
        <v>408</v>
      </c>
      <c r="M22" t="s">
        <v>236</v>
      </c>
      <c r="N22">
        <v>47</v>
      </c>
      <c r="O22" s="31">
        <v>41352</v>
      </c>
      <c r="P22" s="31">
        <v>69134</v>
      </c>
      <c r="Q22" s="31">
        <v>10332</v>
      </c>
      <c r="R22" s="31">
        <v>6574</v>
      </c>
      <c r="S22" s="31">
        <f t="shared" si="0"/>
        <v>3758</v>
      </c>
      <c r="T22" s="5">
        <f t="shared" si="1"/>
        <v>0.57164587770003039</v>
      </c>
      <c r="U22" s="38">
        <f t="shared" si="2"/>
        <v>0.14944889634622616</v>
      </c>
      <c r="V22" s="38">
        <f t="shared" si="3"/>
        <v>9.5090693435936013E-2</v>
      </c>
      <c r="W22" s="38">
        <f t="shared" si="4"/>
        <v>5.4358202910290143E-2</v>
      </c>
    </row>
    <row r="23" spans="1:23" hidden="1" x14ac:dyDescent="0.2">
      <c r="A23" t="s">
        <v>811</v>
      </c>
      <c r="B23" t="s">
        <v>810</v>
      </c>
      <c r="C23" t="s">
        <v>507</v>
      </c>
      <c r="D23">
        <v>0.01</v>
      </c>
      <c r="E23" t="s">
        <v>458</v>
      </c>
      <c r="F23" t="s">
        <v>51</v>
      </c>
      <c r="G23">
        <v>243</v>
      </c>
      <c r="H23">
        <v>11207</v>
      </c>
      <c r="I23" t="s">
        <v>29</v>
      </c>
      <c r="J23">
        <v>250</v>
      </c>
      <c r="K23" t="s">
        <v>457</v>
      </c>
      <c r="L23" t="s">
        <v>408</v>
      </c>
      <c r="M23" t="s">
        <v>1064</v>
      </c>
      <c r="N23">
        <v>17</v>
      </c>
      <c r="O23" s="31">
        <v>17218</v>
      </c>
      <c r="P23" s="31">
        <v>22930</v>
      </c>
      <c r="Q23" s="31">
        <v>2900</v>
      </c>
      <c r="R23" s="31">
        <v>2178</v>
      </c>
      <c r="S23" s="31">
        <f t="shared" si="0"/>
        <v>722</v>
      </c>
      <c r="T23" s="5">
        <f t="shared" si="1"/>
        <v>0.33149678604224059</v>
      </c>
      <c r="U23" s="38">
        <f t="shared" si="2"/>
        <v>0.12647187091146969</v>
      </c>
      <c r="V23" s="38">
        <f t="shared" si="3"/>
        <v>9.498473615351069E-2</v>
      </c>
      <c r="W23" s="38">
        <f t="shared" si="4"/>
        <v>3.1487134757959001E-2</v>
      </c>
    </row>
    <row r="24" spans="1:23" hidden="1" x14ac:dyDescent="0.2">
      <c r="A24" t="s">
        <v>809</v>
      </c>
      <c r="B24" t="s">
        <v>808</v>
      </c>
      <c r="C24" t="s">
        <v>507</v>
      </c>
      <c r="D24">
        <v>0.01</v>
      </c>
      <c r="E24" t="s">
        <v>458</v>
      </c>
      <c r="F24" t="s">
        <v>51</v>
      </c>
      <c r="G24">
        <v>243</v>
      </c>
      <c r="H24">
        <v>11022</v>
      </c>
      <c r="I24" t="s">
        <v>29</v>
      </c>
      <c r="J24">
        <v>88</v>
      </c>
      <c r="K24" t="s">
        <v>457</v>
      </c>
      <c r="L24" t="s">
        <v>408</v>
      </c>
      <c r="M24" t="s">
        <v>236</v>
      </c>
      <c r="N24">
        <v>47</v>
      </c>
      <c r="O24" s="31">
        <v>37446</v>
      </c>
      <c r="P24" s="31">
        <v>64074</v>
      </c>
      <c r="Q24" s="31">
        <v>10478</v>
      </c>
      <c r="R24" s="31">
        <v>6094</v>
      </c>
      <c r="S24" s="31">
        <f t="shared" si="0"/>
        <v>4384</v>
      </c>
      <c r="T24" s="5">
        <f t="shared" si="1"/>
        <v>0.71939612733836555</v>
      </c>
      <c r="U24" s="38">
        <f t="shared" si="2"/>
        <v>0.16352966882042638</v>
      </c>
      <c r="V24" s="38">
        <f t="shared" si="3"/>
        <v>9.5108780472578577E-2</v>
      </c>
      <c r="W24" s="38">
        <f t="shared" si="4"/>
        <v>6.8420888347847805E-2</v>
      </c>
    </row>
    <row r="25" spans="1:23" hidden="1" x14ac:dyDescent="0.2">
      <c r="A25" t="s">
        <v>807</v>
      </c>
      <c r="B25" t="s">
        <v>597</v>
      </c>
      <c r="C25" t="s">
        <v>459</v>
      </c>
      <c r="D25">
        <v>0.01</v>
      </c>
      <c r="E25" t="s">
        <v>458</v>
      </c>
      <c r="F25" t="s">
        <v>51</v>
      </c>
      <c r="G25">
        <v>25</v>
      </c>
      <c r="H25">
        <v>10972</v>
      </c>
      <c r="I25" t="s">
        <v>29</v>
      </c>
      <c r="J25">
        <v>200</v>
      </c>
      <c r="K25" t="s">
        <v>457</v>
      </c>
      <c r="L25" t="s">
        <v>408</v>
      </c>
      <c r="M25" t="s">
        <v>198</v>
      </c>
      <c r="N25">
        <v>26</v>
      </c>
      <c r="O25" s="31">
        <v>52908</v>
      </c>
      <c r="P25" s="31">
        <v>71028</v>
      </c>
      <c r="Q25" s="31">
        <v>3550</v>
      </c>
      <c r="R25" s="31">
        <v>6826</v>
      </c>
      <c r="S25" s="31">
        <f t="shared" si="0"/>
        <v>-3276</v>
      </c>
      <c r="T25" s="5">
        <f t="shared" si="1"/>
        <v>-0.47992968063287428</v>
      </c>
      <c r="U25" s="38">
        <f t="shared" si="2"/>
        <v>4.9980289463310242E-2</v>
      </c>
      <c r="V25" s="38">
        <f t="shared" si="3"/>
        <v>9.6102945317339636E-2</v>
      </c>
      <c r="W25" s="38">
        <f t="shared" si="4"/>
        <v>-4.6122655854029394E-2</v>
      </c>
    </row>
    <row r="26" spans="1:23" hidden="1" x14ac:dyDescent="0.2">
      <c r="A26" t="s">
        <v>806</v>
      </c>
      <c r="B26" t="s">
        <v>470</v>
      </c>
      <c r="C26" t="s">
        <v>507</v>
      </c>
      <c r="D26">
        <v>0.01</v>
      </c>
      <c r="E26" t="s">
        <v>458</v>
      </c>
      <c r="F26" t="s">
        <v>51</v>
      </c>
      <c r="G26">
        <v>30</v>
      </c>
      <c r="H26">
        <v>11060</v>
      </c>
      <c r="I26" t="s">
        <v>32</v>
      </c>
      <c r="J26">
        <v>300</v>
      </c>
      <c r="K26" t="s">
        <v>468</v>
      </c>
      <c r="L26" t="s">
        <v>269</v>
      </c>
      <c r="M26" t="s">
        <v>1065</v>
      </c>
      <c r="N26">
        <v>21</v>
      </c>
      <c r="O26" s="31">
        <v>58622</v>
      </c>
      <c r="P26" s="31">
        <v>56468</v>
      </c>
      <c r="Q26" s="31">
        <v>5000</v>
      </c>
      <c r="R26" s="31">
        <v>5674</v>
      </c>
      <c r="S26" s="31">
        <f t="shared" si="0"/>
        <v>-674</v>
      </c>
      <c r="T26" s="5">
        <f t="shared" si="1"/>
        <v>-0.11878745153330983</v>
      </c>
      <c r="U26" s="38">
        <f t="shared" si="2"/>
        <v>8.8545725012396395E-2</v>
      </c>
      <c r="V26" s="38">
        <f t="shared" si="3"/>
        <v>0.10048168874406743</v>
      </c>
      <c r="W26" s="38">
        <f t="shared" si="4"/>
        <v>-1.1935963731671037E-2</v>
      </c>
    </row>
    <row r="27" spans="1:23" hidden="1" x14ac:dyDescent="0.2">
      <c r="A27" t="s">
        <v>805</v>
      </c>
      <c r="B27" t="s">
        <v>553</v>
      </c>
      <c r="C27" t="s">
        <v>507</v>
      </c>
      <c r="D27">
        <v>0.01</v>
      </c>
      <c r="E27" t="s">
        <v>458</v>
      </c>
      <c r="F27" t="s">
        <v>51</v>
      </c>
      <c r="G27">
        <v>80</v>
      </c>
      <c r="H27">
        <v>11199</v>
      </c>
      <c r="I27" t="s">
        <v>30</v>
      </c>
      <c r="J27">
        <v>300</v>
      </c>
      <c r="K27" t="s">
        <v>457</v>
      </c>
      <c r="L27" t="s">
        <v>269</v>
      </c>
      <c r="M27" t="s">
        <v>1066</v>
      </c>
      <c r="N27">
        <v>20</v>
      </c>
      <c r="O27" s="31">
        <v>37656</v>
      </c>
      <c r="P27" s="31">
        <v>43480</v>
      </c>
      <c r="Q27" s="31">
        <v>2368</v>
      </c>
      <c r="R27" s="31">
        <v>4300</v>
      </c>
      <c r="S27" s="31">
        <f t="shared" si="0"/>
        <v>-1932</v>
      </c>
      <c r="T27" s="5">
        <f t="shared" si="1"/>
        <v>-0.44930232558139532</v>
      </c>
      <c r="U27" s="38">
        <f t="shared" si="2"/>
        <v>5.4461821527138916E-2</v>
      </c>
      <c r="V27" s="38">
        <f t="shared" si="3"/>
        <v>9.8896044158233665E-2</v>
      </c>
      <c r="W27" s="38">
        <f t="shared" si="4"/>
        <v>-4.4434222631094748E-2</v>
      </c>
    </row>
    <row r="28" spans="1:23" hidden="1" x14ac:dyDescent="0.2">
      <c r="A28" t="s">
        <v>804</v>
      </c>
      <c r="B28" t="s">
        <v>553</v>
      </c>
      <c r="C28" t="s">
        <v>507</v>
      </c>
      <c r="D28">
        <v>0.01</v>
      </c>
      <c r="E28" t="s">
        <v>458</v>
      </c>
      <c r="F28" t="s">
        <v>51</v>
      </c>
      <c r="G28">
        <v>50</v>
      </c>
      <c r="H28">
        <v>11126</v>
      </c>
      <c r="I28" t="s">
        <v>30</v>
      </c>
      <c r="J28">
        <v>300</v>
      </c>
      <c r="K28" t="s">
        <v>457</v>
      </c>
      <c r="L28" t="s">
        <v>269</v>
      </c>
      <c r="M28" t="s">
        <v>1067</v>
      </c>
      <c r="N28">
        <v>26</v>
      </c>
      <c r="O28" s="31">
        <v>87304</v>
      </c>
      <c r="P28" s="31">
        <v>53576</v>
      </c>
      <c r="Q28" s="31">
        <v>7184</v>
      </c>
      <c r="R28" s="31">
        <v>5326</v>
      </c>
      <c r="S28" s="31">
        <f t="shared" si="0"/>
        <v>1858</v>
      </c>
      <c r="T28" s="5">
        <f t="shared" si="1"/>
        <v>0.34885467517837027</v>
      </c>
      <c r="U28" s="38">
        <f t="shared" si="2"/>
        <v>0.13408989099596835</v>
      </c>
      <c r="V28" s="38">
        <f t="shared" si="3"/>
        <v>9.9410183664327315E-2</v>
      </c>
      <c r="W28" s="38">
        <f t="shared" si="4"/>
        <v>3.4679707331641038E-2</v>
      </c>
    </row>
    <row r="29" spans="1:23" hidden="1" x14ac:dyDescent="0.2">
      <c r="A29" t="s">
        <v>803</v>
      </c>
      <c r="B29" t="s">
        <v>795</v>
      </c>
      <c r="C29" t="s">
        <v>507</v>
      </c>
      <c r="D29">
        <v>0.01</v>
      </c>
      <c r="E29" t="s">
        <v>256</v>
      </c>
      <c r="F29" t="s">
        <v>51</v>
      </c>
      <c r="G29">
        <v>30</v>
      </c>
      <c r="H29">
        <v>11173</v>
      </c>
      <c r="I29" t="s">
        <v>34</v>
      </c>
      <c r="J29">
        <v>250</v>
      </c>
      <c r="K29" t="s">
        <v>457</v>
      </c>
      <c r="L29" t="s">
        <v>269</v>
      </c>
      <c r="M29" t="s">
        <v>1068</v>
      </c>
      <c r="N29">
        <v>89</v>
      </c>
      <c r="O29" s="31">
        <v>121786</v>
      </c>
      <c r="P29" s="31">
        <v>141896</v>
      </c>
      <c r="Q29" s="31">
        <v>19872</v>
      </c>
      <c r="R29" s="31">
        <v>14048</v>
      </c>
      <c r="S29" s="31">
        <f t="shared" si="0"/>
        <v>5824</v>
      </c>
      <c r="T29" s="5">
        <f t="shared" si="1"/>
        <v>0.4145785876993166</v>
      </c>
      <c r="U29" s="38">
        <f t="shared" si="2"/>
        <v>0.14004623104245362</v>
      </c>
      <c r="V29" s="38">
        <f t="shared" si="3"/>
        <v>9.9002086034842424E-2</v>
      </c>
      <c r="W29" s="38">
        <f t="shared" si="4"/>
        <v>4.1044145007611194E-2</v>
      </c>
    </row>
    <row r="30" spans="1:23" hidden="1" x14ac:dyDescent="0.2">
      <c r="A30" t="s">
        <v>802</v>
      </c>
      <c r="B30" t="s">
        <v>675</v>
      </c>
      <c r="C30" t="s">
        <v>507</v>
      </c>
      <c r="D30">
        <v>1</v>
      </c>
      <c r="E30" t="s">
        <v>469</v>
      </c>
      <c r="F30" t="s">
        <v>116</v>
      </c>
      <c r="G30">
        <v>1</v>
      </c>
      <c r="H30">
        <v>60098</v>
      </c>
      <c r="I30" t="s">
        <v>32</v>
      </c>
      <c r="J30">
        <v>2</v>
      </c>
      <c r="K30" t="s">
        <v>457</v>
      </c>
      <c r="L30" t="s">
        <v>467</v>
      </c>
      <c r="M30" t="s">
        <v>206</v>
      </c>
      <c r="N30">
        <v>89</v>
      </c>
      <c r="O30" s="31">
        <v>92870</v>
      </c>
      <c r="P30" s="31">
        <v>174316</v>
      </c>
      <c r="Q30" s="31">
        <v>20328</v>
      </c>
      <c r="R30" s="31">
        <v>19136</v>
      </c>
      <c r="S30" s="31">
        <f t="shared" si="0"/>
        <v>1192</v>
      </c>
      <c r="T30" s="5">
        <f t="shared" si="1"/>
        <v>6.2290969899665552E-2</v>
      </c>
      <c r="U30" s="38">
        <f t="shared" si="2"/>
        <v>0.11661580118864591</v>
      </c>
      <c r="V30" s="38">
        <f t="shared" si="3"/>
        <v>0.10977764519608069</v>
      </c>
      <c r="W30" s="38">
        <f t="shared" si="4"/>
        <v>6.838155992565223E-3</v>
      </c>
    </row>
    <row r="31" spans="1:23" hidden="1" x14ac:dyDescent="0.2">
      <c r="A31" t="s">
        <v>801</v>
      </c>
      <c r="B31" t="s">
        <v>675</v>
      </c>
      <c r="C31" t="s">
        <v>507</v>
      </c>
      <c r="D31">
        <v>1</v>
      </c>
      <c r="E31" t="s">
        <v>469</v>
      </c>
      <c r="F31" t="s">
        <v>116</v>
      </c>
      <c r="G31">
        <v>1</v>
      </c>
      <c r="H31">
        <v>60097</v>
      </c>
      <c r="I31" t="s">
        <v>32</v>
      </c>
      <c r="J31">
        <v>2</v>
      </c>
      <c r="K31" t="s">
        <v>457</v>
      </c>
      <c r="L31" t="s">
        <v>467</v>
      </c>
      <c r="M31" t="s">
        <v>205</v>
      </c>
      <c r="N31">
        <v>89</v>
      </c>
      <c r="O31" s="31">
        <v>114242</v>
      </c>
      <c r="P31" s="31">
        <v>220386</v>
      </c>
      <c r="Q31" s="31">
        <v>31638</v>
      </c>
      <c r="R31" s="31">
        <v>24264</v>
      </c>
      <c r="S31" s="31">
        <f t="shared" si="0"/>
        <v>7374</v>
      </c>
      <c r="T31" s="5">
        <f t="shared" si="1"/>
        <v>0.30390702274975273</v>
      </c>
      <c r="U31" s="38">
        <f t="shared" si="2"/>
        <v>0.14355721325311044</v>
      </c>
      <c r="V31" s="38">
        <f t="shared" si="3"/>
        <v>0.11009773760583703</v>
      </c>
      <c r="W31" s="38">
        <f t="shared" si="4"/>
        <v>3.3459475647273404E-2</v>
      </c>
    </row>
    <row r="32" spans="1:23" hidden="1" x14ac:dyDescent="0.2">
      <c r="A32" t="s">
        <v>800</v>
      </c>
      <c r="B32" t="s">
        <v>790</v>
      </c>
      <c r="C32" t="s">
        <v>507</v>
      </c>
      <c r="D32">
        <v>0.01</v>
      </c>
      <c r="E32" t="s">
        <v>458</v>
      </c>
      <c r="F32" t="s">
        <v>116</v>
      </c>
      <c r="G32">
        <v>243</v>
      </c>
      <c r="H32">
        <v>11205</v>
      </c>
      <c r="I32" t="s">
        <v>29</v>
      </c>
      <c r="J32">
        <v>880</v>
      </c>
      <c r="K32" t="s">
        <v>457</v>
      </c>
      <c r="L32" t="s">
        <v>408</v>
      </c>
      <c r="M32" t="s">
        <v>1069</v>
      </c>
      <c r="N32">
        <v>42</v>
      </c>
      <c r="O32" s="31">
        <v>31844</v>
      </c>
      <c r="P32" s="31">
        <v>60346</v>
      </c>
      <c r="Q32" s="31">
        <v>3104</v>
      </c>
      <c r="R32" s="31">
        <v>6046</v>
      </c>
      <c r="S32" s="31">
        <f t="shared" si="0"/>
        <v>-2942</v>
      </c>
      <c r="T32" s="5">
        <f t="shared" si="1"/>
        <v>-0.48660271253721471</v>
      </c>
      <c r="U32" s="38">
        <f t="shared" si="2"/>
        <v>5.1436714943823951E-2</v>
      </c>
      <c r="V32" s="38">
        <f t="shared" si="3"/>
        <v>0.1001889106154509</v>
      </c>
      <c r="W32" s="38">
        <f t="shared" si="4"/>
        <v>-4.8752195671626954E-2</v>
      </c>
    </row>
    <row r="33" spans="1:23" hidden="1" x14ac:dyDescent="0.2">
      <c r="A33" t="s">
        <v>799</v>
      </c>
      <c r="B33" t="s">
        <v>618</v>
      </c>
      <c r="C33" t="s">
        <v>507</v>
      </c>
      <c r="D33">
        <v>0.01</v>
      </c>
      <c r="E33" t="s">
        <v>458</v>
      </c>
      <c r="F33" t="s">
        <v>51</v>
      </c>
      <c r="G33">
        <v>60</v>
      </c>
      <c r="H33">
        <v>11197</v>
      </c>
      <c r="I33" t="s">
        <v>32</v>
      </c>
      <c r="J33">
        <v>600</v>
      </c>
      <c r="K33" t="s">
        <v>468</v>
      </c>
      <c r="L33" t="s">
        <v>269</v>
      </c>
      <c r="M33" t="s">
        <v>134</v>
      </c>
      <c r="N33">
        <v>29</v>
      </c>
      <c r="O33" s="31">
        <v>30030</v>
      </c>
      <c r="P33" s="31">
        <v>66586</v>
      </c>
      <c r="Q33" s="31">
        <v>10400</v>
      </c>
      <c r="R33" s="31">
        <v>6786</v>
      </c>
      <c r="S33" s="31">
        <f t="shared" si="0"/>
        <v>3614</v>
      </c>
      <c r="T33" s="5">
        <f t="shared" si="1"/>
        <v>0.53256704980842917</v>
      </c>
      <c r="U33" s="38">
        <f t="shared" si="2"/>
        <v>0.15618898867629832</v>
      </c>
      <c r="V33" s="38">
        <f t="shared" si="3"/>
        <v>0.10191331511128465</v>
      </c>
      <c r="W33" s="38">
        <f t="shared" si="4"/>
        <v>5.4275673565013671E-2</v>
      </c>
    </row>
    <row r="34" spans="1:23" hidden="1" x14ac:dyDescent="0.2">
      <c r="A34" t="s">
        <v>798</v>
      </c>
      <c r="B34" t="s">
        <v>618</v>
      </c>
      <c r="C34" t="s">
        <v>507</v>
      </c>
      <c r="D34">
        <v>0.01</v>
      </c>
      <c r="E34" t="s">
        <v>458</v>
      </c>
      <c r="F34" t="s">
        <v>51</v>
      </c>
      <c r="G34">
        <v>60</v>
      </c>
      <c r="H34">
        <v>11198</v>
      </c>
      <c r="I34" t="s">
        <v>32</v>
      </c>
      <c r="J34">
        <v>600</v>
      </c>
      <c r="K34" t="s">
        <v>468</v>
      </c>
      <c r="L34" t="s">
        <v>269</v>
      </c>
      <c r="M34" t="s">
        <v>134</v>
      </c>
      <c r="N34">
        <v>29</v>
      </c>
      <c r="O34" s="31">
        <v>30324</v>
      </c>
      <c r="P34" s="31">
        <v>61690</v>
      </c>
      <c r="Q34" s="31">
        <v>4708</v>
      </c>
      <c r="R34" s="31">
        <v>6286</v>
      </c>
      <c r="S34" s="31">
        <f t="shared" si="0"/>
        <v>-1578</v>
      </c>
      <c r="T34" s="5">
        <f t="shared" si="1"/>
        <v>-0.25103404390709511</v>
      </c>
      <c r="U34" s="38">
        <f t="shared" si="2"/>
        <v>7.6317069217053002E-2</v>
      </c>
      <c r="V34" s="38">
        <f t="shared" si="3"/>
        <v>0.10189657967255633</v>
      </c>
      <c r="W34" s="38">
        <f t="shared" si="4"/>
        <v>-2.5579510455503329E-2</v>
      </c>
    </row>
    <row r="35" spans="1:23" hidden="1" x14ac:dyDescent="0.2">
      <c r="A35" t="s">
        <v>800</v>
      </c>
      <c r="B35" t="s">
        <v>597</v>
      </c>
      <c r="C35" t="s">
        <v>459</v>
      </c>
      <c r="D35">
        <v>0.01</v>
      </c>
      <c r="E35" t="s">
        <v>458</v>
      </c>
      <c r="F35" t="s">
        <v>51</v>
      </c>
      <c r="G35">
        <v>60</v>
      </c>
      <c r="H35">
        <v>11117</v>
      </c>
      <c r="I35" t="s">
        <v>29</v>
      </c>
      <c r="J35">
        <v>300</v>
      </c>
      <c r="K35" t="s">
        <v>457</v>
      </c>
      <c r="L35" t="s">
        <v>408</v>
      </c>
      <c r="M35" t="s">
        <v>1070</v>
      </c>
      <c r="N35">
        <v>47</v>
      </c>
      <c r="O35" s="31">
        <v>24870</v>
      </c>
      <c r="P35" s="31">
        <v>53534</v>
      </c>
      <c r="Q35" s="31">
        <v>6504</v>
      </c>
      <c r="R35" s="31">
        <v>5406</v>
      </c>
      <c r="S35" s="31">
        <f t="shared" si="0"/>
        <v>1098</v>
      </c>
      <c r="T35" s="5">
        <f t="shared" si="1"/>
        <v>0.20310765815760268</v>
      </c>
      <c r="U35" s="38">
        <f t="shared" si="2"/>
        <v>0.12149288302760862</v>
      </c>
      <c r="V35" s="38">
        <f t="shared" si="3"/>
        <v>0.10098255314379646</v>
      </c>
      <c r="W35" s="38">
        <f t="shared" si="4"/>
        <v>2.0510329883812156E-2</v>
      </c>
    </row>
    <row r="36" spans="1:23" hidden="1" x14ac:dyDescent="0.2">
      <c r="A36" t="s">
        <v>799</v>
      </c>
      <c r="B36" t="s">
        <v>797</v>
      </c>
      <c r="C36" t="s">
        <v>507</v>
      </c>
      <c r="D36">
        <v>0.01</v>
      </c>
      <c r="E36" t="s">
        <v>458</v>
      </c>
      <c r="F36" t="s">
        <v>51</v>
      </c>
      <c r="G36">
        <v>50</v>
      </c>
      <c r="H36">
        <v>11183</v>
      </c>
      <c r="I36" t="s">
        <v>32</v>
      </c>
      <c r="J36">
        <v>300</v>
      </c>
      <c r="K36" t="s">
        <v>468</v>
      </c>
      <c r="L36" t="s">
        <v>269</v>
      </c>
      <c r="M36" t="s">
        <v>1071</v>
      </c>
      <c r="N36">
        <v>60</v>
      </c>
      <c r="O36" s="31">
        <v>63274</v>
      </c>
      <c r="P36" s="31">
        <v>88672</v>
      </c>
      <c r="Q36" s="31">
        <v>12952</v>
      </c>
      <c r="R36" s="31">
        <v>8796</v>
      </c>
      <c r="S36" s="31">
        <f t="shared" si="0"/>
        <v>4156</v>
      </c>
      <c r="T36" s="5">
        <f t="shared" si="1"/>
        <v>0.472487494315598</v>
      </c>
      <c r="U36" s="38">
        <f t="shared" si="2"/>
        <v>0.14606640202093107</v>
      </c>
      <c r="V36" s="38">
        <f t="shared" si="3"/>
        <v>9.9197040779501991E-2</v>
      </c>
      <c r="W36" s="38">
        <f t="shared" si="4"/>
        <v>4.6869361241429083E-2</v>
      </c>
    </row>
    <row r="37" spans="1:23" hidden="1" x14ac:dyDescent="0.2">
      <c r="A37" t="s">
        <v>798</v>
      </c>
      <c r="B37" t="s">
        <v>797</v>
      </c>
      <c r="C37" t="s">
        <v>507</v>
      </c>
      <c r="D37">
        <v>0.01</v>
      </c>
      <c r="E37" t="s">
        <v>458</v>
      </c>
      <c r="F37" t="s">
        <v>51</v>
      </c>
      <c r="G37">
        <v>50</v>
      </c>
      <c r="H37">
        <v>11150</v>
      </c>
      <c r="I37" t="s">
        <v>32</v>
      </c>
      <c r="J37">
        <v>375</v>
      </c>
      <c r="K37" t="s">
        <v>468</v>
      </c>
      <c r="L37" t="s">
        <v>269</v>
      </c>
      <c r="M37" t="s">
        <v>1072</v>
      </c>
      <c r="N37">
        <v>60</v>
      </c>
      <c r="O37" s="31">
        <v>62062</v>
      </c>
      <c r="P37" s="31">
        <v>90002</v>
      </c>
      <c r="Q37" s="31">
        <v>8142</v>
      </c>
      <c r="R37" s="31">
        <v>8820</v>
      </c>
      <c r="S37" s="31">
        <f t="shared" si="0"/>
        <v>-678</v>
      </c>
      <c r="T37" s="5">
        <f t="shared" si="1"/>
        <v>-7.6870748299319724E-2</v>
      </c>
      <c r="U37" s="38">
        <f t="shared" si="2"/>
        <v>9.0464656340970201E-2</v>
      </c>
      <c r="V37" s="38">
        <f t="shared" si="3"/>
        <v>9.7997822270616208E-2</v>
      </c>
      <c r="W37" s="38">
        <f t="shared" si="4"/>
        <v>-7.5331659296460074E-3</v>
      </c>
    </row>
    <row r="38" spans="1:23" hidden="1" x14ac:dyDescent="0.2">
      <c r="A38" t="s">
        <v>796</v>
      </c>
      <c r="B38" t="s">
        <v>795</v>
      </c>
      <c r="C38" t="s">
        <v>507</v>
      </c>
      <c r="D38">
        <v>0.01</v>
      </c>
      <c r="E38" t="s">
        <v>256</v>
      </c>
      <c r="F38" t="s">
        <v>51</v>
      </c>
      <c r="G38">
        <v>30</v>
      </c>
      <c r="H38">
        <v>11174</v>
      </c>
      <c r="I38" t="s">
        <v>34</v>
      </c>
      <c r="J38">
        <v>250</v>
      </c>
      <c r="K38" t="s">
        <v>457</v>
      </c>
      <c r="L38" t="s">
        <v>269</v>
      </c>
      <c r="M38" t="s">
        <v>1073</v>
      </c>
      <c r="N38">
        <v>89</v>
      </c>
      <c r="O38" s="31">
        <v>142452</v>
      </c>
      <c r="P38" s="31">
        <v>159466</v>
      </c>
      <c r="Q38" s="31">
        <v>11726</v>
      </c>
      <c r="R38" s="31">
        <v>15788</v>
      </c>
      <c r="S38" s="31">
        <f t="shared" si="0"/>
        <v>-4062</v>
      </c>
      <c r="T38" s="5">
        <f t="shared" si="1"/>
        <v>-0.25728401317456295</v>
      </c>
      <c r="U38" s="38">
        <f t="shared" si="2"/>
        <v>7.3532916107508811E-2</v>
      </c>
      <c r="V38" s="38">
        <f t="shared" si="3"/>
        <v>9.900543062470997E-2</v>
      </c>
      <c r="W38" s="38">
        <f t="shared" si="4"/>
        <v>-2.5472514517201159E-2</v>
      </c>
    </row>
    <row r="39" spans="1:23" hidden="1" x14ac:dyDescent="0.2">
      <c r="A39" t="s">
        <v>794</v>
      </c>
      <c r="B39" t="s">
        <v>769</v>
      </c>
      <c r="C39" t="s">
        <v>459</v>
      </c>
      <c r="D39">
        <v>0.01</v>
      </c>
      <c r="E39" t="s">
        <v>256</v>
      </c>
      <c r="F39" t="s">
        <v>51</v>
      </c>
      <c r="G39">
        <v>40</v>
      </c>
      <c r="H39">
        <v>11169</v>
      </c>
      <c r="I39" t="s">
        <v>35</v>
      </c>
      <c r="J39">
        <v>360</v>
      </c>
      <c r="K39" t="s">
        <v>457</v>
      </c>
      <c r="L39" t="s">
        <v>269</v>
      </c>
      <c r="M39" t="s">
        <v>1074</v>
      </c>
      <c r="N39">
        <v>89</v>
      </c>
      <c r="O39" s="31">
        <v>290102</v>
      </c>
      <c r="P39" s="31">
        <v>331220</v>
      </c>
      <c r="Q39" s="31">
        <v>30814</v>
      </c>
      <c r="R39" s="31">
        <v>33686</v>
      </c>
      <c r="S39" s="31">
        <f t="shared" si="0"/>
        <v>-2872</v>
      </c>
      <c r="T39" s="5">
        <f t="shared" si="1"/>
        <v>-8.5257970670308145E-2</v>
      </c>
      <c r="U39" s="38">
        <f t="shared" si="2"/>
        <v>9.3031821749894328E-2</v>
      </c>
      <c r="V39" s="38">
        <f t="shared" si="3"/>
        <v>0.10170279572489584</v>
      </c>
      <c r="W39" s="38">
        <f t="shared" si="4"/>
        <v>-8.6709739750015086E-3</v>
      </c>
    </row>
    <row r="40" spans="1:23" hidden="1" x14ac:dyDescent="0.2">
      <c r="A40" t="s">
        <v>793</v>
      </c>
      <c r="B40" t="s">
        <v>769</v>
      </c>
      <c r="C40" t="s">
        <v>459</v>
      </c>
      <c r="D40">
        <v>0.01</v>
      </c>
      <c r="E40" t="s">
        <v>256</v>
      </c>
      <c r="F40" t="s">
        <v>51</v>
      </c>
      <c r="G40">
        <v>10</v>
      </c>
      <c r="H40">
        <v>11170</v>
      </c>
      <c r="I40" t="s">
        <v>35</v>
      </c>
      <c r="J40">
        <v>400</v>
      </c>
      <c r="K40" t="s">
        <v>457</v>
      </c>
      <c r="L40" t="s">
        <v>269</v>
      </c>
      <c r="M40" t="s">
        <v>1075</v>
      </c>
      <c r="N40">
        <v>89</v>
      </c>
      <c r="O40" s="31">
        <v>120170</v>
      </c>
      <c r="P40" s="31">
        <v>175548</v>
      </c>
      <c r="Q40" s="31">
        <v>25720</v>
      </c>
      <c r="R40" s="31">
        <v>17380</v>
      </c>
      <c r="S40" s="31">
        <f t="shared" si="0"/>
        <v>8340</v>
      </c>
      <c r="T40" s="5">
        <f t="shared" si="1"/>
        <v>0.47986191024165709</v>
      </c>
      <c r="U40" s="38">
        <f t="shared" si="2"/>
        <v>0.14651263472098799</v>
      </c>
      <c r="V40" s="38">
        <f t="shared" si="3"/>
        <v>9.9004260942876024E-2</v>
      </c>
      <c r="W40" s="38">
        <f t="shared" si="4"/>
        <v>4.750837377811197E-2</v>
      </c>
    </row>
    <row r="41" spans="1:23" hidden="1" x14ac:dyDescent="0.2">
      <c r="A41" t="s">
        <v>792</v>
      </c>
      <c r="B41" t="s">
        <v>769</v>
      </c>
      <c r="C41" t="s">
        <v>459</v>
      </c>
      <c r="D41">
        <v>0.01</v>
      </c>
      <c r="E41" t="s">
        <v>256</v>
      </c>
      <c r="F41" t="s">
        <v>51</v>
      </c>
      <c r="G41">
        <v>30</v>
      </c>
      <c r="H41">
        <v>11191</v>
      </c>
      <c r="I41" t="s">
        <v>35</v>
      </c>
      <c r="J41">
        <v>300</v>
      </c>
      <c r="K41" t="s">
        <v>468</v>
      </c>
      <c r="L41" t="s">
        <v>269</v>
      </c>
      <c r="M41" t="s">
        <v>1076</v>
      </c>
      <c r="N41">
        <v>89</v>
      </c>
      <c r="O41" s="31">
        <v>172204</v>
      </c>
      <c r="P41" s="31">
        <v>147452</v>
      </c>
      <c r="Q41" s="31">
        <v>16764</v>
      </c>
      <c r="R41" s="31">
        <v>16382</v>
      </c>
      <c r="S41" s="31">
        <f t="shared" si="0"/>
        <v>382</v>
      </c>
      <c r="T41" s="5">
        <f t="shared" si="1"/>
        <v>2.3318276156757415E-2</v>
      </c>
      <c r="U41" s="38">
        <f t="shared" si="2"/>
        <v>0.11369123511379975</v>
      </c>
      <c r="V41" s="38">
        <f t="shared" si="3"/>
        <v>0.11110056153867021</v>
      </c>
      <c r="W41" s="38">
        <f t="shared" si="4"/>
        <v>2.5906735751295429E-3</v>
      </c>
    </row>
    <row r="42" spans="1:23" hidden="1" x14ac:dyDescent="0.2">
      <c r="A42" t="s">
        <v>791</v>
      </c>
      <c r="B42" t="s">
        <v>769</v>
      </c>
      <c r="C42" t="s">
        <v>459</v>
      </c>
      <c r="D42">
        <v>0.01</v>
      </c>
      <c r="E42" t="s">
        <v>256</v>
      </c>
      <c r="F42" t="s">
        <v>51</v>
      </c>
      <c r="G42">
        <v>40</v>
      </c>
      <c r="H42">
        <v>11192</v>
      </c>
      <c r="I42" t="s">
        <v>35</v>
      </c>
      <c r="J42">
        <v>360</v>
      </c>
      <c r="K42" t="s">
        <v>457</v>
      </c>
      <c r="L42" t="s">
        <v>269</v>
      </c>
      <c r="M42" t="s">
        <v>1074</v>
      </c>
      <c r="N42">
        <v>89</v>
      </c>
      <c r="O42" s="31">
        <v>295774</v>
      </c>
      <c r="P42" s="31">
        <v>355318</v>
      </c>
      <c r="Q42" s="31">
        <v>43462</v>
      </c>
      <c r="R42" s="31">
        <v>36136</v>
      </c>
      <c r="S42" s="31">
        <f t="shared" si="0"/>
        <v>7326</v>
      </c>
      <c r="T42" s="5">
        <f t="shared" si="1"/>
        <v>0.20273411556342705</v>
      </c>
      <c r="U42" s="38">
        <f t="shared" si="2"/>
        <v>0.12231859911403306</v>
      </c>
      <c r="V42" s="38">
        <f t="shared" si="3"/>
        <v>0.10170044861222904</v>
      </c>
      <c r="W42" s="38">
        <f t="shared" si="4"/>
        <v>2.0618150501804017E-2</v>
      </c>
    </row>
    <row r="43" spans="1:23" hidden="1" x14ac:dyDescent="0.2">
      <c r="A43" t="s">
        <v>788</v>
      </c>
      <c r="B43" t="s">
        <v>790</v>
      </c>
      <c r="C43" t="s">
        <v>507</v>
      </c>
      <c r="D43">
        <v>0.01</v>
      </c>
      <c r="E43" t="s">
        <v>458</v>
      </c>
      <c r="F43" t="s">
        <v>116</v>
      </c>
      <c r="G43">
        <v>243</v>
      </c>
      <c r="H43">
        <v>11206</v>
      </c>
      <c r="I43" t="s">
        <v>29</v>
      </c>
      <c r="J43">
        <v>880</v>
      </c>
      <c r="K43" t="s">
        <v>457</v>
      </c>
      <c r="L43" t="s">
        <v>408</v>
      </c>
      <c r="M43" t="s">
        <v>1069</v>
      </c>
      <c r="N43">
        <v>42</v>
      </c>
      <c r="O43" s="31">
        <v>55938</v>
      </c>
      <c r="P43" s="31">
        <v>94658</v>
      </c>
      <c r="Q43" s="31">
        <v>12690</v>
      </c>
      <c r="R43" s="31">
        <v>9484</v>
      </c>
      <c r="S43" s="31">
        <f t="shared" si="0"/>
        <v>3206</v>
      </c>
      <c r="T43" s="5">
        <f t="shared" si="1"/>
        <v>0.33804301982285956</v>
      </c>
      <c r="U43" s="38">
        <f t="shared" si="2"/>
        <v>0.13406156901688182</v>
      </c>
      <c r="V43" s="38">
        <f t="shared" si="3"/>
        <v>0.10019227112341271</v>
      </c>
      <c r="W43" s="38">
        <f t="shared" si="4"/>
        <v>3.3869297893469111E-2</v>
      </c>
    </row>
    <row r="44" spans="1:23" hidden="1" x14ac:dyDescent="0.2">
      <c r="A44" t="s">
        <v>789</v>
      </c>
      <c r="B44" t="s">
        <v>470</v>
      </c>
      <c r="C44" t="s">
        <v>507</v>
      </c>
      <c r="D44">
        <v>0.01</v>
      </c>
      <c r="E44" t="s">
        <v>458</v>
      </c>
      <c r="F44" t="s">
        <v>51</v>
      </c>
      <c r="G44">
        <v>50</v>
      </c>
      <c r="H44">
        <v>10732</v>
      </c>
      <c r="I44" t="s">
        <v>32</v>
      </c>
      <c r="J44">
        <v>500</v>
      </c>
      <c r="K44" t="s">
        <v>468</v>
      </c>
      <c r="L44" t="s">
        <v>269</v>
      </c>
      <c r="M44" t="s">
        <v>114</v>
      </c>
      <c r="N44">
        <v>20</v>
      </c>
      <c r="O44" s="31">
        <v>12890</v>
      </c>
      <c r="P44" s="31">
        <v>10604</v>
      </c>
      <c r="Q44" s="31">
        <v>2562</v>
      </c>
      <c r="R44" s="31">
        <v>1530</v>
      </c>
      <c r="S44" s="31">
        <f t="shared" si="0"/>
        <v>1032</v>
      </c>
      <c r="T44" s="5">
        <f t="shared" si="1"/>
        <v>0.67450980392156867</v>
      </c>
      <c r="U44" s="38">
        <f t="shared" si="2"/>
        <v>0.24160694077706527</v>
      </c>
      <c r="V44" s="38">
        <f t="shared" si="3"/>
        <v>0.14428517540550737</v>
      </c>
      <c r="W44" s="38">
        <f t="shared" si="4"/>
        <v>9.73217653715579E-2</v>
      </c>
    </row>
    <row r="45" spans="1:23" hidden="1" x14ac:dyDescent="0.2">
      <c r="A45" t="s">
        <v>788</v>
      </c>
      <c r="B45" t="s">
        <v>597</v>
      </c>
      <c r="C45" t="s">
        <v>459</v>
      </c>
      <c r="D45">
        <v>0.01</v>
      </c>
      <c r="E45" t="s">
        <v>458</v>
      </c>
      <c r="F45" t="s">
        <v>51</v>
      </c>
      <c r="G45">
        <v>60</v>
      </c>
      <c r="H45">
        <v>11116</v>
      </c>
      <c r="I45" t="s">
        <v>29</v>
      </c>
      <c r="J45">
        <v>300</v>
      </c>
      <c r="K45" t="s">
        <v>457</v>
      </c>
      <c r="L45" t="s">
        <v>408</v>
      </c>
      <c r="M45" t="s">
        <v>223</v>
      </c>
      <c r="N45">
        <v>47</v>
      </c>
      <c r="O45" s="31">
        <v>46198</v>
      </c>
      <c r="P45" s="31">
        <v>90830</v>
      </c>
      <c r="Q45" s="31">
        <v>6786</v>
      </c>
      <c r="R45" s="31">
        <v>9174</v>
      </c>
      <c r="S45" s="31">
        <f t="shared" si="0"/>
        <v>-2388</v>
      </c>
      <c r="T45" s="5">
        <f t="shared" si="1"/>
        <v>-0.26030085022890781</v>
      </c>
      <c r="U45" s="38">
        <f t="shared" si="2"/>
        <v>7.4710998568754822E-2</v>
      </c>
      <c r="V45" s="38">
        <f t="shared" si="3"/>
        <v>0.10100187162831664</v>
      </c>
      <c r="W45" s="38">
        <f t="shared" si="4"/>
        <v>-2.629087305956182E-2</v>
      </c>
    </row>
    <row r="46" spans="1:23" hidden="1" x14ac:dyDescent="0.2">
      <c r="A46" t="s">
        <v>787</v>
      </c>
      <c r="B46" t="s">
        <v>784</v>
      </c>
      <c r="C46" t="s">
        <v>507</v>
      </c>
      <c r="D46">
        <v>0.01</v>
      </c>
      <c r="E46" t="s">
        <v>458</v>
      </c>
      <c r="F46" t="s">
        <v>51</v>
      </c>
      <c r="G46">
        <v>30</v>
      </c>
      <c r="H46">
        <v>11107</v>
      </c>
      <c r="I46" t="s">
        <v>30</v>
      </c>
      <c r="J46">
        <v>275</v>
      </c>
      <c r="K46" t="s">
        <v>457</v>
      </c>
      <c r="L46" t="s">
        <v>269</v>
      </c>
      <c r="M46" t="s">
        <v>1077</v>
      </c>
      <c r="N46">
        <v>89</v>
      </c>
      <c r="O46" s="31">
        <v>187284</v>
      </c>
      <c r="P46" s="31">
        <v>248804</v>
      </c>
      <c r="Q46" s="31">
        <v>24566</v>
      </c>
      <c r="R46" s="31">
        <v>24880</v>
      </c>
      <c r="S46" s="31">
        <f t="shared" si="0"/>
        <v>-314</v>
      </c>
      <c r="T46" s="5">
        <f t="shared" si="1"/>
        <v>-1.2620578778135048E-2</v>
      </c>
      <c r="U46" s="38">
        <f t="shared" si="2"/>
        <v>9.8736354720985187E-2</v>
      </c>
      <c r="V46" s="38">
        <f t="shared" si="3"/>
        <v>9.999839230880532E-2</v>
      </c>
      <c r="W46" s="38">
        <f t="shared" si="4"/>
        <v>-1.2620375878201334E-3</v>
      </c>
    </row>
    <row r="47" spans="1:23" hidden="1" x14ac:dyDescent="0.2">
      <c r="A47" t="s">
        <v>786</v>
      </c>
      <c r="B47" t="s">
        <v>784</v>
      </c>
      <c r="C47" t="s">
        <v>507</v>
      </c>
      <c r="D47">
        <v>0.01</v>
      </c>
      <c r="E47" t="s">
        <v>458</v>
      </c>
      <c r="F47" t="s">
        <v>51</v>
      </c>
      <c r="G47">
        <v>30</v>
      </c>
      <c r="H47">
        <v>11127</v>
      </c>
      <c r="I47" t="s">
        <v>30</v>
      </c>
      <c r="J47">
        <v>350</v>
      </c>
      <c r="K47" t="s">
        <v>457</v>
      </c>
      <c r="L47" t="s">
        <v>269</v>
      </c>
      <c r="M47" t="s">
        <v>1078</v>
      </c>
      <c r="N47">
        <v>89</v>
      </c>
      <c r="O47" s="31">
        <v>159776</v>
      </c>
      <c r="P47" s="31">
        <v>179434</v>
      </c>
      <c r="Q47" s="31">
        <v>12204</v>
      </c>
      <c r="R47" s="31">
        <v>17944</v>
      </c>
      <c r="S47" s="31">
        <f t="shared" si="0"/>
        <v>-5740</v>
      </c>
      <c r="T47" s="5">
        <f t="shared" si="1"/>
        <v>-0.31988408381631744</v>
      </c>
      <c r="U47" s="38">
        <f t="shared" si="2"/>
        <v>6.8013865822530842E-2</v>
      </c>
      <c r="V47" s="38">
        <f t="shared" si="3"/>
        <v>0.10000334384787721</v>
      </c>
      <c r="W47" s="38">
        <f t="shared" si="4"/>
        <v>-3.1989478025346366E-2</v>
      </c>
    </row>
    <row r="48" spans="1:23" hidden="1" x14ac:dyDescent="0.2">
      <c r="A48" t="s">
        <v>785</v>
      </c>
      <c r="B48" t="s">
        <v>784</v>
      </c>
      <c r="C48" t="s">
        <v>507</v>
      </c>
      <c r="D48">
        <v>0.01</v>
      </c>
      <c r="E48" t="s">
        <v>458</v>
      </c>
      <c r="F48" t="s">
        <v>51</v>
      </c>
      <c r="G48">
        <v>68</v>
      </c>
      <c r="H48">
        <v>11164</v>
      </c>
      <c r="I48" t="s">
        <v>30</v>
      </c>
      <c r="J48">
        <v>340</v>
      </c>
      <c r="K48" t="s">
        <v>468</v>
      </c>
      <c r="L48" t="s">
        <v>269</v>
      </c>
      <c r="M48" t="s">
        <v>213</v>
      </c>
      <c r="N48">
        <v>89</v>
      </c>
      <c r="O48" s="31">
        <v>138716</v>
      </c>
      <c r="P48" s="31">
        <v>202008</v>
      </c>
      <c r="Q48" s="31">
        <v>25044</v>
      </c>
      <c r="R48" s="31">
        <v>19998</v>
      </c>
      <c r="S48" s="31">
        <f t="shared" si="0"/>
        <v>5046</v>
      </c>
      <c r="T48" s="5">
        <f t="shared" si="1"/>
        <v>0.25232523252325234</v>
      </c>
      <c r="U48" s="38">
        <f t="shared" si="2"/>
        <v>0.12397528810740169</v>
      </c>
      <c r="V48" s="38">
        <f t="shared" si="3"/>
        <v>9.8996079363193532E-2</v>
      </c>
      <c r="W48" s="38">
        <f t="shared" si="4"/>
        <v>2.4979208744208156E-2</v>
      </c>
    </row>
    <row r="49" spans="1:23" hidden="1" x14ac:dyDescent="0.2">
      <c r="A49" t="s">
        <v>783</v>
      </c>
      <c r="B49" t="s">
        <v>779</v>
      </c>
      <c r="C49" t="s">
        <v>507</v>
      </c>
      <c r="D49">
        <v>0.01</v>
      </c>
      <c r="E49" t="s">
        <v>458</v>
      </c>
      <c r="F49" t="s">
        <v>51</v>
      </c>
      <c r="G49">
        <v>50</v>
      </c>
      <c r="H49">
        <v>11202</v>
      </c>
      <c r="I49" t="s">
        <v>29</v>
      </c>
      <c r="J49">
        <v>500</v>
      </c>
      <c r="K49" t="s">
        <v>468</v>
      </c>
      <c r="L49" t="s">
        <v>408</v>
      </c>
      <c r="M49" t="s">
        <v>1079</v>
      </c>
      <c r="N49">
        <v>89</v>
      </c>
      <c r="O49" s="31">
        <v>144058</v>
      </c>
      <c r="P49" s="31">
        <v>129952</v>
      </c>
      <c r="Q49" s="31">
        <v>18280</v>
      </c>
      <c r="R49" s="31">
        <v>12852</v>
      </c>
      <c r="S49" s="31">
        <f t="shared" si="0"/>
        <v>5428</v>
      </c>
      <c r="T49" s="5">
        <f t="shared" si="1"/>
        <v>0.4223467164643635</v>
      </c>
      <c r="U49" s="38">
        <f t="shared" si="2"/>
        <v>0.14066732331937945</v>
      </c>
      <c r="V49" s="38">
        <f t="shared" si="3"/>
        <v>9.8898054666338345E-2</v>
      </c>
      <c r="W49" s="38">
        <f t="shared" si="4"/>
        <v>4.1769268653041106E-2</v>
      </c>
    </row>
    <row r="50" spans="1:23" hidden="1" x14ac:dyDescent="0.2">
      <c r="A50" t="s">
        <v>782</v>
      </c>
      <c r="B50" t="s">
        <v>779</v>
      </c>
      <c r="C50" t="s">
        <v>507</v>
      </c>
      <c r="D50">
        <v>0.01</v>
      </c>
      <c r="E50" t="s">
        <v>458</v>
      </c>
      <c r="F50" t="s">
        <v>51</v>
      </c>
      <c r="G50">
        <v>50</v>
      </c>
      <c r="H50">
        <v>11203</v>
      </c>
      <c r="I50" t="s">
        <v>29</v>
      </c>
      <c r="J50">
        <v>500</v>
      </c>
      <c r="K50" t="s">
        <v>468</v>
      </c>
      <c r="L50" t="s">
        <v>408</v>
      </c>
      <c r="M50" t="s">
        <v>1080</v>
      </c>
      <c r="N50">
        <v>89</v>
      </c>
      <c r="O50" s="31">
        <v>120088</v>
      </c>
      <c r="P50" s="31">
        <v>121618</v>
      </c>
      <c r="Q50" s="31">
        <v>19784</v>
      </c>
      <c r="R50" s="31">
        <v>12126</v>
      </c>
      <c r="S50" s="31">
        <f t="shared" si="0"/>
        <v>7658</v>
      </c>
      <c r="T50" s="5">
        <f t="shared" si="1"/>
        <v>0.63153554346033314</v>
      </c>
      <c r="U50" s="38">
        <f t="shared" si="2"/>
        <v>0.16267328849347959</v>
      </c>
      <c r="V50" s="38">
        <f t="shared" si="3"/>
        <v>9.9705635678929108E-2</v>
      </c>
      <c r="W50" s="38">
        <f t="shared" si="4"/>
        <v>6.2967652814550482E-2</v>
      </c>
    </row>
    <row r="51" spans="1:23" hidden="1" x14ac:dyDescent="0.2">
      <c r="A51" t="s">
        <v>781</v>
      </c>
      <c r="B51" t="s">
        <v>779</v>
      </c>
      <c r="C51" t="s">
        <v>507</v>
      </c>
      <c r="D51">
        <v>0.01</v>
      </c>
      <c r="E51" t="s">
        <v>458</v>
      </c>
      <c r="F51" t="s">
        <v>51</v>
      </c>
      <c r="G51">
        <v>50</v>
      </c>
      <c r="H51">
        <v>11167</v>
      </c>
      <c r="I51" t="s">
        <v>29</v>
      </c>
      <c r="J51">
        <v>500</v>
      </c>
      <c r="K51" t="s">
        <v>468</v>
      </c>
      <c r="L51" t="s">
        <v>408</v>
      </c>
      <c r="M51" t="s">
        <v>1081</v>
      </c>
      <c r="N51">
        <v>89</v>
      </c>
      <c r="O51" s="31">
        <v>112288</v>
      </c>
      <c r="P51" s="31">
        <v>130850</v>
      </c>
      <c r="Q51" s="31">
        <v>17732</v>
      </c>
      <c r="R51" s="31">
        <v>13046</v>
      </c>
      <c r="S51" s="31">
        <f t="shared" si="0"/>
        <v>4686</v>
      </c>
      <c r="T51" s="5">
        <f t="shared" si="1"/>
        <v>0.35919055649241149</v>
      </c>
      <c r="U51" s="38">
        <f t="shared" si="2"/>
        <v>0.13551394726786398</v>
      </c>
      <c r="V51" s="38">
        <f t="shared" si="3"/>
        <v>9.970194879633168E-2</v>
      </c>
      <c r="W51" s="38">
        <f t="shared" si="4"/>
        <v>3.5811998471532297E-2</v>
      </c>
    </row>
    <row r="52" spans="1:23" hidden="1" x14ac:dyDescent="0.2">
      <c r="A52" t="s">
        <v>780</v>
      </c>
      <c r="B52" t="s">
        <v>779</v>
      </c>
      <c r="C52" t="s">
        <v>507</v>
      </c>
      <c r="D52">
        <v>0.01</v>
      </c>
      <c r="E52" t="s">
        <v>458</v>
      </c>
      <c r="F52" t="s">
        <v>51</v>
      </c>
      <c r="G52">
        <v>50</v>
      </c>
      <c r="H52">
        <v>11168</v>
      </c>
      <c r="I52" t="s">
        <v>29</v>
      </c>
      <c r="J52">
        <v>500</v>
      </c>
      <c r="K52" t="s">
        <v>468</v>
      </c>
      <c r="L52" t="s">
        <v>408</v>
      </c>
      <c r="M52" t="s">
        <v>1082</v>
      </c>
      <c r="N52">
        <v>89</v>
      </c>
      <c r="O52" s="31">
        <v>118382</v>
      </c>
      <c r="P52" s="31">
        <v>139274</v>
      </c>
      <c r="Q52" s="31">
        <v>21318</v>
      </c>
      <c r="R52" s="31">
        <v>13774</v>
      </c>
      <c r="S52" s="31">
        <f t="shared" si="0"/>
        <v>7544</v>
      </c>
      <c r="T52" s="5">
        <f t="shared" si="1"/>
        <v>0.54769856250907512</v>
      </c>
      <c r="U52" s="38">
        <f t="shared" si="2"/>
        <v>0.1530651808664934</v>
      </c>
      <c r="V52" s="38">
        <f t="shared" si="3"/>
        <v>9.8898574033918746E-2</v>
      </c>
      <c r="W52" s="38">
        <f t="shared" si="4"/>
        <v>5.4166606832574654E-2</v>
      </c>
    </row>
    <row r="53" spans="1:23" hidden="1" x14ac:dyDescent="0.2">
      <c r="A53" t="s">
        <v>774</v>
      </c>
      <c r="B53" t="s">
        <v>675</v>
      </c>
      <c r="C53" t="s">
        <v>507</v>
      </c>
      <c r="D53">
        <v>0.25</v>
      </c>
      <c r="E53" t="s">
        <v>469</v>
      </c>
      <c r="F53" t="s">
        <v>116</v>
      </c>
      <c r="G53">
        <v>5</v>
      </c>
      <c r="H53">
        <v>40441</v>
      </c>
      <c r="I53" t="s">
        <v>32</v>
      </c>
      <c r="J53">
        <v>5</v>
      </c>
      <c r="K53" t="s">
        <v>468</v>
      </c>
      <c r="L53" t="s">
        <v>467</v>
      </c>
      <c r="M53" t="s">
        <v>202</v>
      </c>
      <c r="N53">
        <v>14</v>
      </c>
      <c r="O53" s="31">
        <v>23320</v>
      </c>
      <c r="P53" s="31">
        <v>25748</v>
      </c>
      <c r="Q53" s="31">
        <v>3508</v>
      </c>
      <c r="R53" s="31">
        <v>3348</v>
      </c>
      <c r="S53" s="31">
        <f t="shared" si="0"/>
        <v>160</v>
      </c>
      <c r="T53" s="5">
        <f t="shared" si="1"/>
        <v>4.778972520908005E-2</v>
      </c>
      <c r="U53" s="38">
        <f t="shared" si="2"/>
        <v>0.13624359173528042</v>
      </c>
      <c r="V53" s="38">
        <f t="shared" si="3"/>
        <v>0.13002951685567812</v>
      </c>
      <c r="W53" s="38">
        <f t="shared" si="4"/>
        <v>6.2140748796022938E-3</v>
      </c>
    </row>
    <row r="54" spans="1:23" hidden="1" x14ac:dyDescent="0.2">
      <c r="A54" t="s">
        <v>778</v>
      </c>
      <c r="B54" t="s">
        <v>675</v>
      </c>
      <c r="C54" t="s">
        <v>507</v>
      </c>
      <c r="D54">
        <v>0.25</v>
      </c>
      <c r="E54" t="s">
        <v>469</v>
      </c>
      <c r="F54" t="s">
        <v>116</v>
      </c>
      <c r="G54">
        <v>1</v>
      </c>
      <c r="H54">
        <v>40335</v>
      </c>
      <c r="I54" t="s">
        <v>32</v>
      </c>
      <c r="J54">
        <v>3</v>
      </c>
      <c r="K54" t="s">
        <v>457</v>
      </c>
      <c r="L54" t="s">
        <v>467</v>
      </c>
      <c r="M54" t="s">
        <v>206</v>
      </c>
      <c r="N54">
        <v>89</v>
      </c>
      <c r="O54" s="31">
        <v>258516</v>
      </c>
      <c r="P54" s="31">
        <v>181540</v>
      </c>
      <c r="Q54" s="31">
        <v>22078</v>
      </c>
      <c r="R54" s="31">
        <v>22682</v>
      </c>
      <c r="S54" s="31">
        <f t="shared" si="0"/>
        <v>-604</v>
      </c>
      <c r="T54" s="5">
        <f t="shared" si="1"/>
        <v>-2.6629045057755048E-2</v>
      </c>
      <c r="U54" s="38">
        <f t="shared" si="2"/>
        <v>0.12161507105871984</v>
      </c>
      <c r="V54" s="38">
        <f t="shared" si="3"/>
        <v>0.12494216150710587</v>
      </c>
      <c r="W54" s="38">
        <f t="shared" si="4"/>
        <v>-3.3270904483860275E-3</v>
      </c>
    </row>
    <row r="55" spans="1:23" hidden="1" x14ac:dyDescent="0.2">
      <c r="A55" t="s">
        <v>773</v>
      </c>
      <c r="B55" t="s">
        <v>675</v>
      </c>
      <c r="C55" t="s">
        <v>507</v>
      </c>
      <c r="D55">
        <v>0.25</v>
      </c>
      <c r="E55" t="s">
        <v>469</v>
      </c>
      <c r="F55" t="s">
        <v>116</v>
      </c>
      <c r="G55">
        <v>5</v>
      </c>
      <c r="H55">
        <v>40443</v>
      </c>
      <c r="I55" t="s">
        <v>32</v>
      </c>
      <c r="J55">
        <v>5</v>
      </c>
      <c r="K55" t="s">
        <v>468</v>
      </c>
      <c r="L55" t="s">
        <v>467</v>
      </c>
      <c r="M55" t="s">
        <v>202</v>
      </c>
      <c r="N55">
        <v>14</v>
      </c>
      <c r="O55" s="31">
        <v>27274</v>
      </c>
      <c r="P55" s="31">
        <v>31366</v>
      </c>
      <c r="Q55" s="31">
        <v>4884</v>
      </c>
      <c r="R55" s="31">
        <v>4078</v>
      </c>
      <c r="S55" s="31">
        <f t="shared" si="0"/>
        <v>806</v>
      </c>
      <c r="T55" s="5">
        <f t="shared" si="1"/>
        <v>0.19764590485532124</v>
      </c>
      <c r="U55" s="38">
        <f t="shared" si="2"/>
        <v>0.15571000446343175</v>
      </c>
      <c r="V55" s="38">
        <f t="shared" si="3"/>
        <v>0.13001339029522413</v>
      </c>
      <c r="W55" s="38">
        <f t="shared" si="4"/>
        <v>2.5696614168207621E-2</v>
      </c>
    </row>
    <row r="56" spans="1:23" hidden="1" x14ac:dyDescent="0.2">
      <c r="A56" t="s">
        <v>772</v>
      </c>
      <c r="B56" t="s">
        <v>675</v>
      </c>
      <c r="C56" t="s">
        <v>507</v>
      </c>
      <c r="D56">
        <v>0.25</v>
      </c>
      <c r="E56" t="s">
        <v>469</v>
      </c>
      <c r="F56" t="s">
        <v>116</v>
      </c>
      <c r="G56">
        <v>5</v>
      </c>
      <c r="H56">
        <v>40442</v>
      </c>
      <c r="I56" t="s">
        <v>32</v>
      </c>
      <c r="J56">
        <v>5</v>
      </c>
      <c r="K56" t="s">
        <v>468</v>
      </c>
      <c r="L56" t="s">
        <v>467</v>
      </c>
      <c r="M56" t="s">
        <v>204</v>
      </c>
      <c r="N56">
        <v>14</v>
      </c>
      <c r="O56" s="31">
        <v>30428</v>
      </c>
      <c r="P56" s="31">
        <v>33524</v>
      </c>
      <c r="Q56" s="31">
        <v>5620</v>
      </c>
      <c r="R56" s="31">
        <v>4358</v>
      </c>
      <c r="S56" s="31">
        <f t="shared" si="0"/>
        <v>1262</v>
      </c>
      <c r="T56" s="5">
        <f t="shared" si="1"/>
        <v>0.28958237723726482</v>
      </c>
      <c r="U56" s="38">
        <f t="shared" si="2"/>
        <v>0.16764109294833551</v>
      </c>
      <c r="V56" s="38">
        <f t="shared" si="3"/>
        <v>0.12999642047488366</v>
      </c>
      <c r="W56" s="38">
        <f t="shared" si="4"/>
        <v>3.7644672473451851E-2</v>
      </c>
    </row>
    <row r="57" spans="1:23" hidden="1" x14ac:dyDescent="0.2">
      <c r="A57" t="s">
        <v>777</v>
      </c>
      <c r="B57" t="s">
        <v>775</v>
      </c>
      <c r="C57" t="s">
        <v>507</v>
      </c>
      <c r="D57">
        <v>0.01</v>
      </c>
      <c r="E57" t="s">
        <v>458</v>
      </c>
      <c r="F57" t="s">
        <v>51</v>
      </c>
      <c r="G57">
        <v>27</v>
      </c>
      <c r="H57">
        <v>11156</v>
      </c>
      <c r="I57" t="s">
        <v>32</v>
      </c>
      <c r="J57">
        <v>270</v>
      </c>
      <c r="K57" t="s">
        <v>468</v>
      </c>
      <c r="L57" t="s">
        <v>269</v>
      </c>
      <c r="M57" t="s">
        <v>207</v>
      </c>
      <c r="N57">
        <v>89</v>
      </c>
      <c r="O57" s="31">
        <v>161628</v>
      </c>
      <c r="P57" s="31">
        <v>241660</v>
      </c>
      <c r="Q57" s="31">
        <v>19638</v>
      </c>
      <c r="R57" s="31">
        <v>24166</v>
      </c>
      <c r="S57" s="31">
        <f t="shared" si="0"/>
        <v>-4528</v>
      </c>
      <c r="T57" s="5">
        <f t="shared" si="1"/>
        <v>-0.18737068608789209</v>
      </c>
      <c r="U57" s="38">
        <f t="shared" si="2"/>
        <v>8.1262931391210796E-2</v>
      </c>
      <c r="V57" s="38">
        <f t="shared" si="3"/>
        <v>0.1</v>
      </c>
      <c r="W57" s="38">
        <f t="shared" si="4"/>
        <v>-1.8737068608789209E-2</v>
      </c>
    </row>
    <row r="58" spans="1:23" hidden="1" x14ac:dyDescent="0.2">
      <c r="A58" t="s">
        <v>776</v>
      </c>
      <c r="B58" t="s">
        <v>775</v>
      </c>
      <c r="C58" t="s">
        <v>507</v>
      </c>
      <c r="D58">
        <v>0.01</v>
      </c>
      <c r="E58" t="s">
        <v>458</v>
      </c>
      <c r="F58" t="s">
        <v>51</v>
      </c>
      <c r="G58">
        <v>27</v>
      </c>
      <c r="H58">
        <v>11157</v>
      </c>
      <c r="I58" t="s">
        <v>32</v>
      </c>
      <c r="J58">
        <v>270</v>
      </c>
      <c r="K58" t="s">
        <v>468</v>
      </c>
      <c r="L58" t="s">
        <v>269</v>
      </c>
      <c r="M58" t="s">
        <v>207</v>
      </c>
      <c r="N58">
        <v>89</v>
      </c>
      <c r="O58" s="31">
        <v>143200</v>
      </c>
      <c r="P58" s="31">
        <v>207494</v>
      </c>
      <c r="Q58" s="31">
        <v>24006</v>
      </c>
      <c r="R58" s="31">
        <v>20750</v>
      </c>
      <c r="S58" s="31">
        <f t="shared" si="0"/>
        <v>3256</v>
      </c>
      <c r="T58" s="5">
        <f t="shared" si="1"/>
        <v>0.15691566265060242</v>
      </c>
      <c r="U58" s="38">
        <f t="shared" si="2"/>
        <v>0.1156949116600962</v>
      </c>
      <c r="V58" s="38">
        <f t="shared" si="3"/>
        <v>0.10000289164987904</v>
      </c>
      <c r="W58" s="38">
        <f t="shared" si="4"/>
        <v>1.5692020010217161E-2</v>
      </c>
    </row>
    <row r="59" spans="1:23" hidden="1" x14ac:dyDescent="0.2">
      <c r="A59" t="s">
        <v>774</v>
      </c>
      <c r="B59" t="s">
        <v>675</v>
      </c>
      <c r="C59" t="s">
        <v>507</v>
      </c>
      <c r="D59">
        <v>0.25</v>
      </c>
      <c r="E59" t="s">
        <v>469</v>
      </c>
      <c r="F59" t="s">
        <v>116</v>
      </c>
      <c r="G59">
        <v>1</v>
      </c>
      <c r="H59">
        <v>40432</v>
      </c>
      <c r="I59" t="s">
        <v>32</v>
      </c>
      <c r="J59">
        <v>3</v>
      </c>
      <c r="K59" t="s">
        <v>457</v>
      </c>
      <c r="L59" t="s">
        <v>467</v>
      </c>
      <c r="M59" t="s">
        <v>205</v>
      </c>
      <c r="N59">
        <v>75</v>
      </c>
      <c r="O59" s="31">
        <v>159566</v>
      </c>
      <c r="P59" s="31">
        <v>112478</v>
      </c>
      <c r="Q59" s="31">
        <v>12758</v>
      </c>
      <c r="R59" s="31">
        <v>14048</v>
      </c>
      <c r="S59" s="31">
        <f t="shared" si="0"/>
        <v>-1290</v>
      </c>
      <c r="T59" s="5">
        <f t="shared" si="1"/>
        <v>-9.1828018223234623E-2</v>
      </c>
      <c r="U59" s="38">
        <f t="shared" si="2"/>
        <v>0.11342662565123847</v>
      </c>
      <c r="V59" s="38">
        <f t="shared" si="3"/>
        <v>0.12489553512686925</v>
      </c>
      <c r="W59" s="38">
        <f t="shared" si="4"/>
        <v>-1.1468909475630784E-2</v>
      </c>
    </row>
    <row r="60" spans="1:23" hidden="1" x14ac:dyDescent="0.2">
      <c r="A60" t="s">
        <v>773</v>
      </c>
      <c r="B60" t="s">
        <v>675</v>
      </c>
      <c r="C60" t="s">
        <v>507</v>
      </c>
      <c r="D60">
        <v>0.25</v>
      </c>
      <c r="E60" t="s">
        <v>469</v>
      </c>
      <c r="F60" t="s">
        <v>116</v>
      </c>
      <c r="G60">
        <v>1</v>
      </c>
      <c r="H60">
        <v>40336</v>
      </c>
      <c r="I60" t="s">
        <v>32</v>
      </c>
      <c r="J60">
        <v>3</v>
      </c>
      <c r="K60" t="s">
        <v>457</v>
      </c>
      <c r="L60" t="s">
        <v>467</v>
      </c>
      <c r="M60" t="s">
        <v>205</v>
      </c>
      <c r="N60">
        <v>75</v>
      </c>
      <c r="O60" s="31">
        <v>156734</v>
      </c>
      <c r="P60" s="31">
        <v>109726</v>
      </c>
      <c r="Q60" s="31">
        <v>14582</v>
      </c>
      <c r="R60" s="31">
        <v>13704</v>
      </c>
      <c r="S60" s="31">
        <f t="shared" si="0"/>
        <v>878</v>
      </c>
      <c r="T60" s="5">
        <f t="shared" si="1"/>
        <v>6.4068884997081146E-2</v>
      </c>
      <c r="U60" s="38">
        <f t="shared" si="2"/>
        <v>0.13289466489255053</v>
      </c>
      <c r="V60" s="38">
        <f t="shared" si="3"/>
        <v>0.12489291507937955</v>
      </c>
      <c r="W60" s="38">
        <f t="shared" si="4"/>
        <v>8.0017498131709774E-3</v>
      </c>
    </row>
    <row r="61" spans="1:23" hidden="1" x14ac:dyDescent="0.2">
      <c r="A61" t="s">
        <v>772</v>
      </c>
      <c r="B61" t="s">
        <v>675</v>
      </c>
      <c r="C61" t="s">
        <v>507</v>
      </c>
      <c r="D61">
        <v>0.25</v>
      </c>
      <c r="E61" t="s">
        <v>469</v>
      </c>
      <c r="F61" t="s">
        <v>116</v>
      </c>
      <c r="G61">
        <v>1</v>
      </c>
      <c r="H61">
        <v>40412</v>
      </c>
      <c r="I61" t="s">
        <v>32</v>
      </c>
      <c r="J61">
        <v>3</v>
      </c>
      <c r="K61" t="s">
        <v>457</v>
      </c>
      <c r="L61" t="s">
        <v>467</v>
      </c>
      <c r="M61" t="s">
        <v>206</v>
      </c>
      <c r="N61">
        <v>75</v>
      </c>
      <c r="O61" s="31">
        <v>157242</v>
      </c>
      <c r="P61" s="31">
        <v>111378</v>
      </c>
      <c r="Q61" s="31">
        <v>17140</v>
      </c>
      <c r="R61" s="31">
        <v>13916</v>
      </c>
      <c r="S61" s="31">
        <f t="shared" si="0"/>
        <v>3224</v>
      </c>
      <c r="T61" s="5">
        <f t="shared" si="1"/>
        <v>0.23167576889910893</v>
      </c>
      <c r="U61" s="38">
        <f t="shared" si="2"/>
        <v>0.15389035536640988</v>
      </c>
      <c r="V61" s="38">
        <f t="shared" si="3"/>
        <v>0.12494388478873746</v>
      </c>
      <c r="W61" s="38">
        <f t="shared" si="4"/>
        <v>2.8946470577672426E-2</v>
      </c>
    </row>
    <row r="62" spans="1:23" hidden="1" x14ac:dyDescent="0.2">
      <c r="A62" t="s">
        <v>771</v>
      </c>
      <c r="B62" t="s">
        <v>770</v>
      </c>
      <c r="C62" t="s">
        <v>769</v>
      </c>
      <c r="D62">
        <v>0.01</v>
      </c>
      <c r="E62" t="s">
        <v>469</v>
      </c>
      <c r="F62" t="s">
        <v>51</v>
      </c>
      <c r="G62">
        <v>50</v>
      </c>
      <c r="H62">
        <v>11124</v>
      </c>
      <c r="I62" t="s">
        <v>35</v>
      </c>
      <c r="J62">
        <v>375</v>
      </c>
      <c r="K62" t="s">
        <v>457</v>
      </c>
      <c r="L62" t="s">
        <v>467</v>
      </c>
      <c r="M62" t="s">
        <v>1083</v>
      </c>
      <c r="N62">
        <v>89</v>
      </c>
      <c r="O62" s="31">
        <v>485808</v>
      </c>
      <c r="P62" s="31">
        <v>782446</v>
      </c>
      <c r="Q62" s="31">
        <v>87736</v>
      </c>
      <c r="R62" s="31">
        <v>88182</v>
      </c>
      <c r="S62" s="31">
        <f t="shared" si="0"/>
        <v>-446</v>
      </c>
      <c r="T62" s="5">
        <f t="shared" si="1"/>
        <v>-5.057721530471071E-3</v>
      </c>
      <c r="U62" s="38">
        <f t="shared" si="2"/>
        <v>0.11213042177990558</v>
      </c>
      <c r="V62" s="38">
        <f t="shared" si="3"/>
        <v>0.11270042916699682</v>
      </c>
      <c r="W62" s="38">
        <f t="shared" si="4"/>
        <v>-5.7000738709124532E-4</v>
      </c>
    </row>
    <row r="63" spans="1:23" hidden="1" x14ac:dyDescent="0.2">
      <c r="A63" t="s">
        <v>768</v>
      </c>
      <c r="B63" t="s">
        <v>766</v>
      </c>
      <c r="C63" t="s">
        <v>507</v>
      </c>
      <c r="D63">
        <v>0.01</v>
      </c>
      <c r="E63" t="s">
        <v>458</v>
      </c>
      <c r="F63" t="s">
        <v>51</v>
      </c>
      <c r="G63">
        <v>15</v>
      </c>
      <c r="H63">
        <v>11151</v>
      </c>
      <c r="I63" t="s">
        <v>31</v>
      </c>
      <c r="J63">
        <v>300</v>
      </c>
      <c r="K63" t="s">
        <v>468</v>
      </c>
      <c r="L63" t="s">
        <v>269</v>
      </c>
      <c r="M63" t="s">
        <v>1084</v>
      </c>
      <c r="N63">
        <v>89</v>
      </c>
      <c r="O63" s="31">
        <v>138630</v>
      </c>
      <c r="P63" s="31">
        <v>196714</v>
      </c>
      <c r="Q63" s="31">
        <v>27602</v>
      </c>
      <c r="R63" s="31">
        <v>19672</v>
      </c>
      <c r="S63" s="31">
        <f t="shared" si="0"/>
        <v>7930</v>
      </c>
      <c r="T63" s="5">
        <f t="shared" si="1"/>
        <v>0.40311102074013827</v>
      </c>
      <c r="U63" s="38">
        <f t="shared" si="2"/>
        <v>0.14031538172168731</v>
      </c>
      <c r="V63" s="38">
        <f t="shared" si="3"/>
        <v>0.10000305011336255</v>
      </c>
      <c r="W63" s="38">
        <f t="shared" si="4"/>
        <v>4.0312331608324758E-2</v>
      </c>
    </row>
    <row r="64" spans="1:23" hidden="1" x14ac:dyDescent="0.2">
      <c r="A64" t="s">
        <v>767</v>
      </c>
      <c r="B64" t="s">
        <v>766</v>
      </c>
      <c r="C64" t="s">
        <v>507</v>
      </c>
      <c r="D64">
        <v>0.01</v>
      </c>
      <c r="E64" t="s">
        <v>458</v>
      </c>
      <c r="F64" t="s">
        <v>51</v>
      </c>
      <c r="G64">
        <v>15</v>
      </c>
      <c r="H64">
        <v>11152</v>
      </c>
      <c r="I64" t="s">
        <v>31</v>
      </c>
      <c r="J64">
        <v>300</v>
      </c>
      <c r="K64" t="s">
        <v>468</v>
      </c>
      <c r="L64" t="s">
        <v>269</v>
      </c>
      <c r="M64" t="s">
        <v>1084</v>
      </c>
      <c r="N64">
        <v>89</v>
      </c>
      <c r="O64" s="31">
        <v>119268</v>
      </c>
      <c r="P64" s="31">
        <v>185536</v>
      </c>
      <c r="Q64" s="31">
        <v>13274</v>
      </c>
      <c r="R64" s="31">
        <v>18554</v>
      </c>
      <c r="S64" s="31">
        <f t="shared" si="0"/>
        <v>-5280</v>
      </c>
      <c r="T64" s="5">
        <f t="shared" si="1"/>
        <v>-0.28457475476986094</v>
      </c>
      <c r="U64" s="38">
        <f t="shared" si="2"/>
        <v>7.1544066919627461E-2</v>
      </c>
      <c r="V64" s="38">
        <f t="shared" si="3"/>
        <v>0.10000215591583304</v>
      </c>
      <c r="W64" s="38">
        <f t="shared" si="4"/>
        <v>-2.8458088996205583E-2</v>
      </c>
    </row>
    <row r="65" spans="1:23" hidden="1" x14ac:dyDescent="0.2">
      <c r="A65" t="s">
        <v>765</v>
      </c>
      <c r="B65" t="s">
        <v>597</v>
      </c>
      <c r="C65" t="s">
        <v>459</v>
      </c>
      <c r="D65">
        <v>0.01</v>
      </c>
      <c r="E65" t="s">
        <v>458</v>
      </c>
      <c r="F65" t="s">
        <v>51</v>
      </c>
      <c r="G65">
        <v>25</v>
      </c>
      <c r="H65">
        <v>10972</v>
      </c>
      <c r="I65" t="s">
        <v>29</v>
      </c>
      <c r="J65">
        <v>200</v>
      </c>
      <c r="K65" t="s">
        <v>457</v>
      </c>
      <c r="L65" t="s">
        <v>408</v>
      </c>
      <c r="M65" t="s">
        <v>198</v>
      </c>
      <c r="N65">
        <v>63</v>
      </c>
      <c r="O65" s="31">
        <v>116680</v>
      </c>
      <c r="P65" s="31">
        <v>159256</v>
      </c>
      <c r="Q65" s="31">
        <v>14070</v>
      </c>
      <c r="R65" s="31">
        <v>15304</v>
      </c>
      <c r="S65" s="31">
        <f t="shared" si="0"/>
        <v>-1234</v>
      </c>
      <c r="T65" s="5">
        <f t="shared" si="1"/>
        <v>-8.0632514375326717E-2</v>
      </c>
      <c r="U65" s="38">
        <f t="shared" si="2"/>
        <v>8.8348319686542429E-2</v>
      </c>
      <c r="V65" s="38">
        <f t="shared" si="3"/>
        <v>9.6096850354146779E-2</v>
      </c>
      <c r="W65" s="38">
        <f t="shared" si="4"/>
        <v>-7.7485306676043503E-3</v>
      </c>
    </row>
    <row r="66" spans="1:23" hidden="1" x14ac:dyDescent="0.2">
      <c r="A66" t="s">
        <v>764</v>
      </c>
      <c r="B66" t="s">
        <v>618</v>
      </c>
      <c r="C66" t="s">
        <v>507</v>
      </c>
      <c r="D66">
        <v>0.01</v>
      </c>
      <c r="E66" t="s">
        <v>458</v>
      </c>
      <c r="F66" t="s">
        <v>51</v>
      </c>
      <c r="G66">
        <v>30</v>
      </c>
      <c r="H66">
        <v>11187</v>
      </c>
      <c r="I66" t="s">
        <v>32</v>
      </c>
      <c r="J66">
        <v>400</v>
      </c>
      <c r="K66" t="s">
        <v>468</v>
      </c>
      <c r="L66" t="s">
        <v>408</v>
      </c>
      <c r="M66" t="s">
        <v>1085</v>
      </c>
      <c r="N66">
        <v>89</v>
      </c>
      <c r="O66" s="31">
        <v>129344</v>
      </c>
      <c r="P66" s="31">
        <v>169914</v>
      </c>
      <c r="Q66" s="31">
        <v>24998</v>
      </c>
      <c r="R66" s="31">
        <v>16260</v>
      </c>
      <c r="S66" s="31">
        <f t="shared" si="0"/>
        <v>8738</v>
      </c>
      <c r="T66" s="5">
        <f t="shared" si="1"/>
        <v>0.53739237392373929</v>
      </c>
      <c r="U66" s="38">
        <f t="shared" si="2"/>
        <v>0.14712148498652258</v>
      </c>
      <c r="V66" s="38">
        <f t="shared" si="3"/>
        <v>9.5695469472792116E-2</v>
      </c>
      <c r="W66" s="38">
        <f t="shared" si="4"/>
        <v>5.1426015513730466E-2</v>
      </c>
    </row>
    <row r="67" spans="1:23" hidden="1" x14ac:dyDescent="0.2">
      <c r="A67" t="s">
        <v>763</v>
      </c>
      <c r="B67" t="s">
        <v>618</v>
      </c>
      <c r="C67" t="s">
        <v>507</v>
      </c>
      <c r="D67">
        <v>0.01</v>
      </c>
      <c r="E67" t="s">
        <v>458</v>
      </c>
      <c r="F67" t="s">
        <v>51</v>
      </c>
      <c r="G67">
        <v>30</v>
      </c>
      <c r="H67">
        <v>11188</v>
      </c>
      <c r="I67" t="s">
        <v>32</v>
      </c>
      <c r="J67">
        <v>400</v>
      </c>
      <c r="K67" t="s">
        <v>468</v>
      </c>
      <c r="L67" t="s">
        <v>408</v>
      </c>
      <c r="M67" t="s">
        <v>1085</v>
      </c>
      <c r="N67">
        <v>89</v>
      </c>
      <c r="O67" s="31">
        <v>100646</v>
      </c>
      <c r="P67" s="31">
        <v>142274</v>
      </c>
      <c r="Q67" s="31">
        <v>16280</v>
      </c>
      <c r="R67" s="31">
        <v>13616</v>
      </c>
      <c r="S67" s="31">
        <f t="shared" si="0"/>
        <v>2664</v>
      </c>
      <c r="T67" s="5">
        <f t="shared" si="1"/>
        <v>0.19565217391304349</v>
      </c>
      <c r="U67" s="38">
        <f t="shared" si="2"/>
        <v>0.11442709138704191</v>
      </c>
      <c r="V67" s="38">
        <f t="shared" si="3"/>
        <v>9.5702658250980496E-2</v>
      </c>
      <c r="W67" s="38">
        <f t="shared" si="4"/>
        <v>1.8724433136061411E-2</v>
      </c>
    </row>
    <row r="68" spans="1:23" hidden="1" x14ac:dyDescent="0.2">
      <c r="A68" t="s">
        <v>762</v>
      </c>
      <c r="B68" t="s">
        <v>618</v>
      </c>
      <c r="C68" t="s">
        <v>507</v>
      </c>
      <c r="D68">
        <v>0.01</v>
      </c>
      <c r="E68" t="s">
        <v>458</v>
      </c>
      <c r="F68" t="s">
        <v>51</v>
      </c>
      <c r="G68">
        <v>50</v>
      </c>
      <c r="H68">
        <v>11189</v>
      </c>
      <c r="I68" t="s">
        <v>32</v>
      </c>
      <c r="J68">
        <v>400</v>
      </c>
      <c r="K68" t="s">
        <v>468</v>
      </c>
      <c r="L68" t="s">
        <v>408</v>
      </c>
      <c r="M68" t="s">
        <v>1086</v>
      </c>
      <c r="N68">
        <v>89</v>
      </c>
      <c r="O68" s="31">
        <v>77100</v>
      </c>
      <c r="P68" s="31">
        <v>273896</v>
      </c>
      <c r="Q68" s="31">
        <v>2006</v>
      </c>
      <c r="R68" s="31">
        <v>27664</v>
      </c>
      <c r="S68" s="31">
        <f t="shared" si="0"/>
        <v>-25658</v>
      </c>
      <c r="T68" s="5">
        <f t="shared" si="1"/>
        <v>-0.92748698669751306</v>
      </c>
      <c r="U68" s="38">
        <f t="shared" si="2"/>
        <v>7.3239477757981132E-3</v>
      </c>
      <c r="V68" s="38">
        <f t="shared" si="3"/>
        <v>0.10100184011449602</v>
      </c>
      <c r="W68" s="38">
        <f t="shared" si="4"/>
        <v>-9.3677892338697902E-2</v>
      </c>
    </row>
    <row r="69" spans="1:23" hidden="1" x14ac:dyDescent="0.2">
      <c r="A69" t="s">
        <v>761</v>
      </c>
      <c r="B69" t="s">
        <v>618</v>
      </c>
      <c r="C69" t="s">
        <v>507</v>
      </c>
      <c r="D69">
        <v>0.01</v>
      </c>
      <c r="E69" t="s">
        <v>458</v>
      </c>
      <c r="F69" t="s">
        <v>51</v>
      </c>
      <c r="G69">
        <v>50</v>
      </c>
      <c r="H69">
        <v>11190</v>
      </c>
      <c r="I69" t="s">
        <v>32</v>
      </c>
      <c r="J69">
        <v>400</v>
      </c>
      <c r="K69" t="s">
        <v>468</v>
      </c>
      <c r="L69" t="s">
        <v>408</v>
      </c>
      <c r="M69" t="s">
        <v>1086</v>
      </c>
      <c r="N69">
        <v>89</v>
      </c>
      <c r="O69" s="31">
        <v>94796</v>
      </c>
      <c r="P69" s="31">
        <v>141076</v>
      </c>
      <c r="Q69" s="31">
        <v>16996</v>
      </c>
      <c r="R69" s="31">
        <v>14248</v>
      </c>
      <c r="S69" s="31">
        <f t="shared" si="0"/>
        <v>2748</v>
      </c>
      <c r="T69" s="5">
        <f t="shared" si="1"/>
        <v>0.19286917462099945</v>
      </c>
      <c r="U69" s="38">
        <f t="shared" si="2"/>
        <v>0.12047407071365789</v>
      </c>
      <c r="V69" s="38">
        <f t="shared" si="3"/>
        <v>0.10099520825654257</v>
      </c>
      <c r="W69" s="38">
        <f t="shared" si="4"/>
        <v>1.9478862457115317E-2</v>
      </c>
    </row>
    <row r="70" spans="1:23" hidden="1" x14ac:dyDescent="0.2">
      <c r="A70" t="s">
        <v>760</v>
      </c>
      <c r="B70" t="s">
        <v>666</v>
      </c>
      <c r="C70" t="s">
        <v>612</v>
      </c>
      <c r="D70">
        <v>0.01</v>
      </c>
      <c r="E70" t="s">
        <v>458</v>
      </c>
      <c r="F70" t="s">
        <v>116</v>
      </c>
      <c r="G70">
        <v>9</v>
      </c>
      <c r="H70">
        <v>10735</v>
      </c>
      <c r="I70" t="s">
        <v>32</v>
      </c>
      <c r="J70">
        <v>90</v>
      </c>
      <c r="K70" t="s">
        <v>457</v>
      </c>
      <c r="L70" t="s">
        <v>269</v>
      </c>
      <c r="M70" t="s">
        <v>193</v>
      </c>
      <c r="N70">
        <v>89</v>
      </c>
      <c r="O70" s="31">
        <v>116874</v>
      </c>
      <c r="P70" s="31">
        <v>61714</v>
      </c>
      <c r="Q70" s="31">
        <v>6518</v>
      </c>
      <c r="R70" s="31">
        <v>8578</v>
      </c>
      <c r="S70" s="31">
        <f t="shared" si="0"/>
        <v>-2060</v>
      </c>
      <c r="T70" s="5">
        <f t="shared" si="1"/>
        <v>-0.24014921893215202</v>
      </c>
      <c r="U70" s="38">
        <f t="shared" si="2"/>
        <v>0.10561622970476715</v>
      </c>
      <c r="V70" s="38">
        <f t="shared" si="3"/>
        <v>0.13899601387043459</v>
      </c>
      <c r="W70" s="38">
        <f t="shared" si="4"/>
        <v>-3.3379784165667434E-2</v>
      </c>
    </row>
    <row r="71" spans="1:23" hidden="1" x14ac:dyDescent="0.2">
      <c r="A71" t="s">
        <v>759</v>
      </c>
      <c r="B71" t="s">
        <v>666</v>
      </c>
      <c r="C71" t="s">
        <v>612</v>
      </c>
      <c r="D71">
        <v>0.01</v>
      </c>
      <c r="E71" t="s">
        <v>458</v>
      </c>
      <c r="F71" t="s">
        <v>116</v>
      </c>
      <c r="G71">
        <v>9</v>
      </c>
      <c r="H71">
        <v>10736</v>
      </c>
      <c r="I71" t="s">
        <v>32</v>
      </c>
      <c r="J71">
        <v>90</v>
      </c>
      <c r="K71" t="s">
        <v>457</v>
      </c>
      <c r="L71" t="s">
        <v>269</v>
      </c>
      <c r="M71" t="s">
        <v>193</v>
      </c>
      <c r="N71">
        <v>89</v>
      </c>
      <c r="O71" s="31">
        <v>130972</v>
      </c>
      <c r="P71" s="31">
        <v>90680</v>
      </c>
      <c r="Q71" s="31">
        <v>8822</v>
      </c>
      <c r="R71" s="31">
        <v>12604</v>
      </c>
      <c r="S71" s="31">
        <f t="shared" si="0"/>
        <v>-3782</v>
      </c>
      <c r="T71" s="5">
        <f t="shared" si="1"/>
        <v>-0.30006347191367821</v>
      </c>
      <c r="U71" s="38">
        <f t="shared" si="2"/>
        <v>9.7287163652404057E-2</v>
      </c>
      <c r="V71" s="38">
        <f t="shared" si="3"/>
        <v>0.13899426554918395</v>
      </c>
      <c r="W71" s="38">
        <f t="shared" si="4"/>
        <v>-4.1707101896779897E-2</v>
      </c>
    </row>
    <row r="72" spans="1:23" hidden="1" x14ac:dyDescent="0.2">
      <c r="A72" t="s">
        <v>758</v>
      </c>
      <c r="B72" t="s">
        <v>666</v>
      </c>
      <c r="C72" t="s">
        <v>612</v>
      </c>
      <c r="D72">
        <v>0.01</v>
      </c>
      <c r="E72" t="s">
        <v>458</v>
      </c>
      <c r="F72" t="s">
        <v>116</v>
      </c>
      <c r="G72">
        <v>9</v>
      </c>
      <c r="H72">
        <v>10737</v>
      </c>
      <c r="I72" t="s">
        <v>32</v>
      </c>
      <c r="J72">
        <v>90</v>
      </c>
      <c r="K72" t="s">
        <v>457</v>
      </c>
      <c r="L72" t="s">
        <v>269</v>
      </c>
      <c r="M72" t="s">
        <v>193</v>
      </c>
      <c r="N72">
        <v>89</v>
      </c>
      <c r="O72" s="31">
        <v>124324</v>
      </c>
      <c r="P72" s="31">
        <v>59772</v>
      </c>
      <c r="Q72" s="31">
        <v>9940</v>
      </c>
      <c r="R72" s="31">
        <v>8308</v>
      </c>
      <c r="S72" s="31">
        <f t="shared" si="0"/>
        <v>1632</v>
      </c>
      <c r="T72" s="5">
        <f t="shared" si="1"/>
        <v>0.19643716899374097</v>
      </c>
      <c r="U72" s="38">
        <f t="shared" si="2"/>
        <v>0.16629860135180352</v>
      </c>
      <c r="V72" s="38">
        <f t="shared" si="3"/>
        <v>0.13899484708559193</v>
      </c>
      <c r="W72" s="38">
        <f t="shared" si="4"/>
        <v>2.7303754266211594E-2</v>
      </c>
    </row>
    <row r="73" spans="1:23" hidden="1" x14ac:dyDescent="0.2">
      <c r="A73" t="s">
        <v>757</v>
      </c>
      <c r="B73" t="s">
        <v>666</v>
      </c>
      <c r="C73" t="s">
        <v>612</v>
      </c>
      <c r="D73">
        <v>0.01</v>
      </c>
      <c r="E73" t="s">
        <v>458</v>
      </c>
      <c r="F73" t="s">
        <v>116</v>
      </c>
      <c r="G73">
        <v>9</v>
      </c>
      <c r="H73">
        <v>10738</v>
      </c>
      <c r="I73" t="s">
        <v>32</v>
      </c>
      <c r="J73">
        <v>90</v>
      </c>
      <c r="K73" t="s">
        <v>457</v>
      </c>
      <c r="L73" t="s">
        <v>269</v>
      </c>
      <c r="M73" t="s">
        <v>193</v>
      </c>
      <c r="N73">
        <v>89</v>
      </c>
      <c r="O73" s="31">
        <v>95740</v>
      </c>
      <c r="P73" s="31">
        <v>49578</v>
      </c>
      <c r="Q73" s="31">
        <v>6986</v>
      </c>
      <c r="R73" s="31">
        <v>6892</v>
      </c>
      <c r="S73" s="31">
        <f t="shared" si="0"/>
        <v>94</v>
      </c>
      <c r="T73" s="5">
        <f t="shared" si="1"/>
        <v>1.3639001741149159E-2</v>
      </c>
      <c r="U73" s="38">
        <f t="shared" si="2"/>
        <v>0.14090927427487998</v>
      </c>
      <c r="V73" s="38">
        <f t="shared" si="3"/>
        <v>0.13901327201581345</v>
      </c>
      <c r="W73" s="38">
        <f t="shared" si="4"/>
        <v>1.896002259066526E-3</v>
      </c>
    </row>
    <row r="74" spans="1:23" hidden="1" x14ac:dyDescent="0.2">
      <c r="A74" t="s">
        <v>756</v>
      </c>
      <c r="B74" t="s">
        <v>747</v>
      </c>
      <c r="C74" t="s">
        <v>612</v>
      </c>
      <c r="D74">
        <v>0.05</v>
      </c>
      <c r="E74" t="s">
        <v>458</v>
      </c>
      <c r="F74" t="s">
        <v>54</v>
      </c>
      <c r="G74">
        <v>0</v>
      </c>
      <c r="H74">
        <v>20474</v>
      </c>
      <c r="I74" t="s">
        <v>32</v>
      </c>
      <c r="J74">
        <v>0</v>
      </c>
      <c r="K74" t="s">
        <v>457</v>
      </c>
      <c r="L74" t="s">
        <v>408</v>
      </c>
      <c r="M74" t="s">
        <v>191</v>
      </c>
      <c r="N74">
        <v>89</v>
      </c>
      <c r="O74" s="31">
        <v>550848</v>
      </c>
      <c r="P74" s="31">
        <v>183074</v>
      </c>
      <c r="Q74" s="31">
        <v>12868</v>
      </c>
      <c r="R74" s="31">
        <v>8532</v>
      </c>
      <c r="S74" s="31">
        <f t="shared" si="0"/>
        <v>4336</v>
      </c>
      <c r="T74" s="5">
        <f t="shared" si="1"/>
        <v>0.50820440693858415</v>
      </c>
      <c r="U74" s="38">
        <f t="shared" si="2"/>
        <v>7.0288517211619342E-2</v>
      </c>
      <c r="V74" s="38">
        <f t="shared" si="3"/>
        <v>4.6604105443700361E-2</v>
      </c>
      <c r="W74" s="38">
        <f t="shared" si="4"/>
        <v>2.3684411767918981E-2</v>
      </c>
    </row>
    <row r="75" spans="1:23" hidden="1" x14ac:dyDescent="0.2">
      <c r="A75" t="s">
        <v>755</v>
      </c>
      <c r="B75" t="s">
        <v>747</v>
      </c>
      <c r="C75" t="s">
        <v>612</v>
      </c>
      <c r="D75">
        <v>0.05</v>
      </c>
      <c r="E75" t="s">
        <v>458</v>
      </c>
      <c r="F75" t="s">
        <v>54</v>
      </c>
      <c r="G75">
        <v>0</v>
      </c>
      <c r="H75">
        <v>20475</v>
      </c>
      <c r="I75" t="s">
        <v>32</v>
      </c>
      <c r="J75">
        <v>0</v>
      </c>
      <c r="K75" t="s">
        <v>457</v>
      </c>
      <c r="L75" t="s">
        <v>408</v>
      </c>
      <c r="M75" t="s">
        <v>191</v>
      </c>
      <c r="N75">
        <v>89</v>
      </c>
      <c r="O75" s="31">
        <v>203148</v>
      </c>
      <c r="P75" s="31">
        <v>65350</v>
      </c>
      <c r="Q75" s="31">
        <v>5616</v>
      </c>
      <c r="R75" s="31">
        <v>3046</v>
      </c>
      <c r="S75" s="31">
        <f t="shared" si="0"/>
        <v>2570</v>
      </c>
      <c r="T75" s="5">
        <f t="shared" si="1"/>
        <v>0.8437294812869337</v>
      </c>
      <c r="U75" s="38">
        <f t="shared" si="2"/>
        <v>8.5937260902830909E-2</v>
      </c>
      <c r="V75" s="38">
        <f t="shared" si="3"/>
        <v>4.6610558530986994E-2</v>
      </c>
      <c r="W75" s="38">
        <f t="shared" si="4"/>
        <v>3.9326702371843915E-2</v>
      </c>
    </row>
    <row r="76" spans="1:23" hidden="1" x14ac:dyDescent="0.2">
      <c r="A76" t="s">
        <v>754</v>
      </c>
      <c r="B76" t="s">
        <v>747</v>
      </c>
      <c r="C76" t="s">
        <v>612</v>
      </c>
      <c r="D76">
        <v>0.05</v>
      </c>
      <c r="E76" t="s">
        <v>458</v>
      </c>
      <c r="F76" t="s">
        <v>54</v>
      </c>
      <c r="G76">
        <v>0</v>
      </c>
      <c r="H76">
        <v>20476</v>
      </c>
      <c r="I76" t="s">
        <v>32</v>
      </c>
      <c r="J76">
        <v>0</v>
      </c>
      <c r="K76" t="s">
        <v>457</v>
      </c>
      <c r="L76" t="s">
        <v>408</v>
      </c>
      <c r="M76" t="s">
        <v>191</v>
      </c>
      <c r="N76">
        <v>89</v>
      </c>
      <c r="O76" s="31">
        <v>235538</v>
      </c>
      <c r="P76" s="31">
        <v>72904</v>
      </c>
      <c r="Q76" s="31">
        <v>3018</v>
      </c>
      <c r="R76" s="31">
        <v>3398</v>
      </c>
      <c r="S76" s="31">
        <f t="shared" si="0"/>
        <v>-380</v>
      </c>
      <c r="T76" s="5">
        <f t="shared" si="1"/>
        <v>-0.11183048852266039</v>
      </c>
      <c r="U76" s="38">
        <f t="shared" si="2"/>
        <v>4.1396905519587406E-2</v>
      </c>
      <c r="V76" s="38">
        <f t="shared" si="3"/>
        <v>4.6609239547898605E-2</v>
      </c>
      <c r="W76" s="38">
        <f t="shared" si="4"/>
        <v>-5.2123340283111996E-3</v>
      </c>
    </row>
    <row r="77" spans="1:23" hidden="1" x14ac:dyDescent="0.2">
      <c r="A77" t="s">
        <v>753</v>
      </c>
      <c r="B77" t="s">
        <v>747</v>
      </c>
      <c r="C77" t="s">
        <v>612</v>
      </c>
      <c r="D77">
        <v>0.05</v>
      </c>
      <c r="E77" t="s">
        <v>458</v>
      </c>
      <c r="F77" t="s">
        <v>54</v>
      </c>
      <c r="G77">
        <v>0</v>
      </c>
      <c r="H77">
        <v>20424</v>
      </c>
      <c r="I77" t="s">
        <v>32</v>
      </c>
      <c r="J77">
        <v>0</v>
      </c>
      <c r="K77" t="s">
        <v>457</v>
      </c>
      <c r="L77" t="s">
        <v>408</v>
      </c>
      <c r="M77" t="s">
        <v>191</v>
      </c>
      <c r="N77">
        <v>89</v>
      </c>
      <c r="O77" s="31">
        <v>498388</v>
      </c>
      <c r="P77" s="31">
        <v>163058</v>
      </c>
      <c r="Q77" s="31">
        <v>10614</v>
      </c>
      <c r="R77" s="31">
        <v>7598</v>
      </c>
      <c r="S77" s="31">
        <f t="shared" ref="S77:S140" si="5">Q77-R77</f>
        <v>3016</v>
      </c>
      <c r="T77" s="5">
        <f t="shared" ref="T77:T140" si="6">S77/R77</f>
        <v>0.39694656488549618</v>
      </c>
      <c r="U77" s="38">
        <f t="shared" ref="U77:U140" si="7">Q77/P77</f>
        <v>6.5093402347630905E-2</v>
      </c>
      <c r="V77" s="38">
        <f t="shared" ref="V77:V140" si="8">R77/P77</f>
        <v>4.6596916434642886E-2</v>
      </c>
      <c r="W77" s="38">
        <f t="shared" ref="W77:W140" si="9">U77-V77</f>
        <v>1.8496485912988019E-2</v>
      </c>
    </row>
    <row r="78" spans="1:23" hidden="1" x14ac:dyDescent="0.2">
      <c r="A78" t="s">
        <v>752</v>
      </c>
      <c r="B78" t="s">
        <v>747</v>
      </c>
      <c r="C78" t="s">
        <v>612</v>
      </c>
      <c r="D78">
        <v>0.05</v>
      </c>
      <c r="E78" t="s">
        <v>458</v>
      </c>
      <c r="F78" t="s">
        <v>54</v>
      </c>
      <c r="G78">
        <v>0</v>
      </c>
      <c r="H78">
        <v>20425</v>
      </c>
      <c r="I78" t="s">
        <v>32</v>
      </c>
      <c r="J78">
        <v>0</v>
      </c>
      <c r="K78" t="s">
        <v>457</v>
      </c>
      <c r="L78" t="s">
        <v>408</v>
      </c>
      <c r="M78" t="s">
        <v>191</v>
      </c>
      <c r="N78">
        <v>89</v>
      </c>
      <c r="O78" s="31">
        <v>231952</v>
      </c>
      <c r="P78" s="31">
        <v>74210</v>
      </c>
      <c r="Q78" s="31">
        <v>3934</v>
      </c>
      <c r="R78" s="31">
        <v>3458</v>
      </c>
      <c r="S78" s="31">
        <f t="shared" si="5"/>
        <v>476</v>
      </c>
      <c r="T78" s="5">
        <f t="shared" si="6"/>
        <v>0.13765182186234817</v>
      </c>
      <c r="U78" s="38">
        <f t="shared" si="7"/>
        <v>5.3011723487400617E-2</v>
      </c>
      <c r="V78" s="38">
        <f t="shared" si="8"/>
        <v>4.6597493599245386E-2</v>
      </c>
      <c r="W78" s="38">
        <f t="shared" si="9"/>
        <v>6.4142298881552304E-3</v>
      </c>
    </row>
    <row r="79" spans="1:23" hidden="1" x14ac:dyDescent="0.2">
      <c r="A79" t="s">
        <v>751</v>
      </c>
      <c r="B79" t="s">
        <v>747</v>
      </c>
      <c r="C79" t="s">
        <v>612</v>
      </c>
      <c r="D79">
        <v>0.05</v>
      </c>
      <c r="E79" t="s">
        <v>458</v>
      </c>
      <c r="F79" t="s">
        <v>54</v>
      </c>
      <c r="G79">
        <v>0</v>
      </c>
      <c r="H79">
        <v>20426</v>
      </c>
      <c r="I79" t="s">
        <v>32</v>
      </c>
      <c r="J79">
        <v>0</v>
      </c>
      <c r="K79" t="s">
        <v>457</v>
      </c>
      <c r="L79" t="s">
        <v>408</v>
      </c>
      <c r="M79" t="s">
        <v>191</v>
      </c>
      <c r="N79">
        <v>89</v>
      </c>
      <c r="O79" s="31">
        <v>211826</v>
      </c>
      <c r="P79" s="31">
        <v>58858</v>
      </c>
      <c r="Q79" s="31">
        <v>5572</v>
      </c>
      <c r="R79" s="31">
        <v>2742</v>
      </c>
      <c r="S79" s="31">
        <f t="shared" si="5"/>
        <v>2830</v>
      </c>
      <c r="T79" s="5">
        <f t="shared" si="6"/>
        <v>1.0320933625091175</v>
      </c>
      <c r="U79" s="38">
        <f t="shared" si="7"/>
        <v>9.4668524244792551E-2</v>
      </c>
      <c r="V79" s="38">
        <f t="shared" si="8"/>
        <v>4.6586700193686499E-2</v>
      </c>
      <c r="W79" s="38">
        <f t="shared" si="9"/>
        <v>4.8081824051106052E-2</v>
      </c>
    </row>
    <row r="80" spans="1:23" hidden="1" x14ac:dyDescent="0.2">
      <c r="A80" t="s">
        <v>750</v>
      </c>
      <c r="B80" t="s">
        <v>747</v>
      </c>
      <c r="C80" t="s">
        <v>612</v>
      </c>
      <c r="D80">
        <v>0.05</v>
      </c>
      <c r="E80" t="s">
        <v>458</v>
      </c>
      <c r="F80" t="s">
        <v>54</v>
      </c>
      <c r="G80">
        <v>0</v>
      </c>
      <c r="H80">
        <v>20427</v>
      </c>
      <c r="I80" t="s">
        <v>32</v>
      </c>
      <c r="J80">
        <v>0</v>
      </c>
      <c r="K80" t="s">
        <v>457</v>
      </c>
      <c r="L80" t="s">
        <v>408</v>
      </c>
      <c r="M80" t="s">
        <v>191</v>
      </c>
      <c r="N80">
        <v>89</v>
      </c>
      <c r="O80" s="31">
        <v>428126</v>
      </c>
      <c r="P80" s="31">
        <v>151180</v>
      </c>
      <c r="Q80" s="31">
        <v>8742</v>
      </c>
      <c r="R80" s="31">
        <v>7044</v>
      </c>
      <c r="S80" s="31">
        <f t="shared" si="5"/>
        <v>1698</v>
      </c>
      <c r="T80" s="5">
        <f t="shared" si="6"/>
        <v>0.24105621805792163</v>
      </c>
      <c r="U80" s="38">
        <f t="shared" si="7"/>
        <v>5.7825109141420826E-2</v>
      </c>
      <c r="V80" s="38">
        <f t="shared" si="8"/>
        <v>4.6593464744013761E-2</v>
      </c>
      <c r="W80" s="38">
        <f t="shared" si="9"/>
        <v>1.1231644397407065E-2</v>
      </c>
    </row>
    <row r="81" spans="1:23" hidden="1" x14ac:dyDescent="0.2">
      <c r="A81" t="s">
        <v>749</v>
      </c>
      <c r="B81" t="s">
        <v>747</v>
      </c>
      <c r="C81" t="s">
        <v>612</v>
      </c>
      <c r="D81">
        <v>0.05</v>
      </c>
      <c r="E81" t="s">
        <v>458</v>
      </c>
      <c r="F81" t="s">
        <v>54</v>
      </c>
      <c r="G81">
        <v>0</v>
      </c>
      <c r="H81">
        <v>20428</v>
      </c>
      <c r="I81" t="s">
        <v>32</v>
      </c>
      <c r="J81">
        <v>0</v>
      </c>
      <c r="K81" t="s">
        <v>457</v>
      </c>
      <c r="L81" t="s">
        <v>408</v>
      </c>
      <c r="M81" t="s">
        <v>191</v>
      </c>
      <c r="N81">
        <v>89</v>
      </c>
      <c r="O81" s="31">
        <v>350800</v>
      </c>
      <c r="P81" s="31">
        <v>88566</v>
      </c>
      <c r="Q81" s="31">
        <v>5204</v>
      </c>
      <c r="R81" s="31">
        <v>4128</v>
      </c>
      <c r="S81" s="31">
        <f t="shared" si="5"/>
        <v>1076</v>
      </c>
      <c r="T81" s="5">
        <f t="shared" si="6"/>
        <v>0.26065891472868219</v>
      </c>
      <c r="U81" s="38">
        <f t="shared" si="7"/>
        <v>5.8758440033421407E-2</v>
      </c>
      <c r="V81" s="38">
        <f t="shared" si="8"/>
        <v>4.6609308312444954E-2</v>
      </c>
      <c r="W81" s="38">
        <f t="shared" si="9"/>
        <v>1.2149131720976453E-2</v>
      </c>
    </row>
    <row r="82" spans="1:23" hidden="1" x14ac:dyDescent="0.2">
      <c r="A82" t="s">
        <v>748</v>
      </c>
      <c r="B82" t="s">
        <v>747</v>
      </c>
      <c r="C82" t="s">
        <v>612</v>
      </c>
      <c r="D82">
        <v>0.05</v>
      </c>
      <c r="E82" t="s">
        <v>458</v>
      </c>
      <c r="F82" t="s">
        <v>54</v>
      </c>
      <c r="G82">
        <v>0</v>
      </c>
      <c r="H82">
        <v>20429</v>
      </c>
      <c r="I82" t="s">
        <v>32</v>
      </c>
      <c r="J82">
        <v>0</v>
      </c>
      <c r="K82" t="s">
        <v>457</v>
      </c>
      <c r="L82" t="s">
        <v>408</v>
      </c>
      <c r="M82" t="s">
        <v>191</v>
      </c>
      <c r="N82">
        <v>89</v>
      </c>
      <c r="O82" s="31">
        <v>847608</v>
      </c>
      <c r="P82" s="31">
        <v>256288</v>
      </c>
      <c r="Q82" s="31">
        <v>24518</v>
      </c>
      <c r="R82" s="31">
        <v>11942</v>
      </c>
      <c r="S82" s="31">
        <f t="shared" si="5"/>
        <v>12576</v>
      </c>
      <c r="T82" s="5">
        <f t="shared" si="6"/>
        <v>1.0530899346843074</v>
      </c>
      <c r="U82" s="38">
        <f t="shared" si="7"/>
        <v>9.5665813459857654E-2</v>
      </c>
      <c r="V82" s="38">
        <f t="shared" si="8"/>
        <v>4.6596016980896493E-2</v>
      </c>
      <c r="W82" s="38">
        <f t="shared" si="9"/>
        <v>4.9069796478961161E-2</v>
      </c>
    </row>
    <row r="83" spans="1:23" hidden="1" x14ac:dyDescent="0.2">
      <c r="A83" t="s">
        <v>746</v>
      </c>
      <c r="B83" t="s">
        <v>508</v>
      </c>
      <c r="C83" t="s">
        <v>507</v>
      </c>
      <c r="D83">
        <v>0.05</v>
      </c>
      <c r="E83" t="s">
        <v>458</v>
      </c>
      <c r="F83" t="s">
        <v>188</v>
      </c>
      <c r="G83">
        <v>0</v>
      </c>
      <c r="H83">
        <v>20386</v>
      </c>
      <c r="I83" t="s">
        <v>32</v>
      </c>
      <c r="J83">
        <v>80</v>
      </c>
      <c r="K83" t="s">
        <v>457</v>
      </c>
      <c r="L83" t="s">
        <v>269</v>
      </c>
      <c r="M83" t="s">
        <v>189</v>
      </c>
      <c r="N83">
        <v>89</v>
      </c>
      <c r="O83" s="31">
        <v>180688</v>
      </c>
      <c r="P83" s="31">
        <v>47750</v>
      </c>
      <c r="Q83" s="31">
        <v>9236</v>
      </c>
      <c r="R83" s="31">
        <v>4340</v>
      </c>
      <c r="S83" s="31">
        <f t="shared" si="5"/>
        <v>4896</v>
      </c>
      <c r="T83" s="5">
        <f t="shared" si="6"/>
        <v>1.1281105990783411</v>
      </c>
      <c r="U83" s="38">
        <f t="shared" si="7"/>
        <v>0.19342408376963352</v>
      </c>
      <c r="V83" s="38">
        <f t="shared" si="8"/>
        <v>9.0890052356020948E-2</v>
      </c>
      <c r="W83" s="38">
        <f t="shared" si="9"/>
        <v>0.10253403141361257</v>
      </c>
    </row>
    <row r="84" spans="1:23" hidden="1" x14ac:dyDescent="0.2">
      <c r="A84" t="s">
        <v>745</v>
      </c>
      <c r="B84" t="s">
        <v>508</v>
      </c>
      <c r="C84" t="s">
        <v>507</v>
      </c>
      <c r="D84">
        <v>0.05</v>
      </c>
      <c r="E84" t="s">
        <v>458</v>
      </c>
      <c r="F84" t="s">
        <v>188</v>
      </c>
      <c r="G84">
        <v>0</v>
      </c>
      <c r="H84">
        <v>20389</v>
      </c>
      <c r="I84" t="s">
        <v>32</v>
      </c>
      <c r="J84">
        <v>80</v>
      </c>
      <c r="K84" t="s">
        <v>457</v>
      </c>
      <c r="L84" t="s">
        <v>269</v>
      </c>
      <c r="M84" t="s">
        <v>189</v>
      </c>
      <c r="N84">
        <v>89</v>
      </c>
      <c r="O84" s="31">
        <v>269458</v>
      </c>
      <c r="P84" s="31">
        <v>78990</v>
      </c>
      <c r="Q84" s="31">
        <v>8862</v>
      </c>
      <c r="R84" s="31">
        <v>7180</v>
      </c>
      <c r="S84" s="31">
        <f t="shared" si="5"/>
        <v>1682</v>
      </c>
      <c r="T84" s="5">
        <f t="shared" si="6"/>
        <v>0.23426183844011142</v>
      </c>
      <c r="U84" s="38">
        <f t="shared" si="7"/>
        <v>0.1121914166350171</v>
      </c>
      <c r="V84" s="38">
        <f t="shared" si="8"/>
        <v>9.0897581972401567E-2</v>
      </c>
      <c r="W84" s="38">
        <f t="shared" si="9"/>
        <v>2.1293834662615529E-2</v>
      </c>
    </row>
    <row r="85" spans="1:23" hidden="1" x14ac:dyDescent="0.2">
      <c r="A85" t="s">
        <v>744</v>
      </c>
      <c r="B85" t="s">
        <v>508</v>
      </c>
      <c r="C85" t="s">
        <v>507</v>
      </c>
      <c r="D85">
        <v>0.05</v>
      </c>
      <c r="E85" t="s">
        <v>458</v>
      </c>
      <c r="F85" t="s">
        <v>188</v>
      </c>
      <c r="G85">
        <v>0</v>
      </c>
      <c r="H85">
        <v>20391</v>
      </c>
      <c r="I85" t="s">
        <v>32</v>
      </c>
      <c r="J85">
        <v>80</v>
      </c>
      <c r="K85" t="s">
        <v>457</v>
      </c>
      <c r="L85" t="s">
        <v>269</v>
      </c>
      <c r="M85" t="s">
        <v>189</v>
      </c>
      <c r="N85">
        <v>89</v>
      </c>
      <c r="O85" s="31">
        <v>112850</v>
      </c>
      <c r="P85" s="31">
        <v>46862</v>
      </c>
      <c r="Q85" s="31">
        <v>4466</v>
      </c>
      <c r="R85" s="31">
        <v>4260</v>
      </c>
      <c r="S85" s="31">
        <f t="shared" si="5"/>
        <v>206</v>
      </c>
      <c r="T85" s="5">
        <f t="shared" si="6"/>
        <v>4.8356807511737092E-2</v>
      </c>
      <c r="U85" s="38">
        <f t="shared" si="7"/>
        <v>9.5301096837522942E-2</v>
      </c>
      <c r="V85" s="38">
        <f t="shared" si="8"/>
        <v>9.0905211045196541E-2</v>
      </c>
      <c r="W85" s="38">
        <f t="shared" si="9"/>
        <v>4.3958857923264011E-3</v>
      </c>
    </row>
    <row r="86" spans="1:23" hidden="1" x14ac:dyDescent="0.2">
      <c r="A86" t="s">
        <v>743</v>
      </c>
      <c r="B86" t="s">
        <v>549</v>
      </c>
      <c r="C86" t="s">
        <v>459</v>
      </c>
      <c r="D86">
        <v>0.01</v>
      </c>
      <c r="E86" t="s">
        <v>458</v>
      </c>
      <c r="F86" t="s">
        <v>51</v>
      </c>
      <c r="G86">
        <v>25</v>
      </c>
      <c r="H86">
        <v>10549</v>
      </c>
      <c r="I86" t="s">
        <v>29</v>
      </c>
      <c r="J86">
        <v>250</v>
      </c>
      <c r="K86" t="s">
        <v>468</v>
      </c>
      <c r="L86" t="s">
        <v>269</v>
      </c>
      <c r="M86" t="s">
        <v>89</v>
      </c>
      <c r="N86">
        <v>68</v>
      </c>
      <c r="O86" s="31">
        <v>90166</v>
      </c>
      <c r="P86" s="31">
        <v>76902</v>
      </c>
      <c r="Q86" s="31">
        <v>4950</v>
      </c>
      <c r="R86" s="31">
        <v>8852</v>
      </c>
      <c r="S86" s="31">
        <f t="shared" si="5"/>
        <v>-3902</v>
      </c>
      <c r="T86" s="5">
        <f t="shared" si="6"/>
        <v>-0.44080433800271124</v>
      </c>
      <c r="U86" s="38">
        <f t="shared" si="7"/>
        <v>6.4367636732464692E-2</v>
      </c>
      <c r="V86" s="38">
        <f t="shared" si="8"/>
        <v>0.11510753946581363</v>
      </c>
      <c r="W86" s="38">
        <f t="shared" si="9"/>
        <v>-5.0739902733348941E-2</v>
      </c>
    </row>
    <row r="87" spans="1:23" hidden="1" x14ac:dyDescent="0.2">
      <c r="A87" t="s">
        <v>742</v>
      </c>
      <c r="B87" t="s">
        <v>549</v>
      </c>
      <c r="C87" t="s">
        <v>459</v>
      </c>
      <c r="D87">
        <v>0.01</v>
      </c>
      <c r="E87" t="s">
        <v>458</v>
      </c>
      <c r="F87" t="s">
        <v>51</v>
      </c>
      <c r="G87">
        <v>25</v>
      </c>
      <c r="H87">
        <v>10762</v>
      </c>
      <c r="I87" t="s">
        <v>29</v>
      </c>
      <c r="J87">
        <v>250</v>
      </c>
      <c r="K87" t="s">
        <v>468</v>
      </c>
      <c r="L87" t="s">
        <v>269</v>
      </c>
      <c r="M87" t="s">
        <v>141</v>
      </c>
      <c r="N87">
        <v>68</v>
      </c>
      <c r="O87" s="31">
        <v>130214</v>
      </c>
      <c r="P87" s="31">
        <v>98168</v>
      </c>
      <c r="Q87" s="31">
        <v>12018</v>
      </c>
      <c r="R87" s="31">
        <v>11300</v>
      </c>
      <c r="S87" s="31">
        <f t="shared" si="5"/>
        <v>718</v>
      </c>
      <c r="T87" s="5">
        <f t="shared" si="6"/>
        <v>6.3539823008849555E-2</v>
      </c>
      <c r="U87" s="38">
        <f t="shared" si="7"/>
        <v>0.12242278542906039</v>
      </c>
      <c r="V87" s="38">
        <f t="shared" si="8"/>
        <v>0.11510879308939777</v>
      </c>
      <c r="W87" s="38">
        <f t="shared" si="9"/>
        <v>7.3139923396626227E-3</v>
      </c>
    </row>
    <row r="88" spans="1:23" hidden="1" x14ac:dyDescent="0.2">
      <c r="A88" t="s">
        <v>741</v>
      </c>
      <c r="B88" t="s">
        <v>549</v>
      </c>
      <c r="C88" t="s">
        <v>459</v>
      </c>
      <c r="D88">
        <v>0.01</v>
      </c>
      <c r="E88" t="s">
        <v>458</v>
      </c>
      <c r="F88" t="s">
        <v>51</v>
      </c>
      <c r="G88">
        <v>20</v>
      </c>
      <c r="H88">
        <v>11028</v>
      </c>
      <c r="I88" t="s">
        <v>29</v>
      </c>
      <c r="J88">
        <v>200</v>
      </c>
      <c r="K88" t="s">
        <v>468</v>
      </c>
      <c r="L88" t="s">
        <v>269</v>
      </c>
      <c r="M88" t="s">
        <v>78</v>
      </c>
      <c r="N88">
        <v>68</v>
      </c>
      <c r="O88" s="31">
        <v>86986</v>
      </c>
      <c r="P88" s="31">
        <v>51930</v>
      </c>
      <c r="Q88" s="31">
        <v>2786</v>
      </c>
      <c r="R88" s="31">
        <v>4040</v>
      </c>
      <c r="S88" s="31">
        <f t="shared" si="5"/>
        <v>-1254</v>
      </c>
      <c r="T88" s="5">
        <f t="shared" si="6"/>
        <v>-0.31039603960396039</v>
      </c>
      <c r="U88" s="38">
        <f t="shared" si="7"/>
        <v>5.3649143077219331E-2</v>
      </c>
      <c r="V88" s="38">
        <f t="shared" si="8"/>
        <v>7.7797034469478138E-2</v>
      </c>
      <c r="W88" s="38">
        <f t="shared" si="9"/>
        <v>-2.4147891392258806E-2</v>
      </c>
    </row>
    <row r="89" spans="1:23" hidden="1" x14ac:dyDescent="0.2">
      <c r="A89" t="s">
        <v>740</v>
      </c>
      <c r="B89" t="s">
        <v>549</v>
      </c>
      <c r="C89" t="s">
        <v>459</v>
      </c>
      <c r="D89">
        <v>0.01</v>
      </c>
      <c r="E89" t="s">
        <v>458</v>
      </c>
      <c r="F89" t="s">
        <v>51</v>
      </c>
      <c r="G89">
        <v>20</v>
      </c>
      <c r="H89">
        <v>10544</v>
      </c>
      <c r="I89" t="s">
        <v>29</v>
      </c>
      <c r="J89">
        <v>200</v>
      </c>
      <c r="K89" t="s">
        <v>468</v>
      </c>
      <c r="L89" t="s">
        <v>269</v>
      </c>
      <c r="M89" t="s">
        <v>180</v>
      </c>
      <c r="N89">
        <v>68</v>
      </c>
      <c r="O89" s="31">
        <v>81528</v>
      </c>
      <c r="P89" s="31">
        <v>52334</v>
      </c>
      <c r="Q89" s="31">
        <v>3776</v>
      </c>
      <c r="R89" s="31">
        <v>5234</v>
      </c>
      <c r="S89" s="31">
        <f t="shared" si="5"/>
        <v>-1458</v>
      </c>
      <c r="T89" s="5">
        <f t="shared" si="6"/>
        <v>-0.27856324035154756</v>
      </c>
      <c r="U89" s="38">
        <f t="shared" si="7"/>
        <v>7.215194710895402E-2</v>
      </c>
      <c r="V89" s="38">
        <f t="shared" si="8"/>
        <v>0.10001146482210417</v>
      </c>
      <c r="W89" s="38">
        <f t="shared" si="9"/>
        <v>-2.785951771315015E-2</v>
      </c>
    </row>
    <row r="90" spans="1:23" hidden="1" x14ac:dyDescent="0.2">
      <c r="A90" t="s">
        <v>739</v>
      </c>
      <c r="B90" t="s">
        <v>549</v>
      </c>
      <c r="C90" t="s">
        <v>459</v>
      </c>
      <c r="D90">
        <v>0.01</v>
      </c>
      <c r="E90" t="s">
        <v>458</v>
      </c>
      <c r="F90" t="s">
        <v>51</v>
      </c>
      <c r="G90">
        <v>20</v>
      </c>
      <c r="H90">
        <v>10561</v>
      </c>
      <c r="I90" t="s">
        <v>29</v>
      </c>
      <c r="J90">
        <v>200</v>
      </c>
      <c r="K90" t="s">
        <v>468</v>
      </c>
      <c r="L90" t="s">
        <v>269</v>
      </c>
      <c r="M90" t="s">
        <v>179</v>
      </c>
      <c r="N90">
        <v>68</v>
      </c>
      <c r="O90" s="31">
        <v>118846</v>
      </c>
      <c r="P90" s="31">
        <v>40862</v>
      </c>
      <c r="Q90" s="31">
        <v>6532</v>
      </c>
      <c r="R90" s="31">
        <v>5304</v>
      </c>
      <c r="S90" s="31">
        <f t="shared" si="5"/>
        <v>1228</v>
      </c>
      <c r="T90" s="5">
        <f t="shared" si="6"/>
        <v>0.23152337858220212</v>
      </c>
      <c r="U90" s="38">
        <f t="shared" si="7"/>
        <v>0.15985512211834957</v>
      </c>
      <c r="V90" s="38">
        <f t="shared" si="8"/>
        <v>0.12980275072194214</v>
      </c>
      <c r="W90" s="38">
        <f t="shared" si="9"/>
        <v>3.0052371396407429E-2</v>
      </c>
    </row>
    <row r="91" spans="1:23" hidden="1" x14ac:dyDescent="0.2">
      <c r="A91" t="s">
        <v>738</v>
      </c>
      <c r="B91" t="s">
        <v>477</v>
      </c>
      <c r="C91" t="s">
        <v>476</v>
      </c>
      <c r="D91">
        <v>0.25</v>
      </c>
      <c r="E91" t="s">
        <v>458</v>
      </c>
      <c r="F91" t="s">
        <v>54</v>
      </c>
      <c r="G91">
        <v>1</v>
      </c>
      <c r="H91">
        <v>40414</v>
      </c>
      <c r="I91" t="s">
        <v>32</v>
      </c>
      <c r="J91">
        <v>5</v>
      </c>
      <c r="K91" t="s">
        <v>468</v>
      </c>
      <c r="L91" t="s">
        <v>408</v>
      </c>
      <c r="M91" t="s">
        <v>183</v>
      </c>
      <c r="N91">
        <v>89</v>
      </c>
      <c r="O91" s="31">
        <v>211728</v>
      </c>
      <c r="P91" s="31">
        <v>278588</v>
      </c>
      <c r="Q91" s="31">
        <v>4062</v>
      </c>
      <c r="R91" s="31">
        <v>7326</v>
      </c>
      <c r="S91" s="31">
        <f t="shared" si="5"/>
        <v>-3264</v>
      </c>
      <c r="T91" s="5">
        <f t="shared" si="6"/>
        <v>-0.44553644553644556</v>
      </c>
      <c r="U91" s="38">
        <f t="shared" si="7"/>
        <v>1.4580671098539779E-2</v>
      </c>
      <c r="V91" s="38">
        <f t="shared" si="8"/>
        <v>2.6296897210217239E-2</v>
      </c>
      <c r="W91" s="38">
        <f t="shared" si="9"/>
        <v>-1.171622611167746E-2</v>
      </c>
    </row>
    <row r="92" spans="1:23" hidden="1" x14ac:dyDescent="0.2">
      <c r="A92" t="s">
        <v>737</v>
      </c>
      <c r="B92" t="s">
        <v>477</v>
      </c>
      <c r="C92" t="s">
        <v>476</v>
      </c>
      <c r="D92">
        <v>0.25</v>
      </c>
      <c r="E92" t="s">
        <v>458</v>
      </c>
      <c r="F92" t="s">
        <v>54</v>
      </c>
      <c r="G92">
        <v>1</v>
      </c>
      <c r="H92">
        <v>40415</v>
      </c>
      <c r="I92" t="s">
        <v>32</v>
      </c>
      <c r="J92">
        <v>5</v>
      </c>
      <c r="K92" t="s">
        <v>468</v>
      </c>
      <c r="L92" t="s">
        <v>408</v>
      </c>
      <c r="M92" t="s">
        <v>183</v>
      </c>
      <c r="N92">
        <v>89</v>
      </c>
      <c r="O92" s="31">
        <v>210834</v>
      </c>
      <c r="P92" s="31">
        <v>285232</v>
      </c>
      <c r="Q92" s="31">
        <v>8734</v>
      </c>
      <c r="R92" s="31">
        <v>7502</v>
      </c>
      <c r="S92" s="31">
        <f t="shared" si="5"/>
        <v>1232</v>
      </c>
      <c r="T92" s="5">
        <f t="shared" si="6"/>
        <v>0.16422287390029325</v>
      </c>
      <c r="U92" s="38">
        <f t="shared" si="7"/>
        <v>3.0620687720872834E-2</v>
      </c>
      <c r="V92" s="38">
        <f t="shared" si="8"/>
        <v>2.6301396757727042E-2</v>
      </c>
      <c r="W92" s="38">
        <f t="shared" si="9"/>
        <v>4.3192909631457922E-3</v>
      </c>
    </row>
    <row r="93" spans="1:23" hidden="1" x14ac:dyDescent="0.2">
      <c r="A93" t="s">
        <v>736</v>
      </c>
      <c r="B93" t="s">
        <v>477</v>
      </c>
      <c r="C93" t="s">
        <v>476</v>
      </c>
      <c r="D93">
        <v>0.25</v>
      </c>
      <c r="E93" t="s">
        <v>458</v>
      </c>
      <c r="F93" t="s">
        <v>54</v>
      </c>
      <c r="G93">
        <v>1</v>
      </c>
      <c r="H93">
        <v>40416</v>
      </c>
      <c r="I93" t="s">
        <v>32</v>
      </c>
      <c r="J93">
        <v>5</v>
      </c>
      <c r="K93" t="s">
        <v>468</v>
      </c>
      <c r="L93" t="s">
        <v>408</v>
      </c>
      <c r="M93" t="s">
        <v>183</v>
      </c>
      <c r="N93">
        <v>89</v>
      </c>
      <c r="O93" s="31">
        <v>161764</v>
      </c>
      <c r="P93" s="31">
        <v>192498</v>
      </c>
      <c r="Q93" s="31">
        <v>16018</v>
      </c>
      <c r="R93" s="31">
        <v>5062</v>
      </c>
      <c r="S93" s="31">
        <f t="shared" si="5"/>
        <v>10956</v>
      </c>
      <c r="T93" s="5">
        <f t="shared" si="6"/>
        <v>2.1643619122876334</v>
      </c>
      <c r="U93" s="38">
        <f t="shared" si="7"/>
        <v>8.321125414290019E-2</v>
      </c>
      <c r="V93" s="38">
        <f t="shared" si="8"/>
        <v>2.6296377105216678E-2</v>
      </c>
      <c r="W93" s="38">
        <f t="shared" si="9"/>
        <v>5.6914877037683512E-2</v>
      </c>
    </row>
    <row r="94" spans="1:23" hidden="1" x14ac:dyDescent="0.2">
      <c r="A94" t="s">
        <v>735</v>
      </c>
      <c r="B94" t="s">
        <v>477</v>
      </c>
      <c r="C94" t="s">
        <v>476</v>
      </c>
      <c r="D94">
        <v>0.25</v>
      </c>
      <c r="E94" t="s">
        <v>458</v>
      </c>
      <c r="F94" t="s">
        <v>54</v>
      </c>
      <c r="G94">
        <v>1</v>
      </c>
      <c r="H94">
        <v>40417</v>
      </c>
      <c r="I94" t="s">
        <v>32</v>
      </c>
      <c r="J94">
        <v>5</v>
      </c>
      <c r="K94" t="s">
        <v>468</v>
      </c>
      <c r="L94" t="s">
        <v>408</v>
      </c>
      <c r="M94" t="s">
        <v>183</v>
      </c>
      <c r="N94">
        <v>89</v>
      </c>
      <c r="O94" s="31">
        <v>203292</v>
      </c>
      <c r="P94" s="31">
        <v>249322</v>
      </c>
      <c r="Q94" s="31">
        <v>16476</v>
      </c>
      <c r="R94" s="31">
        <v>6558</v>
      </c>
      <c r="S94" s="31">
        <f t="shared" si="5"/>
        <v>9918</v>
      </c>
      <c r="T94" s="5">
        <f t="shared" si="6"/>
        <v>1.5123513266239708</v>
      </c>
      <c r="U94" s="38">
        <f t="shared" si="7"/>
        <v>6.6083217686365422E-2</v>
      </c>
      <c r="V94" s="38">
        <f t="shared" si="8"/>
        <v>2.6303334643553316E-2</v>
      </c>
      <c r="W94" s="38">
        <f t="shared" si="9"/>
        <v>3.9779883042812103E-2</v>
      </c>
    </row>
    <row r="95" spans="1:23" hidden="1" x14ac:dyDescent="0.2">
      <c r="A95" t="s">
        <v>734</v>
      </c>
      <c r="B95" t="s">
        <v>477</v>
      </c>
      <c r="C95" t="s">
        <v>476</v>
      </c>
      <c r="D95">
        <v>0.25</v>
      </c>
      <c r="E95" t="s">
        <v>458</v>
      </c>
      <c r="F95" t="s">
        <v>54</v>
      </c>
      <c r="G95">
        <v>1</v>
      </c>
      <c r="H95">
        <v>40418</v>
      </c>
      <c r="I95" t="s">
        <v>32</v>
      </c>
      <c r="J95">
        <v>5</v>
      </c>
      <c r="K95" t="s">
        <v>468</v>
      </c>
      <c r="L95" t="s">
        <v>408</v>
      </c>
      <c r="M95" t="s">
        <v>183</v>
      </c>
      <c r="N95">
        <v>89</v>
      </c>
      <c r="O95" s="31">
        <v>160694</v>
      </c>
      <c r="P95" s="31">
        <v>215250</v>
      </c>
      <c r="Q95" s="31">
        <v>9484</v>
      </c>
      <c r="R95" s="31">
        <v>5662</v>
      </c>
      <c r="S95" s="31">
        <f t="shared" si="5"/>
        <v>3822</v>
      </c>
      <c r="T95" s="5">
        <f t="shared" si="6"/>
        <v>0.67502649240551038</v>
      </c>
      <c r="U95" s="38">
        <f t="shared" si="7"/>
        <v>4.4060394889663179E-2</v>
      </c>
      <c r="V95" s="38">
        <f t="shared" si="8"/>
        <v>2.6304297328687571E-2</v>
      </c>
      <c r="W95" s="38">
        <f t="shared" si="9"/>
        <v>1.7756097560975608E-2</v>
      </c>
    </row>
    <row r="96" spans="1:23" hidden="1" x14ac:dyDescent="0.2">
      <c r="A96" t="s">
        <v>733</v>
      </c>
      <c r="B96" t="s">
        <v>477</v>
      </c>
      <c r="C96" t="s">
        <v>476</v>
      </c>
      <c r="D96">
        <v>0.25</v>
      </c>
      <c r="E96" t="s">
        <v>458</v>
      </c>
      <c r="F96" t="s">
        <v>54</v>
      </c>
      <c r="G96">
        <v>1</v>
      </c>
      <c r="H96">
        <v>40419</v>
      </c>
      <c r="I96" t="s">
        <v>32</v>
      </c>
      <c r="J96">
        <v>5</v>
      </c>
      <c r="K96" t="s">
        <v>468</v>
      </c>
      <c r="L96" t="s">
        <v>408</v>
      </c>
      <c r="M96" t="s">
        <v>183</v>
      </c>
      <c r="N96">
        <v>89</v>
      </c>
      <c r="O96" s="31">
        <v>150556</v>
      </c>
      <c r="P96" s="31">
        <v>224196</v>
      </c>
      <c r="Q96" s="31">
        <v>14998</v>
      </c>
      <c r="R96" s="31">
        <v>5896</v>
      </c>
      <c r="S96" s="31">
        <f t="shared" si="5"/>
        <v>9102</v>
      </c>
      <c r="T96" s="5">
        <f t="shared" si="6"/>
        <v>1.5437584803256446</v>
      </c>
      <c r="U96" s="38">
        <f t="shared" si="7"/>
        <v>6.6896822423236815E-2</v>
      </c>
      <c r="V96" s="38">
        <f t="shared" si="8"/>
        <v>2.6298417456154435E-2</v>
      </c>
      <c r="W96" s="38">
        <f t="shared" si="9"/>
        <v>4.0598404967082377E-2</v>
      </c>
    </row>
    <row r="97" spans="1:23" hidden="1" x14ac:dyDescent="0.2">
      <c r="A97" t="s">
        <v>732</v>
      </c>
      <c r="B97" t="s">
        <v>477</v>
      </c>
      <c r="C97" t="s">
        <v>476</v>
      </c>
      <c r="D97">
        <v>0.25</v>
      </c>
      <c r="E97" t="s">
        <v>458</v>
      </c>
      <c r="F97" t="s">
        <v>54</v>
      </c>
      <c r="G97">
        <v>1</v>
      </c>
      <c r="H97">
        <v>40420</v>
      </c>
      <c r="I97" t="s">
        <v>32</v>
      </c>
      <c r="J97">
        <v>5</v>
      </c>
      <c r="K97" t="s">
        <v>468</v>
      </c>
      <c r="L97" t="s">
        <v>408</v>
      </c>
      <c r="M97" t="s">
        <v>183</v>
      </c>
      <c r="N97">
        <v>89</v>
      </c>
      <c r="O97" s="31">
        <v>155080</v>
      </c>
      <c r="P97" s="31">
        <v>216110</v>
      </c>
      <c r="Q97" s="31">
        <v>12256</v>
      </c>
      <c r="R97" s="31">
        <v>5684</v>
      </c>
      <c r="S97" s="31">
        <f t="shared" si="5"/>
        <v>6572</v>
      </c>
      <c r="T97" s="5">
        <f t="shared" si="6"/>
        <v>1.1562280084447571</v>
      </c>
      <c r="U97" s="38">
        <f t="shared" si="7"/>
        <v>5.6711859701078157E-2</v>
      </c>
      <c r="V97" s="38">
        <f t="shared" si="8"/>
        <v>2.6301420572856414E-2</v>
      </c>
      <c r="W97" s="38">
        <f t="shared" si="9"/>
        <v>3.0410439128221743E-2</v>
      </c>
    </row>
    <row r="98" spans="1:23" hidden="1" x14ac:dyDescent="0.2">
      <c r="A98" t="s">
        <v>731</v>
      </c>
      <c r="B98" t="s">
        <v>477</v>
      </c>
      <c r="C98" t="s">
        <v>476</v>
      </c>
      <c r="D98">
        <v>0.25</v>
      </c>
      <c r="E98" t="s">
        <v>458</v>
      </c>
      <c r="F98" t="s">
        <v>54</v>
      </c>
      <c r="G98">
        <v>1</v>
      </c>
      <c r="H98">
        <v>40421</v>
      </c>
      <c r="I98" t="s">
        <v>32</v>
      </c>
      <c r="J98">
        <v>5</v>
      </c>
      <c r="K98" t="s">
        <v>468</v>
      </c>
      <c r="L98" t="s">
        <v>408</v>
      </c>
      <c r="M98" t="s">
        <v>183</v>
      </c>
      <c r="N98">
        <v>89</v>
      </c>
      <c r="O98" s="31">
        <v>156306</v>
      </c>
      <c r="P98" s="31">
        <v>191878</v>
      </c>
      <c r="Q98" s="31">
        <v>12906</v>
      </c>
      <c r="R98" s="31">
        <v>5046</v>
      </c>
      <c r="S98" s="31">
        <f t="shared" si="5"/>
        <v>7860</v>
      </c>
      <c r="T98" s="5">
        <f t="shared" si="6"/>
        <v>1.5576694411414982</v>
      </c>
      <c r="U98" s="38">
        <f t="shared" si="7"/>
        <v>6.7261489071180652E-2</v>
      </c>
      <c r="V98" s="38">
        <f t="shared" si="8"/>
        <v>2.6297960162186388E-2</v>
      </c>
      <c r="W98" s="38">
        <f t="shared" si="9"/>
        <v>4.0963528908994268E-2</v>
      </c>
    </row>
    <row r="99" spans="1:23" hidden="1" x14ac:dyDescent="0.2">
      <c r="A99" t="s">
        <v>730</v>
      </c>
      <c r="B99" t="s">
        <v>477</v>
      </c>
      <c r="C99" t="s">
        <v>476</v>
      </c>
      <c r="D99">
        <v>0.25</v>
      </c>
      <c r="E99" t="s">
        <v>458</v>
      </c>
      <c r="F99" t="s">
        <v>54</v>
      </c>
      <c r="G99">
        <v>1</v>
      </c>
      <c r="H99">
        <v>40422</v>
      </c>
      <c r="I99" t="s">
        <v>32</v>
      </c>
      <c r="J99">
        <v>5</v>
      </c>
      <c r="K99" t="s">
        <v>468</v>
      </c>
      <c r="L99" t="s">
        <v>408</v>
      </c>
      <c r="M99" t="s">
        <v>183</v>
      </c>
      <c r="N99">
        <v>89</v>
      </c>
      <c r="O99" s="31">
        <v>167288</v>
      </c>
      <c r="P99" s="31">
        <v>209784</v>
      </c>
      <c r="Q99" s="31">
        <v>11792</v>
      </c>
      <c r="R99" s="31">
        <v>5518</v>
      </c>
      <c r="S99" s="31">
        <f t="shared" si="5"/>
        <v>6274</v>
      </c>
      <c r="T99" s="5">
        <f t="shared" si="6"/>
        <v>1.1370061616527727</v>
      </c>
      <c r="U99" s="38">
        <f t="shared" si="7"/>
        <v>5.6210197155169124E-2</v>
      </c>
      <c r="V99" s="38">
        <f t="shared" si="8"/>
        <v>2.6303245242725853E-2</v>
      </c>
      <c r="W99" s="38">
        <f t="shared" si="9"/>
        <v>2.9906951912443271E-2</v>
      </c>
    </row>
    <row r="100" spans="1:23" hidden="1" x14ac:dyDescent="0.2">
      <c r="A100" t="s">
        <v>729</v>
      </c>
      <c r="B100" t="s">
        <v>477</v>
      </c>
      <c r="C100" t="s">
        <v>476</v>
      </c>
      <c r="D100">
        <v>0.25</v>
      </c>
      <c r="E100" t="s">
        <v>458</v>
      </c>
      <c r="F100" t="s">
        <v>54</v>
      </c>
      <c r="G100">
        <v>1</v>
      </c>
      <c r="H100">
        <v>40423</v>
      </c>
      <c r="I100" t="s">
        <v>32</v>
      </c>
      <c r="J100">
        <v>5</v>
      </c>
      <c r="K100" t="s">
        <v>468</v>
      </c>
      <c r="L100" t="s">
        <v>408</v>
      </c>
      <c r="M100" t="s">
        <v>183</v>
      </c>
      <c r="N100">
        <v>89</v>
      </c>
      <c r="O100" s="31">
        <v>165386</v>
      </c>
      <c r="P100" s="31">
        <v>198030</v>
      </c>
      <c r="Q100" s="31">
        <v>11566</v>
      </c>
      <c r="R100" s="31">
        <v>5208</v>
      </c>
      <c r="S100" s="31">
        <f t="shared" si="5"/>
        <v>6358</v>
      </c>
      <c r="T100" s="5">
        <f t="shared" si="6"/>
        <v>1.2208141321044548</v>
      </c>
      <c r="U100" s="38">
        <f t="shared" si="7"/>
        <v>5.8405292127455433E-2</v>
      </c>
      <c r="V100" s="38">
        <f t="shared" si="8"/>
        <v>2.6299045599151645E-2</v>
      </c>
      <c r="W100" s="38">
        <f t="shared" si="9"/>
        <v>3.2106246528303788E-2</v>
      </c>
    </row>
    <row r="101" spans="1:23" hidden="1" x14ac:dyDescent="0.2">
      <c r="A101" t="s">
        <v>728</v>
      </c>
      <c r="B101" t="s">
        <v>477</v>
      </c>
      <c r="C101" t="s">
        <v>476</v>
      </c>
      <c r="D101">
        <v>0.25</v>
      </c>
      <c r="E101" t="s">
        <v>458</v>
      </c>
      <c r="F101" t="s">
        <v>54</v>
      </c>
      <c r="G101">
        <v>1</v>
      </c>
      <c r="H101">
        <v>40424</v>
      </c>
      <c r="I101" t="s">
        <v>32</v>
      </c>
      <c r="J101">
        <v>5</v>
      </c>
      <c r="K101" t="s">
        <v>468</v>
      </c>
      <c r="L101" t="s">
        <v>408</v>
      </c>
      <c r="M101" t="s">
        <v>183</v>
      </c>
      <c r="N101">
        <v>89</v>
      </c>
      <c r="O101" s="31">
        <v>167950</v>
      </c>
      <c r="P101" s="31">
        <v>198202</v>
      </c>
      <c r="Q101" s="31">
        <v>3608</v>
      </c>
      <c r="R101" s="31">
        <v>5212</v>
      </c>
      <c r="S101" s="31">
        <f t="shared" si="5"/>
        <v>-1604</v>
      </c>
      <c r="T101" s="5">
        <f t="shared" si="6"/>
        <v>-0.30775134305448965</v>
      </c>
      <c r="U101" s="38">
        <f t="shared" si="7"/>
        <v>1.820365082087971E-2</v>
      </c>
      <c r="V101" s="38">
        <f t="shared" si="8"/>
        <v>2.6296404678055722E-2</v>
      </c>
      <c r="W101" s="38">
        <f t="shared" si="9"/>
        <v>-8.0927538571760119E-3</v>
      </c>
    </row>
    <row r="102" spans="1:23" hidden="1" x14ac:dyDescent="0.2">
      <c r="A102" t="s">
        <v>727</v>
      </c>
      <c r="B102" t="s">
        <v>477</v>
      </c>
      <c r="C102" t="s">
        <v>476</v>
      </c>
      <c r="D102">
        <v>0.25</v>
      </c>
      <c r="E102" t="s">
        <v>458</v>
      </c>
      <c r="F102" t="s">
        <v>54</v>
      </c>
      <c r="G102">
        <v>1</v>
      </c>
      <c r="H102">
        <v>40425</v>
      </c>
      <c r="I102" t="s">
        <v>32</v>
      </c>
      <c r="J102">
        <v>5</v>
      </c>
      <c r="K102" t="s">
        <v>468</v>
      </c>
      <c r="L102" t="s">
        <v>408</v>
      </c>
      <c r="M102" t="s">
        <v>183</v>
      </c>
      <c r="N102">
        <v>89</v>
      </c>
      <c r="O102" s="31">
        <v>116884</v>
      </c>
      <c r="P102" s="31">
        <v>138692</v>
      </c>
      <c r="Q102" s="31">
        <v>14458</v>
      </c>
      <c r="R102" s="31">
        <v>3648</v>
      </c>
      <c r="S102" s="31">
        <f t="shared" si="5"/>
        <v>10810</v>
      </c>
      <c r="T102" s="5">
        <f t="shared" si="6"/>
        <v>2.963267543859649</v>
      </c>
      <c r="U102" s="38">
        <f t="shared" si="7"/>
        <v>0.10424537824820465</v>
      </c>
      <c r="V102" s="38">
        <f t="shared" si="8"/>
        <v>2.6302886972572319E-2</v>
      </c>
      <c r="W102" s="38">
        <f t="shared" si="9"/>
        <v>7.7942491275632325E-2</v>
      </c>
    </row>
    <row r="103" spans="1:23" hidden="1" x14ac:dyDescent="0.2">
      <c r="A103" t="s">
        <v>726</v>
      </c>
      <c r="B103" t="s">
        <v>477</v>
      </c>
      <c r="C103" t="s">
        <v>476</v>
      </c>
      <c r="D103">
        <v>0.25</v>
      </c>
      <c r="E103" t="s">
        <v>458</v>
      </c>
      <c r="F103" t="s">
        <v>54</v>
      </c>
      <c r="G103">
        <v>1</v>
      </c>
      <c r="H103">
        <v>40426</v>
      </c>
      <c r="I103" t="s">
        <v>32</v>
      </c>
      <c r="J103">
        <v>5</v>
      </c>
      <c r="K103" t="s">
        <v>468</v>
      </c>
      <c r="L103" t="s">
        <v>408</v>
      </c>
      <c r="M103" t="s">
        <v>183</v>
      </c>
      <c r="N103">
        <v>89</v>
      </c>
      <c r="O103" s="31">
        <v>171610</v>
      </c>
      <c r="P103" s="31">
        <v>190200</v>
      </c>
      <c r="Q103" s="31">
        <v>8082</v>
      </c>
      <c r="R103" s="31">
        <v>5002</v>
      </c>
      <c r="S103" s="31">
        <f t="shared" si="5"/>
        <v>3080</v>
      </c>
      <c r="T103" s="5">
        <f t="shared" si="6"/>
        <v>0.61575369852059181</v>
      </c>
      <c r="U103" s="38">
        <f t="shared" si="7"/>
        <v>4.2492113564668768E-2</v>
      </c>
      <c r="V103" s="38">
        <f t="shared" si="8"/>
        <v>2.6298633017875921E-2</v>
      </c>
      <c r="W103" s="38">
        <f t="shared" si="9"/>
        <v>1.6193480546792847E-2</v>
      </c>
    </row>
    <row r="104" spans="1:23" hidden="1" x14ac:dyDescent="0.2">
      <c r="A104" t="s">
        <v>725</v>
      </c>
      <c r="B104" t="s">
        <v>477</v>
      </c>
      <c r="C104" t="s">
        <v>476</v>
      </c>
      <c r="D104">
        <v>0.25</v>
      </c>
      <c r="E104" t="s">
        <v>458</v>
      </c>
      <c r="F104" t="s">
        <v>54</v>
      </c>
      <c r="G104">
        <v>1</v>
      </c>
      <c r="H104">
        <v>40427</v>
      </c>
      <c r="I104" t="s">
        <v>32</v>
      </c>
      <c r="J104">
        <v>5</v>
      </c>
      <c r="K104" t="s">
        <v>468</v>
      </c>
      <c r="L104" t="s">
        <v>408</v>
      </c>
      <c r="M104" t="s">
        <v>183</v>
      </c>
      <c r="N104">
        <v>89</v>
      </c>
      <c r="O104" s="31">
        <v>163552</v>
      </c>
      <c r="P104" s="31">
        <v>178890</v>
      </c>
      <c r="Q104" s="31">
        <v>9286</v>
      </c>
      <c r="R104" s="31">
        <v>4704</v>
      </c>
      <c r="S104" s="31">
        <f t="shared" si="5"/>
        <v>4582</v>
      </c>
      <c r="T104" s="5">
        <f t="shared" si="6"/>
        <v>0.97406462585034015</v>
      </c>
      <c r="U104" s="38">
        <f t="shared" si="7"/>
        <v>5.1908994354072334E-2</v>
      </c>
      <c r="V104" s="38">
        <f t="shared" si="8"/>
        <v>2.6295488847895353E-2</v>
      </c>
      <c r="W104" s="38">
        <f t="shared" si="9"/>
        <v>2.561350550617698E-2</v>
      </c>
    </row>
    <row r="105" spans="1:23" hidden="1" x14ac:dyDescent="0.2">
      <c r="A105" t="s">
        <v>724</v>
      </c>
      <c r="B105" t="s">
        <v>477</v>
      </c>
      <c r="C105" t="s">
        <v>476</v>
      </c>
      <c r="D105">
        <v>0.25</v>
      </c>
      <c r="E105" t="s">
        <v>458</v>
      </c>
      <c r="F105" t="s">
        <v>54</v>
      </c>
      <c r="G105">
        <v>1</v>
      </c>
      <c r="H105">
        <v>40428</v>
      </c>
      <c r="I105" t="s">
        <v>32</v>
      </c>
      <c r="J105">
        <v>5</v>
      </c>
      <c r="K105" t="s">
        <v>468</v>
      </c>
      <c r="L105" t="s">
        <v>408</v>
      </c>
      <c r="M105" t="s">
        <v>183</v>
      </c>
      <c r="N105">
        <v>89</v>
      </c>
      <c r="O105" s="31">
        <v>170880</v>
      </c>
      <c r="P105" s="31">
        <v>230138</v>
      </c>
      <c r="Q105" s="31">
        <v>11422</v>
      </c>
      <c r="R105" s="31">
        <v>6052</v>
      </c>
      <c r="S105" s="31">
        <f t="shared" si="5"/>
        <v>5370</v>
      </c>
      <c r="T105" s="5">
        <f t="shared" si="6"/>
        <v>0.88730998017184404</v>
      </c>
      <c r="U105" s="38">
        <f t="shared" si="7"/>
        <v>4.9631090910670986E-2</v>
      </c>
      <c r="V105" s="38">
        <f t="shared" si="8"/>
        <v>2.6297265119189357E-2</v>
      </c>
      <c r="W105" s="38">
        <f t="shared" si="9"/>
        <v>2.3333825791481629E-2</v>
      </c>
    </row>
    <row r="106" spans="1:23" hidden="1" x14ac:dyDescent="0.2">
      <c r="A106" t="s">
        <v>723</v>
      </c>
      <c r="B106" t="s">
        <v>477</v>
      </c>
      <c r="C106" t="s">
        <v>476</v>
      </c>
      <c r="D106">
        <v>0.25</v>
      </c>
      <c r="E106" t="s">
        <v>458</v>
      </c>
      <c r="F106" t="s">
        <v>54</v>
      </c>
      <c r="G106">
        <v>1</v>
      </c>
      <c r="H106">
        <v>40433</v>
      </c>
      <c r="I106" t="s">
        <v>32</v>
      </c>
      <c r="J106">
        <v>5</v>
      </c>
      <c r="K106" t="s">
        <v>468</v>
      </c>
      <c r="L106" t="s">
        <v>408</v>
      </c>
      <c r="M106" t="s">
        <v>183</v>
      </c>
      <c r="N106">
        <v>89</v>
      </c>
      <c r="O106" s="31">
        <v>179418</v>
      </c>
      <c r="P106" s="31">
        <v>228150</v>
      </c>
      <c r="Q106" s="31">
        <v>16792</v>
      </c>
      <c r="R106" s="31">
        <v>6000</v>
      </c>
      <c r="S106" s="31">
        <f t="shared" si="5"/>
        <v>10792</v>
      </c>
      <c r="T106" s="5">
        <f t="shared" si="6"/>
        <v>1.7986666666666666</v>
      </c>
      <c r="U106" s="38">
        <f t="shared" si="7"/>
        <v>7.3600701293008983E-2</v>
      </c>
      <c r="V106" s="38">
        <f t="shared" si="8"/>
        <v>2.6298487836949377E-2</v>
      </c>
      <c r="W106" s="38">
        <f t="shared" si="9"/>
        <v>4.7302213456059602E-2</v>
      </c>
    </row>
    <row r="107" spans="1:23" hidden="1" x14ac:dyDescent="0.2">
      <c r="A107" t="s">
        <v>722</v>
      </c>
      <c r="B107" t="s">
        <v>477</v>
      </c>
      <c r="C107" t="s">
        <v>476</v>
      </c>
      <c r="D107">
        <v>0.25</v>
      </c>
      <c r="E107" t="s">
        <v>458</v>
      </c>
      <c r="F107" t="s">
        <v>54</v>
      </c>
      <c r="G107">
        <v>1</v>
      </c>
      <c r="H107">
        <v>40434</v>
      </c>
      <c r="I107" t="s">
        <v>32</v>
      </c>
      <c r="J107">
        <v>5</v>
      </c>
      <c r="K107" t="s">
        <v>468</v>
      </c>
      <c r="L107" t="s">
        <v>408</v>
      </c>
      <c r="M107" t="s">
        <v>183</v>
      </c>
      <c r="N107">
        <v>89</v>
      </c>
      <c r="O107" s="31">
        <v>178156</v>
      </c>
      <c r="P107" s="31">
        <v>301356</v>
      </c>
      <c r="Q107" s="31">
        <v>15358</v>
      </c>
      <c r="R107" s="31">
        <v>7926</v>
      </c>
      <c r="S107" s="31">
        <f t="shared" si="5"/>
        <v>7432</v>
      </c>
      <c r="T107" s="5">
        <f t="shared" si="6"/>
        <v>0.93767347968710568</v>
      </c>
      <c r="U107" s="38">
        <f t="shared" si="7"/>
        <v>5.0962980660746761E-2</v>
      </c>
      <c r="V107" s="38">
        <f t="shared" si="8"/>
        <v>2.6301118942380439E-2</v>
      </c>
      <c r="W107" s="38">
        <f t="shared" si="9"/>
        <v>2.4661861718366321E-2</v>
      </c>
    </row>
    <row r="108" spans="1:23" hidden="1" x14ac:dyDescent="0.2">
      <c r="A108" t="s">
        <v>721</v>
      </c>
      <c r="B108" t="s">
        <v>477</v>
      </c>
      <c r="C108" t="s">
        <v>476</v>
      </c>
      <c r="D108">
        <v>0.25</v>
      </c>
      <c r="E108" t="s">
        <v>458</v>
      </c>
      <c r="F108" t="s">
        <v>54</v>
      </c>
      <c r="G108">
        <v>1</v>
      </c>
      <c r="H108">
        <v>40357</v>
      </c>
      <c r="I108" t="s">
        <v>32</v>
      </c>
      <c r="J108">
        <v>5</v>
      </c>
      <c r="K108" t="s">
        <v>468</v>
      </c>
      <c r="L108" t="s">
        <v>408</v>
      </c>
      <c r="M108" t="s">
        <v>185</v>
      </c>
      <c r="N108">
        <v>89</v>
      </c>
      <c r="O108" s="31">
        <v>194828</v>
      </c>
      <c r="P108" s="31">
        <v>476962</v>
      </c>
      <c r="Q108" s="31">
        <v>13238</v>
      </c>
      <c r="R108" s="31">
        <v>15788</v>
      </c>
      <c r="S108" s="31">
        <f t="shared" si="5"/>
        <v>-2550</v>
      </c>
      <c r="T108" s="5">
        <f t="shared" si="6"/>
        <v>-0.1615150747403091</v>
      </c>
      <c r="U108" s="38">
        <f t="shared" si="7"/>
        <v>2.775483162180635E-2</v>
      </c>
      <c r="V108" s="38">
        <f t="shared" si="8"/>
        <v>3.3101169485200081E-2</v>
      </c>
      <c r="W108" s="38">
        <f t="shared" si="9"/>
        <v>-5.3463378633937311E-3</v>
      </c>
    </row>
    <row r="109" spans="1:23" hidden="1" x14ac:dyDescent="0.2">
      <c r="A109" t="s">
        <v>720</v>
      </c>
      <c r="B109" t="s">
        <v>477</v>
      </c>
      <c r="C109" t="s">
        <v>476</v>
      </c>
      <c r="D109">
        <v>0.25</v>
      </c>
      <c r="E109" t="s">
        <v>458</v>
      </c>
      <c r="F109" t="s">
        <v>54</v>
      </c>
      <c r="G109">
        <v>1</v>
      </c>
      <c r="H109">
        <v>40358</v>
      </c>
      <c r="I109" t="s">
        <v>32</v>
      </c>
      <c r="J109">
        <v>5</v>
      </c>
      <c r="K109" t="s">
        <v>468</v>
      </c>
      <c r="L109" t="s">
        <v>408</v>
      </c>
      <c r="M109" t="s">
        <v>185</v>
      </c>
      <c r="N109">
        <v>89</v>
      </c>
      <c r="O109" s="31">
        <v>194342</v>
      </c>
      <c r="P109" s="31">
        <v>406814</v>
      </c>
      <c r="Q109" s="31">
        <v>28752</v>
      </c>
      <c r="R109" s="31">
        <v>13466</v>
      </c>
      <c r="S109" s="31">
        <f t="shared" si="5"/>
        <v>15286</v>
      </c>
      <c r="T109" s="5">
        <f t="shared" si="6"/>
        <v>1.1351552057032526</v>
      </c>
      <c r="U109" s="38">
        <f t="shared" si="7"/>
        <v>7.0676033764816348E-2</v>
      </c>
      <c r="V109" s="38">
        <f t="shared" si="8"/>
        <v>3.3101122380252403E-2</v>
      </c>
      <c r="W109" s="38">
        <f t="shared" si="9"/>
        <v>3.7574911384563946E-2</v>
      </c>
    </row>
    <row r="110" spans="1:23" hidden="1" x14ac:dyDescent="0.2">
      <c r="A110" t="s">
        <v>719</v>
      </c>
      <c r="B110" t="s">
        <v>477</v>
      </c>
      <c r="C110" t="s">
        <v>476</v>
      </c>
      <c r="D110">
        <v>0.25</v>
      </c>
      <c r="E110" t="s">
        <v>458</v>
      </c>
      <c r="F110" t="s">
        <v>54</v>
      </c>
      <c r="G110">
        <v>1</v>
      </c>
      <c r="H110">
        <v>40359</v>
      </c>
      <c r="I110" t="s">
        <v>32</v>
      </c>
      <c r="J110">
        <v>5</v>
      </c>
      <c r="K110" t="s">
        <v>468</v>
      </c>
      <c r="L110" t="s">
        <v>408</v>
      </c>
      <c r="M110" t="s">
        <v>185</v>
      </c>
      <c r="N110">
        <v>89</v>
      </c>
      <c r="O110" s="31">
        <v>221484</v>
      </c>
      <c r="P110" s="31">
        <v>426580</v>
      </c>
      <c r="Q110" s="31">
        <v>28960</v>
      </c>
      <c r="R110" s="31">
        <v>14120</v>
      </c>
      <c r="S110" s="31">
        <f t="shared" si="5"/>
        <v>14840</v>
      </c>
      <c r="T110" s="5">
        <f t="shared" si="6"/>
        <v>1.0509915014164306</v>
      </c>
      <c r="U110" s="38">
        <f t="shared" si="7"/>
        <v>6.7888789910450567E-2</v>
      </c>
      <c r="V110" s="38">
        <f t="shared" si="8"/>
        <v>3.3100473533686531E-2</v>
      </c>
      <c r="W110" s="38">
        <f t="shared" si="9"/>
        <v>3.4788316376764036E-2</v>
      </c>
    </row>
    <row r="111" spans="1:23" hidden="1" x14ac:dyDescent="0.2">
      <c r="A111" t="s">
        <v>718</v>
      </c>
      <c r="B111" t="s">
        <v>477</v>
      </c>
      <c r="C111" t="s">
        <v>476</v>
      </c>
      <c r="D111">
        <v>0.25</v>
      </c>
      <c r="E111" t="s">
        <v>458</v>
      </c>
      <c r="F111" t="s">
        <v>54</v>
      </c>
      <c r="G111">
        <v>1</v>
      </c>
      <c r="H111">
        <v>40360</v>
      </c>
      <c r="I111" t="s">
        <v>32</v>
      </c>
      <c r="J111">
        <v>5</v>
      </c>
      <c r="K111" t="s">
        <v>468</v>
      </c>
      <c r="L111" t="s">
        <v>408</v>
      </c>
      <c r="M111" t="s">
        <v>185</v>
      </c>
      <c r="N111">
        <v>89</v>
      </c>
      <c r="O111" s="31">
        <v>237142</v>
      </c>
      <c r="P111" s="31">
        <v>593830</v>
      </c>
      <c r="Q111" s="31">
        <v>19526</v>
      </c>
      <c r="R111" s="31">
        <v>19656</v>
      </c>
      <c r="S111" s="31">
        <f t="shared" si="5"/>
        <v>-130</v>
      </c>
      <c r="T111" s="5">
        <f t="shared" si="6"/>
        <v>-6.6137566137566134E-3</v>
      </c>
      <c r="U111" s="38">
        <f t="shared" si="7"/>
        <v>3.2881464392166111E-2</v>
      </c>
      <c r="V111" s="38">
        <f t="shared" si="8"/>
        <v>3.3100382264284391E-2</v>
      </c>
      <c r="W111" s="38">
        <f t="shared" si="9"/>
        <v>-2.189178721182794E-4</v>
      </c>
    </row>
    <row r="112" spans="1:23" hidden="1" x14ac:dyDescent="0.2">
      <c r="A112" t="s">
        <v>717</v>
      </c>
      <c r="B112" t="s">
        <v>477</v>
      </c>
      <c r="C112" t="s">
        <v>476</v>
      </c>
      <c r="D112">
        <v>0.25</v>
      </c>
      <c r="E112" t="s">
        <v>458</v>
      </c>
      <c r="F112" t="s">
        <v>54</v>
      </c>
      <c r="G112">
        <v>1</v>
      </c>
      <c r="H112">
        <v>40361</v>
      </c>
      <c r="I112" t="s">
        <v>32</v>
      </c>
      <c r="J112">
        <v>5</v>
      </c>
      <c r="K112" t="s">
        <v>468</v>
      </c>
      <c r="L112" t="s">
        <v>408</v>
      </c>
      <c r="M112" t="s">
        <v>185</v>
      </c>
      <c r="N112">
        <v>89</v>
      </c>
      <c r="O112" s="31">
        <v>185090</v>
      </c>
      <c r="P112" s="31">
        <v>328360</v>
      </c>
      <c r="Q112" s="31">
        <v>19008</v>
      </c>
      <c r="R112" s="31">
        <v>10868</v>
      </c>
      <c r="S112" s="31">
        <f t="shared" si="5"/>
        <v>8140</v>
      </c>
      <c r="T112" s="5">
        <f t="shared" si="6"/>
        <v>0.74898785425101211</v>
      </c>
      <c r="U112" s="38">
        <f t="shared" si="7"/>
        <v>5.7887684248995007E-2</v>
      </c>
      <c r="V112" s="38">
        <f t="shared" si="8"/>
        <v>3.3097819466439277E-2</v>
      </c>
      <c r="W112" s="38">
        <f t="shared" si="9"/>
        <v>2.478986478255573E-2</v>
      </c>
    </row>
    <row r="113" spans="1:23" hidden="1" x14ac:dyDescent="0.2">
      <c r="A113" t="s">
        <v>716</v>
      </c>
      <c r="B113" t="s">
        <v>477</v>
      </c>
      <c r="C113" t="s">
        <v>476</v>
      </c>
      <c r="D113">
        <v>0.25</v>
      </c>
      <c r="E113" t="s">
        <v>458</v>
      </c>
      <c r="F113" t="s">
        <v>54</v>
      </c>
      <c r="G113">
        <v>1</v>
      </c>
      <c r="H113">
        <v>40362</v>
      </c>
      <c r="I113" t="s">
        <v>32</v>
      </c>
      <c r="J113">
        <v>5</v>
      </c>
      <c r="K113" t="s">
        <v>468</v>
      </c>
      <c r="L113" t="s">
        <v>408</v>
      </c>
      <c r="M113" t="s">
        <v>185</v>
      </c>
      <c r="N113">
        <v>89</v>
      </c>
      <c r="O113" s="31">
        <v>170902</v>
      </c>
      <c r="P113" s="31">
        <v>312282</v>
      </c>
      <c r="Q113" s="31">
        <v>6940</v>
      </c>
      <c r="R113" s="31">
        <v>10336</v>
      </c>
      <c r="S113" s="31">
        <f t="shared" si="5"/>
        <v>-3396</v>
      </c>
      <c r="T113" s="5">
        <f t="shared" si="6"/>
        <v>-0.32856037151702788</v>
      </c>
      <c r="U113" s="38">
        <f t="shared" si="7"/>
        <v>2.2223503115773563E-2</v>
      </c>
      <c r="V113" s="38">
        <f t="shared" si="8"/>
        <v>3.3098289366662183E-2</v>
      </c>
      <c r="W113" s="38">
        <f t="shared" si="9"/>
        <v>-1.087478625088862E-2</v>
      </c>
    </row>
    <row r="114" spans="1:23" hidden="1" x14ac:dyDescent="0.2">
      <c r="A114" t="s">
        <v>715</v>
      </c>
      <c r="B114" t="s">
        <v>477</v>
      </c>
      <c r="C114" t="s">
        <v>476</v>
      </c>
      <c r="D114">
        <v>0.25</v>
      </c>
      <c r="E114" t="s">
        <v>458</v>
      </c>
      <c r="F114" t="s">
        <v>54</v>
      </c>
      <c r="G114">
        <v>1</v>
      </c>
      <c r="H114">
        <v>40363</v>
      </c>
      <c r="I114" t="s">
        <v>32</v>
      </c>
      <c r="J114">
        <v>5</v>
      </c>
      <c r="K114" t="s">
        <v>468</v>
      </c>
      <c r="L114" t="s">
        <v>408</v>
      </c>
      <c r="M114" t="s">
        <v>185</v>
      </c>
      <c r="N114">
        <v>89</v>
      </c>
      <c r="O114" s="31">
        <v>212706</v>
      </c>
      <c r="P114" s="31">
        <v>357034</v>
      </c>
      <c r="Q114" s="31">
        <v>20952</v>
      </c>
      <c r="R114" s="31">
        <v>11818</v>
      </c>
      <c r="S114" s="31">
        <f t="shared" si="5"/>
        <v>9134</v>
      </c>
      <c r="T114" s="5">
        <f t="shared" si="6"/>
        <v>0.77288881367405649</v>
      </c>
      <c r="U114" s="38">
        <f t="shared" si="7"/>
        <v>5.8683486726754316E-2</v>
      </c>
      <c r="V114" s="38">
        <f t="shared" si="8"/>
        <v>3.3100489029056053E-2</v>
      </c>
      <c r="W114" s="38">
        <f t="shared" si="9"/>
        <v>2.5582997697698263E-2</v>
      </c>
    </row>
    <row r="115" spans="1:23" hidden="1" x14ac:dyDescent="0.2">
      <c r="A115" t="s">
        <v>714</v>
      </c>
      <c r="B115" t="s">
        <v>477</v>
      </c>
      <c r="C115" t="s">
        <v>476</v>
      </c>
      <c r="D115">
        <v>0.25</v>
      </c>
      <c r="E115" t="s">
        <v>458</v>
      </c>
      <c r="F115" t="s">
        <v>54</v>
      </c>
      <c r="G115">
        <v>1</v>
      </c>
      <c r="H115">
        <v>40364</v>
      </c>
      <c r="I115" t="s">
        <v>32</v>
      </c>
      <c r="J115">
        <v>5</v>
      </c>
      <c r="K115" t="s">
        <v>468</v>
      </c>
      <c r="L115" t="s">
        <v>408</v>
      </c>
      <c r="M115" t="s">
        <v>185</v>
      </c>
      <c r="N115">
        <v>89</v>
      </c>
      <c r="O115" s="31">
        <v>197532</v>
      </c>
      <c r="P115" s="31">
        <v>370746</v>
      </c>
      <c r="Q115" s="31">
        <v>30740</v>
      </c>
      <c r="R115" s="31">
        <v>12272</v>
      </c>
      <c r="S115" s="31">
        <f t="shared" si="5"/>
        <v>18468</v>
      </c>
      <c r="T115" s="5">
        <f t="shared" si="6"/>
        <v>1.5048891786179921</v>
      </c>
      <c r="U115" s="38">
        <f t="shared" si="7"/>
        <v>8.2913908713782486E-2</v>
      </c>
      <c r="V115" s="38">
        <f t="shared" si="8"/>
        <v>3.3100829139087136E-2</v>
      </c>
      <c r="W115" s="38">
        <f t="shared" si="9"/>
        <v>4.981307957469535E-2</v>
      </c>
    </row>
    <row r="116" spans="1:23" hidden="1" x14ac:dyDescent="0.2">
      <c r="A116" t="s">
        <v>713</v>
      </c>
      <c r="B116" t="s">
        <v>477</v>
      </c>
      <c r="C116" t="s">
        <v>476</v>
      </c>
      <c r="D116">
        <v>0.25</v>
      </c>
      <c r="E116" t="s">
        <v>458</v>
      </c>
      <c r="F116" t="s">
        <v>54</v>
      </c>
      <c r="G116">
        <v>1</v>
      </c>
      <c r="H116">
        <v>40365</v>
      </c>
      <c r="I116" t="s">
        <v>32</v>
      </c>
      <c r="J116">
        <v>5</v>
      </c>
      <c r="K116" t="s">
        <v>468</v>
      </c>
      <c r="L116" t="s">
        <v>408</v>
      </c>
      <c r="M116" t="s">
        <v>185</v>
      </c>
      <c r="N116">
        <v>89</v>
      </c>
      <c r="O116" s="31">
        <v>205694</v>
      </c>
      <c r="P116" s="31">
        <v>418402</v>
      </c>
      <c r="Q116" s="31">
        <v>21922</v>
      </c>
      <c r="R116" s="31">
        <v>13850</v>
      </c>
      <c r="S116" s="31">
        <f t="shared" si="5"/>
        <v>8072</v>
      </c>
      <c r="T116" s="5">
        <f t="shared" si="6"/>
        <v>0.58281588447653432</v>
      </c>
      <c r="U116" s="38">
        <f t="shared" si="7"/>
        <v>5.2394587023962602E-2</v>
      </c>
      <c r="V116" s="38">
        <f t="shared" si="8"/>
        <v>3.3102136223058208E-2</v>
      </c>
      <c r="W116" s="38">
        <f t="shared" si="9"/>
        <v>1.9292450800904394E-2</v>
      </c>
    </row>
    <row r="117" spans="1:23" hidden="1" x14ac:dyDescent="0.2">
      <c r="A117" t="s">
        <v>712</v>
      </c>
      <c r="B117" t="s">
        <v>477</v>
      </c>
      <c r="C117" t="s">
        <v>476</v>
      </c>
      <c r="D117">
        <v>0.25</v>
      </c>
      <c r="E117" t="s">
        <v>458</v>
      </c>
      <c r="F117" t="s">
        <v>54</v>
      </c>
      <c r="G117">
        <v>1</v>
      </c>
      <c r="H117">
        <v>40366</v>
      </c>
      <c r="I117" t="s">
        <v>32</v>
      </c>
      <c r="J117">
        <v>5</v>
      </c>
      <c r="K117" t="s">
        <v>468</v>
      </c>
      <c r="L117" t="s">
        <v>408</v>
      </c>
      <c r="M117" t="s">
        <v>185</v>
      </c>
      <c r="N117">
        <v>89</v>
      </c>
      <c r="O117" s="31">
        <v>179210</v>
      </c>
      <c r="P117" s="31">
        <v>331956</v>
      </c>
      <c r="Q117" s="31">
        <v>28576</v>
      </c>
      <c r="R117" s="31">
        <v>10988</v>
      </c>
      <c r="S117" s="31">
        <f t="shared" si="5"/>
        <v>17588</v>
      </c>
      <c r="T117" s="5">
        <f t="shared" si="6"/>
        <v>1.6006552602839461</v>
      </c>
      <c r="U117" s="38">
        <f t="shared" si="7"/>
        <v>8.60836978394727E-2</v>
      </c>
      <c r="V117" s="38">
        <f t="shared" si="8"/>
        <v>3.3100772391521767E-2</v>
      </c>
      <c r="W117" s="38">
        <f t="shared" si="9"/>
        <v>5.2982925447950933E-2</v>
      </c>
    </row>
    <row r="118" spans="1:23" hidden="1" x14ac:dyDescent="0.2">
      <c r="A118" t="s">
        <v>711</v>
      </c>
      <c r="B118" t="s">
        <v>477</v>
      </c>
      <c r="C118" t="s">
        <v>476</v>
      </c>
      <c r="D118">
        <v>0.25</v>
      </c>
      <c r="E118" t="s">
        <v>458</v>
      </c>
      <c r="F118" t="s">
        <v>54</v>
      </c>
      <c r="G118">
        <v>1</v>
      </c>
      <c r="H118">
        <v>40367</v>
      </c>
      <c r="I118" t="s">
        <v>32</v>
      </c>
      <c r="J118">
        <v>5</v>
      </c>
      <c r="K118" t="s">
        <v>468</v>
      </c>
      <c r="L118" t="s">
        <v>408</v>
      </c>
      <c r="M118" t="s">
        <v>185</v>
      </c>
      <c r="N118">
        <v>89</v>
      </c>
      <c r="O118" s="31">
        <v>207122</v>
      </c>
      <c r="P118" s="31">
        <v>360266</v>
      </c>
      <c r="Q118" s="31">
        <v>9838</v>
      </c>
      <c r="R118" s="31">
        <v>11924</v>
      </c>
      <c r="S118" s="31">
        <f t="shared" si="5"/>
        <v>-2086</v>
      </c>
      <c r="T118" s="5">
        <f t="shared" si="6"/>
        <v>-0.17494129486749413</v>
      </c>
      <c r="U118" s="38">
        <f t="shared" si="7"/>
        <v>2.7307600495189665E-2</v>
      </c>
      <c r="V118" s="38">
        <f t="shared" si="8"/>
        <v>3.3097766650197355E-2</v>
      </c>
      <c r="W118" s="38">
        <f t="shared" si="9"/>
        <v>-5.7901661550076901E-3</v>
      </c>
    </row>
    <row r="119" spans="1:23" hidden="1" x14ac:dyDescent="0.2">
      <c r="A119" t="s">
        <v>710</v>
      </c>
      <c r="B119" t="s">
        <v>477</v>
      </c>
      <c r="C119" t="s">
        <v>476</v>
      </c>
      <c r="D119">
        <v>0.25</v>
      </c>
      <c r="E119" t="s">
        <v>458</v>
      </c>
      <c r="F119" t="s">
        <v>54</v>
      </c>
      <c r="G119">
        <v>1</v>
      </c>
      <c r="H119">
        <v>40368</v>
      </c>
      <c r="I119" t="s">
        <v>32</v>
      </c>
      <c r="J119">
        <v>5</v>
      </c>
      <c r="K119" t="s">
        <v>468</v>
      </c>
      <c r="L119" t="s">
        <v>408</v>
      </c>
      <c r="M119" t="s">
        <v>185</v>
      </c>
      <c r="N119">
        <v>89</v>
      </c>
      <c r="O119" s="31">
        <v>279802</v>
      </c>
      <c r="P119" s="31">
        <v>541080</v>
      </c>
      <c r="Q119" s="31">
        <v>4414</v>
      </c>
      <c r="R119" s="31">
        <v>17910</v>
      </c>
      <c r="S119" s="31">
        <f t="shared" si="5"/>
        <v>-13496</v>
      </c>
      <c r="T119" s="5">
        <f t="shared" si="6"/>
        <v>-0.75354550530429931</v>
      </c>
      <c r="U119" s="38">
        <f t="shared" si="7"/>
        <v>8.1577585569601544E-3</v>
      </c>
      <c r="V119" s="38">
        <f t="shared" si="8"/>
        <v>3.3100465735196274E-2</v>
      </c>
      <c r="W119" s="38">
        <f t="shared" si="9"/>
        <v>-2.4942707178236122E-2</v>
      </c>
    </row>
    <row r="120" spans="1:23" hidden="1" x14ac:dyDescent="0.2">
      <c r="A120" t="s">
        <v>709</v>
      </c>
      <c r="B120" t="s">
        <v>477</v>
      </c>
      <c r="C120" t="s">
        <v>476</v>
      </c>
      <c r="D120">
        <v>0.25</v>
      </c>
      <c r="E120" t="s">
        <v>458</v>
      </c>
      <c r="F120" t="s">
        <v>54</v>
      </c>
      <c r="G120">
        <v>1</v>
      </c>
      <c r="H120">
        <v>40369</v>
      </c>
      <c r="I120" t="s">
        <v>32</v>
      </c>
      <c r="J120">
        <v>5</v>
      </c>
      <c r="K120" t="s">
        <v>468</v>
      </c>
      <c r="L120" t="s">
        <v>408</v>
      </c>
      <c r="M120" t="s">
        <v>185</v>
      </c>
      <c r="N120">
        <v>89</v>
      </c>
      <c r="O120" s="31">
        <v>214478</v>
      </c>
      <c r="P120" s="31">
        <v>652656</v>
      </c>
      <c r="Q120" s="31">
        <v>19206</v>
      </c>
      <c r="R120" s="31">
        <v>21602</v>
      </c>
      <c r="S120" s="31">
        <f t="shared" si="5"/>
        <v>-2396</v>
      </c>
      <c r="T120" s="5">
        <f t="shared" si="6"/>
        <v>-0.11091565595778169</v>
      </c>
      <c r="U120" s="38">
        <f t="shared" si="7"/>
        <v>2.9427447231006841E-2</v>
      </c>
      <c r="V120" s="38">
        <f t="shared" si="8"/>
        <v>3.3098600181412564E-2</v>
      </c>
      <c r="W120" s="38">
        <f t="shared" si="9"/>
        <v>-3.6711529504057233E-3</v>
      </c>
    </row>
    <row r="121" spans="1:23" hidden="1" x14ac:dyDescent="0.2">
      <c r="A121" t="s">
        <v>708</v>
      </c>
      <c r="B121" t="s">
        <v>477</v>
      </c>
      <c r="C121" t="s">
        <v>476</v>
      </c>
      <c r="D121">
        <v>0.25</v>
      </c>
      <c r="E121" t="s">
        <v>458</v>
      </c>
      <c r="F121" t="s">
        <v>54</v>
      </c>
      <c r="G121">
        <v>1</v>
      </c>
      <c r="H121">
        <v>40370</v>
      </c>
      <c r="I121" t="s">
        <v>32</v>
      </c>
      <c r="J121">
        <v>5</v>
      </c>
      <c r="K121" t="s">
        <v>468</v>
      </c>
      <c r="L121" t="s">
        <v>408</v>
      </c>
      <c r="M121" t="s">
        <v>185</v>
      </c>
      <c r="N121">
        <v>89</v>
      </c>
      <c r="O121" s="31">
        <v>196932</v>
      </c>
      <c r="P121" s="31">
        <v>850962</v>
      </c>
      <c r="Q121" s="31">
        <v>41582</v>
      </c>
      <c r="R121" s="31">
        <v>28166</v>
      </c>
      <c r="S121" s="31">
        <f t="shared" si="5"/>
        <v>13416</v>
      </c>
      <c r="T121" s="5">
        <f t="shared" si="6"/>
        <v>0.47631896612937585</v>
      </c>
      <c r="U121" s="38">
        <f t="shared" si="7"/>
        <v>4.8864696660955484E-2</v>
      </c>
      <c r="V121" s="38">
        <f t="shared" si="8"/>
        <v>3.3099010296581986E-2</v>
      </c>
      <c r="W121" s="38">
        <f t="shared" si="9"/>
        <v>1.5765686364373498E-2</v>
      </c>
    </row>
    <row r="122" spans="1:23" hidden="1" x14ac:dyDescent="0.2">
      <c r="A122" t="s">
        <v>707</v>
      </c>
      <c r="B122" t="s">
        <v>477</v>
      </c>
      <c r="C122" t="s">
        <v>476</v>
      </c>
      <c r="D122">
        <v>0.05</v>
      </c>
      <c r="E122" t="s">
        <v>506</v>
      </c>
      <c r="F122" t="s">
        <v>54</v>
      </c>
      <c r="G122">
        <v>1</v>
      </c>
      <c r="H122">
        <v>20490</v>
      </c>
      <c r="I122" t="s">
        <v>32</v>
      </c>
      <c r="J122">
        <v>100</v>
      </c>
      <c r="K122" t="s">
        <v>468</v>
      </c>
      <c r="L122" t="s">
        <v>269</v>
      </c>
      <c r="M122" t="s">
        <v>186</v>
      </c>
      <c r="N122">
        <v>89</v>
      </c>
      <c r="O122" s="31">
        <v>217086</v>
      </c>
      <c r="P122" s="31">
        <v>554506</v>
      </c>
      <c r="Q122" s="31">
        <v>29782</v>
      </c>
      <c r="R122" s="31">
        <v>19074</v>
      </c>
      <c r="S122" s="31">
        <f t="shared" si="5"/>
        <v>10708</v>
      </c>
      <c r="T122" s="5">
        <f t="shared" si="6"/>
        <v>0.56139247142707349</v>
      </c>
      <c r="U122" s="38">
        <f t="shared" si="7"/>
        <v>5.3709067169696992E-2</v>
      </c>
      <c r="V122" s="38">
        <f t="shared" si="8"/>
        <v>3.4398185051198724E-2</v>
      </c>
      <c r="W122" s="38">
        <f t="shared" si="9"/>
        <v>1.9310882118498268E-2</v>
      </c>
    </row>
    <row r="123" spans="1:23" hidden="1" x14ac:dyDescent="0.2">
      <c r="A123" t="s">
        <v>706</v>
      </c>
      <c r="B123" t="s">
        <v>477</v>
      </c>
      <c r="C123" t="s">
        <v>476</v>
      </c>
      <c r="D123">
        <v>0.05</v>
      </c>
      <c r="E123" t="s">
        <v>506</v>
      </c>
      <c r="F123" t="s">
        <v>54</v>
      </c>
      <c r="G123">
        <v>1</v>
      </c>
      <c r="H123">
        <v>20491</v>
      </c>
      <c r="I123" t="s">
        <v>32</v>
      </c>
      <c r="J123">
        <v>100</v>
      </c>
      <c r="K123" t="s">
        <v>468</v>
      </c>
      <c r="L123" t="s">
        <v>269</v>
      </c>
      <c r="M123" t="s">
        <v>186</v>
      </c>
      <c r="N123">
        <v>89</v>
      </c>
      <c r="O123" s="31">
        <v>159118</v>
      </c>
      <c r="P123" s="31">
        <v>497984</v>
      </c>
      <c r="Q123" s="31">
        <v>18532</v>
      </c>
      <c r="R123" s="31">
        <v>17130</v>
      </c>
      <c r="S123" s="31">
        <f t="shared" si="5"/>
        <v>1402</v>
      </c>
      <c r="T123" s="5">
        <f t="shared" si="6"/>
        <v>8.1844716870986572E-2</v>
      </c>
      <c r="U123" s="38">
        <f t="shared" si="7"/>
        <v>3.721404703765583E-2</v>
      </c>
      <c r="V123" s="38">
        <f t="shared" si="8"/>
        <v>3.4398695540418966E-2</v>
      </c>
      <c r="W123" s="38">
        <f t="shared" si="9"/>
        <v>2.8153514972368635E-3</v>
      </c>
    </row>
    <row r="124" spans="1:23" hidden="1" x14ac:dyDescent="0.2">
      <c r="A124" t="s">
        <v>705</v>
      </c>
      <c r="B124" t="s">
        <v>477</v>
      </c>
      <c r="C124" t="s">
        <v>476</v>
      </c>
      <c r="D124">
        <v>0.05</v>
      </c>
      <c r="E124" t="s">
        <v>506</v>
      </c>
      <c r="F124" t="s">
        <v>54</v>
      </c>
      <c r="G124">
        <v>1</v>
      </c>
      <c r="H124">
        <v>20492</v>
      </c>
      <c r="I124" t="s">
        <v>32</v>
      </c>
      <c r="J124">
        <v>100</v>
      </c>
      <c r="K124" t="s">
        <v>468</v>
      </c>
      <c r="L124" t="s">
        <v>269</v>
      </c>
      <c r="M124" t="s">
        <v>186</v>
      </c>
      <c r="N124">
        <v>89</v>
      </c>
      <c r="O124" s="31">
        <v>225868</v>
      </c>
      <c r="P124" s="31">
        <v>616710</v>
      </c>
      <c r="Q124" s="31">
        <v>41208</v>
      </c>
      <c r="R124" s="31">
        <v>21214</v>
      </c>
      <c r="S124" s="31">
        <f t="shared" si="5"/>
        <v>19994</v>
      </c>
      <c r="T124" s="5">
        <f t="shared" si="6"/>
        <v>0.94249080795700957</v>
      </c>
      <c r="U124" s="38">
        <f t="shared" si="7"/>
        <v>6.6819088388383518E-2</v>
      </c>
      <c r="V124" s="38">
        <f t="shared" si="8"/>
        <v>3.4398663877673458E-2</v>
      </c>
      <c r="W124" s="38">
        <f t="shared" si="9"/>
        <v>3.2420424510710061E-2</v>
      </c>
    </row>
    <row r="125" spans="1:23" hidden="1" x14ac:dyDescent="0.2">
      <c r="A125" t="s">
        <v>704</v>
      </c>
      <c r="B125" t="s">
        <v>549</v>
      </c>
      <c r="C125" t="s">
        <v>459</v>
      </c>
      <c r="D125">
        <v>0.01</v>
      </c>
      <c r="E125" t="s">
        <v>458</v>
      </c>
      <c r="F125" t="s">
        <v>51</v>
      </c>
      <c r="G125">
        <v>20</v>
      </c>
      <c r="H125">
        <v>10450</v>
      </c>
      <c r="I125" t="s">
        <v>29</v>
      </c>
      <c r="J125">
        <v>300</v>
      </c>
      <c r="K125" t="s">
        <v>457</v>
      </c>
      <c r="L125" t="s">
        <v>269</v>
      </c>
      <c r="M125" t="s">
        <v>182</v>
      </c>
      <c r="N125">
        <v>89</v>
      </c>
      <c r="O125" s="31">
        <v>109914</v>
      </c>
      <c r="P125" s="31">
        <v>70880</v>
      </c>
      <c r="Q125" s="31">
        <v>8920</v>
      </c>
      <c r="R125" s="31">
        <v>7088</v>
      </c>
      <c r="S125" s="31">
        <f t="shared" si="5"/>
        <v>1832</v>
      </c>
      <c r="T125" s="5">
        <f t="shared" si="6"/>
        <v>0.2584650112866817</v>
      </c>
      <c r="U125" s="38">
        <f t="shared" si="7"/>
        <v>0.12584650112866816</v>
      </c>
      <c r="V125" s="38">
        <f t="shared" si="8"/>
        <v>0.1</v>
      </c>
      <c r="W125" s="38">
        <f t="shared" si="9"/>
        <v>2.5846501128668153E-2</v>
      </c>
    </row>
    <row r="126" spans="1:23" hidden="1" x14ac:dyDescent="0.2">
      <c r="A126" t="s">
        <v>703</v>
      </c>
      <c r="B126" t="s">
        <v>549</v>
      </c>
      <c r="C126" t="s">
        <v>459</v>
      </c>
      <c r="D126">
        <v>0.01</v>
      </c>
      <c r="E126" t="s">
        <v>458</v>
      </c>
      <c r="F126" t="s">
        <v>51</v>
      </c>
      <c r="G126">
        <v>20</v>
      </c>
      <c r="H126">
        <v>10511</v>
      </c>
      <c r="I126" t="s">
        <v>29</v>
      </c>
      <c r="J126">
        <v>200</v>
      </c>
      <c r="K126" t="s">
        <v>468</v>
      </c>
      <c r="L126" t="s">
        <v>269</v>
      </c>
      <c r="M126" t="s">
        <v>181</v>
      </c>
      <c r="N126">
        <v>89</v>
      </c>
      <c r="O126" s="31">
        <v>120750</v>
      </c>
      <c r="P126" s="31">
        <v>84172</v>
      </c>
      <c r="Q126" s="31">
        <v>4252</v>
      </c>
      <c r="R126" s="31">
        <v>8098</v>
      </c>
      <c r="S126" s="31">
        <f t="shared" si="5"/>
        <v>-3846</v>
      </c>
      <c r="T126" s="5">
        <f t="shared" si="6"/>
        <v>-0.47493208199555448</v>
      </c>
      <c r="U126" s="38">
        <f t="shared" si="7"/>
        <v>5.051561089198308E-2</v>
      </c>
      <c r="V126" s="38">
        <f t="shared" si="8"/>
        <v>9.6207765052511524E-2</v>
      </c>
      <c r="W126" s="38">
        <f t="shared" si="9"/>
        <v>-4.5692154160528443E-2</v>
      </c>
    </row>
    <row r="127" spans="1:23" hidden="1" x14ac:dyDescent="0.2">
      <c r="A127" t="s">
        <v>702</v>
      </c>
      <c r="B127" t="s">
        <v>549</v>
      </c>
      <c r="C127" t="s">
        <v>459</v>
      </c>
      <c r="D127">
        <v>0.01</v>
      </c>
      <c r="E127" t="s">
        <v>458</v>
      </c>
      <c r="F127" t="s">
        <v>51</v>
      </c>
      <c r="G127">
        <v>25</v>
      </c>
      <c r="H127">
        <v>10743</v>
      </c>
      <c r="I127" t="s">
        <v>29</v>
      </c>
      <c r="J127">
        <v>250</v>
      </c>
      <c r="K127" t="s">
        <v>468</v>
      </c>
      <c r="L127" t="s">
        <v>269</v>
      </c>
      <c r="M127" t="s">
        <v>89</v>
      </c>
      <c r="N127">
        <v>89</v>
      </c>
      <c r="O127" s="31">
        <v>132696</v>
      </c>
      <c r="P127" s="31">
        <v>132240</v>
      </c>
      <c r="Q127" s="31">
        <v>17722</v>
      </c>
      <c r="R127" s="31">
        <v>15220</v>
      </c>
      <c r="S127" s="31">
        <f t="shared" si="5"/>
        <v>2502</v>
      </c>
      <c r="T127" s="5">
        <f t="shared" si="6"/>
        <v>0.16438896189224705</v>
      </c>
      <c r="U127" s="38">
        <f t="shared" si="7"/>
        <v>0.13401391409558377</v>
      </c>
      <c r="V127" s="38">
        <f t="shared" si="8"/>
        <v>0.11509376890502117</v>
      </c>
      <c r="W127" s="38">
        <f t="shared" si="9"/>
        <v>1.8920145190562607E-2</v>
      </c>
    </row>
    <row r="128" spans="1:23" hidden="1" x14ac:dyDescent="0.2">
      <c r="A128" t="s">
        <v>701</v>
      </c>
      <c r="B128" t="s">
        <v>549</v>
      </c>
      <c r="C128" t="s">
        <v>459</v>
      </c>
      <c r="D128">
        <v>0.01</v>
      </c>
      <c r="E128" t="s">
        <v>458</v>
      </c>
      <c r="F128" t="s">
        <v>51</v>
      </c>
      <c r="G128">
        <v>20</v>
      </c>
      <c r="H128">
        <v>11028</v>
      </c>
      <c r="I128" t="s">
        <v>29</v>
      </c>
      <c r="J128">
        <v>200</v>
      </c>
      <c r="K128" t="s">
        <v>468</v>
      </c>
      <c r="L128" t="s">
        <v>269</v>
      </c>
      <c r="M128" t="s">
        <v>78</v>
      </c>
      <c r="N128">
        <v>21</v>
      </c>
      <c r="O128" s="31">
        <v>19986</v>
      </c>
      <c r="P128" s="31">
        <v>10164</v>
      </c>
      <c r="Q128" s="31">
        <v>1644</v>
      </c>
      <c r="R128" s="31">
        <v>790</v>
      </c>
      <c r="S128" s="31">
        <f t="shared" si="5"/>
        <v>854</v>
      </c>
      <c r="T128" s="5">
        <f t="shared" si="6"/>
        <v>1.0810126582278481</v>
      </c>
      <c r="U128" s="38">
        <f t="shared" si="7"/>
        <v>0.16174734356552539</v>
      </c>
      <c r="V128" s="38">
        <f t="shared" si="8"/>
        <v>7.7725304998032277E-2</v>
      </c>
      <c r="W128" s="38">
        <f t="shared" si="9"/>
        <v>8.4022038567493115E-2</v>
      </c>
    </row>
    <row r="129" spans="1:23" hidden="1" x14ac:dyDescent="0.2">
      <c r="A129" t="s">
        <v>700</v>
      </c>
      <c r="B129" t="s">
        <v>549</v>
      </c>
      <c r="C129" t="s">
        <v>459</v>
      </c>
      <c r="D129">
        <v>0.01</v>
      </c>
      <c r="E129" t="s">
        <v>458</v>
      </c>
      <c r="F129" t="s">
        <v>51</v>
      </c>
      <c r="G129">
        <v>20</v>
      </c>
      <c r="H129">
        <v>10544</v>
      </c>
      <c r="I129" t="s">
        <v>29</v>
      </c>
      <c r="J129">
        <v>200</v>
      </c>
      <c r="K129" t="s">
        <v>468</v>
      </c>
      <c r="L129" t="s">
        <v>269</v>
      </c>
      <c r="M129" t="s">
        <v>180</v>
      </c>
      <c r="N129">
        <v>21</v>
      </c>
      <c r="O129" s="31">
        <v>26994</v>
      </c>
      <c r="P129" s="31">
        <v>12494</v>
      </c>
      <c r="Q129" s="31">
        <v>2326</v>
      </c>
      <c r="R129" s="31">
        <v>1250</v>
      </c>
      <c r="S129" s="31">
        <f t="shared" si="5"/>
        <v>1076</v>
      </c>
      <c r="T129" s="5">
        <f t="shared" si="6"/>
        <v>0.86080000000000001</v>
      </c>
      <c r="U129" s="38">
        <f t="shared" si="7"/>
        <v>0.18616936129342085</v>
      </c>
      <c r="V129" s="38">
        <f t="shared" si="8"/>
        <v>0.10004802305106451</v>
      </c>
      <c r="W129" s="38">
        <f t="shared" si="9"/>
        <v>8.6121338242356335E-2</v>
      </c>
    </row>
    <row r="130" spans="1:23" hidden="1" x14ac:dyDescent="0.2">
      <c r="A130" t="s">
        <v>699</v>
      </c>
      <c r="B130" t="s">
        <v>549</v>
      </c>
      <c r="C130" t="s">
        <v>459</v>
      </c>
      <c r="D130">
        <v>0.01</v>
      </c>
      <c r="E130" t="s">
        <v>458</v>
      </c>
      <c r="F130" t="s">
        <v>51</v>
      </c>
      <c r="G130">
        <v>20</v>
      </c>
      <c r="H130">
        <v>10561</v>
      </c>
      <c r="I130" t="s">
        <v>29</v>
      </c>
      <c r="J130">
        <v>200</v>
      </c>
      <c r="K130" t="s">
        <v>468</v>
      </c>
      <c r="L130" t="s">
        <v>269</v>
      </c>
      <c r="M130" t="s">
        <v>179</v>
      </c>
      <c r="N130">
        <v>21</v>
      </c>
      <c r="O130" s="31">
        <v>32820</v>
      </c>
      <c r="P130" s="31">
        <v>16902</v>
      </c>
      <c r="Q130" s="31">
        <v>1310</v>
      </c>
      <c r="R130" s="31">
        <v>2194</v>
      </c>
      <c r="S130" s="31">
        <f t="shared" si="5"/>
        <v>-884</v>
      </c>
      <c r="T130" s="5">
        <f t="shared" si="6"/>
        <v>-0.40291704649042842</v>
      </c>
      <c r="U130" s="38">
        <f t="shared" si="7"/>
        <v>7.7505620636611053E-2</v>
      </c>
      <c r="V130" s="38">
        <f t="shared" si="8"/>
        <v>0.12980712341734707</v>
      </c>
      <c r="W130" s="38">
        <f t="shared" si="9"/>
        <v>-5.2301502780736017E-2</v>
      </c>
    </row>
    <row r="131" spans="1:23" hidden="1" x14ac:dyDescent="0.2">
      <c r="A131" t="s">
        <v>697</v>
      </c>
      <c r="B131" t="s">
        <v>465</v>
      </c>
      <c r="C131" t="s">
        <v>459</v>
      </c>
      <c r="D131">
        <v>0.05</v>
      </c>
      <c r="E131" t="s">
        <v>458</v>
      </c>
      <c r="F131" t="s">
        <v>54</v>
      </c>
      <c r="G131">
        <v>0</v>
      </c>
      <c r="H131">
        <v>20396</v>
      </c>
      <c r="I131" t="s">
        <v>32</v>
      </c>
      <c r="J131">
        <v>80</v>
      </c>
      <c r="K131" t="s">
        <v>457</v>
      </c>
      <c r="L131" t="s">
        <v>269</v>
      </c>
      <c r="M131" t="s">
        <v>65</v>
      </c>
      <c r="N131">
        <v>64</v>
      </c>
      <c r="O131" s="31">
        <v>252498</v>
      </c>
      <c r="P131" s="31">
        <v>230714</v>
      </c>
      <c r="Q131" s="31">
        <v>17726</v>
      </c>
      <c r="R131" s="31">
        <v>13820</v>
      </c>
      <c r="S131" s="31">
        <f t="shared" si="5"/>
        <v>3906</v>
      </c>
      <c r="T131" s="5">
        <f t="shared" si="6"/>
        <v>0.28263386396526774</v>
      </c>
      <c r="U131" s="38">
        <f t="shared" si="7"/>
        <v>7.683105489913919E-2</v>
      </c>
      <c r="V131" s="38">
        <f t="shared" si="8"/>
        <v>5.9901002973378296E-2</v>
      </c>
      <c r="W131" s="38">
        <f t="shared" si="9"/>
        <v>1.6930051925760893E-2</v>
      </c>
    </row>
    <row r="132" spans="1:23" hidden="1" x14ac:dyDescent="0.2">
      <c r="A132" t="s">
        <v>696</v>
      </c>
      <c r="B132" t="s">
        <v>465</v>
      </c>
      <c r="C132" t="s">
        <v>459</v>
      </c>
      <c r="D132">
        <v>0.05</v>
      </c>
      <c r="E132" t="s">
        <v>458</v>
      </c>
      <c r="F132" t="s">
        <v>54</v>
      </c>
      <c r="G132">
        <v>0</v>
      </c>
      <c r="H132">
        <v>20393</v>
      </c>
      <c r="I132" t="s">
        <v>32</v>
      </c>
      <c r="J132">
        <v>80</v>
      </c>
      <c r="K132" t="s">
        <v>457</v>
      </c>
      <c r="L132" t="s">
        <v>269</v>
      </c>
      <c r="M132" t="s">
        <v>65</v>
      </c>
      <c r="N132">
        <v>64</v>
      </c>
      <c r="O132" s="31">
        <v>122060</v>
      </c>
      <c r="P132" s="31">
        <v>102422</v>
      </c>
      <c r="Q132" s="31">
        <v>9238</v>
      </c>
      <c r="R132" s="31">
        <v>6136</v>
      </c>
      <c r="S132" s="31">
        <f t="shared" si="5"/>
        <v>3102</v>
      </c>
      <c r="T132" s="5">
        <f t="shared" si="6"/>
        <v>0.50554106910039109</v>
      </c>
      <c r="U132" s="38">
        <f t="shared" si="7"/>
        <v>9.0195465817890688E-2</v>
      </c>
      <c r="V132" s="38">
        <f t="shared" si="8"/>
        <v>5.9909003924938004E-2</v>
      </c>
      <c r="W132" s="38">
        <f t="shared" si="9"/>
        <v>3.0286461892952685E-2</v>
      </c>
    </row>
    <row r="133" spans="1:23" hidden="1" x14ac:dyDescent="0.2">
      <c r="A133" t="s">
        <v>695</v>
      </c>
      <c r="B133" t="s">
        <v>465</v>
      </c>
      <c r="C133" t="s">
        <v>459</v>
      </c>
      <c r="D133">
        <v>0.05</v>
      </c>
      <c r="E133" t="s">
        <v>458</v>
      </c>
      <c r="F133" t="s">
        <v>54</v>
      </c>
      <c r="G133">
        <v>0</v>
      </c>
      <c r="H133">
        <v>20394</v>
      </c>
      <c r="I133" t="s">
        <v>32</v>
      </c>
      <c r="J133">
        <v>80</v>
      </c>
      <c r="K133" t="s">
        <v>457</v>
      </c>
      <c r="L133" t="s">
        <v>269</v>
      </c>
      <c r="M133" t="s">
        <v>65</v>
      </c>
      <c r="N133">
        <v>64</v>
      </c>
      <c r="O133" s="31">
        <v>186750</v>
      </c>
      <c r="P133" s="31">
        <v>117886</v>
      </c>
      <c r="Q133" s="31">
        <v>8632</v>
      </c>
      <c r="R133" s="31">
        <v>7062</v>
      </c>
      <c r="S133" s="31">
        <f t="shared" si="5"/>
        <v>1570</v>
      </c>
      <c r="T133" s="5">
        <f t="shared" si="6"/>
        <v>0.22231662418578307</v>
      </c>
      <c r="U133" s="38">
        <f t="shared" si="7"/>
        <v>7.3223283511188772E-2</v>
      </c>
      <c r="V133" s="38">
        <f t="shared" si="8"/>
        <v>5.9905332270159303E-2</v>
      </c>
      <c r="W133" s="38">
        <f t="shared" si="9"/>
        <v>1.3317951241029469E-2</v>
      </c>
    </row>
    <row r="134" spans="1:23" hidden="1" x14ac:dyDescent="0.2">
      <c r="A134" t="s">
        <v>694</v>
      </c>
      <c r="B134" t="s">
        <v>465</v>
      </c>
      <c r="C134" t="s">
        <v>459</v>
      </c>
      <c r="D134">
        <v>0.05</v>
      </c>
      <c r="E134" t="s">
        <v>458</v>
      </c>
      <c r="F134" t="s">
        <v>54</v>
      </c>
      <c r="G134">
        <v>0</v>
      </c>
      <c r="H134">
        <v>20395</v>
      </c>
      <c r="I134" t="s">
        <v>32</v>
      </c>
      <c r="J134">
        <v>80</v>
      </c>
      <c r="K134" t="s">
        <v>457</v>
      </c>
      <c r="L134" t="s">
        <v>269</v>
      </c>
      <c r="M134" t="s">
        <v>65</v>
      </c>
      <c r="N134">
        <v>64</v>
      </c>
      <c r="O134" s="31">
        <v>321382</v>
      </c>
      <c r="P134" s="31">
        <v>225522</v>
      </c>
      <c r="Q134" s="31">
        <v>11664</v>
      </c>
      <c r="R134" s="31">
        <v>13508</v>
      </c>
      <c r="S134" s="31">
        <f t="shared" si="5"/>
        <v>-1844</v>
      </c>
      <c r="T134" s="5">
        <f t="shared" si="6"/>
        <v>-0.13651169677228309</v>
      </c>
      <c r="U134" s="38">
        <f t="shared" si="7"/>
        <v>5.1720009577779551E-2</v>
      </c>
      <c r="V134" s="38">
        <f t="shared" si="8"/>
        <v>5.9896595454102038E-2</v>
      </c>
      <c r="W134" s="38">
        <f t="shared" si="9"/>
        <v>-8.1765858763224869E-3</v>
      </c>
    </row>
    <row r="135" spans="1:23" hidden="1" x14ac:dyDescent="0.2">
      <c r="A135" t="s">
        <v>693</v>
      </c>
      <c r="B135" t="s">
        <v>465</v>
      </c>
      <c r="C135" t="s">
        <v>459</v>
      </c>
      <c r="D135">
        <v>0.05</v>
      </c>
      <c r="E135" t="s">
        <v>458</v>
      </c>
      <c r="F135" t="s">
        <v>54</v>
      </c>
      <c r="G135">
        <v>0</v>
      </c>
      <c r="H135">
        <v>20477</v>
      </c>
      <c r="I135" t="s">
        <v>32</v>
      </c>
      <c r="J135">
        <v>80</v>
      </c>
      <c r="K135" t="s">
        <v>457</v>
      </c>
      <c r="L135" t="s">
        <v>269</v>
      </c>
      <c r="M135" t="s">
        <v>65</v>
      </c>
      <c r="N135">
        <v>64</v>
      </c>
      <c r="O135" s="31">
        <v>253162</v>
      </c>
      <c r="P135" s="31">
        <v>199622</v>
      </c>
      <c r="Q135" s="31">
        <v>18008</v>
      </c>
      <c r="R135" s="31">
        <v>11958</v>
      </c>
      <c r="S135" s="31">
        <f t="shared" si="5"/>
        <v>6050</v>
      </c>
      <c r="T135" s="5">
        <f t="shared" si="6"/>
        <v>0.50593744773373472</v>
      </c>
      <c r="U135" s="38">
        <f t="shared" si="7"/>
        <v>9.0210497840919335E-2</v>
      </c>
      <c r="V135" s="38">
        <f t="shared" si="8"/>
        <v>5.9903217080281734E-2</v>
      </c>
      <c r="W135" s="38">
        <f t="shared" si="9"/>
        <v>3.03072807606376E-2</v>
      </c>
    </row>
    <row r="136" spans="1:23" hidden="1" x14ac:dyDescent="0.2">
      <c r="A136" t="s">
        <v>692</v>
      </c>
      <c r="B136" t="s">
        <v>465</v>
      </c>
      <c r="C136" t="s">
        <v>459</v>
      </c>
      <c r="D136">
        <v>0.05</v>
      </c>
      <c r="E136" t="s">
        <v>458</v>
      </c>
      <c r="F136" t="s">
        <v>54</v>
      </c>
      <c r="G136">
        <v>0</v>
      </c>
      <c r="H136">
        <v>20478</v>
      </c>
      <c r="I136" t="s">
        <v>32</v>
      </c>
      <c r="J136">
        <v>80</v>
      </c>
      <c r="K136" t="s">
        <v>457</v>
      </c>
      <c r="L136" t="s">
        <v>269</v>
      </c>
      <c r="M136" t="s">
        <v>65</v>
      </c>
      <c r="N136">
        <v>64</v>
      </c>
      <c r="O136" s="31">
        <v>284744</v>
      </c>
      <c r="P136" s="31">
        <v>187314</v>
      </c>
      <c r="Q136" s="31">
        <v>8948</v>
      </c>
      <c r="R136" s="31">
        <v>11220</v>
      </c>
      <c r="S136" s="31">
        <f t="shared" si="5"/>
        <v>-2272</v>
      </c>
      <c r="T136" s="5">
        <f t="shared" si="6"/>
        <v>-0.20249554367201425</v>
      </c>
      <c r="U136" s="38">
        <f t="shared" si="7"/>
        <v>4.7770054560790969E-2</v>
      </c>
      <c r="V136" s="38">
        <f t="shared" si="8"/>
        <v>5.9899420224863067E-2</v>
      </c>
      <c r="W136" s="38">
        <f t="shared" si="9"/>
        <v>-1.2129365664072099E-2</v>
      </c>
    </row>
    <row r="137" spans="1:23" hidden="1" x14ac:dyDescent="0.2">
      <c r="A137" t="s">
        <v>691</v>
      </c>
      <c r="B137" t="s">
        <v>465</v>
      </c>
      <c r="C137" t="s">
        <v>459</v>
      </c>
      <c r="D137">
        <v>0.05</v>
      </c>
      <c r="E137" t="s">
        <v>458</v>
      </c>
      <c r="F137" t="s">
        <v>54</v>
      </c>
      <c r="G137">
        <v>0</v>
      </c>
      <c r="H137">
        <v>20398</v>
      </c>
      <c r="I137" t="s">
        <v>32</v>
      </c>
      <c r="J137">
        <v>80</v>
      </c>
      <c r="K137" t="s">
        <v>457</v>
      </c>
      <c r="L137" t="s">
        <v>269</v>
      </c>
      <c r="M137" t="s">
        <v>65</v>
      </c>
      <c r="N137">
        <v>64</v>
      </c>
      <c r="O137" s="31">
        <v>244926</v>
      </c>
      <c r="P137" s="31">
        <v>180828</v>
      </c>
      <c r="Q137" s="31">
        <v>7898</v>
      </c>
      <c r="R137" s="31">
        <v>10832</v>
      </c>
      <c r="S137" s="31">
        <f t="shared" si="5"/>
        <v>-2934</v>
      </c>
      <c r="T137" s="5">
        <f t="shared" si="6"/>
        <v>-0.27086410635155095</v>
      </c>
      <c r="U137" s="38">
        <f t="shared" si="7"/>
        <v>4.3676864202446521E-2</v>
      </c>
      <c r="V137" s="38">
        <f t="shared" si="8"/>
        <v>5.9902227531134555E-2</v>
      </c>
      <c r="W137" s="38">
        <f t="shared" si="9"/>
        <v>-1.6225363328688035E-2</v>
      </c>
    </row>
    <row r="138" spans="1:23" hidden="1" x14ac:dyDescent="0.2">
      <c r="A138" t="s">
        <v>690</v>
      </c>
      <c r="B138" t="s">
        <v>465</v>
      </c>
      <c r="C138" t="s">
        <v>459</v>
      </c>
      <c r="D138">
        <v>0.05</v>
      </c>
      <c r="E138" t="s">
        <v>458</v>
      </c>
      <c r="F138" t="s">
        <v>54</v>
      </c>
      <c r="G138">
        <v>0</v>
      </c>
      <c r="H138">
        <v>20399</v>
      </c>
      <c r="I138" t="s">
        <v>32</v>
      </c>
      <c r="J138">
        <v>80</v>
      </c>
      <c r="K138" t="s">
        <v>457</v>
      </c>
      <c r="L138" t="s">
        <v>269</v>
      </c>
      <c r="M138" t="s">
        <v>65</v>
      </c>
      <c r="N138">
        <v>64</v>
      </c>
      <c r="O138" s="31">
        <v>245364</v>
      </c>
      <c r="P138" s="31">
        <v>179198</v>
      </c>
      <c r="Q138" s="31">
        <v>-5512</v>
      </c>
      <c r="R138" s="31">
        <v>10734</v>
      </c>
      <c r="S138" s="31">
        <f t="shared" si="5"/>
        <v>-16246</v>
      </c>
      <c r="T138" s="5">
        <f t="shared" si="6"/>
        <v>-1.5135084777343022</v>
      </c>
      <c r="U138" s="38">
        <f t="shared" si="7"/>
        <v>-3.0759271866873515E-2</v>
      </c>
      <c r="V138" s="38">
        <f t="shared" si="8"/>
        <v>5.9900222100693089E-2</v>
      </c>
      <c r="W138" s="38">
        <f t="shared" si="9"/>
        <v>-9.0659493967566604E-2</v>
      </c>
    </row>
    <row r="139" spans="1:23" hidden="1" x14ac:dyDescent="0.2">
      <c r="A139" t="s">
        <v>689</v>
      </c>
      <c r="B139" t="s">
        <v>465</v>
      </c>
      <c r="C139" t="s">
        <v>459</v>
      </c>
      <c r="D139">
        <v>0.05</v>
      </c>
      <c r="E139" t="s">
        <v>458</v>
      </c>
      <c r="F139" t="s">
        <v>54</v>
      </c>
      <c r="G139">
        <v>0</v>
      </c>
      <c r="H139">
        <v>20400</v>
      </c>
      <c r="I139" t="s">
        <v>32</v>
      </c>
      <c r="J139">
        <v>80</v>
      </c>
      <c r="K139" t="s">
        <v>457</v>
      </c>
      <c r="L139" t="s">
        <v>269</v>
      </c>
      <c r="M139" t="s">
        <v>65</v>
      </c>
      <c r="N139">
        <v>64</v>
      </c>
      <c r="O139" s="31">
        <v>184512</v>
      </c>
      <c r="P139" s="31">
        <v>118560</v>
      </c>
      <c r="Q139" s="31">
        <v>11090</v>
      </c>
      <c r="R139" s="31">
        <v>7102</v>
      </c>
      <c r="S139" s="31">
        <f t="shared" si="5"/>
        <v>3988</v>
      </c>
      <c r="T139" s="5">
        <f t="shared" si="6"/>
        <v>0.56153196282737261</v>
      </c>
      <c r="U139" s="38">
        <f t="shared" si="7"/>
        <v>9.3539136302294199E-2</v>
      </c>
      <c r="V139" s="38">
        <f t="shared" si="8"/>
        <v>5.9902159244264508E-2</v>
      </c>
      <c r="W139" s="38">
        <f t="shared" si="9"/>
        <v>3.3636977058029691E-2</v>
      </c>
    </row>
    <row r="140" spans="1:23" hidden="1" x14ac:dyDescent="0.2">
      <c r="A140" t="s">
        <v>688</v>
      </c>
      <c r="B140" t="s">
        <v>465</v>
      </c>
      <c r="C140" t="s">
        <v>459</v>
      </c>
      <c r="D140">
        <v>0.05</v>
      </c>
      <c r="E140" t="s">
        <v>458</v>
      </c>
      <c r="F140" t="s">
        <v>54</v>
      </c>
      <c r="G140">
        <v>0</v>
      </c>
      <c r="H140">
        <v>20397</v>
      </c>
      <c r="I140" t="s">
        <v>32</v>
      </c>
      <c r="J140">
        <v>80</v>
      </c>
      <c r="K140" t="s">
        <v>457</v>
      </c>
      <c r="L140" t="s">
        <v>269</v>
      </c>
      <c r="M140" t="s">
        <v>65</v>
      </c>
      <c r="N140">
        <v>64</v>
      </c>
      <c r="O140" s="31">
        <v>199364</v>
      </c>
      <c r="P140" s="31">
        <v>144470</v>
      </c>
      <c r="Q140" s="31">
        <v>3662</v>
      </c>
      <c r="R140" s="31">
        <v>8654</v>
      </c>
      <c r="S140" s="31">
        <f t="shared" si="5"/>
        <v>-4992</v>
      </c>
      <c r="T140" s="5">
        <f t="shared" si="6"/>
        <v>-0.57684307834527382</v>
      </c>
      <c r="U140" s="38">
        <f t="shared" si="7"/>
        <v>2.5347823077455527E-2</v>
      </c>
      <c r="V140" s="38">
        <f t="shared" si="8"/>
        <v>5.9901709697515057E-2</v>
      </c>
      <c r="W140" s="38">
        <f t="shared" si="9"/>
        <v>-3.455388662005953E-2</v>
      </c>
    </row>
    <row r="141" spans="1:23" hidden="1" x14ac:dyDescent="0.2">
      <c r="A141" t="s">
        <v>698</v>
      </c>
      <c r="B141" t="s">
        <v>460</v>
      </c>
      <c r="C141" t="s">
        <v>459</v>
      </c>
      <c r="D141">
        <v>0.01</v>
      </c>
      <c r="E141" t="s">
        <v>458</v>
      </c>
      <c r="F141" t="s">
        <v>51</v>
      </c>
      <c r="G141">
        <v>20</v>
      </c>
      <c r="H141">
        <v>10686</v>
      </c>
      <c r="I141" t="s">
        <v>35</v>
      </c>
      <c r="J141">
        <v>300</v>
      </c>
      <c r="K141" t="s">
        <v>457</v>
      </c>
      <c r="L141" t="s">
        <v>269</v>
      </c>
      <c r="M141" t="s">
        <v>150</v>
      </c>
      <c r="N141">
        <v>26</v>
      </c>
      <c r="O141" s="31">
        <v>26128</v>
      </c>
      <c r="P141" s="31">
        <v>26992</v>
      </c>
      <c r="Q141" s="31">
        <v>1388</v>
      </c>
      <c r="R141" s="31">
        <v>1936</v>
      </c>
      <c r="S141" s="31">
        <f t="shared" ref="S141:S204" si="10">Q141-R141</f>
        <v>-548</v>
      </c>
      <c r="T141" s="5">
        <f t="shared" ref="T141:T204" si="11">S141/R141</f>
        <v>-0.28305785123966942</v>
      </c>
      <c r="U141" s="38">
        <f t="shared" ref="U141:U204" si="12">Q141/P141</f>
        <v>5.1422643746295196E-2</v>
      </c>
      <c r="V141" s="38">
        <f t="shared" ref="V141:V204" si="13">R141/P141</f>
        <v>7.1724955542382923E-2</v>
      </c>
      <c r="W141" s="38">
        <f t="shared" ref="W141:W204" si="14">U141-V141</f>
        <v>-2.0302311796087727E-2</v>
      </c>
    </row>
    <row r="142" spans="1:23" hidden="1" x14ac:dyDescent="0.2">
      <c r="A142" t="s">
        <v>697</v>
      </c>
      <c r="B142" t="s">
        <v>666</v>
      </c>
      <c r="C142" t="s">
        <v>459</v>
      </c>
      <c r="D142">
        <v>0.25</v>
      </c>
      <c r="E142" t="s">
        <v>458</v>
      </c>
      <c r="F142" t="s">
        <v>116</v>
      </c>
      <c r="G142">
        <v>1</v>
      </c>
      <c r="H142">
        <v>40237</v>
      </c>
      <c r="I142" t="s">
        <v>32</v>
      </c>
      <c r="J142">
        <v>3</v>
      </c>
      <c r="K142" t="s">
        <v>457</v>
      </c>
      <c r="L142" t="s">
        <v>269</v>
      </c>
      <c r="M142" t="s">
        <v>170</v>
      </c>
      <c r="N142">
        <v>25</v>
      </c>
      <c r="O142" s="31">
        <v>28202</v>
      </c>
      <c r="P142" s="31">
        <v>18156</v>
      </c>
      <c r="Q142" s="31">
        <v>2956</v>
      </c>
      <c r="R142" s="31">
        <v>1632</v>
      </c>
      <c r="S142" s="31">
        <f t="shared" si="10"/>
        <v>1324</v>
      </c>
      <c r="T142" s="5">
        <f t="shared" si="11"/>
        <v>0.81127450980392157</v>
      </c>
      <c r="U142" s="38">
        <f t="shared" si="12"/>
        <v>0.16281119189248733</v>
      </c>
      <c r="V142" s="38">
        <f t="shared" si="13"/>
        <v>8.98876404494382E-2</v>
      </c>
      <c r="W142" s="38">
        <f t="shared" si="14"/>
        <v>7.2923551443049128E-2</v>
      </c>
    </row>
    <row r="143" spans="1:23" hidden="1" x14ac:dyDescent="0.2">
      <c r="A143" t="s">
        <v>696</v>
      </c>
      <c r="B143" t="s">
        <v>666</v>
      </c>
      <c r="C143" t="s">
        <v>459</v>
      </c>
      <c r="D143">
        <v>0.25</v>
      </c>
      <c r="E143" t="s">
        <v>458</v>
      </c>
      <c r="F143" t="s">
        <v>116</v>
      </c>
      <c r="G143">
        <v>1</v>
      </c>
      <c r="H143">
        <v>40213</v>
      </c>
      <c r="I143" t="s">
        <v>32</v>
      </c>
      <c r="J143">
        <v>2</v>
      </c>
      <c r="K143" t="s">
        <v>457</v>
      </c>
      <c r="L143" t="s">
        <v>269</v>
      </c>
      <c r="M143" t="s">
        <v>172</v>
      </c>
      <c r="N143">
        <v>25</v>
      </c>
      <c r="O143" s="31">
        <v>27104</v>
      </c>
      <c r="P143" s="31">
        <v>12906</v>
      </c>
      <c r="Q143" s="31">
        <v>1682</v>
      </c>
      <c r="R143" s="31">
        <v>1288</v>
      </c>
      <c r="S143" s="31">
        <f t="shared" si="10"/>
        <v>394</v>
      </c>
      <c r="T143" s="5">
        <f t="shared" si="11"/>
        <v>0.30590062111801242</v>
      </c>
      <c r="U143" s="38">
        <f t="shared" si="12"/>
        <v>0.13032697969936463</v>
      </c>
      <c r="V143" s="38">
        <f t="shared" si="13"/>
        <v>9.979854331318766E-2</v>
      </c>
      <c r="W143" s="38">
        <f t="shared" si="14"/>
        <v>3.0528436386176971E-2</v>
      </c>
    </row>
    <row r="144" spans="1:23" hidden="1" x14ac:dyDescent="0.2">
      <c r="A144" t="s">
        <v>695</v>
      </c>
      <c r="B144" t="s">
        <v>549</v>
      </c>
      <c r="C144" t="s">
        <v>459</v>
      </c>
      <c r="D144">
        <v>0.01</v>
      </c>
      <c r="E144" t="s">
        <v>458</v>
      </c>
      <c r="F144" t="s">
        <v>51</v>
      </c>
      <c r="G144">
        <v>20</v>
      </c>
      <c r="H144">
        <v>10684</v>
      </c>
      <c r="I144" t="s">
        <v>29</v>
      </c>
      <c r="J144">
        <v>100</v>
      </c>
      <c r="K144" t="s">
        <v>468</v>
      </c>
      <c r="L144" t="s">
        <v>269</v>
      </c>
      <c r="M144" t="s">
        <v>91</v>
      </c>
      <c r="N144">
        <v>25</v>
      </c>
      <c r="O144" s="31">
        <v>47142</v>
      </c>
      <c r="P144" s="31">
        <v>20552</v>
      </c>
      <c r="Q144" s="31">
        <v>2588</v>
      </c>
      <c r="R144" s="31">
        <v>2468</v>
      </c>
      <c r="S144" s="31">
        <f t="shared" si="10"/>
        <v>120</v>
      </c>
      <c r="T144" s="5">
        <f t="shared" si="11"/>
        <v>4.8622366288492709E-2</v>
      </c>
      <c r="U144" s="38">
        <f t="shared" si="12"/>
        <v>0.12592448423511093</v>
      </c>
      <c r="V144" s="38">
        <f t="shared" si="13"/>
        <v>0.12008563643441028</v>
      </c>
      <c r="W144" s="38">
        <f t="shared" si="14"/>
        <v>5.8388478007006528E-3</v>
      </c>
    </row>
    <row r="145" spans="1:23" hidden="1" x14ac:dyDescent="0.2">
      <c r="A145" t="s">
        <v>694</v>
      </c>
      <c r="B145" t="s">
        <v>549</v>
      </c>
      <c r="C145" t="s">
        <v>459</v>
      </c>
      <c r="D145">
        <v>0.01</v>
      </c>
      <c r="E145" t="s">
        <v>458</v>
      </c>
      <c r="F145" t="s">
        <v>51</v>
      </c>
      <c r="G145">
        <v>20</v>
      </c>
      <c r="H145">
        <v>11036</v>
      </c>
      <c r="I145" t="s">
        <v>29</v>
      </c>
      <c r="J145">
        <v>200</v>
      </c>
      <c r="K145" t="s">
        <v>457</v>
      </c>
      <c r="L145" t="s">
        <v>269</v>
      </c>
      <c r="M145" t="s">
        <v>90</v>
      </c>
      <c r="N145">
        <v>25</v>
      </c>
      <c r="O145" s="31">
        <v>34628</v>
      </c>
      <c r="P145" s="31">
        <v>13502</v>
      </c>
      <c r="Q145" s="31">
        <v>2112</v>
      </c>
      <c r="R145" s="31">
        <v>1098</v>
      </c>
      <c r="S145" s="31">
        <f t="shared" si="10"/>
        <v>1014</v>
      </c>
      <c r="T145" s="5">
        <f t="shared" si="11"/>
        <v>0.92349726775956287</v>
      </c>
      <c r="U145" s="38">
        <f t="shared" si="12"/>
        <v>0.15642127092282626</v>
      </c>
      <c r="V145" s="38">
        <f t="shared" si="13"/>
        <v>8.13212857354466E-2</v>
      </c>
      <c r="W145" s="38">
        <f t="shared" si="14"/>
        <v>7.5099985187379661E-2</v>
      </c>
    </row>
    <row r="146" spans="1:23" hidden="1" x14ac:dyDescent="0.2">
      <c r="A146" t="s">
        <v>693</v>
      </c>
      <c r="B146" t="s">
        <v>549</v>
      </c>
      <c r="C146" t="s">
        <v>459</v>
      </c>
      <c r="D146">
        <v>0.01</v>
      </c>
      <c r="E146" t="s">
        <v>458</v>
      </c>
      <c r="F146" t="s">
        <v>51</v>
      </c>
      <c r="G146">
        <v>20</v>
      </c>
      <c r="H146">
        <v>10523</v>
      </c>
      <c r="I146" t="s">
        <v>29</v>
      </c>
      <c r="J146">
        <v>200</v>
      </c>
      <c r="K146" t="s">
        <v>468</v>
      </c>
      <c r="L146" t="s">
        <v>269</v>
      </c>
      <c r="M146" t="s">
        <v>93</v>
      </c>
      <c r="N146">
        <v>25</v>
      </c>
      <c r="O146" s="31">
        <v>48864</v>
      </c>
      <c r="P146" s="31">
        <v>39570</v>
      </c>
      <c r="Q146" s="31">
        <v>3596</v>
      </c>
      <c r="R146" s="31">
        <v>3960</v>
      </c>
      <c r="S146" s="31">
        <f t="shared" si="10"/>
        <v>-364</v>
      </c>
      <c r="T146" s="5">
        <f t="shared" si="11"/>
        <v>-9.1919191919191914E-2</v>
      </c>
      <c r="U146" s="38">
        <f t="shared" si="12"/>
        <v>9.0876926964872373E-2</v>
      </c>
      <c r="V146" s="38">
        <f t="shared" si="13"/>
        <v>0.10007581501137225</v>
      </c>
      <c r="W146" s="38">
        <f t="shared" si="14"/>
        <v>-9.1988880464998757E-3</v>
      </c>
    </row>
    <row r="147" spans="1:23" hidden="1" x14ac:dyDescent="0.2">
      <c r="A147" t="s">
        <v>692</v>
      </c>
      <c r="B147" t="s">
        <v>549</v>
      </c>
      <c r="C147" t="s">
        <v>459</v>
      </c>
      <c r="D147">
        <v>0.01</v>
      </c>
      <c r="E147" t="s">
        <v>458</v>
      </c>
      <c r="F147" t="s">
        <v>51</v>
      </c>
      <c r="G147">
        <v>20</v>
      </c>
      <c r="H147">
        <v>10519</v>
      </c>
      <c r="I147" t="s">
        <v>29</v>
      </c>
      <c r="J147">
        <v>200</v>
      </c>
      <c r="K147" t="s">
        <v>468</v>
      </c>
      <c r="L147" t="s">
        <v>269</v>
      </c>
      <c r="M147" t="s">
        <v>94</v>
      </c>
      <c r="N147">
        <v>25</v>
      </c>
      <c r="O147" s="31">
        <v>37966</v>
      </c>
      <c r="P147" s="31">
        <v>39866</v>
      </c>
      <c r="Q147" s="31">
        <v>1934</v>
      </c>
      <c r="R147" s="31">
        <v>3946</v>
      </c>
      <c r="S147" s="31">
        <f t="shared" si="10"/>
        <v>-2012</v>
      </c>
      <c r="T147" s="5">
        <f t="shared" si="11"/>
        <v>-0.50988342625443484</v>
      </c>
      <c r="U147" s="38">
        <f t="shared" si="12"/>
        <v>4.8512516931721268E-2</v>
      </c>
      <c r="V147" s="38">
        <f t="shared" si="13"/>
        <v>9.8981588320874933E-2</v>
      </c>
      <c r="W147" s="38">
        <f t="shared" si="14"/>
        <v>-5.0469071389153665E-2</v>
      </c>
    </row>
    <row r="148" spans="1:23" hidden="1" x14ac:dyDescent="0.2">
      <c r="A148" t="s">
        <v>691</v>
      </c>
      <c r="B148" t="s">
        <v>549</v>
      </c>
      <c r="C148" t="s">
        <v>459</v>
      </c>
      <c r="D148">
        <v>0.01</v>
      </c>
      <c r="E148" t="s">
        <v>458</v>
      </c>
      <c r="F148" t="s">
        <v>51</v>
      </c>
      <c r="G148">
        <v>20</v>
      </c>
      <c r="H148">
        <v>10643</v>
      </c>
      <c r="I148" t="s">
        <v>29</v>
      </c>
      <c r="J148">
        <v>100</v>
      </c>
      <c r="K148" t="s">
        <v>468</v>
      </c>
      <c r="L148" t="s">
        <v>269</v>
      </c>
      <c r="M148" t="s">
        <v>92</v>
      </c>
      <c r="N148">
        <v>25</v>
      </c>
      <c r="O148" s="31">
        <v>32810</v>
      </c>
      <c r="P148" s="31">
        <v>15720</v>
      </c>
      <c r="Q148" s="31">
        <v>350</v>
      </c>
      <c r="R148" s="31">
        <v>1420</v>
      </c>
      <c r="S148" s="31">
        <f t="shared" si="10"/>
        <v>-1070</v>
      </c>
      <c r="T148" s="5">
        <f t="shared" si="11"/>
        <v>-0.75352112676056338</v>
      </c>
      <c r="U148" s="38">
        <f t="shared" si="12"/>
        <v>2.2264631043256999E-2</v>
      </c>
      <c r="V148" s="38">
        <f t="shared" si="13"/>
        <v>9.0330788804071249E-2</v>
      </c>
      <c r="W148" s="38">
        <f t="shared" si="14"/>
        <v>-6.8066157760814247E-2</v>
      </c>
    </row>
    <row r="149" spans="1:23" hidden="1" x14ac:dyDescent="0.2">
      <c r="A149" t="s">
        <v>690</v>
      </c>
      <c r="B149" t="s">
        <v>549</v>
      </c>
      <c r="C149" t="s">
        <v>459</v>
      </c>
      <c r="D149">
        <v>0.01</v>
      </c>
      <c r="E149" t="s">
        <v>458</v>
      </c>
      <c r="F149" t="s">
        <v>51</v>
      </c>
      <c r="G149">
        <v>20</v>
      </c>
      <c r="H149">
        <v>10487</v>
      </c>
      <c r="I149" t="s">
        <v>29</v>
      </c>
      <c r="J149">
        <v>200</v>
      </c>
      <c r="K149" t="s">
        <v>468</v>
      </c>
      <c r="L149" t="s">
        <v>269</v>
      </c>
      <c r="M149" t="s">
        <v>95</v>
      </c>
      <c r="N149">
        <v>25</v>
      </c>
      <c r="O149" s="31">
        <v>35360</v>
      </c>
      <c r="P149" s="31">
        <v>26098</v>
      </c>
      <c r="Q149" s="31">
        <v>1324</v>
      </c>
      <c r="R149" s="31">
        <v>2064</v>
      </c>
      <c r="S149" s="31">
        <f t="shared" si="10"/>
        <v>-740</v>
      </c>
      <c r="T149" s="5">
        <f t="shared" si="11"/>
        <v>-0.35852713178294576</v>
      </c>
      <c r="U149" s="38">
        <f t="shared" si="12"/>
        <v>5.0731856847267991E-2</v>
      </c>
      <c r="V149" s="38">
        <f t="shared" si="13"/>
        <v>7.9086520039849798E-2</v>
      </c>
      <c r="W149" s="38">
        <f t="shared" si="14"/>
        <v>-2.8354663192581807E-2</v>
      </c>
    </row>
    <row r="150" spans="1:23" hidden="1" x14ac:dyDescent="0.2">
      <c r="A150" t="s">
        <v>689</v>
      </c>
      <c r="B150" t="s">
        <v>549</v>
      </c>
      <c r="C150" t="s">
        <v>459</v>
      </c>
      <c r="D150">
        <v>0.01</v>
      </c>
      <c r="E150" t="s">
        <v>458</v>
      </c>
      <c r="F150" t="s">
        <v>51</v>
      </c>
      <c r="G150">
        <v>25</v>
      </c>
      <c r="H150">
        <v>11121</v>
      </c>
      <c r="I150" t="s">
        <v>29</v>
      </c>
      <c r="J150">
        <v>250</v>
      </c>
      <c r="K150" t="s">
        <v>468</v>
      </c>
      <c r="L150" t="s">
        <v>269</v>
      </c>
      <c r="M150" t="s">
        <v>89</v>
      </c>
      <c r="N150">
        <v>25</v>
      </c>
      <c r="O150" s="31">
        <v>69554</v>
      </c>
      <c r="P150" s="31">
        <v>47330</v>
      </c>
      <c r="Q150" s="31">
        <v>4608</v>
      </c>
      <c r="R150" s="31">
        <v>5448</v>
      </c>
      <c r="S150" s="31">
        <f t="shared" si="10"/>
        <v>-840</v>
      </c>
      <c r="T150" s="5">
        <f t="shared" si="11"/>
        <v>-0.15418502202643172</v>
      </c>
      <c r="U150" s="38">
        <f t="shared" si="12"/>
        <v>9.7358968941474749E-2</v>
      </c>
      <c r="V150" s="38">
        <f t="shared" si="13"/>
        <v>0.11510669765476442</v>
      </c>
      <c r="W150" s="38">
        <f t="shared" si="14"/>
        <v>-1.7747728713289668E-2</v>
      </c>
    </row>
    <row r="151" spans="1:23" hidden="1" x14ac:dyDescent="0.2">
      <c r="A151" t="s">
        <v>688</v>
      </c>
      <c r="B151" t="s">
        <v>549</v>
      </c>
      <c r="C151" t="s">
        <v>459</v>
      </c>
      <c r="D151">
        <v>0.01</v>
      </c>
      <c r="E151" t="s">
        <v>458</v>
      </c>
      <c r="F151" t="s">
        <v>51</v>
      </c>
      <c r="G151">
        <v>20</v>
      </c>
      <c r="H151">
        <v>10451</v>
      </c>
      <c r="I151" t="s">
        <v>29</v>
      </c>
      <c r="J151">
        <v>300</v>
      </c>
      <c r="K151" t="s">
        <v>468</v>
      </c>
      <c r="L151" t="s">
        <v>269</v>
      </c>
      <c r="M151" t="s">
        <v>96</v>
      </c>
      <c r="N151">
        <v>25</v>
      </c>
      <c r="O151" s="31">
        <v>37738</v>
      </c>
      <c r="P151" s="31">
        <v>20714</v>
      </c>
      <c r="Q151" s="31">
        <v>2618</v>
      </c>
      <c r="R151" s="31">
        <v>2072</v>
      </c>
      <c r="S151" s="31">
        <f t="shared" si="10"/>
        <v>546</v>
      </c>
      <c r="T151" s="5">
        <f t="shared" si="11"/>
        <v>0.26351351351351349</v>
      </c>
      <c r="U151" s="38">
        <f t="shared" si="12"/>
        <v>0.12638795017862314</v>
      </c>
      <c r="V151" s="38">
        <f t="shared" si="13"/>
        <v>0.10002896591677127</v>
      </c>
      <c r="W151" s="38">
        <f t="shared" si="14"/>
        <v>2.6358984261851875E-2</v>
      </c>
    </row>
    <row r="152" spans="1:23" hidden="1" x14ac:dyDescent="0.2">
      <c r="A152" t="s">
        <v>687</v>
      </c>
      <c r="B152" t="s">
        <v>470</v>
      </c>
      <c r="C152" t="s">
        <v>459</v>
      </c>
      <c r="D152">
        <v>0.01</v>
      </c>
      <c r="E152" t="s">
        <v>458</v>
      </c>
      <c r="F152" t="s">
        <v>51</v>
      </c>
      <c r="G152">
        <v>15</v>
      </c>
      <c r="H152">
        <v>10724</v>
      </c>
      <c r="I152" t="s">
        <v>32</v>
      </c>
      <c r="J152">
        <v>150</v>
      </c>
      <c r="K152" t="s">
        <v>457</v>
      </c>
      <c r="L152" t="s">
        <v>269</v>
      </c>
      <c r="M152" t="s">
        <v>176</v>
      </c>
      <c r="N152">
        <v>89</v>
      </c>
      <c r="O152" s="31">
        <v>67736</v>
      </c>
      <c r="P152" s="31">
        <v>36012</v>
      </c>
      <c r="Q152" s="31">
        <v>6544</v>
      </c>
      <c r="R152" s="31">
        <v>5388</v>
      </c>
      <c r="S152" s="31">
        <f t="shared" si="10"/>
        <v>1156</v>
      </c>
      <c r="T152" s="5">
        <f t="shared" si="11"/>
        <v>0.21455085374907201</v>
      </c>
      <c r="U152" s="38">
        <f t="shared" si="12"/>
        <v>0.18171720537598579</v>
      </c>
      <c r="V152" s="38">
        <f t="shared" si="13"/>
        <v>0.14961679440186604</v>
      </c>
      <c r="W152" s="38">
        <f t="shared" si="14"/>
        <v>3.2100410974119753E-2</v>
      </c>
    </row>
    <row r="153" spans="1:23" hidden="1" x14ac:dyDescent="0.2">
      <c r="A153" t="s">
        <v>686</v>
      </c>
      <c r="B153" t="s">
        <v>470</v>
      </c>
      <c r="C153" t="s">
        <v>459</v>
      </c>
      <c r="D153">
        <v>0.01</v>
      </c>
      <c r="E153" t="s">
        <v>458</v>
      </c>
      <c r="F153" t="s">
        <v>51</v>
      </c>
      <c r="G153">
        <v>20</v>
      </c>
      <c r="H153">
        <v>10725</v>
      </c>
      <c r="I153" t="s">
        <v>32</v>
      </c>
      <c r="J153">
        <v>400</v>
      </c>
      <c r="K153" t="s">
        <v>457</v>
      </c>
      <c r="L153" t="s">
        <v>269</v>
      </c>
      <c r="M153" t="s">
        <v>175</v>
      </c>
      <c r="N153">
        <v>89</v>
      </c>
      <c r="O153" s="31">
        <v>76100</v>
      </c>
      <c r="P153" s="31">
        <v>61676</v>
      </c>
      <c r="Q153" s="31">
        <v>6172</v>
      </c>
      <c r="R153" s="31">
        <v>9270</v>
      </c>
      <c r="S153" s="31">
        <f t="shared" si="10"/>
        <v>-3098</v>
      </c>
      <c r="T153" s="5">
        <f t="shared" si="11"/>
        <v>-0.33419633225458467</v>
      </c>
      <c r="U153" s="38">
        <f t="shared" si="12"/>
        <v>0.10007134055386212</v>
      </c>
      <c r="V153" s="38">
        <f t="shared" si="13"/>
        <v>0.15030157597768987</v>
      </c>
      <c r="W153" s="38">
        <f t="shared" si="14"/>
        <v>-5.0230235423827749E-2</v>
      </c>
    </row>
    <row r="154" spans="1:23" hidden="1" x14ac:dyDescent="0.2">
      <c r="A154" t="s">
        <v>685</v>
      </c>
      <c r="B154" t="s">
        <v>465</v>
      </c>
      <c r="C154" t="s">
        <v>459</v>
      </c>
      <c r="D154">
        <v>0.01</v>
      </c>
      <c r="E154" t="s">
        <v>458</v>
      </c>
      <c r="F154" t="s">
        <v>51</v>
      </c>
      <c r="G154">
        <v>20</v>
      </c>
      <c r="H154">
        <v>10726</v>
      </c>
      <c r="I154" t="s">
        <v>32</v>
      </c>
      <c r="J154">
        <v>400</v>
      </c>
      <c r="K154" t="s">
        <v>457</v>
      </c>
      <c r="L154" t="s">
        <v>269</v>
      </c>
      <c r="M154" t="s">
        <v>174</v>
      </c>
      <c r="N154">
        <v>89</v>
      </c>
      <c r="O154" s="31">
        <v>177074</v>
      </c>
      <c r="P154" s="31">
        <v>122622</v>
      </c>
      <c r="Q154" s="31">
        <v>11422</v>
      </c>
      <c r="R154" s="31">
        <v>14838</v>
      </c>
      <c r="S154" s="31">
        <f t="shared" si="10"/>
        <v>-3416</v>
      </c>
      <c r="T154" s="5">
        <f t="shared" si="11"/>
        <v>-0.23021970615985982</v>
      </c>
      <c r="U154" s="38">
        <f t="shared" si="12"/>
        <v>9.3148048474172657E-2</v>
      </c>
      <c r="V154" s="38">
        <f t="shared" si="13"/>
        <v>0.12100601849586534</v>
      </c>
      <c r="W154" s="38">
        <f t="shared" si="14"/>
        <v>-2.7857970021692685E-2</v>
      </c>
    </row>
    <row r="155" spans="1:23" hidden="1" x14ac:dyDescent="0.2">
      <c r="A155" t="s">
        <v>684</v>
      </c>
      <c r="B155" t="s">
        <v>470</v>
      </c>
      <c r="C155" t="s">
        <v>459</v>
      </c>
      <c r="D155">
        <v>0.01</v>
      </c>
      <c r="E155" t="s">
        <v>458</v>
      </c>
      <c r="F155" t="s">
        <v>51</v>
      </c>
      <c r="G155">
        <v>20</v>
      </c>
      <c r="H155">
        <v>10727</v>
      </c>
      <c r="I155" t="s">
        <v>32</v>
      </c>
      <c r="J155">
        <v>200</v>
      </c>
      <c r="K155" t="s">
        <v>457</v>
      </c>
      <c r="L155" t="s">
        <v>269</v>
      </c>
      <c r="M155" t="s">
        <v>173</v>
      </c>
      <c r="N155">
        <v>89</v>
      </c>
      <c r="O155" s="31">
        <v>98680</v>
      </c>
      <c r="P155" s="31">
        <v>62580</v>
      </c>
      <c r="Q155" s="31">
        <v>7034</v>
      </c>
      <c r="R155" s="31">
        <v>9074</v>
      </c>
      <c r="S155" s="31">
        <f t="shared" si="10"/>
        <v>-2040</v>
      </c>
      <c r="T155" s="5">
        <f t="shared" si="11"/>
        <v>-0.22481816178091249</v>
      </c>
      <c r="U155" s="38">
        <f t="shared" si="12"/>
        <v>0.11240012783636945</v>
      </c>
      <c r="V155" s="38">
        <f t="shared" si="13"/>
        <v>0.14499840204538192</v>
      </c>
      <c r="W155" s="38">
        <f t="shared" si="14"/>
        <v>-3.2598274209012471E-2</v>
      </c>
    </row>
    <row r="156" spans="1:23" hidden="1" x14ac:dyDescent="0.2">
      <c r="A156" t="s">
        <v>683</v>
      </c>
      <c r="B156" t="s">
        <v>465</v>
      </c>
      <c r="C156" t="s">
        <v>459</v>
      </c>
      <c r="D156">
        <v>0.01</v>
      </c>
      <c r="E156" t="s">
        <v>458</v>
      </c>
      <c r="F156" t="s">
        <v>51</v>
      </c>
      <c r="G156">
        <v>40</v>
      </c>
      <c r="H156">
        <v>10719</v>
      </c>
      <c r="I156" t="s">
        <v>32</v>
      </c>
      <c r="J156">
        <v>400</v>
      </c>
      <c r="K156" t="s">
        <v>468</v>
      </c>
      <c r="L156" t="s">
        <v>269</v>
      </c>
      <c r="M156" t="s">
        <v>146</v>
      </c>
      <c r="N156">
        <v>89</v>
      </c>
      <c r="O156" s="31">
        <v>170056</v>
      </c>
      <c r="P156" s="31">
        <v>111894</v>
      </c>
      <c r="Q156" s="31">
        <v>11238</v>
      </c>
      <c r="R156" s="31">
        <v>13938</v>
      </c>
      <c r="S156" s="31">
        <f t="shared" si="10"/>
        <v>-2700</v>
      </c>
      <c r="T156" s="5">
        <f t="shared" si="11"/>
        <v>-0.19371502367628068</v>
      </c>
      <c r="U156" s="38">
        <f t="shared" si="12"/>
        <v>0.10043433964287629</v>
      </c>
      <c r="V156" s="38">
        <f t="shared" si="13"/>
        <v>0.12456431980267038</v>
      </c>
      <c r="W156" s="38">
        <f t="shared" si="14"/>
        <v>-2.412998015979409E-2</v>
      </c>
    </row>
    <row r="157" spans="1:23" hidden="1" x14ac:dyDescent="0.2">
      <c r="A157" t="s">
        <v>682</v>
      </c>
      <c r="B157" t="s">
        <v>470</v>
      </c>
      <c r="C157" t="s">
        <v>459</v>
      </c>
      <c r="D157">
        <v>0.01</v>
      </c>
      <c r="E157" t="s">
        <v>458</v>
      </c>
      <c r="F157" t="s">
        <v>51</v>
      </c>
      <c r="G157">
        <v>15</v>
      </c>
      <c r="H157">
        <v>10723</v>
      </c>
      <c r="I157" t="s">
        <v>32</v>
      </c>
      <c r="J157">
        <v>150</v>
      </c>
      <c r="K157" t="s">
        <v>457</v>
      </c>
      <c r="L157" t="s">
        <v>269</v>
      </c>
      <c r="M157" t="s">
        <v>130</v>
      </c>
      <c r="N157">
        <v>89</v>
      </c>
      <c r="O157" s="31">
        <v>99010</v>
      </c>
      <c r="P157" s="31">
        <v>62266</v>
      </c>
      <c r="Q157" s="31">
        <v>8704</v>
      </c>
      <c r="R157" s="31">
        <v>9334</v>
      </c>
      <c r="S157" s="31">
        <f t="shared" si="10"/>
        <v>-630</v>
      </c>
      <c r="T157" s="5">
        <f t="shared" si="11"/>
        <v>-6.7495178915791723E-2</v>
      </c>
      <c r="U157" s="38">
        <f t="shared" si="12"/>
        <v>0.13978736389040569</v>
      </c>
      <c r="V157" s="38">
        <f t="shared" si="13"/>
        <v>0.14990524523817172</v>
      </c>
      <c r="W157" s="38">
        <f t="shared" si="14"/>
        <v>-1.0117881347766033E-2</v>
      </c>
    </row>
    <row r="158" spans="1:23" hidden="1" x14ac:dyDescent="0.2">
      <c r="A158" t="s">
        <v>681</v>
      </c>
      <c r="B158" t="s">
        <v>465</v>
      </c>
      <c r="C158" t="s">
        <v>459</v>
      </c>
      <c r="D158">
        <v>0.01</v>
      </c>
      <c r="E158" t="s">
        <v>458</v>
      </c>
      <c r="F158" t="s">
        <v>51</v>
      </c>
      <c r="G158">
        <v>20</v>
      </c>
      <c r="H158">
        <v>10721</v>
      </c>
      <c r="I158" t="s">
        <v>32</v>
      </c>
      <c r="J158">
        <v>400</v>
      </c>
      <c r="K158" t="s">
        <v>457</v>
      </c>
      <c r="L158" t="s">
        <v>269</v>
      </c>
      <c r="M158" t="s">
        <v>174</v>
      </c>
      <c r="N158">
        <v>89</v>
      </c>
      <c r="O158" s="31">
        <v>139924</v>
      </c>
      <c r="P158" s="31">
        <v>96658</v>
      </c>
      <c r="Q158" s="31">
        <v>9102</v>
      </c>
      <c r="R158" s="31">
        <v>11696</v>
      </c>
      <c r="S158" s="31">
        <f t="shared" si="10"/>
        <v>-2594</v>
      </c>
      <c r="T158" s="5">
        <f t="shared" si="11"/>
        <v>-0.22178522571819426</v>
      </c>
      <c r="U158" s="38">
        <f t="shared" si="12"/>
        <v>9.41670632539469E-2</v>
      </c>
      <c r="V158" s="38">
        <f t="shared" si="13"/>
        <v>0.12100395207846221</v>
      </c>
      <c r="W158" s="38">
        <f t="shared" si="14"/>
        <v>-2.6836888824515306E-2</v>
      </c>
    </row>
    <row r="159" spans="1:23" hidden="1" x14ac:dyDescent="0.2">
      <c r="A159" t="s">
        <v>680</v>
      </c>
      <c r="B159" t="s">
        <v>465</v>
      </c>
      <c r="C159" t="s">
        <v>459</v>
      </c>
      <c r="D159">
        <v>0.01</v>
      </c>
      <c r="E159" t="s">
        <v>458</v>
      </c>
      <c r="F159" t="s">
        <v>51</v>
      </c>
      <c r="G159">
        <v>40</v>
      </c>
      <c r="H159">
        <v>10722</v>
      </c>
      <c r="I159" t="s">
        <v>32</v>
      </c>
      <c r="J159">
        <v>200</v>
      </c>
      <c r="K159" t="s">
        <v>468</v>
      </c>
      <c r="L159" t="s">
        <v>269</v>
      </c>
      <c r="M159" t="s">
        <v>144</v>
      </c>
      <c r="N159">
        <v>89</v>
      </c>
      <c r="O159" s="31">
        <v>105346</v>
      </c>
      <c r="P159" s="31">
        <v>82032</v>
      </c>
      <c r="Q159" s="31">
        <v>9132</v>
      </c>
      <c r="R159" s="31">
        <v>10222</v>
      </c>
      <c r="S159" s="31">
        <f t="shared" si="10"/>
        <v>-1090</v>
      </c>
      <c r="T159" s="5">
        <f t="shared" si="11"/>
        <v>-0.1066327528859323</v>
      </c>
      <c r="U159" s="38">
        <f t="shared" si="12"/>
        <v>0.11132241076653013</v>
      </c>
      <c r="V159" s="38">
        <f t="shared" si="13"/>
        <v>0.12460990832845718</v>
      </c>
      <c r="W159" s="38">
        <f t="shared" si="14"/>
        <v>-1.3287497561927056E-2</v>
      </c>
    </row>
    <row r="160" spans="1:23" hidden="1" x14ac:dyDescent="0.2">
      <c r="A160" t="s">
        <v>679</v>
      </c>
      <c r="B160" t="s">
        <v>666</v>
      </c>
      <c r="C160" t="s">
        <v>459</v>
      </c>
      <c r="D160">
        <v>0.25</v>
      </c>
      <c r="E160" t="s">
        <v>458</v>
      </c>
      <c r="F160" t="s">
        <v>116</v>
      </c>
      <c r="G160">
        <v>1</v>
      </c>
      <c r="H160">
        <v>40237</v>
      </c>
      <c r="I160" t="s">
        <v>32</v>
      </c>
      <c r="J160">
        <v>3</v>
      </c>
      <c r="K160" t="s">
        <v>457</v>
      </c>
      <c r="L160" t="s">
        <v>269</v>
      </c>
      <c r="M160" t="s">
        <v>170</v>
      </c>
      <c r="N160">
        <v>64</v>
      </c>
      <c r="O160" s="31">
        <v>74678</v>
      </c>
      <c r="P160" s="31">
        <v>47396</v>
      </c>
      <c r="Q160" s="31">
        <v>3344</v>
      </c>
      <c r="R160" s="31">
        <v>4260</v>
      </c>
      <c r="S160" s="31">
        <f t="shared" si="10"/>
        <v>-916</v>
      </c>
      <c r="T160" s="5">
        <f t="shared" si="11"/>
        <v>-0.21502347417840376</v>
      </c>
      <c r="U160" s="38">
        <f t="shared" si="12"/>
        <v>7.0554477171069288E-2</v>
      </c>
      <c r="V160" s="38">
        <f t="shared" si="13"/>
        <v>8.9881002616254535E-2</v>
      </c>
      <c r="W160" s="38">
        <f t="shared" si="14"/>
        <v>-1.9326525445185247E-2</v>
      </c>
    </row>
    <row r="161" spans="1:23" hidden="1" x14ac:dyDescent="0.2">
      <c r="A161" t="s">
        <v>678</v>
      </c>
      <c r="B161" t="s">
        <v>666</v>
      </c>
      <c r="C161" t="s">
        <v>459</v>
      </c>
      <c r="D161">
        <v>0.25</v>
      </c>
      <c r="E161" t="s">
        <v>458</v>
      </c>
      <c r="F161" t="s">
        <v>116</v>
      </c>
      <c r="G161">
        <v>1</v>
      </c>
      <c r="H161">
        <v>40213</v>
      </c>
      <c r="I161" t="s">
        <v>32</v>
      </c>
      <c r="J161">
        <v>2</v>
      </c>
      <c r="K161" t="s">
        <v>457</v>
      </c>
      <c r="L161" t="s">
        <v>269</v>
      </c>
      <c r="M161" t="s">
        <v>172</v>
      </c>
      <c r="N161">
        <v>64</v>
      </c>
      <c r="O161" s="31">
        <v>81188</v>
      </c>
      <c r="P161" s="31">
        <v>38296</v>
      </c>
      <c r="Q161" s="31">
        <v>178</v>
      </c>
      <c r="R161" s="31">
        <v>3822</v>
      </c>
      <c r="S161" s="31">
        <f t="shared" si="10"/>
        <v>-3644</v>
      </c>
      <c r="T161" s="5">
        <f t="shared" si="11"/>
        <v>-0.95342752485609628</v>
      </c>
      <c r="U161" s="38">
        <f t="shared" si="12"/>
        <v>4.6480050135784415E-3</v>
      </c>
      <c r="V161" s="38">
        <f t="shared" si="13"/>
        <v>9.9801545853352824E-2</v>
      </c>
      <c r="W161" s="38">
        <f t="shared" si="14"/>
        <v>-9.5153540839774384E-2</v>
      </c>
    </row>
    <row r="162" spans="1:23" hidden="1" x14ac:dyDescent="0.2">
      <c r="A162" t="s">
        <v>674</v>
      </c>
      <c r="B162" t="s">
        <v>672</v>
      </c>
      <c r="C162" t="s">
        <v>459</v>
      </c>
      <c r="D162">
        <v>0.01</v>
      </c>
      <c r="E162" t="s">
        <v>469</v>
      </c>
      <c r="F162" t="s">
        <v>51</v>
      </c>
      <c r="G162">
        <v>40</v>
      </c>
      <c r="H162">
        <v>11209</v>
      </c>
      <c r="I162" t="s">
        <v>32</v>
      </c>
      <c r="J162">
        <v>375</v>
      </c>
      <c r="K162" t="s">
        <v>457</v>
      </c>
      <c r="L162" t="s">
        <v>467</v>
      </c>
      <c r="M162" t="s">
        <v>1087</v>
      </c>
      <c r="N162">
        <v>41</v>
      </c>
      <c r="O162" s="31">
        <v>34388</v>
      </c>
      <c r="P162" s="31">
        <v>59290</v>
      </c>
      <c r="Q162" s="31">
        <v>8640</v>
      </c>
      <c r="R162" s="31">
        <v>7120</v>
      </c>
      <c r="S162" s="31">
        <f t="shared" si="10"/>
        <v>1520</v>
      </c>
      <c r="T162" s="5">
        <f t="shared" si="11"/>
        <v>0.21348314606741572</v>
      </c>
      <c r="U162" s="38">
        <f t="shared" si="12"/>
        <v>0.1457244054646652</v>
      </c>
      <c r="V162" s="38">
        <f t="shared" si="13"/>
        <v>0.12008770450328891</v>
      </c>
      <c r="W162" s="38">
        <f t="shared" si="14"/>
        <v>2.5636700961376283E-2</v>
      </c>
    </row>
    <row r="163" spans="1:23" hidden="1" x14ac:dyDescent="0.2">
      <c r="A163" t="s">
        <v>673</v>
      </c>
      <c r="B163" t="s">
        <v>672</v>
      </c>
      <c r="C163" t="s">
        <v>459</v>
      </c>
      <c r="D163">
        <v>0.01</v>
      </c>
      <c r="E163" t="s">
        <v>469</v>
      </c>
      <c r="F163" t="s">
        <v>51</v>
      </c>
      <c r="G163">
        <v>40</v>
      </c>
      <c r="H163">
        <v>11210</v>
      </c>
      <c r="I163" t="s">
        <v>32</v>
      </c>
      <c r="J163">
        <v>375</v>
      </c>
      <c r="K163" t="s">
        <v>457</v>
      </c>
      <c r="L163" t="s">
        <v>467</v>
      </c>
      <c r="M163" t="s">
        <v>1087</v>
      </c>
      <c r="N163">
        <v>41</v>
      </c>
      <c r="O163" s="31">
        <v>35532</v>
      </c>
      <c r="P163" s="31">
        <v>66012</v>
      </c>
      <c r="Q163" s="31">
        <v>5792</v>
      </c>
      <c r="R163" s="31">
        <v>7928</v>
      </c>
      <c r="S163" s="31">
        <f t="shared" si="10"/>
        <v>-2136</v>
      </c>
      <c r="T163" s="5">
        <f t="shared" si="11"/>
        <v>-0.26942482341069629</v>
      </c>
      <c r="U163" s="38">
        <f t="shared" si="12"/>
        <v>8.7741622735260261E-2</v>
      </c>
      <c r="V163" s="38">
        <f t="shared" si="13"/>
        <v>0.12009937587105375</v>
      </c>
      <c r="W163" s="38">
        <f t="shared" si="14"/>
        <v>-3.2357753135793491E-2</v>
      </c>
    </row>
    <row r="164" spans="1:23" hidden="1" x14ac:dyDescent="0.2">
      <c r="A164" t="s">
        <v>677</v>
      </c>
      <c r="B164" t="s">
        <v>675</v>
      </c>
      <c r="C164" t="s">
        <v>647</v>
      </c>
      <c r="D164">
        <v>0.01</v>
      </c>
      <c r="E164" t="s">
        <v>469</v>
      </c>
      <c r="F164" t="s">
        <v>51</v>
      </c>
      <c r="G164">
        <v>720</v>
      </c>
      <c r="H164">
        <v>10836</v>
      </c>
      <c r="I164" t="s">
        <v>32</v>
      </c>
      <c r="J164">
        <v>300</v>
      </c>
      <c r="K164" t="s">
        <v>457</v>
      </c>
      <c r="L164" t="s">
        <v>467</v>
      </c>
      <c r="M164" t="s">
        <v>169</v>
      </c>
      <c r="N164">
        <v>89</v>
      </c>
      <c r="O164" s="31">
        <v>193980</v>
      </c>
      <c r="P164" s="31">
        <v>262696</v>
      </c>
      <c r="Q164" s="31">
        <v>20514</v>
      </c>
      <c r="R164" s="31">
        <v>28766</v>
      </c>
      <c r="S164" s="31">
        <f t="shared" si="10"/>
        <v>-8252</v>
      </c>
      <c r="T164" s="5">
        <f t="shared" si="11"/>
        <v>-0.28686643954668706</v>
      </c>
      <c r="U164" s="38">
        <f t="shared" si="12"/>
        <v>7.8090264031427964E-2</v>
      </c>
      <c r="V164" s="38">
        <f t="shared" si="13"/>
        <v>0.10950299966501204</v>
      </c>
      <c r="W164" s="38">
        <f t="shared" si="14"/>
        <v>-3.1412735633584071E-2</v>
      </c>
    </row>
    <row r="165" spans="1:23" hidden="1" x14ac:dyDescent="0.2">
      <c r="A165" t="s">
        <v>676</v>
      </c>
      <c r="B165" t="s">
        <v>675</v>
      </c>
      <c r="C165" t="s">
        <v>647</v>
      </c>
      <c r="D165">
        <v>0.01</v>
      </c>
      <c r="E165" t="s">
        <v>469</v>
      </c>
      <c r="F165" t="s">
        <v>51</v>
      </c>
      <c r="G165">
        <v>720</v>
      </c>
      <c r="H165">
        <v>10837</v>
      </c>
      <c r="I165" t="s">
        <v>32</v>
      </c>
      <c r="J165">
        <v>300</v>
      </c>
      <c r="K165" t="s">
        <v>457</v>
      </c>
      <c r="L165" t="s">
        <v>467</v>
      </c>
      <c r="M165" t="s">
        <v>169</v>
      </c>
      <c r="N165">
        <v>89</v>
      </c>
      <c r="O165" s="31">
        <v>229180</v>
      </c>
      <c r="P165" s="31">
        <v>378530</v>
      </c>
      <c r="Q165" s="31">
        <v>40972</v>
      </c>
      <c r="R165" s="31">
        <v>41448</v>
      </c>
      <c r="S165" s="31">
        <f t="shared" si="10"/>
        <v>-476</v>
      </c>
      <c r="T165" s="5">
        <f t="shared" si="11"/>
        <v>-1.1484269446052886E-2</v>
      </c>
      <c r="U165" s="38">
        <f t="shared" si="12"/>
        <v>0.10823976963516763</v>
      </c>
      <c r="V165" s="38">
        <f t="shared" si="13"/>
        <v>0.10949726573851479</v>
      </c>
      <c r="W165" s="38">
        <f t="shared" si="14"/>
        <v>-1.257496103347161E-3</v>
      </c>
    </row>
    <row r="166" spans="1:23" hidden="1" x14ac:dyDescent="0.2">
      <c r="A166" t="s">
        <v>674</v>
      </c>
      <c r="B166" t="s">
        <v>672</v>
      </c>
      <c r="C166" t="s">
        <v>459</v>
      </c>
      <c r="D166">
        <v>0.01</v>
      </c>
      <c r="E166" t="s">
        <v>469</v>
      </c>
      <c r="F166" t="s">
        <v>51</v>
      </c>
      <c r="G166">
        <v>30</v>
      </c>
      <c r="H166">
        <v>11176</v>
      </c>
      <c r="I166" t="s">
        <v>32</v>
      </c>
      <c r="J166">
        <v>375</v>
      </c>
      <c r="K166" t="s">
        <v>457</v>
      </c>
      <c r="L166" t="s">
        <v>467</v>
      </c>
      <c r="M166" t="s">
        <v>1088</v>
      </c>
      <c r="N166">
        <v>48</v>
      </c>
      <c r="O166" s="31">
        <v>37442</v>
      </c>
      <c r="P166" s="31">
        <v>64516</v>
      </c>
      <c r="Q166" s="31">
        <v>6918</v>
      </c>
      <c r="R166" s="31">
        <v>8400</v>
      </c>
      <c r="S166" s="31">
        <f t="shared" si="10"/>
        <v>-1482</v>
      </c>
      <c r="T166" s="5">
        <f t="shared" si="11"/>
        <v>-0.17642857142857143</v>
      </c>
      <c r="U166" s="38">
        <f t="shared" si="12"/>
        <v>0.10722921445842892</v>
      </c>
      <c r="V166" s="38">
        <f t="shared" si="13"/>
        <v>0.1302002604005208</v>
      </c>
      <c r="W166" s="38">
        <f t="shared" si="14"/>
        <v>-2.2971045942091872E-2</v>
      </c>
    </row>
    <row r="167" spans="1:23" hidden="1" x14ac:dyDescent="0.2">
      <c r="A167" t="s">
        <v>673</v>
      </c>
      <c r="B167" t="s">
        <v>672</v>
      </c>
      <c r="C167" t="s">
        <v>459</v>
      </c>
      <c r="D167">
        <v>0.01</v>
      </c>
      <c r="E167" t="s">
        <v>469</v>
      </c>
      <c r="F167" t="s">
        <v>51</v>
      </c>
      <c r="G167">
        <v>30</v>
      </c>
      <c r="H167">
        <v>11177</v>
      </c>
      <c r="I167" t="s">
        <v>32</v>
      </c>
      <c r="J167">
        <v>375</v>
      </c>
      <c r="K167" t="s">
        <v>457</v>
      </c>
      <c r="L167" t="s">
        <v>467</v>
      </c>
      <c r="M167" t="s">
        <v>1088</v>
      </c>
      <c r="N167">
        <v>48</v>
      </c>
      <c r="O167" s="31">
        <v>32598</v>
      </c>
      <c r="P167" s="31">
        <v>61362</v>
      </c>
      <c r="Q167" s="31">
        <v>9334</v>
      </c>
      <c r="R167" s="31">
        <v>7990</v>
      </c>
      <c r="S167" s="31">
        <f t="shared" si="10"/>
        <v>1344</v>
      </c>
      <c r="T167" s="5">
        <f t="shared" si="11"/>
        <v>0.16821026282853566</v>
      </c>
      <c r="U167" s="38">
        <f t="shared" si="12"/>
        <v>0.15211368599458949</v>
      </c>
      <c r="V167" s="38">
        <f t="shared" si="13"/>
        <v>0.13021087969753267</v>
      </c>
      <c r="W167" s="38">
        <f t="shared" si="14"/>
        <v>2.190280629705682E-2</v>
      </c>
    </row>
    <row r="168" spans="1:23" hidden="1" x14ac:dyDescent="0.2">
      <c r="A168" t="s">
        <v>671</v>
      </c>
      <c r="B168" t="s">
        <v>666</v>
      </c>
      <c r="C168" t="s">
        <v>459</v>
      </c>
      <c r="D168">
        <v>1</v>
      </c>
      <c r="E168" t="s">
        <v>458</v>
      </c>
      <c r="F168" t="s">
        <v>116</v>
      </c>
      <c r="G168">
        <v>1</v>
      </c>
      <c r="H168">
        <v>60075</v>
      </c>
      <c r="I168" t="s">
        <v>32</v>
      </c>
      <c r="J168">
        <v>2</v>
      </c>
      <c r="K168" t="s">
        <v>457</v>
      </c>
      <c r="L168" t="s">
        <v>269</v>
      </c>
      <c r="M168" t="s">
        <v>164</v>
      </c>
      <c r="N168">
        <v>89</v>
      </c>
      <c r="O168" s="31">
        <v>35754</v>
      </c>
      <c r="P168" s="31">
        <v>60528</v>
      </c>
      <c r="Q168" s="31">
        <v>5292</v>
      </c>
      <c r="R168" s="31">
        <v>3026</v>
      </c>
      <c r="S168" s="31">
        <f t="shared" si="10"/>
        <v>2266</v>
      </c>
      <c r="T168" s="5">
        <f t="shared" si="11"/>
        <v>0.74884335756774623</v>
      </c>
      <c r="U168" s="38">
        <f t="shared" si="12"/>
        <v>8.743061062648691E-2</v>
      </c>
      <c r="V168" s="38">
        <f t="shared" si="13"/>
        <v>4.9993391488236852E-2</v>
      </c>
      <c r="W168" s="38">
        <f t="shared" si="14"/>
        <v>3.7437219138250058E-2</v>
      </c>
    </row>
    <row r="169" spans="1:23" hidden="1" x14ac:dyDescent="0.2">
      <c r="A169" t="s">
        <v>670</v>
      </c>
      <c r="B169" t="s">
        <v>666</v>
      </c>
      <c r="C169" t="s">
        <v>459</v>
      </c>
      <c r="D169">
        <v>1</v>
      </c>
      <c r="E169" t="s">
        <v>458</v>
      </c>
      <c r="F169" t="s">
        <v>116</v>
      </c>
      <c r="G169">
        <v>1</v>
      </c>
      <c r="H169">
        <v>60074</v>
      </c>
      <c r="I169" t="s">
        <v>32</v>
      </c>
      <c r="J169">
        <v>2</v>
      </c>
      <c r="K169" t="s">
        <v>457</v>
      </c>
      <c r="L169" t="s">
        <v>269</v>
      </c>
      <c r="M169" t="s">
        <v>165</v>
      </c>
      <c r="N169">
        <v>89</v>
      </c>
      <c r="O169" s="31">
        <v>45880</v>
      </c>
      <c r="P169" s="31">
        <v>62062</v>
      </c>
      <c r="Q169" s="31">
        <v>-2240</v>
      </c>
      <c r="R169" s="31">
        <v>3122</v>
      </c>
      <c r="S169" s="31">
        <f t="shared" si="10"/>
        <v>-5362</v>
      </c>
      <c r="T169" s="5">
        <f t="shared" si="11"/>
        <v>-1.7174887892376682</v>
      </c>
      <c r="U169" s="38">
        <f t="shared" si="12"/>
        <v>-3.609293931874577E-2</v>
      </c>
      <c r="V169" s="38">
        <f t="shared" si="13"/>
        <v>5.0304534175501917E-2</v>
      </c>
      <c r="W169" s="38">
        <f t="shared" si="14"/>
        <v>-8.6397473494247687E-2</v>
      </c>
    </row>
    <row r="170" spans="1:23" hidden="1" x14ac:dyDescent="0.2">
      <c r="A170" t="s">
        <v>669</v>
      </c>
      <c r="B170" t="s">
        <v>666</v>
      </c>
      <c r="C170" t="s">
        <v>459</v>
      </c>
      <c r="D170">
        <v>1</v>
      </c>
      <c r="E170" t="s">
        <v>458</v>
      </c>
      <c r="F170" t="s">
        <v>51</v>
      </c>
      <c r="G170">
        <v>1</v>
      </c>
      <c r="H170">
        <v>60108</v>
      </c>
      <c r="I170" t="s">
        <v>32</v>
      </c>
      <c r="J170">
        <v>2</v>
      </c>
      <c r="K170" t="s">
        <v>457</v>
      </c>
      <c r="L170" t="s">
        <v>269</v>
      </c>
      <c r="M170" t="s">
        <v>160</v>
      </c>
      <c r="N170">
        <v>89</v>
      </c>
      <c r="O170" s="31">
        <v>45596</v>
      </c>
      <c r="P170" s="31">
        <v>67684</v>
      </c>
      <c r="Q170" s="31">
        <v>-4162</v>
      </c>
      <c r="R170" s="31">
        <v>3398</v>
      </c>
      <c r="S170" s="31">
        <f t="shared" si="10"/>
        <v>-7560</v>
      </c>
      <c r="T170" s="5">
        <f t="shared" si="11"/>
        <v>-2.2248381400824013</v>
      </c>
      <c r="U170" s="38">
        <f t="shared" si="12"/>
        <v>-6.1491637610070329E-2</v>
      </c>
      <c r="V170" s="38">
        <f t="shared" si="13"/>
        <v>5.0203888659062702E-2</v>
      </c>
      <c r="W170" s="38">
        <f t="shared" si="14"/>
        <v>-0.11169552626913304</v>
      </c>
    </row>
    <row r="171" spans="1:23" hidden="1" x14ac:dyDescent="0.2">
      <c r="A171" t="s">
        <v>668</v>
      </c>
      <c r="B171" t="s">
        <v>666</v>
      </c>
      <c r="C171" t="s">
        <v>459</v>
      </c>
      <c r="D171">
        <v>1</v>
      </c>
      <c r="E171" t="s">
        <v>458</v>
      </c>
      <c r="F171" t="s">
        <v>116</v>
      </c>
      <c r="G171">
        <v>1</v>
      </c>
      <c r="H171">
        <v>60087</v>
      </c>
      <c r="I171" t="s">
        <v>32</v>
      </c>
      <c r="J171">
        <v>2</v>
      </c>
      <c r="K171" t="s">
        <v>457</v>
      </c>
      <c r="L171" t="s">
        <v>269</v>
      </c>
      <c r="M171" t="s">
        <v>162</v>
      </c>
      <c r="N171">
        <v>89</v>
      </c>
      <c r="O171" s="31">
        <v>47122</v>
      </c>
      <c r="P171" s="31">
        <v>71260</v>
      </c>
      <c r="Q171" s="31">
        <v>-3902</v>
      </c>
      <c r="R171" s="31">
        <v>3564</v>
      </c>
      <c r="S171" s="31">
        <f t="shared" si="10"/>
        <v>-7466</v>
      </c>
      <c r="T171" s="5">
        <f t="shared" si="11"/>
        <v>-2.0948372615039283</v>
      </c>
      <c r="U171" s="38">
        <f t="shared" si="12"/>
        <v>-5.4757227055851808E-2</v>
      </c>
      <c r="V171" s="38">
        <f t="shared" si="13"/>
        <v>5.0014033118158857E-2</v>
      </c>
      <c r="W171" s="38">
        <f t="shared" si="14"/>
        <v>-0.10477126017401067</v>
      </c>
    </row>
    <row r="172" spans="1:23" hidden="1" x14ac:dyDescent="0.2">
      <c r="A172" t="s">
        <v>667</v>
      </c>
      <c r="B172" t="s">
        <v>666</v>
      </c>
      <c r="C172" t="s">
        <v>459</v>
      </c>
      <c r="D172">
        <v>1</v>
      </c>
      <c r="E172" t="s">
        <v>458</v>
      </c>
      <c r="F172" t="s">
        <v>116</v>
      </c>
      <c r="G172">
        <v>1</v>
      </c>
      <c r="H172">
        <v>60086</v>
      </c>
      <c r="I172" t="s">
        <v>32</v>
      </c>
      <c r="J172">
        <v>2</v>
      </c>
      <c r="K172" t="s">
        <v>457</v>
      </c>
      <c r="L172" t="s">
        <v>269</v>
      </c>
      <c r="M172" t="s">
        <v>163</v>
      </c>
      <c r="N172">
        <v>89</v>
      </c>
      <c r="O172" s="31">
        <v>28946</v>
      </c>
      <c r="P172" s="31">
        <v>50720</v>
      </c>
      <c r="Q172" s="31">
        <v>-718</v>
      </c>
      <c r="R172" s="31">
        <v>2542</v>
      </c>
      <c r="S172" s="31">
        <f t="shared" si="10"/>
        <v>-3260</v>
      </c>
      <c r="T172" s="5">
        <f t="shared" si="11"/>
        <v>-1.2824547600314713</v>
      </c>
      <c r="U172" s="38">
        <f t="shared" si="12"/>
        <v>-1.4156151419558359E-2</v>
      </c>
      <c r="V172" s="38">
        <f t="shared" si="13"/>
        <v>5.0118296529968458E-2</v>
      </c>
      <c r="W172" s="38">
        <f t="shared" si="14"/>
        <v>-6.4274447949526817E-2</v>
      </c>
    </row>
    <row r="173" spans="1:23" hidden="1" x14ac:dyDescent="0.2">
      <c r="A173" t="s">
        <v>665</v>
      </c>
      <c r="B173" t="s">
        <v>460</v>
      </c>
      <c r="C173" t="s">
        <v>459</v>
      </c>
      <c r="D173">
        <v>0.01</v>
      </c>
      <c r="E173" t="s">
        <v>458</v>
      </c>
      <c r="F173" t="s">
        <v>51</v>
      </c>
      <c r="G173">
        <v>1024</v>
      </c>
      <c r="H173">
        <v>10998</v>
      </c>
      <c r="I173" t="s">
        <v>35</v>
      </c>
      <c r="J173">
        <v>200</v>
      </c>
      <c r="K173" t="s">
        <v>457</v>
      </c>
      <c r="L173" t="s">
        <v>269</v>
      </c>
      <c r="M173" t="s">
        <v>156</v>
      </c>
      <c r="N173">
        <v>89</v>
      </c>
      <c r="O173" s="31">
        <v>282368</v>
      </c>
      <c r="P173" s="31">
        <v>289444</v>
      </c>
      <c r="Q173" s="31">
        <v>32258</v>
      </c>
      <c r="R173" s="31">
        <v>27700</v>
      </c>
      <c r="S173" s="31">
        <f t="shared" si="10"/>
        <v>4558</v>
      </c>
      <c r="T173" s="5">
        <f t="shared" si="11"/>
        <v>0.16454873646209386</v>
      </c>
      <c r="U173" s="38">
        <f t="shared" si="12"/>
        <v>0.11144815577451943</v>
      </c>
      <c r="V173" s="38">
        <f t="shared" si="13"/>
        <v>9.5700722765025364E-2</v>
      </c>
      <c r="W173" s="38">
        <f t="shared" si="14"/>
        <v>1.5747433009494063E-2</v>
      </c>
    </row>
    <row r="174" spans="1:23" hidden="1" x14ac:dyDescent="0.2">
      <c r="A174" t="s">
        <v>664</v>
      </c>
      <c r="B174" t="s">
        <v>460</v>
      </c>
      <c r="C174" t="s">
        <v>459</v>
      </c>
      <c r="D174">
        <v>0.01</v>
      </c>
      <c r="E174" t="s">
        <v>458</v>
      </c>
      <c r="F174" t="s">
        <v>51</v>
      </c>
      <c r="G174">
        <v>40</v>
      </c>
      <c r="H174">
        <v>10931</v>
      </c>
      <c r="I174" t="s">
        <v>35</v>
      </c>
      <c r="J174">
        <v>200</v>
      </c>
      <c r="K174" t="s">
        <v>457</v>
      </c>
      <c r="L174" t="s">
        <v>269</v>
      </c>
      <c r="M174" t="s">
        <v>158</v>
      </c>
      <c r="N174">
        <v>89</v>
      </c>
      <c r="O174" s="31">
        <v>652736</v>
      </c>
      <c r="P174" s="31">
        <v>475124</v>
      </c>
      <c r="Q174" s="31">
        <v>20516</v>
      </c>
      <c r="R174" s="31">
        <v>44282</v>
      </c>
      <c r="S174" s="31">
        <f t="shared" si="10"/>
        <v>-23766</v>
      </c>
      <c r="T174" s="5">
        <f t="shared" si="11"/>
        <v>-0.53669662616864644</v>
      </c>
      <c r="U174" s="38">
        <f t="shared" si="12"/>
        <v>4.3180306614694269E-2</v>
      </c>
      <c r="V174" s="38">
        <f t="shared" si="13"/>
        <v>9.32009328091193E-2</v>
      </c>
      <c r="W174" s="38">
        <f t="shared" si="14"/>
        <v>-5.002062619442503E-2</v>
      </c>
    </row>
    <row r="175" spans="1:23" hidden="1" x14ac:dyDescent="0.2">
      <c r="A175" t="s">
        <v>663</v>
      </c>
      <c r="B175" t="s">
        <v>460</v>
      </c>
      <c r="C175" t="s">
        <v>459</v>
      </c>
      <c r="D175">
        <v>0.01</v>
      </c>
      <c r="E175" t="s">
        <v>458</v>
      </c>
      <c r="F175" t="s">
        <v>51</v>
      </c>
      <c r="G175">
        <v>50</v>
      </c>
      <c r="H175">
        <v>11088</v>
      </c>
      <c r="I175" t="s">
        <v>35</v>
      </c>
      <c r="J175">
        <v>250</v>
      </c>
      <c r="K175" t="s">
        <v>457</v>
      </c>
      <c r="L175" t="s">
        <v>269</v>
      </c>
      <c r="M175" t="s">
        <v>1089</v>
      </c>
      <c r="N175">
        <v>89</v>
      </c>
      <c r="O175" s="31">
        <v>261460</v>
      </c>
      <c r="P175" s="31">
        <v>224090</v>
      </c>
      <c r="Q175" s="31">
        <v>16000</v>
      </c>
      <c r="R175" s="31">
        <v>20908</v>
      </c>
      <c r="S175" s="31">
        <f t="shared" si="10"/>
        <v>-4908</v>
      </c>
      <c r="T175" s="5">
        <f t="shared" si="11"/>
        <v>-0.23474268222689879</v>
      </c>
      <c r="U175" s="38">
        <f t="shared" si="12"/>
        <v>7.1399883975188538E-2</v>
      </c>
      <c r="V175" s="38">
        <f t="shared" si="13"/>
        <v>9.3301798384577625E-2</v>
      </c>
      <c r="W175" s="38">
        <f t="shared" si="14"/>
        <v>-2.1901914409389087E-2</v>
      </c>
    </row>
    <row r="176" spans="1:23" hidden="1" x14ac:dyDescent="0.2">
      <c r="A176" t="s">
        <v>662</v>
      </c>
      <c r="B176" t="s">
        <v>460</v>
      </c>
      <c r="C176" t="s">
        <v>459</v>
      </c>
      <c r="D176">
        <v>0.01</v>
      </c>
      <c r="E176" t="s">
        <v>458</v>
      </c>
      <c r="F176" t="s">
        <v>51</v>
      </c>
      <c r="G176">
        <v>40</v>
      </c>
      <c r="H176">
        <v>10932</v>
      </c>
      <c r="I176" t="s">
        <v>35</v>
      </c>
      <c r="J176">
        <v>200</v>
      </c>
      <c r="K176" t="s">
        <v>457</v>
      </c>
      <c r="L176" t="s">
        <v>269</v>
      </c>
      <c r="M176" t="s">
        <v>157</v>
      </c>
      <c r="N176">
        <v>89</v>
      </c>
      <c r="O176" s="31">
        <v>431324</v>
      </c>
      <c r="P176" s="31">
        <v>436816</v>
      </c>
      <c r="Q176" s="31">
        <v>41852</v>
      </c>
      <c r="R176" s="31">
        <v>40754</v>
      </c>
      <c r="S176" s="31">
        <f t="shared" si="10"/>
        <v>1098</v>
      </c>
      <c r="T176" s="5">
        <f t="shared" si="11"/>
        <v>2.6942140648770672E-2</v>
      </c>
      <c r="U176" s="38">
        <f t="shared" si="12"/>
        <v>9.581150873594374E-2</v>
      </c>
      <c r="V176" s="38">
        <f t="shared" si="13"/>
        <v>9.329786454708619E-2</v>
      </c>
      <c r="W176" s="38">
        <f t="shared" si="14"/>
        <v>2.51364418885755E-3</v>
      </c>
    </row>
    <row r="177" spans="1:23" hidden="1" x14ac:dyDescent="0.2">
      <c r="A177" t="s">
        <v>661</v>
      </c>
      <c r="B177" t="s">
        <v>460</v>
      </c>
      <c r="C177" t="s">
        <v>459</v>
      </c>
      <c r="D177">
        <v>0.01</v>
      </c>
      <c r="E177" t="s">
        <v>256</v>
      </c>
      <c r="F177" t="s">
        <v>51</v>
      </c>
      <c r="G177">
        <v>40</v>
      </c>
      <c r="H177">
        <v>10890</v>
      </c>
      <c r="I177" t="s">
        <v>35</v>
      </c>
      <c r="J177">
        <v>200</v>
      </c>
      <c r="K177" t="s">
        <v>457</v>
      </c>
      <c r="L177" t="s">
        <v>269</v>
      </c>
      <c r="M177" t="s">
        <v>159</v>
      </c>
      <c r="N177">
        <v>89</v>
      </c>
      <c r="O177" s="31">
        <v>525614</v>
      </c>
      <c r="P177" s="31">
        <v>348404</v>
      </c>
      <c r="Q177" s="31">
        <v>36428</v>
      </c>
      <c r="R177" s="31">
        <v>32472</v>
      </c>
      <c r="S177" s="31">
        <f t="shared" si="10"/>
        <v>3956</v>
      </c>
      <c r="T177" s="5">
        <f t="shared" si="11"/>
        <v>0.12182803646218281</v>
      </c>
      <c r="U177" s="38">
        <f t="shared" si="12"/>
        <v>0.10455677891183798</v>
      </c>
      <c r="V177" s="38">
        <f t="shared" si="13"/>
        <v>9.3202144636686149E-2</v>
      </c>
      <c r="W177" s="38">
        <f t="shared" si="14"/>
        <v>1.1354634275151834E-2</v>
      </c>
    </row>
    <row r="178" spans="1:23" hidden="1" x14ac:dyDescent="0.2">
      <c r="A178" t="s">
        <v>660</v>
      </c>
      <c r="B178" t="s">
        <v>460</v>
      </c>
      <c r="C178" t="s">
        <v>459</v>
      </c>
      <c r="D178">
        <v>0.01</v>
      </c>
      <c r="E178" t="s">
        <v>256</v>
      </c>
      <c r="F178" t="s">
        <v>51</v>
      </c>
      <c r="G178">
        <v>40</v>
      </c>
      <c r="H178">
        <v>10891</v>
      </c>
      <c r="I178" t="s">
        <v>35</v>
      </c>
      <c r="J178">
        <v>200</v>
      </c>
      <c r="K178" t="s">
        <v>457</v>
      </c>
      <c r="L178" t="s">
        <v>269</v>
      </c>
      <c r="M178" t="s">
        <v>159</v>
      </c>
      <c r="N178">
        <v>89</v>
      </c>
      <c r="O178" s="31">
        <v>792174</v>
      </c>
      <c r="P178" s="31">
        <v>457604</v>
      </c>
      <c r="Q178" s="31">
        <v>45834</v>
      </c>
      <c r="R178" s="31">
        <v>42648</v>
      </c>
      <c r="S178" s="31">
        <f t="shared" si="10"/>
        <v>3186</v>
      </c>
      <c r="T178" s="5">
        <f t="shared" si="11"/>
        <v>7.4704558244231847E-2</v>
      </c>
      <c r="U178" s="38">
        <f t="shared" si="12"/>
        <v>0.10016083775491473</v>
      </c>
      <c r="V178" s="38">
        <f t="shared" si="13"/>
        <v>9.3198486027220043E-2</v>
      </c>
      <c r="W178" s="38">
        <f t="shared" si="14"/>
        <v>6.9623517276946878E-3</v>
      </c>
    </row>
    <row r="179" spans="1:23" hidden="1" x14ac:dyDescent="0.2">
      <c r="A179" t="s">
        <v>659</v>
      </c>
      <c r="B179" t="s">
        <v>460</v>
      </c>
      <c r="C179" t="s">
        <v>612</v>
      </c>
      <c r="D179">
        <v>0.01</v>
      </c>
      <c r="E179" t="s">
        <v>458</v>
      </c>
      <c r="F179" t="s">
        <v>51</v>
      </c>
      <c r="G179">
        <v>20</v>
      </c>
      <c r="H179">
        <v>10801</v>
      </c>
      <c r="I179" t="s">
        <v>35</v>
      </c>
      <c r="J179">
        <v>200</v>
      </c>
      <c r="K179" t="s">
        <v>457</v>
      </c>
      <c r="L179" t="s">
        <v>269</v>
      </c>
      <c r="M179" t="s">
        <v>52</v>
      </c>
      <c r="N179">
        <v>89</v>
      </c>
      <c r="O179" s="31">
        <v>741926</v>
      </c>
      <c r="P179" s="31">
        <v>544572</v>
      </c>
      <c r="Q179" s="31">
        <v>43526</v>
      </c>
      <c r="R179" s="31">
        <v>53640</v>
      </c>
      <c r="S179" s="31">
        <f t="shared" si="10"/>
        <v>-10114</v>
      </c>
      <c r="T179" s="5">
        <f t="shared" si="11"/>
        <v>-0.18855331841909023</v>
      </c>
      <c r="U179" s="38">
        <f t="shared" si="12"/>
        <v>7.9926988534114868E-2</v>
      </c>
      <c r="V179" s="38">
        <f t="shared" si="13"/>
        <v>9.8499371983869904E-2</v>
      </c>
      <c r="W179" s="38">
        <f t="shared" si="14"/>
        <v>-1.8572383449755037E-2</v>
      </c>
    </row>
    <row r="180" spans="1:23" hidden="1" x14ac:dyDescent="0.2">
      <c r="A180" t="s">
        <v>658</v>
      </c>
      <c r="B180" t="s">
        <v>460</v>
      </c>
      <c r="C180" t="s">
        <v>612</v>
      </c>
      <c r="D180">
        <v>0.01</v>
      </c>
      <c r="E180" t="s">
        <v>458</v>
      </c>
      <c r="F180" t="s">
        <v>51</v>
      </c>
      <c r="G180">
        <v>20</v>
      </c>
      <c r="H180">
        <v>10709</v>
      </c>
      <c r="I180" t="s">
        <v>35</v>
      </c>
      <c r="J180">
        <v>200</v>
      </c>
      <c r="K180" t="s">
        <v>457</v>
      </c>
      <c r="L180" t="s">
        <v>269</v>
      </c>
      <c r="M180" t="s">
        <v>52</v>
      </c>
      <c r="N180">
        <v>89</v>
      </c>
      <c r="O180" s="31">
        <v>575372</v>
      </c>
      <c r="P180" s="31">
        <v>497470</v>
      </c>
      <c r="Q180" s="31">
        <v>49420</v>
      </c>
      <c r="R180" s="31">
        <v>49000</v>
      </c>
      <c r="S180" s="31">
        <f t="shared" si="10"/>
        <v>420</v>
      </c>
      <c r="T180" s="5">
        <f t="shared" si="11"/>
        <v>8.5714285714285719E-3</v>
      </c>
      <c r="U180" s="38">
        <f t="shared" si="12"/>
        <v>9.9342673930086237E-2</v>
      </c>
      <c r="V180" s="38">
        <f t="shared" si="13"/>
        <v>9.8498401913683239E-2</v>
      </c>
      <c r="W180" s="38">
        <f t="shared" si="14"/>
        <v>8.4427201640299709E-4</v>
      </c>
    </row>
    <row r="181" spans="1:23" hidden="1" x14ac:dyDescent="0.2">
      <c r="A181" t="s">
        <v>657</v>
      </c>
      <c r="B181" t="s">
        <v>460</v>
      </c>
      <c r="C181" t="s">
        <v>612</v>
      </c>
      <c r="D181">
        <v>0.01</v>
      </c>
      <c r="E181" t="s">
        <v>458</v>
      </c>
      <c r="F181" t="s">
        <v>51</v>
      </c>
      <c r="G181">
        <v>20</v>
      </c>
      <c r="H181">
        <v>10802</v>
      </c>
      <c r="I181" t="s">
        <v>35</v>
      </c>
      <c r="J181">
        <v>200</v>
      </c>
      <c r="K181" t="s">
        <v>457</v>
      </c>
      <c r="L181" t="s">
        <v>269</v>
      </c>
      <c r="M181" t="s">
        <v>52</v>
      </c>
      <c r="N181">
        <v>89</v>
      </c>
      <c r="O181" s="31">
        <v>592106</v>
      </c>
      <c r="P181" s="31">
        <v>486422</v>
      </c>
      <c r="Q181" s="31">
        <v>45494</v>
      </c>
      <c r="R181" s="31">
        <v>47912</v>
      </c>
      <c r="S181" s="31">
        <f t="shared" si="10"/>
        <v>-2418</v>
      </c>
      <c r="T181" s="5">
        <f t="shared" si="11"/>
        <v>-5.0467523793621641E-2</v>
      </c>
      <c r="U181" s="38">
        <f t="shared" si="12"/>
        <v>9.3527842079511203E-2</v>
      </c>
      <c r="V181" s="38">
        <f t="shared" si="13"/>
        <v>9.8498834345486022E-2</v>
      </c>
      <c r="W181" s="38">
        <f t="shared" si="14"/>
        <v>-4.970992265974819E-3</v>
      </c>
    </row>
    <row r="182" spans="1:23" hidden="1" x14ac:dyDescent="0.2">
      <c r="A182" t="s">
        <v>656</v>
      </c>
      <c r="B182" t="s">
        <v>460</v>
      </c>
      <c r="C182" t="s">
        <v>612</v>
      </c>
      <c r="D182">
        <v>0.01</v>
      </c>
      <c r="E182" t="s">
        <v>458</v>
      </c>
      <c r="F182" t="s">
        <v>51</v>
      </c>
      <c r="G182">
        <v>20</v>
      </c>
      <c r="H182">
        <v>10689</v>
      </c>
      <c r="I182" t="s">
        <v>35</v>
      </c>
      <c r="J182">
        <v>200</v>
      </c>
      <c r="K182" t="s">
        <v>457</v>
      </c>
      <c r="L182" t="s">
        <v>269</v>
      </c>
      <c r="M182" t="s">
        <v>52</v>
      </c>
      <c r="N182">
        <v>89</v>
      </c>
      <c r="O182" s="31">
        <v>673464</v>
      </c>
      <c r="P182" s="31">
        <v>462688</v>
      </c>
      <c r="Q182" s="31">
        <v>58562</v>
      </c>
      <c r="R182" s="31">
        <v>45574</v>
      </c>
      <c r="S182" s="31">
        <f t="shared" si="10"/>
        <v>12988</v>
      </c>
      <c r="T182" s="5">
        <f t="shared" si="11"/>
        <v>0.28498705402203012</v>
      </c>
      <c r="U182" s="38">
        <f t="shared" si="12"/>
        <v>0.12656909191507021</v>
      </c>
      <c r="V182" s="38">
        <f t="shared" si="13"/>
        <v>9.8498340134172482E-2</v>
      </c>
      <c r="W182" s="38">
        <f t="shared" si="14"/>
        <v>2.8070751780897726E-2</v>
      </c>
    </row>
    <row r="183" spans="1:23" hidden="1" x14ac:dyDescent="0.2">
      <c r="A183" t="s">
        <v>655</v>
      </c>
      <c r="B183" t="s">
        <v>470</v>
      </c>
      <c r="C183" t="s">
        <v>459</v>
      </c>
      <c r="D183">
        <v>0.01</v>
      </c>
      <c r="E183" t="s">
        <v>469</v>
      </c>
      <c r="F183" t="s">
        <v>51</v>
      </c>
      <c r="G183">
        <v>20</v>
      </c>
      <c r="H183">
        <v>10470</v>
      </c>
      <c r="I183" t="s">
        <v>32</v>
      </c>
      <c r="J183">
        <v>200</v>
      </c>
      <c r="K183" t="s">
        <v>468</v>
      </c>
      <c r="L183" t="s">
        <v>467</v>
      </c>
      <c r="M183" t="s">
        <v>56</v>
      </c>
      <c r="N183">
        <v>63</v>
      </c>
      <c r="O183" s="31">
        <v>201338</v>
      </c>
      <c r="P183" s="31">
        <v>130574</v>
      </c>
      <c r="Q183" s="31">
        <v>15748</v>
      </c>
      <c r="R183" s="31">
        <v>15656</v>
      </c>
      <c r="S183" s="31">
        <f t="shared" si="10"/>
        <v>92</v>
      </c>
      <c r="T183" s="5">
        <f t="shared" si="11"/>
        <v>5.8763413387838527E-3</v>
      </c>
      <c r="U183" s="38">
        <f t="shared" si="12"/>
        <v>0.12060593992678481</v>
      </c>
      <c r="V183" s="38">
        <f t="shared" si="13"/>
        <v>0.11990135861656992</v>
      </c>
      <c r="W183" s="38">
        <f t="shared" si="14"/>
        <v>7.0458131021489123E-4</v>
      </c>
    </row>
    <row r="184" spans="1:23" hidden="1" x14ac:dyDescent="0.2">
      <c r="A184" t="s">
        <v>654</v>
      </c>
      <c r="B184" t="s">
        <v>648</v>
      </c>
      <c r="C184" t="s">
        <v>647</v>
      </c>
      <c r="D184">
        <v>0.01</v>
      </c>
      <c r="E184" t="s">
        <v>256</v>
      </c>
      <c r="F184" t="s">
        <v>51</v>
      </c>
      <c r="G184">
        <v>25</v>
      </c>
      <c r="H184">
        <v>10892</v>
      </c>
      <c r="I184" t="s">
        <v>35</v>
      </c>
      <c r="J184">
        <v>250</v>
      </c>
      <c r="K184" t="s">
        <v>457</v>
      </c>
      <c r="L184" t="s">
        <v>408</v>
      </c>
      <c r="M184" t="s">
        <v>147</v>
      </c>
      <c r="N184">
        <v>89</v>
      </c>
      <c r="O184" s="31">
        <v>303826</v>
      </c>
      <c r="P184" s="31">
        <v>209038</v>
      </c>
      <c r="Q184" s="31">
        <v>18974</v>
      </c>
      <c r="R184" s="31">
        <v>14130</v>
      </c>
      <c r="S184" s="31">
        <f t="shared" si="10"/>
        <v>4844</v>
      </c>
      <c r="T184" s="5">
        <f t="shared" si="11"/>
        <v>0.34281670205237086</v>
      </c>
      <c r="U184" s="38">
        <f t="shared" si="12"/>
        <v>9.0768185688726452E-2</v>
      </c>
      <c r="V184" s="38">
        <f t="shared" si="13"/>
        <v>6.7595365435949448E-2</v>
      </c>
      <c r="W184" s="38">
        <f t="shared" si="14"/>
        <v>2.3172820252777004E-2</v>
      </c>
    </row>
    <row r="185" spans="1:23" hidden="1" x14ac:dyDescent="0.2">
      <c r="A185" t="s">
        <v>653</v>
      </c>
      <c r="B185" t="s">
        <v>648</v>
      </c>
      <c r="C185" t="s">
        <v>647</v>
      </c>
      <c r="D185">
        <v>0.01</v>
      </c>
      <c r="E185" t="s">
        <v>256</v>
      </c>
      <c r="F185" t="s">
        <v>51</v>
      </c>
      <c r="G185">
        <v>25</v>
      </c>
      <c r="H185">
        <v>10429</v>
      </c>
      <c r="I185" t="s">
        <v>35</v>
      </c>
      <c r="J185">
        <v>250</v>
      </c>
      <c r="K185" t="s">
        <v>457</v>
      </c>
      <c r="L185" t="s">
        <v>408</v>
      </c>
      <c r="M185" t="s">
        <v>152</v>
      </c>
      <c r="N185">
        <v>89</v>
      </c>
      <c r="O185" s="31">
        <v>205926</v>
      </c>
      <c r="P185" s="31">
        <v>171496</v>
      </c>
      <c r="Q185" s="31">
        <v>15628</v>
      </c>
      <c r="R185" s="31">
        <v>13000</v>
      </c>
      <c r="S185" s="31">
        <f t="shared" si="10"/>
        <v>2628</v>
      </c>
      <c r="T185" s="5">
        <f t="shared" si="11"/>
        <v>0.20215384615384616</v>
      </c>
      <c r="U185" s="38">
        <f t="shared" si="12"/>
        <v>9.1127489853990759E-2</v>
      </c>
      <c r="V185" s="38">
        <f t="shared" si="13"/>
        <v>7.5803517283201935E-2</v>
      </c>
      <c r="W185" s="38">
        <f t="shared" si="14"/>
        <v>1.5323972570788824E-2</v>
      </c>
    </row>
    <row r="186" spans="1:23" hidden="1" x14ac:dyDescent="0.2">
      <c r="A186" t="s">
        <v>652</v>
      </c>
      <c r="B186" t="s">
        <v>648</v>
      </c>
      <c r="C186" t="s">
        <v>647</v>
      </c>
      <c r="D186">
        <v>0.01</v>
      </c>
      <c r="E186" t="s">
        <v>256</v>
      </c>
      <c r="F186" t="s">
        <v>51</v>
      </c>
      <c r="G186">
        <v>25</v>
      </c>
      <c r="H186">
        <v>10688</v>
      </c>
      <c r="I186" t="s">
        <v>35</v>
      </c>
      <c r="J186">
        <v>200</v>
      </c>
      <c r="K186" t="s">
        <v>457</v>
      </c>
      <c r="L186" t="s">
        <v>408</v>
      </c>
      <c r="M186" t="s">
        <v>149</v>
      </c>
      <c r="N186">
        <v>89</v>
      </c>
      <c r="O186" s="31">
        <v>463376</v>
      </c>
      <c r="P186" s="31">
        <v>310102</v>
      </c>
      <c r="Q186" s="31">
        <v>29996</v>
      </c>
      <c r="R186" s="31">
        <v>23382</v>
      </c>
      <c r="S186" s="31">
        <f t="shared" si="10"/>
        <v>6614</v>
      </c>
      <c r="T186" s="5">
        <f t="shared" si="11"/>
        <v>0.28286716277478402</v>
      </c>
      <c r="U186" s="38">
        <f t="shared" si="12"/>
        <v>9.6729463208879665E-2</v>
      </c>
      <c r="V186" s="38">
        <f t="shared" si="13"/>
        <v>7.5400997091279648E-2</v>
      </c>
      <c r="W186" s="38">
        <f t="shared" si="14"/>
        <v>2.1328466117600017E-2</v>
      </c>
    </row>
    <row r="187" spans="1:23" hidden="1" x14ac:dyDescent="0.2">
      <c r="A187" t="s">
        <v>651</v>
      </c>
      <c r="B187" t="s">
        <v>648</v>
      </c>
      <c r="C187" t="s">
        <v>647</v>
      </c>
      <c r="D187">
        <v>0.01</v>
      </c>
      <c r="E187" t="s">
        <v>256</v>
      </c>
      <c r="F187" t="s">
        <v>51</v>
      </c>
      <c r="G187">
        <v>25</v>
      </c>
      <c r="H187">
        <v>10428</v>
      </c>
      <c r="I187" t="s">
        <v>35</v>
      </c>
      <c r="J187">
        <v>250</v>
      </c>
      <c r="K187" t="s">
        <v>457</v>
      </c>
      <c r="L187" t="s">
        <v>408</v>
      </c>
      <c r="M187" t="s">
        <v>152</v>
      </c>
      <c r="N187">
        <v>89</v>
      </c>
      <c r="O187" s="31">
        <v>300558</v>
      </c>
      <c r="P187" s="31">
        <v>248888</v>
      </c>
      <c r="Q187" s="31">
        <v>11212</v>
      </c>
      <c r="R187" s="31">
        <v>18866</v>
      </c>
      <c r="S187" s="31">
        <f t="shared" si="10"/>
        <v>-7654</v>
      </c>
      <c r="T187" s="5">
        <f t="shared" si="11"/>
        <v>-0.40570338174493797</v>
      </c>
      <c r="U187" s="38">
        <f t="shared" si="12"/>
        <v>4.5048375172768475E-2</v>
      </c>
      <c r="V187" s="38">
        <f t="shared" si="13"/>
        <v>7.5801163575584196E-2</v>
      </c>
      <c r="W187" s="38">
        <f t="shared" si="14"/>
        <v>-3.0752788402815721E-2</v>
      </c>
    </row>
    <row r="188" spans="1:23" hidden="1" x14ac:dyDescent="0.2">
      <c r="A188" t="s">
        <v>650</v>
      </c>
      <c r="B188" t="s">
        <v>648</v>
      </c>
      <c r="C188" t="s">
        <v>647</v>
      </c>
      <c r="D188">
        <v>0.01</v>
      </c>
      <c r="E188" t="s">
        <v>256</v>
      </c>
      <c r="F188" t="s">
        <v>51</v>
      </c>
      <c r="G188">
        <v>243</v>
      </c>
      <c r="H188">
        <v>10586</v>
      </c>
      <c r="I188" t="s">
        <v>35</v>
      </c>
      <c r="J188">
        <v>250</v>
      </c>
      <c r="K188" t="s">
        <v>457</v>
      </c>
      <c r="L188" t="s">
        <v>408</v>
      </c>
      <c r="M188" t="s">
        <v>151</v>
      </c>
      <c r="N188">
        <v>89</v>
      </c>
      <c r="O188" s="31">
        <v>424426</v>
      </c>
      <c r="P188" s="31">
        <v>225576</v>
      </c>
      <c r="Q188" s="31">
        <v>18000</v>
      </c>
      <c r="R188" s="31">
        <v>15340</v>
      </c>
      <c r="S188" s="31">
        <f t="shared" si="10"/>
        <v>2660</v>
      </c>
      <c r="T188" s="5">
        <f t="shared" si="11"/>
        <v>0.17340286831812254</v>
      </c>
      <c r="U188" s="38">
        <f t="shared" si="12"/>
        <v>7.9795722949249914E-2</v>
      </c>
      <c r="V188" s="38">
        <f t="shared" si="13"/>
        <v>6.8003688335638537E-2</v>
      </c>
      <c r="W188" s="38">
        <f t="shared" si="14"/>
        <v>1.1792034613611377E-2</v>
      </c>
    </row>
    <row r="189" spans="1:23" hidden="1" x14ac:dyDescent="0.2">
      <c r="A189" t="s">
        <v>649</v>
      </c>
      <c r="B189" t="s">
        <v>648</v>
      </c>
      <c r="C189" t="s">
        <v>647</v>
      </c>
      <c r="D189">
        <v>0.01</v>
      </c>
      <c r="E189" t="s">
        <v>256</v>
      </c>
      <c r="F189" t="s">
        <v>51</v>
      </c>
      <c r="G189">
        <v>25</v>
      </c>
      <c r="H189">
        <v>10496</v>
      </c>
      <c r="I189" t="s">
        <v>35</v>
      </c>
      <c r="J189">
        <v>250</v>
      </c>
      <c r="K189" t="s">
        <v>457</v>
      </c>
      <c r="L189" t="s">
        <v>408</v>
      </c>
      <c r="M189" t="s">
        <v>147</v>
      </c>
      <c r="N189">
        <v>89</v>
      </c>
      <c r="O189" s="31">
        <v>321878</v>
      </c>
      <c r="P189" s="31">
        <v>234864</v>
      </c>
      <c r="Q189" s="31">
        <v>15768</v>
      </c>
      <c r="R189" s="31">
        <v>15876</v>
      </c>
      <c r="S189" s="31">
        <f t="shared" si="10"/>
        <v>-108</v>
      </c>
      <c r="T189" s="5">
        <f t="shared" si="11"/>
        <v>-6.8027210884353739E-3</v>
      </c>
      <c r="U189" s="38">
        <f t="shared" si="12"/>
        <v>6.7136725935009203E-2</v>
      </c>
      <c r="V189" s="38">
        <f t="shared" si="13"/>
        <v>6.7596566523605156E-2</v>
      </c>
      <c r="W189" s="38">
        <f t="shared" si="14"/>
        <v>-4.5984058859595278E-4</v>
      </c>
    </row>
    <row r="190" spans="1:23" hidden="1" x14ac:dyDescent="0.2">
      <c r="A190" t="s">
        <v>646</v>
      </c>
      <c r="B190" t="s">
        <v>460</v>
      </c>
      <c r="C190" t="s">
        <v>459</v>
      </c>
      <c r="D190">
        <v>0.01</v>
      </c>
      <c r="E190" t="s">
        <v>458</v>
      </c>
      <c r="F190" t="s">
        <v>51</v>
      </c>
      <c r="G190">
        <v>20</v>
      </c>
      <c r="H190">
        <v>10686</v>
      </c>
      <c r="I190" t="s">
        <v>35</v>
      </c>
      <c r="J190">
        <v>300</v>
      </c>
      <c r="K190" t="s">
        <v>457</v>
      </c>
      <c r="L190" t="s">
        <v>269</v>
      </c>
      <c r="M190" t="s">
        <v>150</v>
      </c>
      <c r="N190">
        <v>63</v>
      </c>
      <c r="O190" s="31">
        <v>67496</v>
      </c>
      <c r="P190" s="31">
        <v>67980</v>
      </c>
      <c r="Q190" s="31">
        <v>4212</v>
      </c>
      <c r="R190" s="31">
        <v>4874</v>
      </c>
      <c r="S190" s="31">
        <f t="shared" si="10"/>
        <v>-662</v>
      </c>
      <c r="T190" s="5">
        <f t="shared" si="11"/>
        <v>-0.13582273286828067</v>
      </c>
      <c r="U190" s="38">
        <f t="shared" si="12"/>
        <v>6.1959399823477493E-2</v>
      </c>
      <c r="V190" s="38">
        <f t="shared" si="13"/>
        <v>7.169755810532509E-2</v>
      </c>
      <c r="W190" s="38">
        <f t="shared" si="14"/>
        <v>-9.7381582818475976E-3</v>
      </c>
    </row>
    <row r="191" spans="1:23" hidden="1" x14ac:dyDescent="0.2">
      <c r="A191" t="s">
        <v>645</v>
      </c>
      <c r="B191" t="s">
        <v>613</v>
      </c>
      <c r="C191" t="s">
        <v>612</v>
      </c>
      <c r="D191">
        <v>0.01</v>
      </c>
      <c r="E191" t="s">
        <v>458</v>
      </c>
      <c r="F191" t="s">
        <v>51</v>
      </c>
      <c r="G191">
        <v>40</v>
      </c>
      <c r="H191">
        <v>10598</v>
      </c>
      <c r="I191" t="s">
        <v>32</v>
      </c>
      <c r="J191">
        <v>400</v>
      </c>
      <c r="K191" t="s">
        <v>468</v>
      </c>
      <c r="L191" t="s">
        <v>269</v>
      </c>
      <c r="M191" t="s">
        <v>146</v>
      </c>
      <c r="N191">
        <v>89</v>
      </c>
      <c r="O191" s="31">
        <v>129894</v>
      </c>
      <c r="P191" s="31">
        <v>85836</v>
      </c>
      <c r="Q191" s="31">
        <v>9716</v>
      </c>
      <c r="R191" s="31">
        <v>8550</v>
      </c>
      <c r="S191" s="31">
        <f t="shared" si="10"/>
        <v>1166</v>
      </c>
      <c r="T191" s="5">
        <f t="shared" si="11"/>
        <v>0.13637426900584795</v>
      </c>
      <c r="U191" s="38">
        <f t="shared" si="12"/>
        <v>0.11319259984155831</v>
      </c>
      <c r="V191" s="38">
        <f t="shared" si="13"/>
        <v>9.9608555850692018E-2</v>
      </c>
      <c r="W191" s="38">
        <f t="shared" si="14"/>
        <v>1.3584043990866296E-2</v>
      </c>
    </row>
    <row r="192" spans="1:23" hidden="1" x14ac:dyDescent="0.2">
      <c r="A192" t="s">
        <v>644</v>
      </c>
      <c r="B192" t="s">
        <v>613</v>
      </c>
      <c r="C192" t="s">
        <v>612</v>
      </c>
      <c r="D192">
        <v>0.01</v>
      </c>
      <c r="E192" t="s">
        <v>458</v>
      </c>
      <c r="F192" t="s">
        <v>51</v>
      </c>
      <c r="G192">
        <v>40</v>
      </c>
      <c r="H192">
        <v>10609</v>
      </c>
      <c r="I192" t="s">
        <v>32</v>
      </c>
      <c r="J192">
        <v>200</v>
      </c>
      <c r="K192" t="s">
        <v>468</v>
      </c>
      <c r="L192" t="s">
        <v>269</v>
      </c>
      <c r="M192" t="s">
        <v>144</v>
      </c>
      <c r="N192">
        <v>89</v>
      </c>
      <c r="O192" s="31">
        <v>308104</v>
      </c>
      <c r="P192" s="31">
        <v>319442</v>
      </c>
      <c r="Q192" s="31">
        <v>26632</v>
      </c>
      <c r="R192" s="31">
        <v>31816</v>
      </c>
      <c r="S192" s="31">
        <f t="shared" si="10"/>
        <v>-5184</v>
      </c>
      <c r="T192" s="5">
        <f t="shared" si="11"/>
        <v>-0.16293688710082976</v>
      </c>
      <c r="U192" s="38">
        <f t="shared" si="12"/>
        <v>8.3370377095059511E-2</v>
      </c>
      <c r="V192" s="38">
        <f t="shared" si="13"/>
        <v>9.9598675189862318E-2</v>
      </c>
      <c r="W192" s="38">
        <f t="shared" si="14"/>
        <v>-1.6228298094802807E-2</v>
      </c>
    </row>
    <row r="193" spans="1:23" hidden="1" x14ac:dyDescent="0.2">
      <c r="A193" t="s">
        <v>643</v>
      </c>
      <c r="B193" t="s">
        <v>613</v>
      </c>
      <c r="C193" t="s">
        <v>612</v>
      </c>
      <c r="D193">
        <v>0.01</v>
      </c>
      <c r="E193" t="s">
        <v>458</v>
      </c>
      <c r="F193" t="s">
        <v>51</v>
      </c>
      <c r="G193">
        <v>40</v>
      </c>
      <c r="H193">
        <v>10599</v>
      </c>
      <c r="I193" t="s">
        <v>32</v>
      </c>
      <c r="J193">
        <v>400</v>
      </c>
      <c r="K193" t="s">
        <v>468</v>
      </c>
      <c r="L193" t="s">
        <v>269</v>
      </c>
      <c r="M193" t="s">
        <v>146</v>
      </c>
      <c r="N193">
        <v>89</v>
      </c>
      <c r="O193" s="31">
        <v>176352</v>
      </c>
      <c r="P193" s="31">
        <v>90606</v>
      </c>
      <c r="Q193" s="31">
        <v>10850</v>
      </c>
      <c r="R193" s="31">
        <v>9024</v>
      </c>
      <c r="S193" s="31">
        <f t="shared" si="10"/>
        <v>1826</v>
      </c>
      <c r="T193" s="5">
        <f t="shared" si="11"/>
        <v>0.20234929078014185</v>
      </c>
      <c r="U193" s="38">
        <f t="shared" si="12"/>
        <v>0.11974924397942741</v>
      </c>
      <c r="V193" s="38">
        <f t="shared" si="13"/>
        <v>9.9596053241507179E-2</v>
      </c>
      <c r="W193" s="38">
        <f t="shared" si="14"/>
        <v>2.0153190737920226E-2</v>
      </c>
    </row>
    <row r="194" spans="1:23" hidden="1" x14ac:dyDescent="0.2">
      <c r="A194" t="s">
        <v>642</v>
      </c>
      <c r="B194" t="s">
        <v>613</v>
      </c>
      <c r="C194" t="s">
        <v>612</v>
      </c>
      <c r="D194">
        <v>0.01</v>
      </c>
      <c r="E194" t="s">
        <v>458</v>
      </c>
      <c r="F194" t="s">
        <v>51</v>
      </c>
      <c r="G194">
        <v>40</v>
      </c>
      <c r="H194">
        <v>10613</v>
      </c>
      <c r="I194" t="s">
        <v>32</v>
      </c>
      <c r="J194">
        <v>200</v>
      </c>
      <c r="K194" t="s">
        <v>468</v>
      </c>
      <c r="L194" t="s">
        <v>269</v>
      </c>
      <c r="M194" t="s">
        <v>144</v>
      </c>
      <c r="N194">
        <v>89</v>
      </c>
      <c r="O194" s="31">
        <v>198730</v>
      </c>
      <c r="P194" s="31">
        <v>137402</v>
      </c>
      <c r="Q194" s="31">
        <v>12818</v>
      </c>
      <c r="R194" s="31">
        <v>13686</v>
      </c>
      <c r="S194" s="31">
        <f t="shared" si="10"/>
        <v>-868</v>
      </c>
      <c r="T194" s="5">
        <f t="shared" si="11"/>
        <v>-6.3422475522431687E-2</v>
      </c>
      <c r="U194" s="38">
        <f t="shared" si="12"/>
        <v>9.3288307302659357E-2</v>
      </c>
      <c r="V194" s="38">
        <f t="shared" si="13"/>
        <v>9.9605537037306596E-2</v>
      </c>
      <c r="W194" s="38">
        <f t="shared" si="14"/>
        <v>-6.3172297346472395E-3</v>
      </c>
    </row>
    <row r="195" spans="1:23" hidden="1" x14ac:dyDescent="0.2">
      <c r="A195" t="s">
        <v>641</v>
      </c>
      <c r="B195" t="s">
        <v>508</v>
      </c>
      <c r="C195" t="s">
        <v>507</v>
      </c>
      <c r="D195">
        <v>0.05</v>
      </c>
      <c r="E195" t="s">
        <v>506</v>
      </c>
      <c r="F195" t="s">
        <v>54</v>
      </c>
      <c r="G195">
        <v>0</v>
      </c>
      <c r="H195">
        <v>20415</v>
      </c>
      <c r="I195" t="s">
        <v>32</v>
      </c>
      <c r="J195">
        <v>0</v>
      </c>
      <c r="K195" t="s">
        <v>457</v>
      </c>
      <c r="L195" t="s">
        <v>269</v>
      </c>
      <c r="M195" t="s">
        <v>143</v>
      </c>
      <c r="N195">
        <v>89</v>
      </c>
      <c r="O195" s="31">
        <v>173308</v>
      </c>
      <c r="P195" s="31">
        <v>425294</v>
      </c>
      <c r="Q195" s="31">
        <v>17448</v>
      </c>
      <c r="R195" s="31">
        <v>21860</v>
      </c>
      <c r="S195" s="31">
        <f t="shared" si="10"/>
        <v>-4412</v>
      </c>
      <c r="T195" s="5">
        <f t="shared" si="11"/>
        <v>-0.20182982616651418</v>
      </c>
      <c r="U195" s="38">
        <f t="shared" si="12"/>
        <v>4.1025737489830565E-2</v>
      </c>
      <c r="V195" s="38">
        <f t="shared" si="13"/>
        <v>5.1399737593288405E-2</v>
      </c>
      <c r="W195" s="38">
        <f t="shared" si="14"/>
        <v>-1.0374000103457841E-2</v>
      </c>
    </row>
    <row r="196" spans="1:23" hidden="1" x14ac:dyDescent="0.2">
      <c r="A196" t="s">
        <v>640</v>
      </c>
      <c r="B196" t="s">
        <v>508</v>
      </c>
      <c r="C196" t="s">
        <v>507</v>
      </c>
      <c r="D196">
        <v>0.05</v>
      </c>
      <c r="E196" t="s">
        <v>506</v>
      </c>
      <c r="F196" t="s">
        <v>54</v>
      </c>
      <c r="G196">
        <v>0</v>
      </c>
      <c r="H196">
        <v>20414</v>
      </c>
      <c r="I196" t="s">
        <v>32</v>
      </c>
      <c r="J196">
        <v>0</v>
      </c>
      <c r="K196" t="s">
        <v>457</v>
      </c>
      <c r="L196" t="s">
        <v>269</v>
      </c>
      <c r="M196" t="s">
        <v>143</v>
      </c>
      <c r="N196">
        <v>89</v>
      </c>
      <c r="O196" s="31">
        <v>133280</v>
      </c>
      <c r="P196" s="31">
        <v>337690</v>
      </c>
      <c r="Q196" s="31">
        <v>15672</v>
      </c>
      <c r="R196" s="31">
        <v>17358</v>
      </c>
      <c r="S196" s="31">
        <f t="shared" si="10"/>
        <v>-1686</v>
      </c>
      <c r="T196" s="5">
        <f t="shared" si="11"/>
        <v>-9.7131005876253021E-2</v>
      </c>
      <c r="U196" s="38">
        <f t="shared" si="12"/>
        <v>4.6409428766028014E-2</v>
      </c>
      <c r="V196" s="38">
        <f t="shared" si="13"/>
        <v>5.1402173591163496E-2</v>
      </c>
      <c r="W196" s="38">
        <f t="shared" si="14"/>
        <v>-4.9927448251354811E-3</v>
      </c>
    </row>
    <row r="197" spans="1:23" hidden="1" x14ac:dyDescent="0.2">
      <c r="A197" t="s">
        <v>639</v>
      </c>
      <c r="B197" t="s">
        <v>508</v>
      </c>
      <c r="C197" t="s">
        <v>507</v>
      </c>
      <c r="D197">
        <v>0.05</v>
      </c>
      <c r="E197" t="s">
        <v>506</v>
      </c>
      <c r="F197" t="s">
        <v>54</v>
      </c>
      <c r="G197">
        <v>1</v>
      </c>
      <c r="H197">
        <v>20460</v>
      </c>
      <c r="I197" t="s">
        <v>32</v>
      </c>
      <c r="J197">
        <v>30</v>
      </c>
      <c r="K197" t="s">
        <v>457</v>
      </c>
      <c r="L197" t="s">
        <v>269</v>
      </c>
      <c r="M197" t="s">
        <v>63</v>
      </c>
      <c r="N197">
        <v>89</v>
      </c>
      <c r="O197" s="31">
        <v>211338</v>
      </c>
      <c r="P197" s="31">
        <v>565552</v>
      </c>
      <c r="Q197" s="31">
        <v>26154</v>
      </c>
      <c r="R197" s="31">
        <v>13574</v>
      </c>
      <c r="S197" s="31">
        <f t="shared" si="10"/>
        <v>12580</v>
      </c>
      <c r="T197" s="5">
        <f t="shared" si="11"/>
        <v>0.92677176955945184</v>
      </c>
      <c r="U197" s="38">
        <f t="shared" si="12"/>
        <v>4.6245084448468046E-2</v>
      </c>
      <c r="V197" s="38">
        <f t="shared" si="13"/>
        <v>2.4001329674371234E-2</v>
      </c>
      <c r="W197" s="38">
        <f t="shared" si="14"/>
        <v>2.2243754774096812E-2</v>
      </c>
    </row>
    <row r="198" spans="1:23" hidden="1" x14ac:dyDescent="0.2">
      <c r="A198" t="s">
        <v>638</v>
      </c>
      <c r="B198" t="s">
        <v>508</v>
      </c>
      <c r="C198" t="s">
        <v>507</v>
      </c>
      <c r="D198">
        <v>0.05</v>
      </c>
      <c r="E198" t="s">
        <v>506</v>
      </c>
      <c r="F198" t="s">
        <v>54</v>
      </c>
      <c r="G198">
        <v>1</v>
      </c>
      <c r="H198">
        <v>20461</v>
      </c>
      <c r="I198" t="s">
        <v>32</v>
      </c>
      <c r="J198">
        <v>30</v>
      </c>
      <c r="K198" t="s">
        <v>457</v>
      </c>
      <c r="L198" t="s">
        <v>269</v>
      </c>
      <c r="M198" t="s">
        <v>63</v>
      </c>
      <c r="N198">
        <v>89</v>
      </c>
      <c r="O198" s="31">
        <v>248282</v>
      </c>
      <c r="P198" s="31">
        <v>715894</v>
      </c>
      <c r="Q198" s="31">
        <v>23676</v>
      </c>
      <c r="R198" s="31">
        <v>17182</v>
      </c>
      <c r="S198" s="31">
        <f t="shared" si="10"/>
        <v>6494</v>
      </c>
      <c r="T198" s="5">
        <f t="shared" si="11"/>
        <v>0.37795367244791062</v>
      </c>
      <c r="U198" s="38">
        <f t="shared" si="12"/>
        <v>3.3071935230634703E-2</v>
      </c>
      <c r="V198" s="38">
        <f t="shared" si="13"/>
        <v>2.400075988903385E-2</v>
      </c>
      <c r="W198" s="38">
        <f t="shared" si="14"/>
        <v>9.0711753416008525E-3</v>
      </c>
    </row>
    <row r="199" spans="1:23" hidden="1" x14ac:dyDescent="0.2">
      <c r="A199" t="s">
        <v>637</v>
      </c>
      <c r="B199" t="s">
        <v>470</v>
      </c>
      <c r="C199" t="s">
        <v>459</v>
      </c>
      <c r="D199">
        <v>0.05</v>
      </c>
      <c r="E199" t="s">
        <v>506</v>
      </c>
      <c r="F199" t="s">
        <v>54</v>
      </c>
      <c r="G199">
        <v>0</v>
      </c>
      <c r="H199">
        <v>20379</v>
      </c>
      <c r="I199" t="s">
        <v>32</v>
      </c>
      <c r="J199">
        <v>300</v>
      </c>
      <c r="K199" t="s">
        <v>468</v>
      </c>
      <c r="L199" t="s">
        <v>269</v>
      </c>
      <c r="M199" t="s">
        <v>138</v>
      </c>
      <c r="N199">
        <v>26</v>
      </c>
      <c r="O199" s="31">
        <v>31386</v>
      </c>
      <c r="P199" s="31">
        <v>51544</v>
      </c>
      <c r="Q199" s="31">
        <v>1592</v>
      </c>
      <c r="R199" s="31">
        <v>1834</v>
      </c>
      <c r="S199" s="31">
        <f t="shared" si="10"/>
        <v>-242</v>
      </c>
      <c r="T199" s="5">
        <f t="shared" si="11"/>
        <v>-0.13195201744820065</v>
      </c>
      <c r="U199" s="38">
        <f t="shared" si="12"/>
        <v>3.0886233121216824E-2</v>
      </c>
      <c r="V199" s="38">
        <f t="shared" si="13"/>
        <v>3.5581250970045011E-2</v>
      </c>
      <c r="W199" s="38">
        <f t="shared" si="14"/>
        <v>-4.6950178488281875E-3</v>
      </c>
    </row>
    <row r="200" spans="1:23" hidden="1" x14ac:dyDescent="0.2">
      <c r="A200" t="s">
        <v>636</v>
      </c>
      <c r="B200" t="s">
        <v>470</v>
      </c>
      <c r="C200" t="s">
        <v>459</v>
      </c>
      <c r="D200">
        <v>0.05</v>
      </c>
      <c r="E200" t="s">
        <v>506</v>
      </c>
      <c r="F200" t="s">
        <v>54</v>
      </c>
      <c r="G200">
        <v>0</v>
      </c>
      <c r="H200">
        <v>20378</v>
      </c>
      <c r="I200" t="s">
        <v>32</v>
      </c>
      <c r="J200">
        <v>300</v>
      </c>
      <c r="K200" t="s">
        <v>468</v>
      </c>
      <c r="L200" t="s">
        <v>269</v>
      </c>
      <c r="M200" t="s">
        <v>138</v>
      </c>
      <c r="N200">
        <v>26</v>
      </c>
      <c r="O200" s="31">
        <v>41106</v>
      </c>
      <c r="P200" s="31">
        <v>49374</v>
      </c>
      <c r="Q200" s="31">
        <v>6194</v>
      </c>
      <c r="R200" s="31">
        <v>1758</v>
      </c>
      <c r="S200" s="31">
        <f t="shared" si="10"/>
        <v>4436</v>
      </c>
      <c r="T200" s="5">
        <f t="shared" si="11"/>
        <v>2.5233219567690557</v>
      </c>
      <c r="U200" s="38">
        <f t="shared" si="12"/>
        <v>0.12545064203831977</v>
      </c>
      <c r="V200" s="38">
        <f t="shared" si="13"/>
        <v>3.5605784420950297E-2</v>
      </c>
      <c r="W200" s="38">
        <f t="shared" si="14"/>
        <v>8.9844857617369461E-2</v>
      </c>
    </row>
    <row r="201" spans="1:23" hidden="1" x14ac:dyDescent="0.2">
      <c r="A201" t="s">
        <v>635</v>
      </c>
      <c r="B201" t="s">
        <v>465</v>
      </c>
      <c r="C201" t="s">
        <v>459</v>
      </c>
      <c r="D201">
        <v>0.05</v>
      </c>
      <c r="E201" t="s">
        <v>458</v>
      </c>
      <c r="F201" t="s">
        <v>54</v>
      </c>
      <c r="G201">
        <v>0</v>
      </c>
      <c r="H201">
        <v>20477</v>
      </c>
      <c r="I201" t="s">
        <v>32</v>
      </c>
      <c r="J201">
        <v>80</v>
      </c>
      <c r="K201" t="s">
        <v>457</v>
      </c>
      <c r="L201" t="s">
        <v>269</v>
      </c>
      <c r="M201" t="s">
        <v>65</v>
      </c>
      <c r="N201">
        <v>25</v>
      </c>
      <c r="O201" s="31">
        <v>74626</v>
      </c>
      <c r="P201" s="31">
        <v>48212</v>
      </c>
      <c r="Q201" s="31">
        <v>4294</v>
      </c>
      <c r="R201" s="31">
        <v>2888</v>
      </c>
      <c r="S201" s="31">
        <f t="shared" si="10"/>
        <v>1406</v>
      </c>
      <c r="T201" s="5">
        <f t="shared" si="11"/>
        <v>0.48684210526315791</v>
      </c>
      <c r="U201" s="38">
        <f t="shared" si="12"/>
        <v>8.9064963079731191E-2</v>
      </c>
      <c r="V201" s="38">
        <f t="shared" si="13"/>
        <v>5.9902099062474075E-2</v>
      </c>
      <c r="W201" s="38">
        <f t="shared" si="14"/>
        <v>2.9162864017257116E-2</v>
      </c>
    </row>
    <row r="202" spans="1:23" hidden="1" x14ac:dyDescent="0.2">
      <c r="A202" t="s">
        <v>634</v>
      </c>
      <c r="B202" t="s">
        <v>465</v>
      </c>
      <c r="C202" t="s">
        <v>459</v>
      </c>
      <c r="D202">
        <v>0.05</v>
      </c>
      <c r="E202" t="s">
        <v>458</v>
      </c>
      <c r="F202" t="s">
        <v>54</v>
      </c>
      <c r="G202">
        <v>0</v>
      </c>
      <c r="H202">
        <v>20478</v>
      </c>
      <c r="I202" t="s">
        <v>32</v>
      </c>
      <c r="J202">
        <v>80</v>
      </c>
      <c r="K202" t="s">
        <v>457</v>
      </c>
      <c r="L202" t="s">
        <v>269</v>
      </c>
      <c r="M202" t="s">
        <v>65</v>
      </c>
      <c r="N202">
        <v>25</v>
      </c>
      <c r="O202" s="31">
        <v>101046</v>
      </c>
      <c r="P202" s="31">
        <v>67530</v>
      </c>
      <c r="Q202" s="31">
        <v>4134</v>
      </c>
      <c r="R202" s="31">
        <v>4046</v>
      </c>
      <c r="S202" s="31">
        <f t="shared" si="10"/>
        <v>88</v>
      </c>
      <c r="T202" s="5">
        <f t="shared" si="11"/>
        <v>2.1749876421156698E-2</v>
      </c>
      <c r="U202" s="38">
        <f t="shared" si="12"/>
        <v>6.1217236783651707E-2</v>
      </c>
      <c r="V202" s="38">
        <f t="shared" si="13"/>
        <v>5.9914112246409003E-2</v>
      </c>
      <c r="W202" s="38">
        <f t="shared" si="14"/>
        <v>1.3031245372427044E-3</v>
      </c>
    </row>
    <row r="203" spans="1:23" hidden="1" x14ac:dyDescent="0.2">
      <c r="A203" t="s">
        <v>629</v>
      </c>
      <c r="B203" t="s">
        <v>470</v>
      </c>
      <c r="C203" t="s">
        <v>459</v>
      </c>
      <c r="D203">
        <v>0.05</v>
      </c>
      <c r="E203" t="s">
        <v>506</v>
      </c>
      <c r="F203" t="s">
        <v>54</v>
      </c>
      <c r="G203">
        <v>0</v>
      </c>
      <c r="H203">
        <v>20379</v>
      </c>
      <c r="I203" t="s">
        <v>32</v>
      </c>
      <c r="J203">
        <v>300</v>
      </c>
      <c r="K203" t="s">
        <v>468</v>
      </c>
      <c r="L203" t="s">
        <v>269</v>
      </c>
      <c r="M203" t="s">
        <v>138</v>
      </c>
      <c r="N203">
        <v>63</v>
      </c>
      <c r="O203" s="31">
        <v>129918</v>
      </c>
      <c r="P203" s="31">
        <v>217134</v>
      </c>
      <c r="Q203" s="31">
        <v>6624</v>
      </c>
      <c r="R203" s="31">
        <v>7730</v>
      </c>
      <c r="S203" s="31">
        <f t="shared" si="10"/>
        <v>-1106</v>
      </c>
      <c r="T203" s="5">
        <f t="shared" si="11"/>
        <v>-0.14307891332470893</v>
      </c>
      <c r="U203" s="38">
        <f t="shared" si="12"/>
        <v>3.0506507502279699E-2</v>
      </c>
      <c r="V203" s="38">
        <f t="shared" si="13"/>
        <v>3.5600136321349951E-2</v>
      </c>
      <c r="W203" s="38">
        <f t="shared" si="14"/>
        <v>-5.0936288190702519E-3</v>
      </c>
    </row>
    <row r="204" spans="1:23" hidden="1" x14ac:dyDescent="0.2">
      <c r="A204" t="s">
        <v>628</v>
      </c>
      <c r="B204" t="s">
        <v>470</v>
      </c>
      <c r="C204" t="s">
        <v>459</v>
      </c>
      <c r="D204">
        <v>0.05</v>
      </c>
      <c r="E204" t="s">
        <v>506</v>
      </c>
      <c r="F204" t="s">
        <v>54</v>
      </c>
      <c r="G204">
        <v>0</v>
      </c>
      <c r="H204">
        <v>20378</v>
      </c>
      <c r="I204" t="s">
        <v>32</v>
      </c>
      <c r="J204">
        <v>300</v>
      </c>
      <c r="K204" t="s">
        <v>468</v>
      </c>
      <c r="L204" t="s">
        <v>269</v>
      </c>
      <c r="M204" t="s">
        <v>138</v>
      </c>
      <c r="N204">
        <v>63</v>
      </c>
      <c r="O204" s="31">
        <v>82178</v>
      </c>
      <c r="P204" s="31">
        <v>134846</v>
      </c>
      <c r="Q204" s="31">
        <v>5140</v>
      </c>
      <c r="R204" s="31">
        <v>4800</v>
      </c>
      <c r="S204" s="31">
        <f t="shared" si="10"/>
        <v>340</v>
      </c>
      <c r="T204" s="5">
        <f t="shared" si="11"/>
        <v>7.0833333333333331E-2</v>
      </c>
      <c r="U204" s="38">
        <f t="shared" si="12"/>
        <v>3.8117556323509778E-2</v>
      </c>
      <c r="V204" s="38">
        <f t="shared" si="13"/>
        <v>3.5596161547246485E-2</v>
      </c>
      <c r="W204" s="38">
        <f t="shared" si="14"/>
        <v>2.5213947762632929E-3</v>
      </c>
    </row>
    <row r="205" spans="1:23" hidden="1" x14ac:dyDescent="0.2">
      <c r="A205" t="s">
        <v>633</v>
      </c>
      <c r="B205" t="s">
        <v>470</v>
      </c>
      <c r="C205" t="s">
        <v>459</v>
      </c>
      <c r="D205">
        <v>0.05</v>
      </c>
      <c r="E205" t="s">
        <v>506</v>
      </c>
      <c r="F205" t="s">
        <v>54</v>
      </c>
      <c r="G205">
        <v>5</v>
      </c>
      <c r="H205">
        <v>20368</v>
      </c>
      <c r="I205" t="s">
        <v>32</v>
      </c>
      <c r="J205">
        <v>300</v>
      </c>
      <c r="K205" t="s">
        <v>457</v>
      </c>
      <c r="L205" t="s">
        <v>269</v>
      </c>
      <c r="M205" t="s">
        <v>140</v>
      </c>
      <c r="N205">
        <v>89</v>
      </c>
      <c r="O205" s="31">
        <v>264560</v>
      </c>
      <c r="P205" s="31">
        <v>554230</v>
      </c>
      <c r="Q205" s="31">
        <v>34922</v>
      </c>
      <c r="R205" s="31">
        <v>19676</v>
      </c>
      <c r="S205" s="31">
        <f t="shared" ref="S205:S268" si="15">Q205-R205</f>
        <v>15246</v>
      </c>
      <c r="T205" s="5">
        <f t="shared" ref="T205:T268" si="16">S205/R205</f>
        <v>0.77485261231957714</v>
      </c>
      <c r="U205" s="38">
        <f t="shared" ref="U205:U268" si="17">Q205/P205</f>
        <v>6.3009941720946178E-2</v>
      </c>
      <c r="V205" s="38">
        <f t="shared" ref="V205:V268" si="18">R205/P205</f>
        <v>3.5501506594735041E-2</v>
      </c>
      <c r="W205" s="38">
        <f t="shared" ref="W205:W268" si="19">U205-V205</f>
        <v>2.7508435126211137E-2</v>
      </c>
    </row>
    <row r="206" spans="1:23" hidden="1" x14ac:dyDescent="0.2">
      <c r="A206" t="s">
        <v>632</v>
      </c>
      <c r="B206" t="s">
        <v>470</v>
      </c>
      <c r="C206" t="s">
        <v>459</v>
      </c>
      <c r="D206">
        <v>0.05</v>
      </c>
      <c r="E206" t="s">
        <v>506</v>
      </c>
      <c r="F206" t="s">
        <v>54</v>
      </c>
      <c r="G206">
        <v>5</v>
      </c>
      <c r="H206">
        <v>20369</v>
      </c>
      <c r="I206" t="s">
        <v>32</v>
      </c>
      <c r="J206">
        <v>300</v>
      </c>
      <c r="K206" t="s">
        <v>457</v>
      </c>
      <c r="L206" t="s">
        <v>269</v>
      </c>
      <c r="M206" t="s">
        <v>140</v>
      </c>
      <c r="N206">
        <v>89</v>
      </c>
      <c r="O206" s="31">
        <v>266450</v>
      </c>
      <c r="P206" s="31">
        <v>625372</v>
      </c>
      <c r="Q206" s="31">
        <v>19520</v>
      </c>
      <c r="R206" s="31">
        <v>22200</v>
      </c>
      <c r="S206" s="31">
        <f t="shared" si="15"/>
        <v>-2680</v>
      </c>
      <c r="T206" s="5">
        <f t="shared" si="16"/>
        <v>-0.12072072072072072</v>
      </c>
      <c r="U206" s="38">
        <f t="shared" si="17"/>
        <v>3.1213421771361684E-2</v>
      </c>
      <c r="V206" s="38">
        <f t="shared" si="18"/>
        <v>3.5498871071937985E-2</v>
      </c>
      <c r="W206" s="38">
        <f t="shared" si="19"/>
        <v>-4.2854493005763002E-3</v>
      </c>
    </row>
    <row r="207" spans="1:23" hidden="1" x14ac:dyDescent="0.2">
      <c r="A207" t="s">
        <v>631</v>
      </c>
      <c r="B207" t="s">
        <v>470</v>
      </c>
      <c r="C207" t="s">
        <v>459</v>
      </c>
      <c r="D207">
        <v>0.05</v>
      </c>
      <c r="E207" t="s">
        <v>506</v>
      </c>
      <c r="F207" t="s">
        <v>54</v>
      </c>
      <c r="G207">
        <v>5</v>
      </c>
      <c r="H207">
        <v>20366</v>
      </c>
      <c r="I207" t="s">
        <v>32</v>
      </c>
      <c r="J207">
        <v>300</v>
      </c>
      <c r="K207" t="s">
        <v>457</v>
      </c>
      <c r="L207" t="s">
        <v>269</v>
      </c>
      <c r="M207" t="s">
        <v>140</v>
      </c>
      <c r="N207">
        <v>89</v>
      </c>
      <c r="O207" s="31">
        <v>215498</v>
      </c>
      <c r="P207" s="31">
        <v>583966</v>
      </c>
      <c r="Q207" s="31">
        <v>2486</v>
      </c>
      <c r="R207" s="31">
        <v>20730</v>
      </c>
      <c r="S207" s="31">
        <f t="shared" si="15"/>
        <v>-18244</v>
      </c>
      <c r="T207" s="5">
        <f t="shared" si="16"/>
        <v>-0.88007718282682101</v>
      </c>
      <c r="U207" s="38">
        <f t="shared" si="17"/>
        <v>4.2570971597661504E-3</v>
      </c>
      <c r="V207" s="38">
        <f t="shared" si="18"/>
        <v>3.5498642044228604E-2</v>
      </c>
      <c r="W207" s="38">
        <f t="shared" si="19"/>
        <v>-3.1241544884462454E-2</v>
      </c>
    </row>
    <row r="208" spans="1:23" hidden="1" x14ac:dyDescent="0.2">
      <c r="A208" t="s">
        <v>630</v>
      </c>
      <c r="B208" t="s">
        <v>470</v>
      </c>
      <c r="C208" t="s">
        <v>459</v>
      </c>
      <c r="D208">
        <v>0.05</v>
      </c>
      <c r="E208" t="s">
        <v>506</v>
      </c>
      <c r="F208" t="s">
        <v>54</v>
      </c>
      <c r="G208">
        <v>5</v>
      </c>
      <c r="H208">
        <v>20367</v>
      </c>
      <c r="I208" t="s">
        <v>32</v>
      </c>
      <c r="J208">
        <v>300</v>
      </c>
      <c r="K208" t="s">
        <v>457</v>
      </c>
      <c r="L208" t="s">
        <v>269</v>
      </c>
      <c r="M208" t="s">
        <v>140</v>
      </c>
      <c r="N208">
        <v>89</v>
      </c>
      <c r="O208" s="31">
        <v>228454</v>
      </c>
      <c r="P208" s="31">
        <v>634614</v>
      </c>
      <c r="Q208" s="31">
        <v>15086</v>
      </c>
      <c r="R208" s="31">
        <v>22528</v>
      </c>
      <c r="S208" s="31">
        <f t="shared" si="15"/>
        <v>-7442</v>
      </c>
      <c r="T208" s="5">
        <f t="shared" si="16"/>
        <v>-0.33034446022727271</v>
      </c>
      <c r="U208" s="38">
        <f t="shared" si="17"/>
        <v>2.3771930653909305E-2</v>
      </c>
      <c r="V208" s="38">
        <f t="shared" si="18"/>
        <v>3.5498744118472016E-2</v>
      </c>
      <c r="W208" s="38">
        <f t="shared" si="19"/>
        <v>-1.172681346456271E-2</v>
      </c>
    </row>
    <row r="209" spans="1:23" hidden="1" x14ac:dyDescent="0.2">
      <c r="A209" t="s">
        <v>629</v>
      </c>
      <c r="B209" t="s">
        <v>549</v>
      </c>
      <c r="C209" t="s">
        <v>459</v>
      </c>
      <c r="D209">
        <v>0.01</v>
      </c>
      <c r="E209" t="s">
        <v>458</v>
      </c>
      <c r="F209" t="s">
        <v>51</v>
      </c>
      <c r="G209">
        <v>25</v>
      </c>
      <c r="H209">
        <v>10549</v>
      </c>
      <c r="I209" t="s">
        <v>29</v>
      </c>
      <c r="J209">
        <v>250</v>
      </c>
      <c r="K209" t="s">
        <v>468</v>
      </c>
      <c r="L209" t="s">
        <v>269</v>
      </c>
      <c r="M209" t="s">
        <v>89</v>
      </c>
      <c r="N209">
        <v>21</v>
      </c>
      <c r="O209" s="31">
        <v>45642</v>
      </c>
      <c r="P209" s="31">
        <v>55832</v>
      </c>
      <c r="Q209" s="31">
        <v>5734</v>
      </c>
      <c r="R209" s="31">
        <v>6426</v>
      </c>
      <c r="S209" s="31">
        <f t="shared" si="15"/>
        <v>-692</v>
      </c>
      <c r="T209" s="5">
        <f t="shared" si="16"/>
        <v>-0.10768751945222534</v>
      </c>
      <c r="U209" s="38">
        <f t="shared" si="17"/>
        <v>0.10270096002292592</v>
      </c>
      <c r="V209" s="38">
        <f t="shared" si="18"/>
        <v>0.11509528585757271</v>
      </c>
      <c r="W209" s="38">
        <f t="shared" si="19"/>
        <v>-1.2394325834646794E-2</v>
      </c>
    </row>
    <row r="210" spans="1:23" hidden="1" x14ac:dyDescent="0.2">
      <c r="A210" t="s">
        <v>628</v>
      </c>
      <c r="B210" t="s">
        <v>549</v>
      </c>
      <c r="C210" t="s">
        <v>459</v>
      </c>
      <c r="D210">
        <v>0.01</v>
      </c>
      <c r="E210" t="s">
        <v>458</v>
      </c>
      <c r="F210" t="s">
        <v>51</v>
      </c>
      <c r="G210">
        <v>25</v>
      </c>
      <c r="H210">
        <v>10762</v>
      </c>
      <c r="I210" t="s">
        <v>29</v>
      </c>
      <c r="J210">
        <v>250</v>
      </c>
      <c r="K210" t="s">
        <v>468</v>
      </c>
      <c r="L210" t="s">
        <v>269</v>
      </c>
      <c r="M210" t="s">
        <v>141</v>
      </c>
      <c r="N210">
        <v>21</v>
      </c>
      <c r="O210" s="31">
        <v>42686</v>
      </c>
      <c r="P210" s="31">
        <v>46780</v>
      </c>
      <c r="Q210" s="31">
        <v>7268</v>
      </c>
      <c r="R210" s="31">
        <v>5384</v>
      </c>
      <c r="S210" s="31">
        <f t="shared" si="15"/>
        <v>1884</v>
      </c>
      <c r="T210" s="5">
        <f t="shared" si="16"/>
        <v>0.34992570579494797</v>
      </c>
      <c r="U210" s="38">
        <f t="shared" si="17"/>
        <v>0.15536554082941428</v>
      </c>
      <c r="V210" s="38">
        <f t="shared" si="18"/>
        <v>0.11509191962377084</v>
      </c>
      <c r="W210" s="38">
        <f t="shared" si="19"/>
        <v>4.0273621205643442E-2</v>
      </c>
    </row>
    <row r="211" spans="1:23" hidden="1" x14ac:dyDescent="0.2">
      <c r="A211" t="s">
        <v>621</v>
      </c>
      <c r="B211" t="s">
        <v>582</v>
      </c>
      <c r="C211" t="s">
        <v>507</v>
      </c>
      <c r="D211">
        <v>0.01</v>
      </c>
      <c r="E211" t="s">
        <v>458</v>
      </c>
      <c r="F211" t="s">
        <v>51</v>
      </c>
      <c r="G211">
        <v>40</v>
      </c>
      <c r="H211">
        <v>11200</v>
      </c>
      <c r="I211" t="s">
        <v>36</v>
      </c>
      <c r="J211">
        <v>200</v>
      </c>
      <c r="K211" t="s">
        <v>468</v>
      </c>
      <c r="L211" t="s">
        <v>269</v>
      </c>
      <c r="M211" t="s">
        <v>103</v>
      </c>
      <c r="N211">
        <v>7</v>
      </c>
      <c r="O211" s="31">
        <v>20012</v>
      </c>
      <c r="P211" s="31">
        <v>14662</v>
      </c>
      <c r="Q211" s="31">
        <v>1592</v>
      </c>
      <c r="R211" s="31">
        <v>1454</v>
      </c>
      <c r="S211" s="31">
        <f t="shared" si="15"/>
        <v>138</v>
      </c>
      <c r="T211" s="5">
        <f t="shared" si="16"/>
        <v>9.4910591471801919E-2</v>
      </c>
      <c r="U211" s="38">
        <f t="shared" si="17"/>
        <v>0.10858000272814078</v>
      </c>
      <c r="V211" s="38">
        <f t="shared" si="18"/>
        <v>9.9167917064520536E-2</v>
      </c>
      <c r="W211" s="38">
        <f t="shared" si="19"/>
        <v>9.4120856636202427E-3</v>
      </c>
    </row>
    <row r="212" spans="1:23" hidden="1" x14ac:dyDescent="0.2">
      <c r="A212" t="s">
        <v>620</v>
      </c>
      <c r="B212" t="s">
        <v>627</v>
      </c>
      <c r="C212" t="s">
        <v>507</v>
      </c>
      <c r="D212">
        <v>0.01</v>
      </c>
      <c r="E212" t="s">
        <v>256</v>
      </c>
      <c r="F212" t="s">
        <v>51</v>
      </c>
      <c r="G212">
        <v>40</v>
      </c>
      <c r="H212">
        <v>11211</v>
      </c>
      <c r="I212" t="s">
        <v>32</v>
      </c>
      <c r="J212">
        <v>400</v>
      </c>
      <c r="K212" t="s">
        <v>457</v>
      </c>
      <c r="L212" t="s">
        <v>269</v>
      </c>
      <c r="M212" t="s">
        <v>1090</v>
      </c>
      <c r="N212">
        <v>29</v>
      </c>
      <c r="O212" s="31">
        <v>63760</v>
      </c>
      <c r="P212" s="31">
        <v>100500</v>
      </c>
      <c r="Q212" s="31">
        <v>5766</v>
      </c>
      <c r="R212" s="31">
        <v>9628</v>
      </c>
      <c r="S212" s="31">
        <f t="shared" si="15"/>
        <v>-3862</v>
      </c>
      <c r="T212" s="5">
        <f t="shared" si="16"/>
        <v>-0.40112172829248027</v>
      </c>
      <c r="U212" s="38">
        <f t="shared" si="17"/>
        <v>5.7373134328358208E-2</v>
      </c>
      <c r="V212" s="38">
        <f t="shared" si="18"/>
        <v>9.5800995024875615E-2</v>
      </c>
      <c r="W212" s="38">
        <f t="shared" si="19"/>
        <v>-3.8427860696517407E-2</v>
      </c>
    </row>
    <row r="213" spans="1:23" hidden="1" x14ac:dyDescent="0.2">
      <c r="A213" t="s">
        <v>619</v>
      </c>
      <c r="B213" t="s">
        <v>627</v>
      </c>
      <c r="C213" t="s">
        <v>507</v>
      </c>
      <c r="D213">
        <v>0.01</v>
      </c>
      <c r="E213" t="s">
        <v>256</v>
      </c>
      <c r="F213" t="s">
        <v>51</v>
      </c>
      <c r="G213">
        <v>40</v>
      </c>
      <c r="H213">
        <v>11212</v>
      </c>
      <c r="I213" t="s">
        <v>32</v>
      </c>
      <c r="J213">
        <v>400</v>
      </c>
      <c r="K213" t="s">
        <v>457</v>
      </c>
      <c r="L213" t="s">
        <v>269</v>
      </c>
      <c r="M213" t="s">
        <v>1090</v>
      </c>
      <c r="N213">
        <v>29</v>
      </c>
      <c r="O213" s="31">
        <v>62570</v>
      </c>
      <c r="P213" s="31">
        <v>87102</v>
      </c>
      <c r="Q213" s="31">
        <v>6184</v>
      </c>
      <c r="R213" s="31">
        <v>8344</v>
      </c>
      <c r="S213" s="31">
        <f t="shared" si="15"/>
        <v>-2160</v>
      </c>
      <c r="T213" s="5">
        <f t="shared" si="16"/>
        <v>-0.25886864813039312</v>
      </c>
      <c r="U213" s="38">
        <f t="shared" si="17"/>
        <v>7.099722164818259E-2</v>
      </c>
      <c r="V213" s="38">
        <f t="shared" si="18"/>
        <v>9.5795733737457228E-2</v>
      </c>
      <c r="W213" s="38">
        <f t="shared" si="19"/>
        <v>-2.4798512089274638E-2</v>
      </c>
    </row>
    <row r="214" spans="1:23" hidden="1" x14ac:dyDescent="0.2">
      <c r="A214" t="s">
        <v>626</v>
      </c>
      <c r="B214" t="s">
        <v>625</v>
      </c>
      <c r="C214" t="s">
        <v>507</v>
      </c>
      <c r="D214">
        <v>1</v>
      </c>
      <c r="E214" t="s">
        <v>256</v>
      </c>
      <c r="F214" t="s">
        <v>116</v>
      </c>
      <c r="G214">
        <v>1</v>
      </c>
      <c r="H214">
        <v>60109</v>
      </c>
      <c r="I214" t="s">
        <v>32</v>
      </c>
      <c r="J214">
        <v>3</v>
      </c>
      <c r="K214" t="s">
        <v>468</v>
      </c>
      <c r="L214" t="s">
        <v>269</v>
      </c>
      <c r="M214" t="s">
        <v>131</v>
      </c>
      <c r="N214">
        <v>89</v>
      </c>
      <c r="O214" s="31">
        <v>69706</v>
      </c>
      <c r="P214" s="31">
        <v>172136</v>
      </c>
      <c r="Q214" s="31">
        <v>19556</v>
      </c>
      <c r="R214" s="31">
        <v>12858</v>
      </c>
      <c r="S214" s="31">
        <f t="shared" si="15"/>
        <v>6698</v>
      </c>
      <c r="T214" s="5">
        <f t="shared" si="16"/>
        <v>0.52092082750038882</v>
      </c>
      <c r="U214" s="38">
        <f t="shared" si="17"/>
        <v>0.11360784495979923</v>
      </c>
      <c r="V214" s="38">
        <f t="shared" si="18"/>
        <v>7.4696751405865125E-2</v>
      </c>
      <c r="W214" s="38">
        <f t="shared" si="19"/>
        <v>3.8911093553934101E-2</v>
      </c>
    </row>
    <row r="215" spans="1:23" hidden="1" x14ac:dyDescent="0.2">
      <c r="A215" t="s">
        <v>624</v>
      </c>
      <c r="B215" t="s">
        <v>470</v>
      </c>
      <c r="C215" t="s">
        <v>507</v>
      </c>
      <c r="D215">
        <v>0.01</v>
      </c>
      <c r="E215" t="s">
        <v>458</v>
      </c>
      <c r="F215" t="s">
        <v>51</v>
      </c>
      <c r="G215">
        <v>20</v>
      </c>
      <c r="H215">
        <v>10790</v>
      </c>
      <c r="I215" t="s">
        <v>32</v>
      </c>
      <c r="J215">
        <v>300</v>
      </c>
      <c r="K215" t="s">
        <v>468</v>
      </c>
      <c r="L215" t="s">
        <v>269</v>
      </c>
      <c r="M215" t="s">
        <v>136</v>
      </c>
      <c r="N215">
        <v>89</v>
      </c>
      <c r="O215" s="31">
        <v>118606</v>
      </c>
      <c r="P215" s="31">
        <v>68086</v>
      </c>
      <c r="Q215" s="31">
        <v>12192</v>
      </c>
      <c r="R215" s="31">
        <v>10206</v>
      </c>
      <c r="S215" s="31">
        <f t="shared" si="15"/>
        <v>1986</v>
      </c>
      <c r="T215" s="5">
        <f t="shared" si="16"/>
        <v>0.19459141681363903</v>
      </c>
      <c r="U215" s="38">
        <f t="shared" si="17"/>
        <v>0.17906764973709721</v>
      </c>
      <c r="V215" s="38">
        <f t="shared" si="18"/>
        <v>0.14989865758011925</v>
      </c>
      <c r="W215" s="38">
        <f t="shared" si="19"/>
        <v>2.9168992156977963E-2</v>
      </c>
    </row>
    <row r="216" spans="1:23" hidden="1" x14ac:dyDescent="0.2">
      <c r="A216" t="s">
        <v>623</v>
      </c>
      <c r="B216" t="s">
        <v>470</v>
      </c>
      <c r="C216" t="s">
        <v>507</v>
      </c>
      <c r="D216">
        <v>0.01</v>
      </c>
      <c r="E216" t="s">
        <v>458</v>
      </c>
      <c r="F216" t="s">
        <v>51</v>
      </c>
      <c r="G216">
        <v>20</v>
      </c>
      <c r="H216">
        <v>10542</v>
      </c>
      <c r="I216" t="s">
        <v>32</v>
      </c>
      <c r="J216">
        <v>400</v>
      </c>
      <c r="K216" t="s">
        <v>468</v>
      </c>
      <c r="L216" t="s">
        <v>269</v>
      </c>
      <c r="M216" t="s">
        <v>137</v>
      </c>
      <c r="N216">
        <v>89</v>
      </c>
      <c r="O216" s="31">
        <v>116066</v>
      </c>
      <c r="P216" s="31">
        <v>96426</v>
      </c>
      <c r="Q216" s="31">
        <v>6862</v>
      </c>
      <c r="R216" s="31">
        <v>9642</v>
      </c>
      <c r="S216" s="31">
        <f t="shared" si="15"/>
        <v>-2780</v>
      </c>
      <c r="T216" s="5">
        <f t="shared" si="16"/>
        <v>-0.288321924911844</v>
      </c>
      <c r="U216" s="38">
        <f t="shared" si="17"/>
        <v>7.1163379171592725E-2</v>
      </c>
      <c r="V216" s="38">
        <f t="shared" si="18"/>
        <v>9.9993777611847426E-2</v>
      </c>
      <c r="W216" s="38">
        <f t="shared" si="19"/>
        <v>-2.8830398440254701E-2</v>
      </c>
    </row>
    <row r="217" spans="1:23" hidden="1" x14ac:dyDescent="0.2">
      <c r="A217" t="s">
        <v>622</v>
      </c>
      <c r="B217" t="s">
        <v>460</v>
      </c>
      <c r="C217" t="s">
        <v>459</v>
      </c>
      <c r="D217">
        <v>0.01</v>
      </c>
      <c r="E217" t="s">
        <v>458</v>
      </c>
      <c r="F217" t="s">
        <v>51</v>
      </c>
      <c r="G217">
        <v>50</v>
      </c>
      <c r="H217">
        <v>11193</v>
      </c>
      <c r="I217" t="s">
        <v>35</v>
      </c>
      <c r="J217">
        <v>250</v>
      </c>
      <c r="K217" t="s">
        <v>457</v>
      </c>
      <c r="L217" t="s">
        <v>269</v>
      </c>
      <c r="M217" t="s">
        <v>1091</v>
      </c>
      <c r="N217">
        <v>64</v>
      </c>
      <c r="O217" s="31">
        <v>57960</v>
      </c>
      <c r="P217" s="31">
        <v>57084</v>
      </c>
      <c r="Q217" s="31">
        <v>7608</v>
      </c>
      <c r="R217" s="31">
        <v>6548</v>
      </c>
      <c r="S217" s="31">
        <f t="shared" si="15"/>
        <v>1060</v>
      </c>
      <c r="T217" s="5">
        <f t="shared" si="16"/>
        <v>0.16188149053145998</v>
      </c>
      <c r="U217" s="38">
        <f t="shared" si="17"/>
        <v>0.13327727559386168</v>
      </c>
      <c r="V217" s="38">
        <f t="shared" si="18"/>
        <v>0.11470814939387569</v>
      </c>
      <c r="W217" s="38">
        <f t="shared" si="19"/>
        <v>1.8569126199985991E-2</v>
      </c>
    </row>
    <row r="218" spans="1:23" hidden="1" x14ac:dyDescent="0.2">
      <c r="A218" t="s">
        <v>622</v>
      </c>
      <c r="B218" t="s">
        <v>460</v>
      </c>
      <c r="C218" t="s">
        <v>507</v>
      </c>
      <c r="D218">
        <v>0.01</v>
      </c>
      <c r="E218" t="s">
        <v>458</v>
      </c>
      <c r="F218" t="s">
        <v>51</v>
      </c>
      <c r="G218">
        <v>25</v>
      </c>
      <c r="H218">
        <v>11213</v>
      </c>
      <c r="I218" t="s">
        <v>35</v>
      </c>
      <c r="J218">
        <v>300</v>
      </c>
      <c r="K218" t="s">
        <v>468</v>
      </c>
      <c r="L218" t="s">
        <v>269</v>
      </c>
      <c r="M218" t="s">
        <v>1092</v>
      </c>
      <c r="N218">
        <v>19</v>
      </c>
      <c r="O218" s="31">
        <v>50928</v>
      </c>
      <c r="P218" s="31">
        <v>57292</v>
      </c>
      <c r="Q218" s="31">
        <v>8232</v>
      </c>
      <c r="R218" s="31">
        <v>6194</v>
      </c>
      <c r="S218" s="31">
        <f t="shared" si="15"/>
        <v>2038</v>
      </c>
      <c r="T218" s="5">
        <f t="shared" si="16"/>
        <v>0.32902809170164676</v>
      </c>
      <c r="U218" s="38">
        <f t="shared" si="17"/>
        <v>0.14368498219646722</v>
      </c>
      <c r="V218" s="38">
        <f t="shared" si="18"/>
        <v>0.10811282552537876</v>
      </c>
      <c r="W218" s="38">
        <f t="shared" si="19"/>
        <v>3.5572156671088456E-2</v>
      </c>
    </row>
    <row r="219" spans="1:23" hidden="1" x14ac:dyDescent="0.2">
      <c r="A219" t="s">
        <v>621</v>
      </c>
      <c r="B219" t="s">
        <v>460</v>
      </c>
      <c r="C219" t="s">
        <v>507</v>
      </c>
      <c r="D219">
        <v>0.01</v>
      </c>
      <c r="E219" t="s">
        <v>458</v>
      </c>
      <c r="F219" t="s">
        <v>51</v>
      </c>
      <c r="G219">
        <v>50</v>
      </c>
      <c r="H219">
        <v>11194</v>
      </c>
      <c r="I219" t="s">
        <v>35</v>
      </c>
      <c r="J219">
        <v>250</v>
      </c>
      <c r="K219" t="s">
        <v>468</v>
      </c>
      <c r="L219" t="s">
        <v>269</v>
      </c>
      <c r="M219" t="s">
        <v>1093</v>
      </c>
      <c r="N219">
        <v>82</v>
      </c>
      <c r="O219" s="31">
        <v>227196</v>
      </c>
      <c r="P219" s="31">
        <v>221158</v>
      </c>
      <c r="Q219" s="31">
        <v>33530</v>
      </c>
      <c r="R219" s="31">
        <v>24902</v>
      </c>
      <c r="S219" s="31">
        <f t="shared" si="15"/>
        <v>8628</v>
      </c>
      <c r="T219" s="5">
        <f t="shared" si="16"/>
        <v>0.34647819452252832</v>
      </c>
      <c r="U219" s="38">
        <f t="shared" si="17"/>
        <v>0.15161106539216307</v>
      </c>
      <c r="V219" s="38">
        <f t="shared" si="18"/>
        <v>0.11259823293753787</v>
      </c>
      <c r="W219" s="38">
        <f t="shared" si="19"/>
        <v>3.9012832454625196E-2</v>
      </c>
    </row>
    <row r="220" spans="1:23" hidden="1" x14ac:dyDescent="0.2">
      <c r="A220" t="s">
        <v>620</v>
      </c>
      <c r="B220" t="s">
        <v>618</v>
      </c>
      <c r="C220" t="s">
        <v>507</v>
      </c>
      <c r="D220">
        <v>0.01</v>
      </c>
      <c r="E220" t="s">
        <v>458</v>
      </c>
      <c r="F220" t="s">
        <v>51</v>
      </c>
      <c r="G220">
        <v>60</v>
      </c>
      <c r="H220">
        <v>11197</v>
      </c>
      <c r="I220" t="s">
        <v>32</v>
      </c>
      <c r="J220">
        <v>600</v>
      </c>
      <c r="K220" t="s">
        <v>468</v>
      </c>
      <c r="L220" t="s">
        <v>269</v>
      </c>
      <c r="M220" t="s">
        <v>134</v>
      </c>
      <c r="N220">
        <v>60</v>
      </c>
      <c r="O220" s="31">
        <v>99994</v>
      </c>
      <c r="P220" s="31">
        <v>161300</v>
      </c>
      <c r="Q220" s="31">
        <v>12922</v>
      </c>
      <c r="R220" s="31">
        <v>16436</v>
      </c>
      <c r="S220" s="31">
        <f t="shared" si="15"/>
        <v>-3514</v>
      </c>
      <c r="T220" s="5">
        <f t="shared" si="16"/>
        <v>-0.21379897785349233</v>
      </c>
      <c r="U220" s="38">
        <f t="shared" si="17"/>
        <v>8.0111593304401735E-2</v>
      </c>
      <c r="V220" s="38">
        <f t="shared" si="18"/>
        <v>0.10189708617482951</v>
      </c>
      <c r="W220" s="38">
        <f t="shared" si="19"/>
        <v>-2.1785492870427775E-2</v>
      </c>
    </row>
    <row r="221" spans="1:23" hidden="1" x14ac:dyDescent="0.2">
      <c r="A221" t="s">
        <v>619</v>
      </c>
      <c r="B221" t="s">
        <v>618</v>
      </c>
      <c r="C221" t="s">
        <v>507</v>
      </c>
      <c r="D221">
        <v>0.01</v>
      </c>
      <c r="E221" t="s">
        <v>458</v>
      </c>
      <c r="F221" t="s">
        <v>51</v>
      </c>
      <c r="G221">
        <v>60</v>
      </c>
      <c r="H221">
        <v>11198</v>
      </c>
      <c r="I221" t="s">
        <v>32</v>
      </c>
      <c r="J221">
        <v>600</v>
      </c>
      <c r="K221" t="s">
        <v>468</v>
      </c>
      <c r="L221" t="s">
        <v>269</v>
      </c>
      <c r="M221" t="s">
        <v>134</v>
      </c>
      <c r="N221">
        <v>60</v>
      </c>
      <c r="O221" s="31">
        <v>105234</v>
      </c>
      <c r="P221" s="31">
        <v>172446</v>
      </c>
      <c r="Q221" s="31">
        <v>11308</v>
      </c>
      <c r="R221" s="31">
        <v>17572</v>
      </c>
      <c r="S221" s="31">
        <f t="shared" si="15"/>
        <v>-6264</v>
      </c>
      <c r="T221" s="5">
        <f t="shared" si="16"/>
        <v>-0.35647621215570224</v>
      </c>
      <c r="U221" s="38">
        <f t="shared" si="17"/>
        <v>6.5574150748640148E-2</v>
      </c>
      <c r="V221" s="38">
        <f t="shared" si="18"/>
        <v>0.10189856534799299</v>
      </c>
      <c r="W221" s="38">
        <f t="shared" si="19"/>
        <v>-3.6324414599352844E-2</v>
      </c>
    </row>
    <row r="222" spans="1:23" hidden="1" x14ac:dyDescent="0.2">
      <c r="A222" t="s">
        <v>617</v>
      </c>
      <c r="B222" t="s">
        <v>613</v>
      </c>
      <c r="C222" t="s">
        <v>612</v>
      </c>
      <c r="D222">
        <v>0.01</v>
      </c>
      <c r="E222" t="s">
        <v>458</v>
      </c>
      <c r="F222" t="s">
        <v>51</v>
      </c>
      <c r="G222">
        <v>13</v>
      </c>
      <c r="H222">
        <v>10593</v>
      </c>
      <c r="I222" t="s">
        <v>32</v>
      </c>
      <c r="J222">
        <v>260</v>
      </c>
      <c r="K222" t="s">
        <v>457</v>
      </c>
      <c r="L222" t="s">
        <v>269</v>
      </c>
      <c r="M222" t="s">
        <v>129</v>
      </c>
      <c r="N222">
        <v>89</v>
      </c>
      <c r="O222" s="31">
        <v>115612</v>
      </c>
      <c r="P222" s="31">
        <v>61394</v>
      </c>
      <c r="Q222" s="31">
        <v>7940</v>
      </c>
      <c r="R222" s="31">
        <v>6122</v>
      </c>
      <c r="S222" s="31">
        <f t="shared" si="15"/>
        <v>1818</v>
      </c>
      <c r="T222" s="5">
        <f t="shared" si="16"/>
        <v>0.29696177719699446</v>
      </c>
      <c r="U222" s="38">
        <f t="shared" si="17"/>
        <v>0.1293285988858846</v>
      </c>
      <c r="V222" s="38">
        <f t="shared" si="18"/>
        <v>9.971658468254227E-2</v>
      </c>
      <c r="W222" s="38">
        <f t="shared" si="19"/>
        <v>2.9612014203342335E-2</v>
      </c>
    </row>
    <row r="223" spans="1:23" hidden="1" x14ac:dyDescent="0.2">
      <c r="A223" t="s">
        <v>616</v>
      </c>
      <c r="B223" t="s">
        <v>465</v>
      </c>
      <c r="C223" t="s">
        <v>459</v>
      </c>
      <c r="D223">
        <v>0.01</v>
      </c>
      <c r="E223" t="s">
        <v>458</v>
      </c>
      <c r="F223" t="s">
        <v>51</v>
      </c>
      <c r="G223">
        <v>20</v>
      </c>
      <c r="H223">
        <v>10601</v>
      </c>
      <c r="I223" t="s">
        <v>32</v>
      </c>
      <c r="J223">
        <v>200</v>
      </c>
      <c r="K223" t="s">
        <v>468</v>
      </c>
      <c r="L223" t="s">
        <v>269</v>
      </c>
      <c r="M223" t="s">
        <v>128</v>
      </c>
      <c r="N223">
        <v>89</v>
      </c>
      <c r="O223" s="31">
        <v>81244</v>
      </c>
      <c r="P223" s="31">
        <v>52416</v>
      </c>
      <c r="Q223" s="31">
        <v>6444</v>
      </c>
      <c r="R223" s="31">
        <v>5194</v>
      </c>
      <c r="S223" s="31">
        <f t="shared" si="15"/>
        <v>1250</v>
      </c>
      <c r="T223" s="5">
        <f t="shared" si="16"/>
        <v>0.24066230265691183</v>
      </c>
      <c r="U223" s="38">
        <f t="shared" si="17"/>
        <v>0.12293956043956043</v>
      </c>
      <c r="V223" s="38">
        <f t="shared" si="18"/>
        <v>9.9091880341880337E-2</v>
      </c>
      <c r="W223" s="38">
        <f t="shared" si="19"/>
        <v>2.3847680097680096E-2</v>
      </c>
    </row>
    <row r="224" spans="1:23" hidden="1" x14ac:dyDescent="0.2">
      <c r="A224" t="s">
        <v>615</v>
      </c>
      <c r="B224" t="s">
        <v>470</v>
      </c>
      <c r="C224" t="s">
        <v>612</v>
      </c>
      <c r="D224">
        <v>0.01</v>
      </c>
      <c r="E224" t="s">
        <v>458</v>
      </c>
      <c r="F224" t="s">
        <v>51</v>
      </c>
      <c r="G224">
        <v>15</v>
      </c>
      <c r="H224">
        <v>10590</v>
      </c>
      <c r="I224" t="s">
        <v>32</v>
      </c>
      <c r="J224">
        <v>150</v>
      </c>
      <c r="K224" t="s">
        <v>457</v>
      </c>
      <c r="L224" t="s">
        <v>269</v>
      </c>
      <c r="M224" t="s">
        <v>130</v>
      </c>
      <c r="N224">
        <v>89</v>
      </c>
      <c r="O224" s="31">
        <v>146114</v>
      </c>
      <c r="P224" s="31">
        <v>103028</v>
      </c>
      <c r="Q224" s="31">
        <v>9202</v>
      </c>
      <c r="R224" s="31">
        <v>10302</v>
      </c>
      <c r="S224" s="31">
        <f t="shared" si="15"/>
        <v>-1100</v>
      </c>
      <c r="T224" s="5">
        <f t="shared" si="16"/>
        <v>-0.10677538342069501</v>
      </c>
      <c r="U224" s="38">
        <f t="shared" si="17"/>
        <v>8.9315525876460772E-2</v>
      </c>
      <c r="V224" s="38">
        <f t="shared" si="18"/>
        <v>9.9992235120549749E-2</v>
      </c>
      <c r="W224" s="38">
        <f t="shared" si="19"/>
        <v>-1.0676709244088978E-2</v>
      </c>
    </row>
    <row r="225" spans="1:23" hidden="1" x14ac:dyDescent="0.2">
      <c r="A225" t="s">
        <v>611</v>
      </c>
      <c r="B225" t="s">
        <v>470</v>
      </c>
      <c r="C225" t="s">
        <v>507</v>
      </c>
      <c r="D225">
        <v>0.01</v>
      </c>
      <c r="E225" t="s">
        <v>458</v>
      </c>
      <c r="F225" t="s">
        <v>51</v>
      </c>
      <c r="G225">
        <v>30</v>
      </c>
      <c r="H225">
        <v>11060</v>
      </c>
      <c r="I225" t="s">
        <v>32</v>
      </c>
      <c r="J225">
        <v>300</v>
      </c>
      <c r="K225" t="s">
        <v>468</v>
      </c>
      <c r="L225" t="s">
        <v>269</v>
      </c>
      <c r="M225" t="s">
        <v>1065</v>
      </c>
      <c r="N225">
        <v>68</v>
      </c>
      <c r="O225" s="31">
        <v>168714</v>
      </c>
      <c r="P225" s="31">
        <v>135314</v>
      </c>
      <c r="Q225" s="31">
        <v>14098</v>
      </c>
      <c r="R225" s="31">
        <v>13598</v>
      </c>
      <c r="S225" s="31">
        <f t="shared" si="15"/>
        <v>500</v>
      </c>
      <c r="T225" s="5">
        <f t="shared" si="16"/>
        <v>3.6770113251948816E-2</v>
      </c>
      <c r="U225" s="38">
        <f t="shared" si="17"/>
        <v>0.10418729769277385</v>
      </c>
      <c r="V225" s="38">
        <f t="shared" si="18"/>
        <v>0.10049218853924945</v>
      </c>
      <c r="W225" s="38">
        <f t="shared" si="19"/>
        <v>3.6951091535244035E-3</v>
      </c>
    </row>
    <row r="226" spans="1:23" hidden="1" x14ac:dyDescent="0.2">
      <c r="A226" t="s">
        <v>614</v>
      </c>
      <c r="B226" t="s">
        <v>613</v>
      </c>
      <c r="C226" t="s">
        <v>612</v>
      </c>
      <c r="D226">
        <v>0.01</v>
      </c>
      <c r="E226" t="s">
        <v>458</v>
      </c>
      <c r="F226" t="s">
        <v>51</v>
      </c>
      <c r="G226">
        <v>30</v>
      </c>
      <c r="H226">
        <v>11092</v>
      </c>
      <c r="I226" t="s">
        <v>32</v>
      </c>
      <c r="J226">
        <v>300</v>
      </c>
      <c r="K226" t="s">
        <v>468</v>
      </c>
      <c r="L226" t="s">
        <v>269</v>
      </c>
      <c r="M226" t="s">
        <v>1065</v>
      </c>
      <c r="N226">
        <v>89</v>
      </c>
      <c r="O226" s="31">
        <v>165908</v>
      </c>
      <c r="P226" s="31">
        <v>132782</v>
      </c>
      <c r="Q226" s="31">
        <v>16348</v>
      </c>
      <c r="R226" s="31">
        <v>13344</v>
      </c>
      <c r="S226" s="31">
        <f t="shared" si="15"/>
        <v>3004</v>
      </c>
      <c r="T226" s="5">
        <f t="shared" si="16"/>
        <v>0.2251199040767386</v>
      </c>
      <c r="U226" s="38">
        <f t="shared" si="17"/>
        <v>0.12311909746803031</v>
      </c>
      <c r="V226" s="38">
        <f t="shared" si="18"/>
        <v>0.10049554909550994</v>
      </c>
      <c r="W226" s="38">
        <f t="shared" si="19"/>
        <v>2.2623548372520369E-2</v>
      </c>
    </row>
    <row r="227" spans="1:23" hidden="1" x14ac:dyDescent="0.2">
      <c r="A227" t="s">
        <v>611</v>
      </c>
      <c r="B227" t="s">
        <v>465</v>
      </c>
      <c r="C227" t="s">
        <v>459</v>
      </c>
      <c r="D227">
        <v>0.01</v>
      </c>
      <c r="E227" t="s">
        <v>458</v>
      </c>
      <c r="F227" t="s">
        <v>51</v>
      </c>
      <c r="G227">
        <v>30</v>
      </c>
      <c r="H227">
        <v>11091</v>
      </c>
      <c r="I227" t="s">
        <v>32</v>
      </c>
      <c r="J227">
        <v>300</v>
      </c>
      <c r="K227" t="s">
        <v>468</v>
      </c>
      <c r="L227" t="s">
        <v>269</v>
      </c>
      <c r="M227" t="s">
        <v>1065</v>
      </c>
      <c r="N227">
        <v>21</v>
      </c>
      <c r="O227" s="31">
        <v>60858</v>
      </c>
      <c r="P227" s="31">
        <v>51868</v>
      </c>
      <c r="Q227" s="31">
        <v>8046</v>
      </c>
      <c r="R227" s="31">
        <v>5212</v>
      </c>
      <c r="S227" s="31">
        <f t="shared" si="15"/>
        <v>2834</v>
      </c>
      <c r="T227" s="5">
        <f t="shared" si="16"/>
        <v>0.54374520337682275</v>
      </c>
      <c r="U227" s="38">
        <f t="shared" si="17"/>
        <v>0.15512454692681421</v>
      </c>
      <c r="V227" s="38">
        <f t="shared" si="18"/>
        <v>0.10048584869283567</v>
      </c>
      <c r="W227" s="38">
        <f t="shared" si="19"/>
        <v>5.4638698233978544E-2</v>
      </c>
    </row>
    <row r="228" spans="1:23" hidden="1" x14ac:dyDescent="0.2">
      <c r="A228" t="s">
        <v>610</v>
      </c>
      <c r="B228" t="s">
        <v>465</v>
      </c>
      <c r="C228" t="s">
        <v>459</v>
      </c>
      <c r="D228">
        <v>0.01</v>
      </c>
      <c r="E228" t="s">
        <v>458</v>
      </c>
      <c r="F228" t="s">
        <v>54</v>
      </c>
      <c r="G228">
        <v>0</v>
      </c>
      <c r="H228">
        <v>10652</v>
      </c>
      <c r="I228" t="s">
        <v>32</v>
      </c>
      <c r="J228">
        <v>10000</v>
      </c>
      <c r="K228" t="s">
        <v>468</v>
      </c>
      <c r="L228" t="s">
        <v>269</v>
      </c>
      <c r="M228" t="s">
        <v>125</v>
      </c>
      <c r="N228">
        <v>89</v>
      </c>
      <c r="O228" s="31">
        <v>625968</v>
      </c>
      <c r="P228" s="31">
        <v>566518</v>
      </c>
      <c r="Q228" s="31">
        <v>38880</v>
      </c>
      <c r="R228" s="31">
        <v>22774</v>
      </c>
      <c r="S228" s="31">
        <f t="shared" si="15"/>
        <v>16106</v>
      </c>
      <c r="T228" s="5">
        <f t="shared" si="16"/>
        <v>0.70720997628875037</v>
      </c>
      <c r="U228" s="38">
        <f t="shared" si="17"/>
        <v>6.86297699278752E-2</v>
      </c>
      <c r="V228" s="38">
        <f t="shared" si="18"/>
        <v>4.0199958342012079E-2</v>
      </c>
      <c r="W228" s="38">
        <f t="shared" si="19"/>
        <v>2.8429811585863121E-2</v>
      </c>
    </row>
    <row r="229" spans="1:23" hidden="1" x14ac:dyDescent="0.2">
      <c r="A229" t="s">
        <v>609</v>
      </c>
      <c r="B229" t="s">
        <v>465</v>
      </c>
      <c r="C229" t="s">
        <v>459</v>
      </c>
      <c r="D229">
        <v>0.01</v>
      </c>
      <c r="E229" t="s">
        <v>458</v>
      </c>
      <c r="F229" t="s">
        <v>54</v>
      </c>
      <c r="G229">
        <v>0</v>
      </c>
      <c r="H229">
        <v>10651</v>
      </c>
      <c r="I229" t="s">
        <v>32</v>
      </c>
      <c r="J229">
        <v>10000</v>
      </c>
      <c r="K229" t="s">
        <v>468</v>
      </c>
      <c r="L229" t="s">
        <v>269</v>
      </c>
      <c r="M229" t="s">
        <v>125</v>
      </c>
      <c r="N229">
        <v>89</v>
      </c>
      <c r="O229" s="31">
        <v>397526</v>
      </c>
      <c r="P229" s="31">
        <v>658322</v>
      </c>
      <c r="Q229" s="31">
        <v>19266</v>
      </c>
      <c r="R229" s="31">
        <v>26464</v>
      </c>
      <c r="S229" s="31">
        <f t="shared" si="15"/>
        <v>-7198</v>
      </c>
      <c r="T229" s="5">
        <f t="shared" si="16"/>
        <v>-0.27199214026602175</v>
      </c>
      <c r="U229" s="38">
        <f t="shared" si="17"/>
        <v>2.9265313934518367E-2</v>
      </c>
      <c r="V229" s="38">
        <f t="shared" si="18"/>
        <v>4.0199173049055022E-2</v>
      </c>
      <c r="W229" s="38">
        <f t="shared" si="19"/>
        <v>-1.0933859114536655E-2</v>
      </c>
    </row>
    <row r="230" spans="1:23" hidden="1" x14ac:dyDescent="0.2">
      <c r="A230" t="s">
        <v>608</v>
      </c>
      <c r="B230" t="s">
        <v>465</v>
      </c>
      <c r="C230" t="s">
        <v>459</v>
      </c>
      <c r="D230">
        <v>0.01</v>
      </c>
      <c r="E230" t="s">
        <v>458</v>
      </c>
      <c r="F230" t="s">
        <v>54</v>
      </c>
      <c r="G230">
        <v>0</v>
      </c>
      <c r="H230">
        <v>10650</v>
      </c>
      <c r="I230" t="s">
        <v>32</v>
      </c>
      <c r="J230">
        <v>10000</v>
      </c>
      <c r="K230" t="s">
        <v>468</v>
      </c>
      <c r="L230" t="s">
        <v>269</v>
      </c>
      <c r="M230" t="s">
        <v>125</v>
      </c>
      <c r="N230">
        <v>89</v>
      </c>
      <c r="O230" s="31">
        <v>751712</v>
      </c>
      <c r="P230" s="31">
        <v>790780</v>
      </c>
      <c r="Q230" s="31">
        <v>29364</v>
      </c>
      <c r="R230" s="31">
        <v>31790</v>
      </c>
      <c r="S230" s="31">
        <f t="shared" si="15"/>
        <v>-2426</v>
      </c>
      <c r="T230" s="5">
        <f t="shared" si="16"/>
        <v>-7.6313306071091533E-2</v>
      </c>
      <c r="U230" s="38">
        <f t="shared" si="17"/>
        <v>3.7132957333265888E-2</v>
      </c>
      <c r="V230" s="38">
        <f t="shared" si="18"/>
        <v>4.0200814385796299E-2</v>
      </c>
      <c r="W230" s="38">
        <f t="shared" si="19"/>
        <v>-3.0678570525304108E-3</v>
      </c>
    </row>
    <row r="231" spans="1:23" hidden="1" x14ac:dyDescent="0.2">
      <c r="A231" t="s">
        <v>607</v>
      </c>
      <c r="B231" t="s">
        <v>465</v>
      </c>
      <c r="C231" t="s">
        <v>459</v>
      </c>
      <c r="D231">
        <v>0.01</v>
      </c>
      <c r="E231" t="s">
        <v>458</v>
      </c>
      <c r="F231" t="s">
        <v>54</v>
      </c>
      <c r="G231">
        <v>0</v>
      </c>
      <c r="H231">
        <v>10649</v>
      </c>
      <c r="I231" t="s">
        <v>32</v>
      </c>
      <c r="J231">
        <v>10000</v>
      </c>
      <c r="K231" t="s">
        <v>468</v>
      </c>
      <c r="L231" t="s">
        <v>269</v>
      </c>
      <c r="M231" t="s">
        <v>125</v>
      </c>
      <c r="N231">
        <v>89</v>
      </c>
      <c r="O231" s="31">
        <v>451548</v>
      </c>
      <c r="P231" s="31">
        <v>464638</v>
      </c>
      <c r="Q231" s="31">
        <v>27772</v>
      </c>
      <c r="R231" s="31">
        <v>18678</v>
      </c>
      <c r="S231" s="31">
        <f t="shared" si="15"/>
        <v>9094</v>
      </c>
      <c r="T231" s="5">
        <f t="shared" si="16"/>
        <v>0.48688296391476604</v>
      </c>
      <c r="U231" s="38">
        <f t="shared" si="17"/>
        <v>5.9771262789526471E-2</v>
      </c>
      <c r="V231" s="38">
        <f t="shared" si="18"/>
        <v>4.0199036669407148E-2</v>
      </c>
      <c r="W231" s="38">
        <f t="shared" si="19"/>
        <v>1.9572226120119322E-2</v>
      </c>
    </row>
    <row r="232" spans="1:23" hidden="1" x14ac:dyDescent="0.2">
      <c r="A232" t="s">
        <v>606</v>
      </c>
      <c r="B232" t="s">
        <v>465</v>
      </c>
      <c r="C232" t="s">
        <v>459</v>
      </c>
      <c r="D232">
        <v>0.01</v>
      </c>
      <c r="E232" t="s">
        <v>458</v>
      </c>
      <c r="F232" t="s">
        <v>54</v>
      </c>
      <c r="G232">
        <v>0</v>
      </c>
      <c r="H232">
        <v>10647</v>
      </c>
      <c r="I232" t="s">
        <v>32</v>
      </c>
      <c r="J232">
        <v>10000</v>
      </c>
      <c r="K232" t="s">
        <v>468</v>
      </c>
      <c r="L232" t="s">
        <v>269</v>
      </c>
      <c r="M232" t="s">
        <v>125</v>
      </c>
      <c r="N232">
        <v>89</v>
      </c>
      <c r="O232" s="31">
        <v>445358</v>
      </c>
      <c r="P232" s="31">
        <v>891126</v>
      </c>
      <c r="Q232" s="31">
        <v>-2100</v>
      </c>
      <c r="R232" s="31">
        <v>35824</v>
      </c>
      <c r="S232" s="31">
        <f t="shared" si="15"/>
        <v>-37924</v>
      </c>
      <c r="T232" s="5">
        <f t="shared" si="16"/>
        <v>-1.0586199196069674</v>
      </c>
      <c r="U232" s="38">
        <f t="shared" si="17"/>
        <v>-2.3565691047057317E-3</v>
      </c>
      <c r="V232" s="38">
        <f t="shared" si="18"/>
        <v>4.0200824574751493E-2</v>
      </c>
      <c r="W232" s="38">
        <f t="shared" si="19"/>
        <v>-4.2557393679457226E-2</v>
      </c>
    </row>
    <row r="233" spans="1:23" hidden="1" x14ac:dyDescent="0.2">
      <c r="A233" t="s">
        <v>605</v>
      </c>
      <c r="B233" t="s">
        <v>465</v>
      </c>
      <c r="C233" t="s">
        <v>459</v>
      </c>
      <c r="D233">
        <v>0.01</v>
      </c>
      <c r="E233" t="s">
        <v>458</v>
      </c>
      <c r="F233" t="s">
        <v>54</v>
      </c>
      <c r="G233">
        <v>0</v>
      </c>
      <c r="H233">
        <v>10648</v>
      </c>
      <c r="I233" t="s">
        <v>32</v>
      </c>
      <c r="J233">
        <v>10000</v>
      </c>
      <c r="K233" t="s">
        <v>468</v>
      </c>
      <c r="L233" t="s">
        <v>269</v>
      </c>
      <c r="M233" t="s">
        <v>125</v>
      </c>
      <c r="N233">
        <v>89</v>
      </c>
      <c r="O233" s="31">
        <v>419730</v>
      </c>
      <c r="P233" s="31">
        <v>535734</v>
      </c>
      <c r="Q233" s="31">
        <v>29678</v>
      </c>
      <c r="R233" s="31">
        <v>21536</v>
      </c>
      <c r="S233" s="31">
        <f t="shared" si="15"/>
        <v>8142</v>
      </c>
      <c r="T233" s="5">
        <f t="shared" si="16"/>
        <v>0.37806463595839523</v>
      </c>
      <c r="U233" s="38">
        <f t="shared" si="17"/>
        <v>5.5396894727607358E-2</v>
      </c>
      <c r="V233" s="38">
        <f t="shared" si="18"/>
        <v>4.0199054008145836E-2</v>
      </c>
      <c r="W233" s="38">
        <f t="shared" si="19"/>
        <v>1.5197840719461522E-2</v>
      </c>
    </row>
    <row r="234" spans="1:23" hidden="1" x14ac:dyDescent="0.2">
      <c r="A234" t="s">
        <v>604</v>
      </c>
      <c r="B234" t="s">
        <v>597</v>
      </c>
      <c r="C234" t="s">
        <v>459</v>
      </c>
      <c r="D234">
        <v>0.01</v>
      </c>
      <c r="E234" t="s">
        <v>458</v>
      </c>
      <c r="F234" t="s">
        <v>116</v>
      </c>
      <c r="G234">
        <v>20</v>
      </c>
      <c r="H234">
        <v>10480</v>
      </c>
      <c r="I234" t="s">
        <v>29</v>
      </c>
      <c r="J234">
        <v>100</v>
      </c>
      <c r="K234" t="s">
        <v>457</v>
      </c>
      <c r="L234" t="s">
        <v>408</v>
      </c>
      <c r="M234" t="s">
        <v>119</v>
      </c>
      <c r="N234">
        <v>79</v>
      </c>
      <c r="O234" s="31">
        <v>57544</v>
      </c>
      <c r="P234" s="31">
        <v>35996</v>
      </c>
      <c r="Q234" s="31">
        <v>6016</v>
      </c>
      <c r="R234" s="31">
        <v>3606</v>
      </c>
      <c r="S234" s="31">
        <f t="shared" si="15"/>
        <v>2410</v>
      </c>
      <c r="T234" s="5">
        <f t="shared" si="16"/>
        <v>0.66833056017748194</v>
      </c>
      <c r="U234" s="38">
        <f t="shared" si="17"/>
        <v>0.16712968107567508</v>
      </c>
      <c r="V234" s="38">
        <f t="shared" si="18"/>
        <v>0.10017779753305923</v>
      </c>
      <c r="W234" s="38">
        <f t="shared" si="19"/>
        <v>6.6951883542615845E-2</v>
      </c>
    </row>
    <row r="235" spans="1:23" hidden="1" x14ac:dyDescent="0.2">
      <c r="A235" t="s">
        <v>603</v>
      </c>
      <c r="B235" t="s">
        <v>470</v>
      </c>
      <c r="C235" t="s">
        <v>507</v>
      </c>
      <c r="D235">
        <v>0.01</v>
      </c>
      <c r="E235" t="s">
        <v>458</v>
      </c>
      <c r="F235" t="s">
        <v>51</v>
      </c>
      <c r="G235">
        <v>50</v>
      </c>
      <c r="H235">
        <v>10732</v>
      </c>
      <c r="I235" t="s">
        <v>32</v>
      </c>
      <c r="J235">
        <v>500</v>
      </c>
      <c r="K235" t="s">
        <v>468</v>
      </c>
      <c r="L235" t="s">
        <v>269</v>
      </c>
      <c r="M235" t="s">
        <v>114</v>
      </c>
      <c r="N235">
        <v>69</v>
      </c>
      <c r="O235" s="31">
        <v>60424</v>
      </c>
      <c r="P235" s="31">
        <v>43002</v>
      </c>
      <c r="Q235" s="31">
        <v>6386</v>
      </c>
      <c r="R235" s="31">
        <v>6206</v>
      </c>
      <c r="S235" s="31">
        <f t="shared" si="15"/>
        <v>180</v>
      </c>
      <c r="T235" s="5">
        <f t="shared" si="16"/>
        <v>2.9004189494038029E-2</v>
      </c>
      <c r="U235" s="38">
        <f t="shared" si="17"/>
        <v>0.14850472071066462</v>
      </c>
      <c r="V235" s="38">
        <f t="shared" si="18"/>
        <v>0.14431886888981907</v>
      </c>
      <c r="W235" s="38">
        <f t="shared" si="19"/>
        <v>4.1858518208455486E-3</v>
      </c>
    </row>
    <row r="236" spans="1:23" hidden="1" x14ac:dyDescent="0.2">
      <c r="A236" t="s">
        <v>602</v>
      </c>
      <c r="B236" t="s">
        <v>470</v>
      </c>
      <c r="C236" t="s">
        <v>507</v>
      </c>
      <c r="D236">
        <v>0.01</v>
      </c>
      <c r="E236" t="s">
        <v>458</v>
      </c>
      <c r="F236" t="s">
        <v>51</v>
      </c>
      <c r="G236">
        <v>9</v>
      </c>
      <c r="H236">
        <v>10733</v>
      </c>
      <c r="I236" t="s">
        <v>32</v>
      </c>
      <c r="J236">
        <v>180</v>
      </c>
      <c r="K236" t="s">
        <v>457</v>
      </c>
      <c r="L236" t="s">
        <v>269</v>
      </c>
      <c r="M236" t="s">
        <v>124</v>
      </c>
      <c r="N236">
        <v>69</v>
      </c>
      <c r="O236" s="31">
        <v>105296</v>
      </c>
      <c r="P236" s="31">
        <v>52296</v>
      </c>
      <c r="Q236" s="31">
        <v>6468</v>
      </c>
      <c r="R236" s="31">
        <v>7844</v>
      </c>
      <c r="S236" s="31">
        <f t="shared" si="15"/>
        <v>-1376</v>
      </c>
      <c r="T236" s="5">
        <f t="shared" si="16"/>
        <v>-0.17542070372259053</v>
      </c>
      <c r="U236" s="38">
        <f t="shared" si="17"/>
        <v>0.12368058742542451</v>
      </c>
      <c r="V236" s="38">
        <f t="shared" si="18"/>
        <v>0.14999235123145174</v>
      </c>
      <c r="W236" s="38">
        <f t="shared" si="19"/>
        <v>-2.6311763806027233E-2</v>
      </c>
    </row>
    <row r="237" spans="1:23" hidden="1" x14ac:dyDescent="0.2">
      <c r="A237" t="s">
        <v>603</v>
      </c>
      <c r="B237" t="s">
        <v>597</v>
      </c>
      <c r="C237" t="s">
        <v>459</v>
      </c>
      <c r="D237">
        <v>0.01</v>
      </c>
      <c r="E237" t="s">
        <v>256</v>
      </c>
      <c r="F237" t="s">
        <v>51</v>
      </c>
      <c r="G237">
        <v>40</v>
      </c>
      <c r="H237">
        <v>11186</v>
      </c>
      <c r="I237" t="s">
        <v>29</v>
      </c>
      <c r="J237">
        <v>250</v>
      </c>
      <c r="K237" t="s">
        <v>457</v>
      </c>
      <c r="L237" t="s">
        <v>269</v>
      </c>
      <c r="M237" t="s">
        <v>1060</v>
      </c>
      <c r="N237">
        <v>20</v>
      </c>
      <c r="O237" s="31">
        <v>42778</v>
      </c>
      <c r="P237" s="31">
        <v>41976</v>
      </c>
      <c r="Q237" s="31">
        <v>3052</v>
      </c>
      <c r="R237" s="31">
        <v>4072</v>
      </c>
      <c r="S237" s="31">
        <f t="shared" si="15"/>
        <v>-1020</v>
      </c>
      <c r="T237" s="5">
        <f t="shared" si="16"/>
        <v>-0.25049115913555992</v>
      </c>
      <c r="U237" s="38">
        <f t="shared" si="17"/>
        <v>7.2708214217648184E-2</v>
      </c>
      <c r="V237" s="38">
        <f t="shared" si="18"/>
        <v>9.7007813988946062E-2</v>
      </c>
      <c r="W237" s="38">
        <f t="shared" si="19"/>
        <v>-2.4299599771297878E-2</v>
      </c>
    </row>
    <row r="238" spans="1:23" hidden="1" x14ac:dyDescent="0.2">
      <c r="A238" t="s">
        <v>602</v>
      </c>
      <c r="B238" t="s">
        <v>597</v>
      </c>
      <c r="C238" t="s">
        <v>459</v>
      </c>
      <c r="D238">
        <v>0.01</v>
      </c>
      <c r="E238" t="s">
        <v>458</v>
      </c>
      <c r="F238" t="s">
        <v>51</v>
      </c>
      <c r="G238">
        <v>30</v>
      </c>
      <c r="H238">
        <v>11158</v>
      </c>
      <c r="I238" t="s">
        <v>29</v>
      </c>
      <c r="J238">
        <v>150</v>
      </c>
      <c r="K238" t="s">
        <v>457</v>
      </c>
      <c r="L238" t="s">
        <v>408</v>
      </c>
      <c r="M238" t="s">
        <v>1059</v>
      </c>
      <c r="N238">
        <v>20</v>
      </c>
      <c r="O238" s="31">
        <v>34682</v>
      </c>
      <c r="P238" s="31">
        <v>33072</v>
      </c>
      <c r="Q238" s="31">
        <v>3894</v>
      </c>
      <c r="R238" s="31">
        <v>3232</v>
      </c>
      <c r="S238" s="31">
        <f t="shared" si="15"/>
        <v>662</v>
      </c>
      <c r="T238" s="5">
        <f t="shared" si="16"/>
        <v>0.20482673267326731</v>
      </c>
      <c r="U238" s="38">
        <f t="shared" si="17"/>
        <v>0.11774310595065313</v>
      </c>
      <c r="V238" s="38">
        <f t="shared" si="18"/>
        <v>9.7726173197871316E-2</v>
      </c>
      <c r="W238" s="38">
        <f t="shared" si="19"/>
        <v>2.001693275278181E-2</v>
      </c>
    </row>
    <row r="239" spans="1:23" hidden="1" x14ac:dyDescent="0.2">
      <c r="A239" t="s">
        <v>601</v>
      </c>
      <c r="B239" t="s">
        <v>597</v>
      </c>
      <c r="C239" t="s">
        <v>459</v>
      </c>
      <c r="D239">
        <v>0.01</v>
      </c>
      <c r="E239" t="s">
        <v>458</v>
      </c>
      <c r="F239" t="s">
        <v>51</v>
      </c>
      <c r="G239">
        <v>243</v>
      </c>
      <c r="H239">
        <v>11032</v>
      </c>
      <c r="I239" t="s">
        <v>29</v>
      </c>
      <c r="J239">
        <v>880</v>
      </c>
      <c r="K239" t="s">
        <v>457</v>
      </c>
      <c r="L239" t="s">
        <v>269</v>
      </c>
      <c r="M239" t="s">
        <v>123</v>
      </c>
      <c r="N239">
        <v>20</v>
      </c>
      <c r="O239" s="31">
        <v>32118</v>
      </c>
      <c r="P239" s="31">
        <v>38340</v>
      </c>
      <c r="Q239" s="31">
        <v>6492</v>
      </c>
      <c r="R239" s="31">
        <v>4524</v>
      </c>
      <c r="S239" s="31">
        <f t="shared" si="15"/>
        <v>1968</v>
      </c>
      <c r="T239" s="5">
        <f t="shared" si="16"/>
        <v>0.43501326259946949</v>
      </c>
      <c r="U239" s="38">
        <f t="shared" si="17"/>
        <v>0.16932707355242566</v>
      </c>
      <c r="V239" s="38">
        <f t="shared" si="18"/>
        <v>0.11799687010954617</v>
      </c>
      <c r="W239" s="38">
        <f t="shared" si="19"/>
        <v>5.1330203442879488E-2</v>
      </c>
    </row>
    <row r="240" spans="1:23" hidden="1" x14ac:dyDescent="0.2">
      <c r="A240" t="s">
        <v>600</v>
      </c>
      <c r="B240" t="s">
        <v>597</v>
      </c>
      <c r="C240" t="s">
        <v>459</v>
      </c>
      <c r="D240">
        <v>0.01</v>
      </c>
      <c r="E240" t="s">
        <v>458</v>
      </c>
      <c r="F240" t="s">
        <v>116</v>
      </c>
      <c r="G240">
        <v>20</v>
      </c>
      <c r="H240">
        <v>10481</v>
      </c>
      <c r="I240" t="s">
        <v>29</v>
      </c>
      <c r="J240">
        <v>100</v>
      </c>
      <c r="K240" t="s">
        <v>457</v>
      </c>
      <c r="L240" t="s">
        <v>408</v>
      </c>
      <c r="M240" t="s">
        <v>117</v>
      </c>
      <c r="N240">
        <v>89</v>
      </c>
      <c r="O240" s="31">
        <v>146248</v>
      </c>
      <c r="P240" s="31">
        <v>99374</v>
      </c>
      <c r="Q240" s="31">
        <v>10740</v>
      </c>
      <c r="R240" s="31">
        <v>9938</v>
      </c>
      <c r="S240" s="31">
        <f t="shared" si="15"/>
        <v>802</v>
      </c>
      <c r="T240" s="5">
        <f t="shared" si="16"/>
        <v>8.0700342121151139E-2</v>
      </c>
      <c r="U240" s="38">
        <f t="shared" si="17"/>
        <v>0.10807655926097369</v>
      </c>
      <c r="V240" s="38">
        <f t="shared" si="18"/>
        <v>0.10000603779660676</v>
      </c>
      <c r="W240" s="38">
        <f t="shared" si="19"/>
        <v>8.070521464366931E-3</v>
      </c>
    </row>
    <row r="241" spans="1:23" hidden="1" x14ac:dyDescent="0.2">
      <c r="A241" t="s">
        <v>599</v>
      </c>
      <c r="B241" t="s">
        <v>597</v>
      </c>
      <c r="C241" t="s">
        <v>459</v>
      </c>
      <c r="D241">
        <v>0.01</v>
      </c>
      <c r="E241" t="s">
        <v>458</v>
      </c>
      <c r="F241" t="s">
        <v>116</v>
      </c>
      <c r="G241">
        <v>20</v>
      </c>
      <c r="H241">
        <v>10479</v>
      </c>
      <c r="I241" t="s">
        <v>29</v>
      </c>
      <c r="J241">
        <v>100</v>
      </c>
      <c r="K241" t="s">
        <v>457</v>
      </c>
      <c r="L241" t="s">
        <v>408</v>
      </c>
      <c r="M241" t="s">
        <v>119</v>
      </c>
      <c r="N241">
        <v>89</v>
      </c>
      <c r="O241" s="31">
        <v>144050</v>
      </c>
      <c r="P241" s="31">
        <v>100136</v>
      </c>
      <c r="Q241" s="31">
        <v>-1858</v>
      </c>
      <c r="R241" s="31">
        <v>10034</v>
      </c>
      <c r="S241" s="31">
        <f t="shared" si="15"/>
        <v>-11892</v>
      </c>
      <c r="T241" s="5">
        <f t="shared" si="16"/>
        <v>-1.1851704205700617</v>
      </c>
      <c r="U241" s="38">
        <f t="shared" si="17"/>
        <v>-1.8554765518894303E-2</v>
      </c>
      <c r="V241" s="38">
        <f t="shared" si="18"/>
        <v>0.10020372293680595</v>
      </c>
      <c r="W241" s="38">
        <f t="shared" si="19"/>
        <v>-0.11875848845570025</v>
      </c>
    </row>
    <row r="242" spans="1:23" hidden="1" x14ac:dyDescent="0.2">
      <c r="A242" t="s">
        <v>598</v>
      </c>
      <c r="B242" t="s">
        <v>597</v>
      </c>
      <c r="C242" t="s">
        <v>459</v>
      </c>
      <c r="D242">
        <v>0.01</v>
      </c>
      <c r="E242" t="s">
        <v>458</v>
      </c>
      <c r="F242" t="s">
        <v>116</v>
      </c>
      <c r="G242">
        <v>20</v>
      </c>
      <c r="H242">
        <v>10482</v>
      </c>
      <c r="I242" t="s">
        <v>29</v>
      </c>
      <c r="J242">
        <v>100</v>
      </c>
      <c r="K242" t="s">
        <v>457</v>
      </c>
      <c r="L242" t="s">
        <v>408</v>
      </c>
      <c r="M242" t="s">
        <v>117</v>
      </c>
      <c r="N242">
        <v>89</v>
      </c>
      <c r="O242" s="31">
        <v>124840</v>
      </c>
      <c r="P242" s="31">
        <v>73822</v>
      </c>
      <c r="Q242" s="31">
        <v>8656</v>
      </c>
      <c r="R242" s="31">
        <v>7382</v>
      </c>
      <c r="S242" s="31">
        <f t="shared" si="15"/>
        <v>1274</v>
      </c>
      <c r="T242" s="5">
        <f t="shared" si="16"/>
        <v>0.17258195610945543</v>
      </c>
      <c r="U242" s="38">
        <f t="shared" si="17"/>
        <v>0.11725501882907534</v>
      </c>
      <c r="V242" s="38">
        <f t="shared" si="18"/>
        <v>9.9997290780526132E-2</v>
      </c>
      <c r="W242" s="38">
        <f t="shared" si="19"/>
        <v>1.7257728048549206E-2</v>
      </c>
    </row>
    <row r="243" spans="1:23" hidden="1" x14ac:dyDescent="0.2">
      <c r="A243" t="s">
        <v>596</v>
      </c>
      <c r="B243" t="s">
        <v>465</v>
      </c>
      <c r="C243" t="s">
        <v>459</v>
      </c>
      <c r="D243">
        <v>0.01</v>
      </c>
      <c r="E243" t="s">
        <v>458</v>
      </c>
      <c r="F243" t="s">
        <v>54</v>
      </c>
      <c r="G243">
        <v>0</v>
      </c>
      <c r="H243">
        <v>10171</v>
      </c>
      <c r="I243" t="s">
        <v>32</v>
      </c>
      <c r="J243">
        <v>8000</v>
      </c>
      <c r="K243" t="s">
        <v>468</v>
      </c>
      <c r="L243" t="s">
        <v>269</v>
      </c>
      <c r="M243" t="s">
        <v>58</v>
      </c>
      <c r="N243">
        <v>89</v>
      </c>
      <c r="O243" s="31">
        <v>331402</v>
      </c>
      <c r="P243" s="31">
        <v>111460</v>
      </c>
      <c r="Q243" s="31">
        <v>7008</v>
      </c>
      <c r="R243" s="31">
        <v>10700</v>
      </c>
      <c r="S243" s="31">
        <f t="shared" si="15"/>
        <v>-3692</v>
      </c>
      <c r="T243" s="5">
        <f t="shared" si="16"/>
        <v>-0.34504672897196259</v>
      </c>
      <c r="U243" s="38">
        <f t="shared" si="17"/>
        <v>6.2874573838148221E-2</v>
      </c>
      <c r="V243" s="38">
        <f t="shared" si="18"/>
        <v>9.5998564507446621E-2</v>
      </c>
      <c r="W243" s="38">
        <f t="shared" si="19"/>
        <v>-3.31239906692984E-2</v>
      </c>
    </row>
    <row r="244" spans="1:23" hidden="1" x14ac:dyDescent="0.2">
      <c r="A244" t="s">
        <v>595</v>
      </c>
      <c r="B244" t="s">
        <v>465</v>
      </c>
      <c r="C244" t="s">
        <v>459</v>
      </c>
      <c r="D244">
        <v>0.01</v>
      </c>
      <c r="E244" t="s">
        <v>458</v>
      </c>
      <c r="F244" t="s">
        <v>54</v>
      </c>
      <c r="G244">
        <v>0</v>
      </c>
      <c r="H244">
        <v>10172</v>
      </c>
      <c r="I244" t="s">
        <v>32</v>
      </c>
      <c r="J244">
        <v>8000</v>
      </c>
      <c r="K244" t="s">
        <v>468</v>
      </c>
      <c r="L244" t="s">
        <v>269</v>
      </c>
      <c r="M244" t="s">
        <v>58</v>
      </c>
      <c r="N244">
        <v>89</v>
      </c>
      <c r="O244" s="31">
        <v>294952</v>
      </c>
      <c r="P244" s="31">
        <v>84200</v>
      </c>
      <c r="Q244" s="31">
        <v>11752</v>
      </c>
      <c r="R244" s="31">
        <v>8084</v>
      </c>
      <c r="S244" s="31">
        <f t="shared" si="15"/>
        <v>3668</v>
      </c>
      <c r="T244" s="5">
        <f t="shared" si="16"/>
        <v>0.45373577436912421</v>
      </c>
      <c r="U244" s="38">
        <f t="shared" si="17"/>
        <v>0.13957244655581949</v>
      </c>
      <c r="V244" s="38">
        <f t="shared" si="18"/>
        <v>9.6009501187648449E-2</v>
      </c>
      <c r="W244" s="38">
        <f t="shared" si="19"/>
        <v>4.3562945368171041E-2</v>
      </c>
    </row>
    <row r="245" spans="1:23" hidden="1" x14ac:dyDescent="0.2">
      <c r="A245" t="s">
        <v>594</v>
      </c>
      <c r="B245" t="s">
        <v>465</v>
      </c>
      <c r="C245" t="s">
        <v>459</v>
      </c>
      <c r="D245">
        <v>0.01</v>
      </c>
      <c r="E245" t="s">
        <v>458</v>
      </c>
      <c r="F245" t="s">
        <v>54</v>
      </c>
      <c r="G245">
        <v>0</v>
      </c>
      <c r="H245">
        <v>10165</v>
      </c>
      <c r="I245" t="s">
        <v>32</v>
      </c>
      <c r="J245">
        <v>8000</v>
      </c>
      <c r="K245" t="s">
        <v>468</v>
      </c>
      <c r="L245" t="s">
        <v>269</v>
      </c>
      <c r="M245" t="s">
        <v>58</v>
      </c>
      <c r="N245">
        <v>89</v>
      </c>
      <c r="O245" s="31">
        <v>327266</v>
      </c>
      <c r="P245" s="31">
        <v>115590</v>
      </c>
      <c r="Q245" s="31">
        <v>10668</v>
      </c>
      <c r="R245" s="31">
        <v>11096</v>
      </c>
      <c r="S245" s="31">
        <f t="shared" si="15"/>
        <v>-428</v>
      </c>
      <c r="T245" s="5">
        <f t="shared" si="16"/>
        <v>-3.857245854361932E-2</v>
      </c>
      <c r="U245" s="38">
        <f t="shared" si="17"/>
        <v>9.2291720737087982E-2</v>
      </c>
      <c r="V245" s="38">
        <f t="shared" si="18"/>
        <v>9.5994463188857168E-2</v>
      </c>
      <c r="W245" s="38">
        <f t="shared" si="19"/>
        <v>-3.7027424517691865E-3</v>
      </c>
    </row>
    <row r="246" spans="1:23" hidden="1" x14ac:dyDescent="0.2">
      <c r="A246" t="s">
        <v>593</v>
      </c>
      <c r="B246" t="s">
        <v>508</v>
      </c>
      <c r="C246" t="s">
        <v>507</v>
      </c>
      <c r="D246">
        <v>0.05</v>
      </c>
      <c r="E246" t="s">
        <v>506</v>
      </c>
      <c r="F246" t="s">
        <v>54</v>
      </c>
      <c r="G246">
        <v>1</v>
      </c>
      <c r="H246">
        <v>20462</v>
      </c>
      <c r="I246" t="s">
        <v>32</v>
      </c>
      <c r="J246">
        <v>30</v>
      </c>
      <c r="K246" t="s">
        <v>457</v>
      </c>
      <c r="L246" t="s">
        <v>269</v>
      </c>
      <c r="M246" t="s">
        <v>63</v>
      </c>
      <c r="N246">
        <v>89</v>
      </c>
      <c r="O246" s="31">
        <v>186758</v>
      </c>
      <c r="P246" s="31">
        <v>351370</v>
      </c>
      <c r="Q246" s="31">
        <v>7534</v>
      </c>
      <c r="R246" s="31">
        <v>8432</v>
      </c>
      <c r="S246" s="31">
        <f t="shared" si="15"/>
        <v>-898</v>
      </c>
      <c r="T246" s="5">
        <f t="shared" si="16"/>
        <v>-0.10649905123339659</v>
      </c>
      <c r="U246" s="38">
        <f t="shared" si="17"/>
        <v>2.1441785012949313E-2</v>
      </c>
      <c r="V246" s="38">
        <f t="shared" si="18"/>
        <v>2.3997495517545608E-2</v>
      </c>
      <c r="W246" s="38">
        <f t="shared" si="19"/>
        <v>-2.5557105045962945E-3</v>
      </c>
    </row>
    <row r="247" spans="1:23" hidden="1" x14ac:dyDescent="0.2">
      <c r="A247" t="s">
        <v>592</v>
      </c>
      <c r="B247" t="s">
        <v>508</v>
      </c>
      <c r="C247" t="s">
        <v>507</v>
      </c>
      <c r="D247">
        <v>0.05</v>
      </c>
      <c r="E247" t="s">
        <v>506</v>
      </c>
      <c r="F247" t="s">
        <v>54</v>
      </c>
      <c r="G247">
        <v>1</v>
      </c>
      <c r="H247">
        <v>20459</v>
      </c>
      <c r="I247" t="s">
        <v>32</v>
      </c>
      <c r="J247">
        <v>30</v>
      </c>
      <c r="K247" t="s">
        <v>457</v>
      </c>
      <c r="L247" t="s">
        <v>269</v>
      </c>
      <c r="M247" t="s">
        <v>63</v>
      </c>
      <c r="N247">
        <v>89</v>
      </c>
      <c r="O247" s="31">
        <v>134598</v>
      </c>
      <c r="P247" s="31">
        <v>344156</v>
      </c>
      <c r="Q247" s="31">
        <v>16402</v>
      </c>
      <c r="R247" s="31">
        <v>8260</v>
      </c>
      <c r="S247" s="31">
        <f t="shared" si="15"/>
        <v>8142</v>
      </c>
      <c r="T247" s="5">
        <f t="shared" si="16"/>
        <v>0.98571428571428577</v>
      </c>
      <c r="U247" s="38">
        <f t="shared" si="17"/>
        <v>4.7658619928172108E-2</v>
      </c>
      <c r="V247" s="38">
        <f t="shared" si="18"/>
        <v>2.4000743848719766E-2</v>
      </c>
      <c r="W247" s="38">
        <f t="shared" si="19"/>
        <v>2.3657876079452342E-2</v>
      </c>
    </row>
    <row r="248" spans="1:23" hidden="1" x14ac:dyDescent="0.2">
      <c r="A248" t="s">
        <v>591</v>
      </c>
      <c r="B248" t="s">
        <v>508</v>
      </c>
      <c r="C248" t="s">
        <v>507</v>
      </c>
      <c r="D248">
        <v>0.05</v>
      </c>
      <c r="E248" t="s">
        <v>506</v>
      </c>
      <c r="F248" t="s">
        <v>54</v>
      </c>
      <c r="G248">
        <v>1</v>
      </c>
      <c r="H248">
        <v>20463</v>
      </c>
      <c r="I248" t="s">
        <v>32</v>
      </c>
      <c r="J248">
        <v>30</v>
      </c>
      <c r="K248" t="s">
        <v>457</v>
      </c>
      <c r="L248" t="s">
        <v>269</v>
      </c>
      <c r="M248" t="s">
        <v>63</v>
      </c>
      <c r="N248">
        <v>89</v>
      </c>
      <c r="O248" s="31">
        <v>219720</v>
      </c>
      <c r="P248" s="31">
        <v>534764</v>
      </c>
      <c r="Q248" s="31">
        <v>15068</v>
      </c>
      <c r="R248" s="31">
        <v>12834</v>
      </c>
      <c r="S248" s="31">
        <f t="shared" si="15"/>
        <v>2234</v>
      </c>
      <c r="T248" s="5">
        <f t="shared" si="16"/>
        <v>0.17406887953872527</v>
      </c>
      <c r="U248" s="38">
        <f t="shared" si="17"/>
        <v>2.8176915424374116E-2</v>
      </c>
      <c r="V248" s="38">
        <f t="shared" si="18"/>
        <v>2.3999371685453769E-2</v>
      </c>
      <c r="W248" s="38">
        <f t="shared" si="19"/>
        <v>4.1775437389203474E-3</v>
      </c>
    </row>
    <row r="249" spans="1:23" hidden="1" x14ac:dyDescent="0.2">
      <c r="A249" t="s">
        <v>590</v>
      </c>
      <c r="B249" t="s">
        <v>553</v>
      </c>
      <c r="C249" t="s">
        <v>507</v>
      </c>
      <c r="D249">
        <v>0.01</v>
      </c>
      <c r="E249" t="s">
        <v>458</v>
      </c>
      <c r="F249" t="s">
        <v>51</v>
      </c>
      <c r="G249">
        <v>80</v>
      </c>
      <c r="H249">
        <v>11199</v>
      </c>
      <c r="I249" t="s">
        <v>30</v>
      </c>
      <c r="J249">
        <v>300</v>
      </c>
      <c r="K249" t="s">
        <v>457</v>
      </c>
      <c r="L249" t="s">
        <v>269</v>
      </c>
      <c r="M249" t="s">
        <v>1066</v>
      </c>
      <c r="N249">
        <v>62</v>
      </c>
      <c r="O249" s="31">
        <v>125206</v>
      </c>
      <c r="P249" s="31">
        <v>152880</v>
      </c>
      <c r="Q249" s="31">
        <v>14744</v>
      </c>
      <c r="R249" s="31">
        <v>15120</v>
      </c>
      <c r="S249" s="31">
        <f t="shared" si="15"/>
        <v>-376</v>
      </c>
      <c r="T249" s="5">
        <f t="shared" si="16"/>
        <v>-2.4867724867724868E-2</v>
      </c>
      <c r="U249" s="38">
        <f t="shared" si="17"/>
        <v>9.6441653584510734E-2</v>
      </c>
      <c r="V249" s="38">
        <f t="shared" si="18"/>
        <v>9.8901098901098897E-2</v>
      </c>
      <c r="W249" s="38">
        <f t="shared" si="19"/>
        <v>-2.459445316588163E-3</v>
      </c>
    </row>
    <row r="250" spans="1:23" hidden="1" x14ac:dyDescent="0.2">
      <c r="A250" t="s">
        <v>588</v>
      </c>
      <c r="B250" t="s">
        <v>460</v>
      </c>
      <c r="C250" t="s">
        <v>507</v>
      </c>
      <c r="D250">
        <v>0.01</v>
      </c>
      <c r="E250" t="s">
        <v>458</v>
      </c>
      <c r="F250" t="s">
        <v>51</v>
      </c>
      <c r="G250">
        <v>50</v>
      </c>
      <c r="H250">
        <v>11194</v>
      </c>
      <c r="I250" t="s">
        <v>35</v>
      </c>
      <c r="J250">
        <v>250</v>
      </c>
      <c r="K250" t="s">
        <v>468</v>
      </c>
      <c r="L250" t="s">
        <v>269</v>
      </c>
      <c r="M250" t="s">
        <v>1093</v>
      </c>
      <c r="N250">
        <v>7</v>
      </c>
      <c r="O250" s="31">
        <v>20514</v>
      </c>
      <c r="P250" s="31">
        <v>17742</v>
      </c>
      <c r="Q250" s="31">
        <v>1496</v>
      </c>
      <c r="R250" s="31">
        <v>1998</v>
      </c>
      <c r="S250" s="31">
        <f t="shared" si="15"/>
        <v>-502</v>
      </c>
      <c r="T250" s="5">
        <f t="shared" si="16"/>
        <v>-0.25125125125125125</v>
      </c>
      <c r="U250" s="38">
        <f t="shared" si="17"/>
        <v>8.4319693382933159E-2</v>
      </c>
      <c r="V250" s="38">
        <f t="shared" si="18"/>
        <v>0.11261413594859655</v>
      </c>
      <c r="W250" s="38">
        <f t="shared" si="19"/>
        <v>-2.8294442565663394E-2</v>
      </c>
    </row>
    <row r="251" spans="1:23" hidden="1" x14ac:dyDescent="0.2">
      <c r="A251" t="s">
        <v>589</v>
      </c>
      <c r="B251" t="s">
        <v>460</v>
      </c>
      <c r="C251" t="s">
        <v>507</v>
      </c>
      <c r="D251">
        <v>0.01</v>
      </c>
      <c r="E251" t="s">
        <v>458</v>
      </c>
      <c r="F251" t="s">
        <v>51</v>
      </c>
      <c r="G251">
        <v>50</v>
      </c>
      <c r="H251">
        <v>11195</v>
      </c>
      <c r="I251" t="s">
        <v>35</v>
      </c>
      <c r="J251">
        <v>250</v>
      </c>
      <c r="K251" t="s">
        <v>457</v>
      </c>
      <c r="L251" t="s">
        <v>269</v>
      </c>
      <c r="M251" t="s">
        <v>1094</v>
      </c>
      <c r="N251">
        <v>89</v>
      </c>
      <c r="O251" s="31">
        <v>308458</v>
      </c>
      <c r="P251" s="31">
        <v>274468</v>
      </c>
      <c r="Q251" s="31">
        <v>25684</v>
      </c>
      <c r="R251" s="31">
        <v>29230</v>
      </c>
      <c r="S251" s="31">
        <f t="shared" si="15"/>
        <v>-3546</v>
      </c>
      <c r="T251" s="5">
        <f t="shared" si="16"/>
        <v>-0.12131371878207321</v>
      </c>
      <c r="U251" s="38">
        <f t="shared" si="17"/>
        <v>9.3577393357331271E-2</v>
      </c>
      <c r="V251" s="38">
        <f t="shared" si="18"/>
        <v>0.10649693224711078</v>
      </c>
      <c r="W251" s="38">
        <f t="shared" si="19"/>
        <v>-1.2919538889779508E-2</v>
      </c>
    </row>
    <row r="252" spans="1:23" hidden="1" x14ac:dyDescent="0.2">
      <c r="A252" t="s">
        <v>587</v>
      </c>
      <c r="B252" t="s">
        <v>460</v>
      </c>
      <c r="C252" t="s">
        <v>507</v>
      </c>
      <c r="D252">
        <v>0.01</v>
      </c>
      <c r="E252" t="s">
        <v>458</v>
      </c>
      <c r="F252" t="s">
        <v>51</v>
      </c>
      <c r="G252">
        <v>25</v>
      </c>
      <c r="H252">
        <v>11214</v>
      </c>
      <c r="I252" t="s">
        <v>35</v>
      </c>
      <c r="J252">
        <v>300</v>
      </c>
      <c r="K252" t="s">
        <v>468</v>
      </c>
      <c r="L252" t="s">
        <v>269</v>
      </c>
      <c r="M252" t="s">
        <v>1095</v>
      </c>
      <c r="N252">
        <v>26</v>
      </c>
      <c r="O252" s="31">
        <v>84260</v>
      </c>
      <c r="P252" s="31">
        <v>84804</v>
      </c>
      <c r="Q252" s="31">
        <v>12510</v>
      </c>
      <c r="R252" s="31">
        <v>9168</v>
      </c>
      <c r="S252" s="31">
        <f t="shared" si="15"/>
        <v>3342</v>
      </c>
      <c r="T252" s="5">
        <f t="shared" si="16"/>
        <v>0.36452879581151831</v>
      </c>
      <c r="U252" s="38">
        <f t="shared" si="17"/>
        <v>0.14751662657421818</v>
      </c>
      <c r="V252" s="38">
        <f t="shared" si="18"/>
        <v>0.10810810810810811</v>
      </c>
      <c r="W252" s="38">
        <f t="shared" si="19"/>
        <v>3.9408518466110071E-2</v>
      </c>
    </row>
    <row r="253" spans="1:23" hidden="1" x14ac:dyDescent="0.2">
      <c r="A253" t="s">
        <v>586</v>
      </c>
      <c r="B253" t="s">
        <v>460</v>
      </c>
      <c r="C253" t="s">
        <v>507</v>
      </c>
      <c r="D253">
        <v>0.01</v>
      </c>
      <c r="E253" t="s">
        <v>458</v>
      </c>
      <c r="F253" t="s">
        <v>51</v>
      </c>
      <c r="G253">
        <v>25</v>
      </c>
      <c r="H253">
        <v>11213</v>
      </c>
      <c r="I253" t="s">
        <v>35</v>
      </c>
      <c r="J253">
        <v>300</v>
      </c>
      <c r="K253" t="s">
        <v>468</v>
      </c>
      <c r="L253" t="s">
        <v>269</v>
      </c>
      <c r="M253" t="s">
        <v>1092</v>
      </c>
      <c r="N253">
        <v>7</v>
      </c>
      <c r="O253" s="31">
        <v>26522</v>
      </c>
      <c r="P253" s="31">
        <v>28140</v>
      </c>
      <c r="Q253" s="31">
        <v>-3680</v>
      </c>
      <c r="R253" s="31">
        <v>3042</v>
      </c>
      <c r="S253" s="31">
        <f t="shared" si="15"/>
        <v>-6722</v>
      </c>
      <c r="T253" s="5">
        <f t="shared" si="16"/>
        <v>-2.2097304404996714</v>
      </c>
      <c r="U253" s="38">
        <f t="shared" si="17"/>
        <v>-0.13077469793887705</v>
      </c>
      <c r="V253" s="38">
        <f t="shared" si="18"/>
        <v>0.10810234541577825</v>
      </c>
      <c r="W253" s="38">
        <f t="shared" si="19"/>
        <v>-0.23887704335465532</v>
      </c>
    </row>
    <row r="254" spans="1:23" hidden="1" x14ac:dyDescent="0.2">
      <c r="A254" t="s">
        <v>588</v>
      </c>
      <c r="B254" t="s">
        <v>465</v>
      </c>
      <c r="C254" t="s">
        <v>459</v>
      </c>
      <c r="D254">
        <v>0.01</v>
      </c>
      <c r="E254" t="s">
        <v>458</v>
      </c>
      <c r="F254" t="s">
        <v>51</v>
      </c>
      <c r="G254">
        <v>50</v>
      </c>
      <c r="H254">
        <v>10572</v>
      </c>
      <c r="I254" t="s">
        <v>32</v>
      </c>
      <c r="J254">
        <v>500</v>
      </c>
      <c r="K254" t="s">
        <v>468</v>
      </c>
      <c r="L254" t="s">
        <v>269</v>
      </c>
      <c r="M254" t="s">
        <v>114</v>
      </c>
      <c r="N254">
        <v>82</v>
      </c>
      <c r="O254" s="31">
        <v>74336</v>
      </c>
      <c r="P254" s="31">
        <v>44666</v>
      </c>
      <c r="Q254" s="31">
        <v>6268</v>
      </c>
      <c r="R254" s="31">
        <v>4524</v>
      </c>
      <c r="S254" s="31">
        <f t="shared" si="15"/>
        <v>1744</v>
      </c>
      <c r="T254" s="5">
        <f t="shared" si="16"/>
        <v>0.385499557913351</v>
      </c>
      <c r="U254" s="38">
        <f t="shared" si="17"/>
        <v>0.14033045269332378</v>
      </c>
      <c r="V254" s="38">
        <f t="shared" si="18"/>
        <v>0.10128509380737026</v>
      </c>
      <c r="W254" s="38">
        <f t="shared" si="19"/>
        <v>3.9045358885953521E-2</v>
      </c>
    </row>
    <row r="255" spans="1:23" hidden="1" x14ac:dyDescent="0.2">
      <c r="A255" t="s">
        <v>587</v>
      </c>
      <c r="B255" t="s">
        <v>460</v>
      </c>
      <c r="C255" t="s">
        <v>507</v>
      </c>
      <c r="D255">
        <v>0.01</v>
      </c>
      <c r="E255" t="s">
        <v>458</v>
      </c>
      <c r="F255" t="s">
        <v>51</v>
      </c>
      <c r="G255">
        <v>50</v>
      </c>
      <c r="H255">
        <v>11196</v>
      </c>
      <c r="I255" t="s">
        <v>35</v>
      </c>
      <c r="J255">
        <v>250</v>
      </c>
      <c r="K255" t="s">
        <v>457</v>
      </c>
      <c r="L255" t="s">
        <v>269</v>
      </c>
      <c r="M255" t="s">
        <v>1096</v>
      </c>
      <c r="N255">
        <v>63</v>
      </c>
      <c r="O255" s="31">
        <v>77890</v>
      </c>
      <c r="P255" s="31">
        <v>74850</v>
      </c>
      <c r="Q255" s="31">
        <v>13186</v>
      </c>
      <c r="R255" s="31">
        <v>8556</v>
      </c>
      <c r="S255" s="31">
        <f t="shared" si="15"/>
        <v>4630</v>
      </c>
      <c r="T255" s="5">
        <f t="shared" si="16"/>
        <v>0.54114071996259938</v>
      </c>
      <c r="U255" s="38">
        <f t="shared" si="17"/>
        <v>0.17616566466265865</v>
      </c>
      <c r="V255" s="38">
        <f t="shared" si="18"/>
        <v>0.11430861723446893</v>
      </c>
      <c r="W255" s="38">
        <f t="shared" si="19"/>
        <v>6.1857047428189718E-2</v>
      </c>
    </row>
    <row r="256" spans="1:23" hidden="1" x14ac:dyDescent="0.2">
      <c r="A256" t="s">
        <v>586</v>
      </c>
      <c r="B256" t="s">
        <v>470</v>
      </c>
      <c r="C256" t="s">
        <v>507</v>
      </c>
      <c r="D256">
        <v>0.01</v>
      </c>
      <c r="E256" t="s">
        <v>458</v>
      </c>
      <c r="F256" t="s">
        <v>51</v>
      </c>
      <c r="G256">
        <v>15</v>
      </c>
      <c r="H256">
        <v>10603</v>
      </c>
      <c r="I256" t="s">
        <v>32</v>
      </c>
      <c r="J256">
        <v>300</v>
      </c>
      <c r="K256" t="s">
        <v>457</v>
      </c>
      <c r="L256" t="s">
        <v>269</v>
      </c>
      <c r="M256" t="s">
        <v>113</v>
      </c>
      <c r="N256">
        <v>82</v>
      </c>
      <c r="O256" s="31">
        <v>93160</v>
      </c>
      <c r="P256" s="31">
        <v>57440</v>
      </c>
      <c r="Q256" s="31">
        <v>2350</v>
      </c>
      <c r="R256" s="31">
        <v>5762</v>
      </c>
      <c r="S256" s="31">
        <f t="shared" si="15"/>
        <v>-3412</v>
      </c>
      <c r="T256" s="5">
        <f t="shared" si="16"/>
        <v>-0.59215550156195762</v>
      </c>
      <c r="U256" s="38">
        <f t="shared" si="17"/>
        <v>4.0912256267409471E-2</v>
      </c>
      <c r="V256" s="38">
        <f t="shared" si="18"/>
        <v>0.10031337047353761</v>
      </c>
      <c r="W256" s="38">
        <f t="shared" si="19"/>
        <v>-5.940111420612814E-2</v>
      </c>
    </row>
    <row r="257" spans="1:23" hidden="1" x14ac:dyDescent="0.2">
      <c r="A257" t="s">
        <v>581</v>
      </c>
      <c r="B257" t="s">
        <v>580</v>
      </c>
      <c r="C257" t="s">
        <v>507</v>
      </c>
      <c r="D257">
        <v>0.01</v>
      </c>
      <c r="E257" t="s">
        <v>458</v>
      </c>
      <c r="F257" t="s">
        <v>51</v>
      </c>
      <c r="G257">
        <v>30</v>
      </c>
      <c r="H257">
        <v>11204</v>
      </c>
      <c r="I257" t="s">
        <v>33</v>
      </c>
      <c r="J257">
        <v>300</v>
      </c>
      <c r="K257" t="s">
        <v>468</v>
      </c>
      <c r="L257" t="s">
        <v>269</v>
      </c>
      <c r="M257" t="s">
        <v>1097</v>
      </c>
      <c r="N257">
        <v>85</v>
      </c>
      <c r="O257" s="31">
        <v>296114</v>
      </c>
      <c r="P257" s="31">
        <v>230702</v>
      </c>
      <c r="Q257" s="31">
        <v>15778</v>
      </c>
      <c r="R257" s="31">
        <v>23486</v>
      </c>
      <c r="S257" s="31">
        <f t="shared" si="15"/>
        <v>-7708</v>
      </c>
      <c r="T257" s="5">
        <f t="shared" si="16"/>
        <v>-0.32819552073575747</v>
      </c>
      <c r="U257" s="38">
        <f t="shared" si="17"/>
        <v>6.8391257986493398E-2</v>
      </c>
      <c r="V257" s="38">
        <f t="shared" si="18"/>
        <v>0.10180232507737254</v>
      </c>
      <c r="W257" s="38">
        <f t="shared" si="19"/>
        <v>-3.341106709087914E-2</v>
      </c>
    </row>
    <row r="258" spans="1:23" hidden="1" x14ac:dyDescent="0.2">
      <c r="A258" t="s">
        <v>585</v>
      </c>
      <c r="B258" t="s">
        <v>549</v>
      </c>
      <c r="C258" t="s">
        <v>459</v>
      </c>
      <c r="D258">
        <v>0.01</v>
      </c>
      <c r="E258" t="s">
        <v>458</v>
      </c>
      <c r="F258" t="s">
        <v>51</v>
      </c>
      <c r="G258">
        <v>50</v>
      </c>
      <c r="H258">
        <v>11035</v>
      </c>
      <c r="I258" t="s">
        <v>29</v>
      </c>
      <c r="J258">
        <v>150</v>
      </c>
      <c r="K258" t="s">
        <v>468</v>
      </c>
      <c r="L258" t="s">
        <v>269</v>
      </c>
      <c r="M258" t="s">
        <v>106</v>
      </c>
      <c r="N258">
        <v>89</v>
      </c>
      <c r="O258" s="31">
        <v>81982</v>
      </c>
      <c r="P258" s="31">
        <v>53438</v>
      </c>
      <c r="Q258" s="31">
        <v>4562</v>
      </c>
      <c r="R258" s="31">
        <v>4302</v>
      </c>
      <c r="S258" s="31">
        <f t="shared" si="15"/>
        <v>260</v>
      </c>
      <c r="T258" s="5">
        <f t="shared" si="16"/>
        <v>6.0437006043700607E-2</v>
      </c>
      <c r="U258" s="38">
        <f t="shared" si="17"/>
        <v>8.5369961450653092E-2</v>
      </c>
      <c r="V258" s="38">
        <f t="shared" si="18"/>
        <v>8.0504509899322577E-2</v>
      </c>
      <c r="W258" s="38">
        <f t="shared" si="19"/>
        <v>4.8654515513305158E-3</v>
      </c>
    </row>
    <row r="259" spans="1:23" hidden="1" x14ac:dyDescent="0.2">
      <c r="A259" t="s">
        <v>584</v>
      </c>
      <c r="B259" t="s">
        <v>465</v>
      </c>
      <c r="C259" t="s">
        <v>459</v>
      </c>
      <c r="D259">
        <v>0.01</v>
      </c>
      <c r="E259" t="s">
        <v>458</v>
      </c>
      <c r="F259" t="s">
        <v>51</v>
      </c>
      <c r="G259">
        <v>30</v>
      </c>
      <c r="H259">
        <v>11091</v>
      </c>
      <c r="I259" t="s">
        <v>32</v>
      </c>
      <c r="J259">
        <v>300</v>
      </c>
      <c r="K259" t="s">
        <v>468</v>
      </c>
      <c r="L259" t="s">
        <v>269</v>
      </c>
      <c r="M259" t="s">
        <v>1065</v>
      </c>
      <c r="N259">
        <v>68</v>
      </c>
      <c r="O259" s="31">
        <v>170736</v>
      </c>
      <c r="P259" s="31">
        <v>113932</v>
      </c>
      <c r="Q259" s="31">
        <v>12462</v>
      </c>
      <c r="R259" s="31">
        <v>11450</v>
      </c>
      <c r="S259" s="31">
        <f t="shared" si="15"/>
        <v>1012</v>
      </c>
      <c r="T259" s="5">
        <f t="shared" si="16"/>
        <v>8.8384279475982527E-2</v>
      </c>
      <c r="U259" s="38">
        <f t="shared" si="17"/>
        <v>0.1093810343011621</v>
      </c>
      <c r="V259" s="38">
        <f t="shared" si="18"/>
        <v>0.10049854299055577</v>
      </c>
      <c r="W259" s="38">
        <f t="shared" si="19"/>
        <v>8.8824913106063247E-3</v>
      </c>
    </row>
    <row r="260" spans="1:23" hidden="1" x14ac:dyDescent="0.2">
      <c r="A260" t="s">
        <v>583</v>
      </c>
      <c r="B260" t="s">
        <v>582</v>
      </c>
      <c r="C260" t="s">
        <v>507</v>
      </c>
      <c r="D260">
        <v>0.01</v>
      </c>
      <c r="E260" t="s">
        <v>458</v>
      </c>
      <c r="F260" t="s">
        <v>51</v>
      </c>
      <c r="G260">
        <v>40</v>
      </c>
      <c r="H260">
        <v>11200</v>
      </c>
      <c r="I260" t="s">
        <v>36</v>
      </c>
      <c r="J260">
        <v>200</v>
      </c>
      <c r="K260" t="s">
        <v>468</v>
      </c>
      <c r="L260" t="s">
        <v>269</v>
      </c>
      <c r="M260" t="s">
        <v>103</v>
      </c>
      <c r="N260">
        <v>82</v>
      </c>
      <c r="O260" s="31">
        <v>163362</v>
      </c>
      <c r="P260" s="31">
        <v>133214</v>
      </c>
      <c r="Q260" s="31">
        <v>12360</v>
      </c>
      <c r="R260" s="31">
        <v>13202</v>
      </c>
      <c r="S260" s="31">
        <f t="shared" si="15"/>
        <v>-842</v>
      </c>
      <c r="T260" s="5">
        <f t="shared" si="16"/>
        <v>-6.3778215421905773E-2</v>
      </c>
      <c r="U260" s="38">
        <f t="shared" si="17"/>
        <v>9.2783040821535268E-2</v>
      </c>
      <c r="V260" s="38">
        <f t="shared" si="18"/>
        <v>9.9103697809539537E-2</v>
      </c>
      <c r="W260" s="38">
        <f t="shared" si="19"/>
        <v>-6.3206569880042696E-3</v>
      </c>
    </row>
    <row r="261" spans="1:23" hidden="1" x14ac:dyDescent="0.2">
      <c r="A261" t="s">
        <v>581</v>
      </c>
      <c r="B261" t="s">
        <v>580</v>
      </c>
      <c r="C261" t="s">
        <v>507</v>
      </c>
      <c r="D261">
        <v>0.01</v>
      </c>
      <c r="E261" t="s">
        <v>458</v>
      </c>
      <c r="F261" t="s">
        <v>51</v>
      </c>
      <c r="G261">
        <v>32</v>
      </c>
      <c r="H261">
        <v>11160</v>
      </c>
      <c r="I261" t="s">
        <v>33</v>
      </c>
      <c r="J261">
        <v>160</v>
      </c>
      <c r="K261" t="s">
        <v>468</v>
      </c>
      <c r="L261" t="s">
        <v>269</v>
      </c>
      <c r="M261" t="s">
        <v>1098</v>
      </c>
      <c r="N261">
        <v>4</v>
      </c>
      <c r="O261" s="31">
        <v>12018</v>
      </c>
      <c r="P261" s="31">
        <v>14728</v>
      </c>
      <c r="Q261" s="31">
        <v>1954</v>
      </c>
      <c r="R261" s="31">
        <v>1474</v>
      </c>
      <c r="S261" s="31">
        <f t="shared" si="15"/>
        <v>480</v>
      </c>
      <c r="T261" s="5">
        <f t="shared" si="16"/>
        <v>0.32564450474898238</v>
      </c>
      <c r="U261" s="38">
        <f t="shared" si="17"/>
        <v>0.13267246061922869</v>
      </c>
      <c r="V261" s="38">
        <f t="shared" si="18"/>
        <v>0.10008147745790331</v>
      </c>
      <c r="W261" s="38">
        <f t="shared" si="19"/>
        <v>3.2590983161325374E-2</v>
      </c>
    </row>
    <row r="262" spans="1:23" hidden="1" x14ac:dyDescent="0.2">
      <c r="A262" t="s">
        <v>579</v>
      </c>
      <c r="B262" t="s">
        <v>465</v>
      </c>
      <c r="C262" t="s">
        <v>459</v>
      </c>
      <c r="D262">
        <v>0.25</v>
      </c>
      <c r="E262" t="s">
        <v>458</v>
      </c>
      <c r="F262" t="s">
        <v>54</v>
      </c>
      <c r="G262">
        <v>1</v>
      </c>
      <c r="H262">
        <v>40436</v>
      </c>
      <c r="I262" t="s">
        <v>32</v>
      </c>
      <c r="J262">
        <v>16</v>
      </c>
      <c r="K262" t="s">
        <v>457</v>
      </c>
      <c r="L262" t="s">
        <v>408</v>
      </c>
      <c r="M262" t="s">
        <v>99</v>
      </c>
      <c r="N262">
        <v>89</v>
      </c>
      <c r="O262" s="31">
        <v>204762</v>
      </c>
      <c r="P262" s="31">
        <v>419300</v>
      </c>
      <c r="Q262" s="31">
        <v>44518</v>
      </c>
      <c r="R262" s="31">
        <v>17276</v>
      </c>
      <c r="S262" s="31">
        <f t="shared" si="15"/>
        <v>27242</v>
      </c>
      <c r="T262" s="5">
        <f t="shared" si="16"/>
        <v>1.5768696457513314</v>
      </c>
      <c r="U262" s="38">
        <f t="shared" si="17"/>
        <v>0.10617219174815168</v>
      </c>
      <c r="V262" s="38">
        <f t="shared" si="18"/>
        <v>4.120200333889816E-2</v>
      </c>
      <c r="W262" s="38">
        <f t="shared" si="19"/>
        <v>6.4970188409253518E-2</v>
      </c>
    </row>
    <row r="263" spans="1:23" hidden="1" x14ac:dyDescent="0.2">
      <c r="A263" t="s">
        <v>578</v>
      </c>
      <c r="B263" t="s">
        <v>465</v>
      </c>
      <c r="C263" t="s">
        <v>459</v>
      </c>
      <c r="D263">
        <v>0.25</v>
      </c>
      <c r="E263" t="s">
        <v>458</v>
      </c>
      <c r="F263" t="s">
        <v>54</v>
      </c>
      <c r="G263">
        <v>1</v>
      </c>
      <c r="H263">
        <v>40437</v>
      </c>
      <c r="I263" t="s">
        <v>32</v>
      </c>
      <c r="J263">
        <v>16</v>
      </c>
      <c r="K263" t="s">
        <v>457</v>
      </c>
      <c r="L263" t="s">
        <v>408</v>
      </c>
      <c r="M263" t="s">
        <v>99</v>
      </c>
      <c r="N263">
        <v>89</v>
      </c>
      <c r="O263" s="31">
        <v>115180</v>
      </c>
      <c r="P263" s="31">
        <v>249692</v>
      </c>
      <c r="Q263" s="31">
        <v>16726</v>
      </c>
      <c r="R263" s="31">
        <v>10288</v>
      </c>
      <c r="S263" s="31">
        <f t="shared" si="15"/>
        <v>6438</v>
      </c>
      <c r="T263" s="5">
        <f t="shared" si="16"/>
        <v>0.6257776049766719</v>
      </c>
      <c r="U263" s="38">
        <f t="shared" si="17"/>
        <v>6.6986527401758963E-2</v>
      </c>
      <c r="V263" s="38">
        <f t="shared" si="18"/>
        <v>4.1202761802540733E-2</v>
      </c>
      <c r="W263" s="38">
        <f t="shared" si="19"/>
        <v>2.5783765599218231E-2</v>
      </c>
    </row>
    <row r="264" spans="1:23" hidden="1" x14ac:dyDescent="0.2">
      <c r="A264" t="s">
        <v>577</v>
      </c>
      <c r="B264" t="s">
        <v>465</v>
      </c>
      <c r="C264" t="s">
        <v>459</v>
      </c>
      <c r="D264">
        <v>0.25</v>
      </c>
      <c r="E264" t="s">
        <v>458</v>
      </c>
      <c r="F264" t="s">
        <v>54</v>
      </c>
      <c r="G264">
        <v>1</v>
      </c>
      <c r="H264">
        <v>40438</v>
      </c>
      <c r="I264" t="s">
        <v>32</v>
      </c>
      <c r="J264">
        <v>16</v>
      </c>
      <c r="K264" t="s">
        <v>457</v>
      </c>
      <c r="L264" t="s">
        <v>408</v>
      </c>
      <c r="M264" t="s">
        <v>99</v>
      </c>
      <c r="N264">
        <v>89</v>
      </c>
      <c r="O264" s="31">
        <v>84640</v>
      </c>
      <c r="P264" s="31">
        <v>147862</v>
      </c>
      <c r="Q264" s="31">
        <v>11902</v>
      </c>
      <c r="R264" s="31">
        <v>6092</v>
      </c>
      <c r="S264" s="31">
        <f t="shared" si="15"/>
        <v>5810</v>
      </c>
      <c r="T264" s="5">
        <f t="shared" si="16"/>
        <v>0.95370978332238998</v>
      </c>
      <c r="U264" s="38">
        <f t="shared" si="17"/>
        <v>8.0493974110995389E-2</v>
      </c>
      <c r="V264" s="38">
        <f t="shared" si="18"/>
        <v>4.1200578918180464E-2</v>
      </c>
      <c r="W264" s="38">
        <f t="shared" si="19"/>
        <v>3.9293395192814926E-2</v>
      </c>
    </row>
    <row r="265" spans="1:23" hidden="1" x14ac:dyDescent="0.2">
      <c r="A265" t="s">
        <v>576</v>
      </c>
      <c r="B265" t="s">
        <v>465</v>
      </c>
      <c r="C265" t="s">
        <v>459</v>
      </c>
      <c r="D265">
        <v>0.25</v>
      </c>
      <c r="E265" t="s">
        <v>458</v>
      </c>
      <c r="F265" t="s">
        <v>54</v>
      </c>
      <c r="G265">
        <v>1</v>
      </c>
      <c r="H265">
        <v>40439</v>
      </c>
      <c r="I265" t="s">
        <v>32</v>
      </c>
      <c r="J265">
        <v>16</v>
      </c>
      <c r="K265" t="s">
        <v>457</v>
      </c>
      <c r="L265" t="s">
        <v>408</v>
      </c>
      <c r="M265" t="s">
        <v>99</v>
      </c>
      <c r="N265">
        <v>89</v>
      </c>
      <c r="O265" s="31">
        <v>105834</v>
      </c>
      <c r="P265" s="31">
        <v>177654</v>
      </c>
      <c r="Q265" s="31">
        <v>21092</v>
      </c>
      <c r="R265" s="31">
        <v>7320</v>
      </c>
      <c r="S265" s="31">
        <f t="shared" si="15"/>
        <v>13772</v>
      </c>
      <c r="T265" s="5">
        <f t="shared" si="16"/>
        <v>1.8814207650273225</v>
      </c>
      <c r="U265" s="38">
        <f t="shared" si="17"/>
        <v>0.11872516239431705</v>
      </c>
      <c r="V265" s="38">
        <f t="shared" si="18"/>
        <v>4.1203688067817219E-2</v>
      </c>
      <c r="W265" s="38">
        <f t="shared" si="19"/>
        <v>7.7521474326499834E-2</v>
      </c>
    </row>
    <row r="266" spans="1:23" hidden="1" x14ac:dyDescent="0.2">
      <c r="A266" t="s">
        <v>575</v>
      </c>
      <c r="B266" t="s">
        <v>465</v>
      </c>
      <c r="C266" t="s">
        <v>459</v>
      </c>
      <c r="D266">
        <v>0.25</v>
      </c>
      <c r="E266" t="s">
        <v>458</v>
      </c>
      <c r="F266" t="s">
        <v>54</v>
      </c>
      <c r="G266">
        <v>1</v>
      </c>
      <c r="H266">
        <v>40440</v>
      </c>
      <c r="I266" t="s">
        <v>32</v>
      </c>
      <c r="J266">
        <v>16</v>
      </c>
      <c r="K266" t="s">
        <v>457</v>
      </c>
      <c r="L266" t="s">
        <v>408</v>
      </c>
      <c r="M266" t="s">
        <v>99</v>
      </c>
      <c r="N266">
        <v>89</v>
      </c>
      <c r="O266" s="31">
        <v>151524</v>
      </c>
      <c r="P266" s="31">
        <v>291054</v>
      </c>
      <c r="Q266" s="31">
        <v>27344</v>
      </c>
      <c r="R266" s="31">
        <v>11992</v>
      </c>
      <c r="S266" s="31">
        <f t="shared" si="15"/>
        <v>15352</v>
      </c>
      <c r="T266" s="5">
        <f t="shared" si="16"/>
        <v>1.2801867911941294</v>
      </c>
      <c r="U266" s="38">
        <f t="shared" si="17"/>
        <v>9.3948202051852919E-2</v>
      </c>
      <c r="V266" s="38">
        <f t="shared" si="18"/>
        <v>4.1201976265572711E-2</v>
      </c>
      <c r="W266" s="38">
        <f t="shared" si="19"/>
        <v>5.2746225786280208E-2</v>
      </c>
    </row>
    <row r="267" spans="1:23" hidden="1" x14ac:dyDescent="0.2">
      <c r="A267" t="s">
        <v>574</v>
      </c>
      <c r="B267" t="s">
        <v>465</v>
      </c>
      <c r="C267" t="s">
        <v>459</v>
      </c>
      <c r="D267">
        <v>0.05</v>
      </c>
      <c r="E267" t="s">
        <v>458</v>
      </c>
      <c r="F267" t="s">
        <v>54</v>
      </c>
      <c r="G267">
        <v>1</v>
      </c>
      <c r="H267">
        <v>20493</v>
      </c>
      <c r="I267" t="s">
        <v>32</v>
      </c>
      <c r="J267">
        <v>20</v>
      </c>
      <c r="K267" t="s">
        <v>457</v>
      </c>
      <c r="L267" t="s">
        <v>408</v>
      </c>
      <c r="M267" t="s">
        <v>97</v>
      </c>
      <c r="N267">
        <v>89</v>
      </c>
      <c r="O267" s="31">
        <v>221802</v>
      </c>
      <c r="P267" s="31">
        <v>57580</v>
      </c>
      <c r="Q267" s="31">
        <v>7118</v>
      </c>
      <c r="R267" s="31">
        <v>3662</v>
      </c>
      <c r="S267" s="31">
        <f t="shared" si="15"/>
        <v>3456</v>
      </c>
      <c r="T267" s="5">
        <f t="shared" si="16"/>
        <v>0.94374658656471877</v>
      </c>
      <c r="U267" s="38">
        <f t="shared" si="17"/>
        <v>0.12361931226120181</v>
      </c>
      <c r="V267" s="38">
        <f t="shared" si="18"/>
        <v>6.3598471691559563E-2</v>
      </c>
      <c r="W267" s="38">
        <f t="shared" si="19"/>
        <v>6.0020840569642242E-2</v>
      </c>
    </row>
    <row r="268" spans="1:23" hidden="1" x14ac:dyDescent="0.2">
      <c r="A268" t="s">
        <v>573</v>
      </c>
      <c r="B268" t="s">
        <v>465</v>
      </c>
      <c r="C268" t="s">
        <v>459</v>
      </c>
      <c r="D268">
        <v>0.05</v>
      </c>
      <c r="E268" t="s">
        <v>458</v>
      </c>
      <c r="F268" t="s">
        <v>54</v>
      </c>
      <c r="G268">
        <v>1</v>
      </c>
      <c r="H268">
        <v>20494</v>
      </c>
      <c r="I268" t="s">
        <v>32</v>
      </c>
      <c r="J268">
        <v>20</v>
      </c>
      <c r="K268" t="s">
        <v>457</v>
      </c>
      <c r="L268" t="s">
        <v>408</v>
      </c>
      <c r="M268" t="s">
        <v>97</v>
      </c>
      <c r="N268">
        <v>89</v>
      </c>
      <c r="O268" s="31">
        <v>164510</v>
      </c>
      <c r="P268" s="31">
        <v>42652</v>
      </c>
      <c r="Q268" s="31">
        <v>2856</v>
      </c>
      <c r="R268" s="31">
        <v>2712</v>
      </c>
      <c r="S268" s="31">
        <f t="shared" si="15"/>
        <v>144</v>
      </c>
      <c r="T268" s="5">
        <f t="shared" si="16"/>
        <v>5.3097345132743362E-2</v>
      </c>
      <c r="U268" s="38">
        <f t="shared" si="17"/>
        <v>6.6960517677951789E-2</v>
      </c>
      <c r="V268" s="38">
        <f t="shared" si="18"/>
        <v>6.3584357122760948E-2</v>
      </c>
      <c r="W268" s="38">
        <f t="shared" si="19"/>
        <v>3.3761605551908408E-3</v>
      </c>
    </row>
    <row r="269" spans="1:23" hidden="1" x14ac:dyDescent="0.2">
      <c r="A269" t="s">
        <v>572</v>
      </c>
      <c r="B269" t="s">
        <v>465</v>
      </c>
      <c r="C269" t="s">
        <v>459</v>
      </c>
      <c r="D269">
        <v>0.05</v>
      </c>
      <c r="E269" t="s">
        <v>458</v>
      </c>
      <c r="F269" t="s">
        <v>54</v>
      </c>
      <c r="G269">
        <v>1</v>
      </c>
      <c r="H269">
        <v>20495</v>
      </c>
      <c r="I269" t="s">
        <v>32</v>
      </c>
      <c r="J269">
        <v>20</v>
      </c>
      <c r="K269" t="s">
        <v>457</v>
      </c>
      <c r="L269" t="s">
        <v>408</v>
      </c>
      <c r="M269" t="s">
        <v>97</v>
      </c>
      <c r="N269">
        <v>89</v>
      </c>
      <c r="O269" s="31">
        <v>121948</v>
      </c>
      <c r="P269" s="31">
        <v>32268</v>
      </c>
      <c r="Q269" s="31">
        <v>3284</v>
      </c>
      <c r="R269" s="31">
        <v>2052</v>
      </c>
      <c r="S269" s="31">
        <f t="shared" ref="S269:S332" si="20">Q269-R269</f>
        <v>1232</v>
      </c>
      <c r="T269" s="5">
        <f t="shared" ref="T269:T332" si="21">S269/R269</f>
        <v>0.60038986354775825</v>
      </c>
      <c r="U269" s="38">
        <f t="shared" ref="U269:U332" si="22">Q269/P269</f>
        <v>0.10177265402256105</v>
      </c>
      <c r="V269" s="38">
        <f t="shared" ref="V269:V332" si="23">R269/P269</f>
        <v>6.3592413536630713E-2</v>
      </c>
      <c r="W269" s="38">
        <f t="shared" ref="W269:W332" si="24">U269-V269</f>
        <v>3.8180240485930342E-2</v>
      </c>
    </row>
    <row r="270" spans="1:23" hidden="1" x14ac:dyDescent="0.2">
      <c r="A270" t="s">
        <v>571</v>
      </c>
      <c r="B270" t="s">
        <v>465</v>
      </c>
      <c r="C270" t="s">
        <v>459</v>
      </c>
      <c r="D270">
        <v>0.05</v>
      </c>
      <c r="E270" t="s">
        <v>458</v>
      </c>
      <c r="F270" t="s">
        <v>54</v>
      </c>
      <c r="G270">
        <v>1</v>
      </c>
      <c r="H270">
        <v>20496</v>
      </c>
      <c r="I270" t="s">
        <v>32</v>
      </c>
      <c r="J270">
        <v>20</v>
      </c>
      <c r="K270" t="s">
        <v>457</v>
      </c>
      <c r="L270" t="s">
        <v>408</v>
      </c>
      <c r="M270" t="s">
        <v>97</v>
      </c>
      <c r="N270">
        <v>89</v>
      </c>
      <c r="O270" s="31">
        <v>151596</v>
      </c>
      <c r="P270" s="31">
        <v>40546</v>
      </c>
      <c r="Q270" s="31">
        <v>4252</v>
      </c>
      <c r="R270" s="31">
        <v>2578</v>
      </c>
      <c r="S270" s="31">
        <f t="shared" si="20"/>
        <v>1674</v>
      </c>
      <c r="T270" s="5">
        <f t="shared" si="21"/>
        <v>0.6493405740884407</v>
      </c>
      <c r="U270" s="38">
        <f t="shared" si="22"/>
        <v>0.10486854436935826</v>
      </c>
      <c r="V270" s="38">
        <f t="shared" si="23"/>
        <v>6.3582104276624085E-2</v>
      </c>
      <c r="W270" s="38">
        <f t="shared" si="24"/>
        <v>4.1286440092734175E-2</v>
      </c>
    </row>
    <row r="271" spans="1:23" hidden="1" x14ac:dyDescent="0.2">
      <c r="A271" t="s">
        <v>570</v>
      </c>
      <c r="B271" t="s">
        <v>465</v>
      </c>
      <c r="C271" t="s">
        <v>459</v>
      </c>
      <c r="D271">
        <v>0.05</v>
      </c>
      <c r="E271" t="s">
        <v>458</v>
      </c>
      <c r="F271" t="s">
        <v>54</v>
      </c>
      <c r="G271">
        <v>1</v>
      </c>
      <c r="H271">
        <v>20497</v>
      </c>
      <c r="I271" t="s">
        <v>32</v>
      </c>
      <c r="J271">
        <v>20</v>
      </c>
      <c r="K271" t="s">
        <v>457</v>
      </c>
      <c r="L271" t="s">
        <v>408</v>
      </c>
      <c r="M271" t="s">
        <v>97</v>
      </c>
      <c r="N271">
        <v>89</v>
      </c>
      <c r="O271" s="31">
        <v>268386</v>
      </c>
      <c r="P271" s="31">
        <v>66526</v>
      </c>
      <c r="Q271" s="31">
        <v>7618</v>
      </c>
      <c r="R271" s="31">
        <v>4230</v>
      </c>
      <c r="S271" s="31">
        <f t="shared" si="20"/>
        <v>3388</v>
      </c>
      <c r="T271" s="5">
        <f t="shared" si="21"/>
        <v>0.80094562647754142</v>
      </c>
      <c r="U271" s="38">
        <f t="shared" si="22"/>
        <v>0.11451161951718125</v>
      </c>
      <c r="V271" s="38">
        <f t="shared" si="23"/>
        <v>6.3584162583050233E-2</v>
      </c>
      <c r="W271" s="38">
        <f t="shared" si="24"/>
        <v>5.0927456934131018E-2</v>
      </c>
    </row>
    <row r="272" spans="1:23" hidden="1" x14ac:dyDescent="0.2">
      <c r="A272" t="s">
        <v>569</v>
      </c>
      <c r="B272" t="s">
        <v>549</v>
      </c>
      <c r="C272" t="s">
        <v>459</v>
      </c>
      <c r="D272">
        <v>0.01</v>
      </c>
      <c r="E272" t="s">
        <v>458</v>
      </c>
      <c r="F272" t="s">
        <v>51</v>
      </c>
      <c r="G272">
        <v>20</v>
      </c>
      <c r="H272">
        <v>10684</v>
      </c>
      <c r="I272" t="s">
        <v>29</v>
      </c>
      <c r="J272">
        <v>100</v>
      </c>
      <c r="K272" t="s">
        <v>468</v>
      </c>
      <c r="L272" t="s">
        <v>269</v>
      </c>
      <c r="M272" t="s">
        <v>91</v>
      </c>
      <c r="N272">
        <v>64</v>
      </c>
      <c r="O272" s="31">
        <v>99902</v>
      </c>
      <c r="P272" s="31">
        <v>49662</v>
      </c>
      <c r="Q272" s="31">
        <v>7860</v>
      </c>
      <c r="R272" s="31">
        <v>5964</v>
      </c>
      <c r="S272" s="31">
        <f t="shared" si="20"/>
        <v>1896</v>
      </c>
      <c r="T272" s="5">
        <f t="shared" si="21"/>
        <v>0.31790744466800802</v>
      </c>
      <c r="U272" s="38">
        <f t="shared" si="22"/>
        <v>0.15826990455479037</v>
      </c>
      <c r="V272" s="38">
        <f t="shared" si="23"/>
        <v>0.12009182070798599</v>
      </c>
      <c r="W272" s="38">
        <f t="shared" si="24"/>
        <v>3.8178083846804378E-2</v>
      </c>
    </row>
    <row r="273" spans="1:23" hidden="1" x14ac:dyDescent="0.2">
      <c r="A273" t="s">
        <v>568</v>
      </c>
      <c r="B273" t="s">
        <v>549</v>
      </c>
      <c r="C273" t="s">
        <v>459</v>
      </c>
      <c r="D273">
        <v>0.01</v>
      </c>
      <c r="E273" t="s">
        <v>458</v>
      </c>
      <c r="F273" t="s">
        <v>51</v>
      </c>
      <c r="G273">
        <v>20</v>
      </c>
      <c r="H273">
        <v>11036</v>
      </c>
      <c r="I273" t="s">
        <v>29</v>
      </c>
      <c r="J273">
        <v>200</v>
      </c>
      <c r="K273" t="s">
        <v>457</v>
      </c>
      <c r="L273" t="s">
        <v>269</v>
      </c>
      <c r="M273" t="s">
        <v>90</v>
      </c>
      <c r="N273">
        <v>64</v>
      </c>
      <c r="O273" s="31">
        <v>90136</v>
      </c>
      <c r="P273" s="31">
        <v>38842</v>
      </c>
      <c r="Q273" s="31">
        <v>2954</v>
      </c>
      <c r="R273" s="31">
        <v>3158</v>
      </c>
      <c r="S273" s="31">
        <f t="shared" si="20"/>
        <v>-204</v>
      </c>
      <c r="T273" s="5">
        <f t="shared" si="21"/>
        <v>-6.4597846738442058E-2</v>
      </c>
      <c r="U273" s="38">
        <f t="shared" si="22"/>
        <v>7.6051696617063999E-2</v>
      </c>
      <c r="V273" s="38">
        <f t="shared" si="23"/>
        <v>8.1303743370578246E-2</v>
      </c>
      <c r="W273" s="38">
        <f t="shared" si="24"/>
        <v>-5.2520467535142473E-3</v>
      </c>
    </row>
    <row r="274" spans="1:23" hidden="1" x14ac:dyDescent="0.2">
      <c r="A274" t="s">
        <v>567</v>
      </c>
      <c r="B274" t="s">
        <v>549</v>
      </c>
      <c r="C274" t="s">
        <v>459</v>
      </c>
      <c r="D274">
        <v>0.01</v>
      </c>
      <c r="E274" t="s">
        <v>458</v>
      </c>
      <c r="F274" t="s">
        <v>51</v>
      </c>
      <c r="G274">
        <v>20</v>
      </c>
      <c r="H274">
        <v>10523</v>
      </c>
      <c r="I274" t="s">
        <v>29</v>
      </c>
      <c r="J274">
        <v>200</v>
      </c>
      <c r="K274" t="s">
        <v>468</v>
      </c>
      <c r="L274" t="s">
        <v>269</v>
      </c>
      <c r="M274" t="s">
        <v>93</v>
      </c>
      <c r="N274">
        <v>64</v>
      </c>
      <c r="O274" s="31">
        <v>78334</v>
      </c>
      <c r="P274" s="31">
        <v>47744</v>
      </c>
      <c r="Q274" s="31">
        <v>6970</v>
      </c>
      <c r="R274" s="31">
        <v>4780</v>
      </c>
      <c r="S274" s="31">
        <f t="shared" si="20"/>
        <v>2190</v>
      </c>
      <c r="T274" s="5">
        <f t="shared" si="21"/>
        <v>0.45815899581589958</v>
      </c>
      <c r="U274" s="38">
        <f t="shared" si="22"/>
        <v>0.14598693029490617</v>
      </c>
      <c r="V274" s="38">
        <f t="shared" si="23"/>
        <v>0.10011729222520108</v>
      </c>
      <c r="W274" s="38">
        <f t="shared" si="24"/>
        <v>4.5869638069705093E-2</v>
      </c>
    </row>
    <row r="275" spans="1:23" hidden="1" x14ac:dyDescent="0.2">
      <c r="A275" t="s">
        <v>566</v>
      </c>
      <c r="B275" t="s">
        <v>549</v>
      </c>
      <c r="C275" t="s">
        <v>459</v>
      </c>
      <c r="D275">
        <v>0.01</v>
      </c>
      <c r="E275" t="s">
        <v>458</v>
      </c>
      <c r="F275" t="s">
        <v>51</v>
      </c>
      <c r="G275">
        <v>20</v>
      </c>
      <c r="H275">
        <v>10519</v>
      </c>
      <c r="I275" t="s">
        <v>29</v>
      </c>
      <c r="J275">
        <v>200</v>
      </c>
      <c r="K275" t="s">
        <v>468</v>
      </c>
      <c r="L275" t="s">
        <v>269</v>
      </c>
      <c r="M275" t="s">
        <v>94</v>
      </c>
      <c r="N275">
        <v>64</v>
      </c>
      <c r="O275" s="31">
        <v>89570</v>
      </c>
      <c r="P275" s="31">
        <v>59352</v>
      </c>
      <c r="Q275" s="31">
        <v>6870</v>
      </c>
      <c r="R275" s="31">
        <v>5876</v>
      </c>
      <c r="S275" s="31">
        <f t="shared" si="20"/>
        <v>994</v>
      </c>
      <c r="T275" s="5">
        <f t="shared" si="21"/>
        <v>0.16916269571136827</v>
      </c>
      <c r="U275" s="38">
        <f t="shared" si="22"/>
        <v>0.11575010109179135</v>
      </c>
      <c r="V275" s="38">
        <f t="shared" si="23"/>
        <v>9.9002560992047448E-2</v>
      </c>
      <c r="W275" s="38">
        <f t="shared" si="24"/>
        <v>1.6747540099743899E-2</v>
      </c>
    </row>
    <row r="276" spans="1:23" hidden="1" x14ac:dyDescent="0.2">
      <c r="A276" t="s">
        <v>565</v>
      </c>
      <c r="B276" t="s">
        <v>549</v>
      </c>
      <c r="C276" t="s">
        <v>459</v>
      </c>
      <c r="D276">
        <v>0.01</v>
      </c>
      <c r="E276" t="s">
        <v>458</v>
      </c>
      <c r="F276" t="s">
        <v>51</v>
      </c>
      <c r="G276">
        <v>20</v>
      </c>
      <c r="H276">
        <v>10643</v>
      </c>
      <c r="I276" t="s">
        <v>29</v>
      </c>
      <c r="J276">
        <v>100</v>
      </c>
      <c r="K276" t="s">
        <v>468</v>
      </c>
      <c r="L276" t="s">
        <v>269</v>
      </c>
      <c r="M276" t="s">
        <v>92</v>
      </c>
      <c r="N276">
        <v>64</v>
      </c>
      <c r="O276" s="31">
        <v>78548</v>
      </c>
      <c r="P276" s="31">
        <v>33186</v>
      </c>
      <c r="Q276" s="31">
        <v>3992</v>
      </c>
      <c r="R276" s="31">
        <v>2996</v>
      </c>
      <c r="S276" s="31">
        <f t="shared" si="20"/>
        <v>996</v>
      </c>
      <c r="T276" s="5">
        <f t="shared" si="21"/>
        <v>0.33244325767690253</v>
      </c>
      <c r="U276" s="38">
        <f t="shared" si="22"/>
        <v>0.12029168926655819</v>
      </c>
      <c r="V276" s="38">
        <f t="shared" si="23"/>
        <v>9.027903332730669E-2</v>
      </c>
      <c r="W276" s="38">
        <f t="shared" si="24"/>
        <v>3.0012655939251495E-2</v>
      </c>
    </row>
    <row r="277" spans="1:23" hidden="1" x14ac:dyDescent="0.2">
      <c r="A277" t="s">
        <v>564</v>
      </c>
      <c r="B277" t="s">
        <v>549</v>
      </c>
      <c r="C277" t="s">
        <v>459</v>
      </c>
      <c r="D277">
        <v>0.01</v>
      </c>
      <c r="E277" t="s">
        <v>458</v>
      </c>
      <c r="F277" t="s">
        <v>51</v>
      </c>
      <c r="G277">
        <v>20</v>
      </c>
      <c r="H277">
        <v>10487</v>
      </c>
      <c r="I277" t="s">
        <v>29</v>
      </c>
      <c r="J277">
        <v>200</v>
      </c>
      <c r="K277" t="s">
        <v>468</v>
      </c>
      <c r="L277" t="s">
        <v>269</v>
      </c>
      <c r="M277" t="s">
        <v>95</v>
      </c>
      <c r="N277">
        <v>64</v>
      </c>
      <c r="O277" s="31">
        <v>76714</v>
      </c>
      <c r="P277" s="31">
        <v>39196</v>
      </c>
      <c r="Q277" s="31">
        <v>4858</v>
      </c>
      <c r="R277" s="31">
        <v>3100</v>
      </c>
      <c r="S277" s="31">
        <f t="shared" si="20"/>
        <v>1758</v>
      </c>
      <c r="T277" s="5">
        <f t="shared" si="21"/>
        <v>0.56709677419354843</v>
      </c>
      <c r="U277" s="38">
        <f t="shared" si="22"/>
        <v>0.12394121849168283</v>
      </c>
      <c r="V277" s="38">
        <f t="shared" si="23"/>
        <v>7.9089703030921527E-2</v>
      </c>
      <c r="W277" s="38">
        <f t="shared" si="24"/>
        <v>4.4851515460761299E-2</v>
      </c>
    </row>
    <row r="278" spans="1:23" hidden="1" x14ac:dyDescent="0.2">
      <c r="A278" t="s">
        <v>563</v>
      </c>
      <c r="B278" t="s">
        <v>549</v>
      </c>
      <c r="C278" t="s">
        <v>459</v>
      </c>
      <c r="D278">
        <v>0.01</v>
      </c>
      <c r="E278" t="s">
        <v>458</v>
      </c>
      <c r="F278" t="s">
        <v>51</v>
      </c>
      <c r="G278">
        <v>25</v>
      </c>
      <c r="H278">
        <v>11121</v>
      </c>
      <c r="I278" t="s">
        <v>29</v>
      </c>
      <c r="J278">
        <v>250</v>
      </c>
      <c r="K278" t="s">
        <v>468</v>
      </c>
      <c r="L278" t="s">
        <v>269</v>
      </c>
      <c r="M278" t="s">
        <v>89</v>
      </c>
      <c r="N278">
        <v>64</v>
      </c>
      <c r="O278" s="31">
        <v>116968</v>
      </c>
      <c r="P278" s="31">
        <v>85548</v>
      </c>
      <c r="Q278" s="31">
        <v>9570</v>
      </c>
      <c r="R278" s="31">
        <v>9846</v>
      </c>
      <c r="S278" s="31">
        <f t="shared" si="20"/>
        <v>-276</v>
      </c>
      <c r="T278" s="5">
        <f t="shared" si="21"/>
        <v>-2.8031687995124923E-2</v>
      </c>
      <c r="U278" s="38">
        <f t="shared" si="22"/>
        <v>0.11186702202272408</v>
      </c>
      <c r="V278" s="38">
        <f t="shared" si="23"/>
        <v>0.11509328096507224</v>
      </c>
      <c r="W278" s="38">
        <f t="shared" si="24"/>
        <v>-3.2262589423481536E-3</v>
      </c>
    </row>
    <row r="279" spans="1:23" hidden="1" x14ac:dyDescent="0.2">
      <c r="A279" t="s">
        <v>562</v>
      </c>
      <c r="B279" t="s">
        <v>549</v>
      </c>
      <c r="C279" t="s">
        <v>459</v>
      </c>
      <c r="D279">
        <v>0.01</v>
      </c>
      <c r="E279" t="s">
        <v>458</v>
      </c>
      <c r="F279" t="s">
        <v>51</v>
      </c>
      <c r="G279">
        <v>20</v>
      </c>
      <c r="H279">
        <v>10451</v>
      </c>
      <c r="I279" t="s">
        <v>29</v>
      </c>
      <c r="J279">
        <v>300</v>
      </c>
      <c r="K279" t="s">
        <v>468</v>
      </c>
      <c r="L279" t="s">
        <v>269</v>
      </c>
      <c r="M279" t="s">
        <v>96</v>
      </c>
      <c r="N279">
        <v>64</v>
      </c>
      <c r="O279" s="31">
        <v>109196</v>
      </c>
      <c r="P279" s="31">
        <v>52668</v>
      </c>
      <c r="Q279" s="31">
        <v>5096</v>
      </c>
      <c r="R279" s="31">
        <v>5266</v>
      </c>
      <c r="S279" s="31">
        <f t="shared" si="20"/>
        <v>-170</v>
      </c>
      <c r="T279" s="5">
        <f t="shared" si="21"/>
        <v>-3.2282567413596655E-2</v>
      </c>
      <c r="U279" s="38">
        <f t="shared" si="22"/>
        <v>9.675704412546518E-2</v>
      </c>
      <c r="V279" s="38">
        <f t="shared" si="23"/>
        <v>9.9984810511126301E-2</v>
      </c>
      <c r="W279" s="38">
        <f t="shared" si="24"/>
        <v>-3.2277663856611211E-3</v>
      </c>
    </row>
    <row r="280" spans="1:23" hidden="1" x14ac:dyDescent="0.2">
      <c r="A280" t="s">
        <v>569</v>
      </c>
      <c r="B280" t="s">
        <v>465</v>
      </c>
      <c r="C280" t="s">
        <v>459</v>
      </c>
      <c r="D280">
        <v>0.05</v>
      </c>
      <c r="E280" t="s">
        <v>458</v>
      </c>
      <c r="F280" t="s">
        <v>54</v>
      </c>
      <c r="G280">
        <v>0</v>
      </c>
      <c r="H280">
        <v>20393</v>
      </c>
      <c r="I280" t="s">
        <v>32</v>
      </c>
      <c r="J280">
        <v>80</v>
      </c>
      <c r="K280" t="s">
        <v>457</v>
      </c>
      <c r="L280" t="s">
        <v>269</v>
      </c>
      <c r="M280" t="s">
        <v>65</v>
      </c>
      <c r="N280">
        <v>25</v>
      </c>
      <c r="O280" s="31">
        <v>72844</v>
      </c>
      <c r="P280" s="31">
        <v>44224</v>
      </c>
      <c r="Q280" s="31">
        <v>5074</v>
      </c>
      <c r="R280" s="31">
        <v>2650</v>
      </c>
      <c r="S280" s="31">
        <f t="shared" si="20"/>
        <v>2424</v>
      </c>
      <c r="T280" s="5">
        <f t="shared" si="21"/>
        <v>0.91471698113207545</v>
      </c>
      <c r="U280" s="38">
        <f t="shared" si="22"/>
        <v>0.11473408104196817</v>
      </c>
      <c r="V280" s="38">
        <f t="shared" si="23"/>
        <v>5.9922214182344426E-2</v>
      </c>
      <c r="W280" s="38">
        <f t="shared" si="24"/>
        <v>5.4811866859623741E-2</v>
      </c>
    </row>
    <row r="281" spans="1:23" hidden="1" x14ac:dyDescent="0.2">
      <c r="A281" t="s">
        <v>568</v>
      </c>
      <c r="B281" t="s">
        <v>465</v>
      </c>
      <c r="C281" t="s">
        <v>459</v>
      </c>
      <c r="D281">
        <v>0.05</v>
      </c>
      <c r="E281" t="s">
        <v>458</v>
      </c>
      <c r="F281" t="s">
        <v>54</v>
      </c>
      <c r="G281">
        <v>0</v>
      </c>
      <c r="H281">
        <v>20394</v>
      </c>
      <c r="I281" t="s">
        <v>32</v>
      </c>
      <c r="J281">
        <v>80</v>
      </c>
      <c r="K281" t="s">
        <v>457</v>
      </c>
      <c r="L281" t="s">
        <v>269</v>
      </c>
      <c r="M281" t="s">
        <v>65</v>
      </c>
      <c r="N281">
        <v>25</v>
      </c>
      <c r="O281" s="31">
        <v>81130</v>
      </c>
      <c r="P281" s="31">
        <v>67576</v>
      </c>
      <c r="Q281" s="31">
        <v>3766</v>
      </c>
      <c r="R281" s="31">
        <v>4048</v>
      </c>
      <c r="S281" s="31">
        <f t="shared" si="20"/>
        <v>-282</v>
      </c>
      <c r="T281" s="5">
        <f t="shared" si="21"/>
        <v>-6.966403162055336E-2</v>
      </c>
      <c r="U281" s="38">
        <f t="shared" si="22"/>
        <v>5.5729844915354564E-2</v>
      </c>
      <c r="V281" s="38">
        <f t="shared" si="23"/>
        <v>5.9902924115070443E-2</v>
      </c>
      <c r="W281" s="38">
        <f t="shared" si="24"/>
        <v>-4.1730791997158789E-3</v>
      </c>
    </row>
    <row r="282" spans="1:23" hidden="1" x14ac:dyDescent="0.2">
      <c r="A282" t="s">
        <v>567</v>
      </c>
      <c r="B282" t="s">
        <v>465</v>
      </c>
      <c r="C282" t="s">
        <v>459</v>
      </c>
      <c r="D282">
        <v>0.05</v>
      </c>
      <c r="E282" t="s">
        <v>458</v>
      </c>
      <c r="F282" t="s">
        <v>54</v>
      </c>
      <c r="G282">
        <v>0</v>
      </c>
      <c r="H282">
        <v>20395</v>
      </c>
      <c r="I282" t="s">
        <v>32</v>
      </c>
      <c r="J282">
        <v>80</v>
      </c>
      <c r="K282" t="s">
        <v>457</v>
      </c>
      <c r="L282" t="s">
        <v>269</v>
      </c>
      <c r="M282" t="s">
        <v>65</v>
      </c>
      <c r="N282">
        <v>25</v>
      </c>
      <c r="O282" s="31">
        <v>117980</v>
      </c>
      <c r="P282" s="31">
        <v>80868</v>
      </c>
      <c r="Q282" s="31">
        <v>10434</v>
      </c>
      <c r="R282" s="31">
        <v>4844</v>
      </c>
      <c r="S282" s="31">
        <f t="shared" si="20"/>
        <v>5590</v>
      </c>
      <c r="T282" s="5">
        <f t="shared" si="21"/>
        <v>1.1540049545829894</v>
      </c>
      <c r="U282" s="38">
        <f t="shared" si="22"/>
        <v>0.12902507790473364</v>
      </c>
      <c r="V282" s="38">
        <f t="shared" si="23"/>
        <v>5.9900084087649005E-2</v>
      </c>
      <c r="W282" s="38">
        <f t="shared" si="24"/>
        <v>6.9124993817084632E-2</v>
      </c>
    </row>
    <row r="283" spans="1:23" hidden="1" x14ac:dyDescent="0.2">
      <c r="A283" t="s">
        <v>566</v>
      </c>
      <c r="B283" t="s">
        <v>465</v>
      </c>
      <c r="C283" t="s">
        <v>459</v>
      </c>
      <c r="D283">
        <v>0.05</v>
      </c>
      <c r="E283" t="s">
        <v>458</v>
      </c>
      <c r="F283" t="s">
        <v>54</v>
      </c>
      <c r="G283">
        <v>0</v>
      </c>
      <c r="H283">
        <v>20396</v>
      </c>
      <c r="I283" t="s">
        <v>32</v>
      </c>
      <c r="J283">
        <v>80</v>
      </c>
      <c r="K283" t="s">
        <v>457</v>
      </c>
      <c r="L283" t="s">
        <v>269</v>
      </c>
      <c r="M283" t="s">
        <v>65</v>
      </c>
      <c r="N283">
        <v>25</v>
      </c>
      <c r="O283" s="31">
        <v>76632</v>
      </c>
      <c r="P283" s="31">
        <v>54002</v>
      </c>
      <c r="Q283" s="31">
        <v>9964</v>
      </c>
      <c r="R283" s="31">
        <v>3234</v>
      </c>
      <c r="S283" s="31">
        <f t="shared" si="20"/>
        <v>6730</v>
      </c>
      <c r="T283" s="5">
        <f t="shared" si="21"/>
        <v>2.0810142238713669</v>
      </c>
      <c r="U283" s="38">
        <f t="shared" si="22"/>
        <v>0.18451168475241658</v>
      </c>
      <c r="V283" s="38">
        <f t="shared" si="23"/>
        <v>5.988667086404207E-2</v>
      </c>
      <c r="W283" s="38">
        <f t="shared" si="24"/>
        <v>0.12462501388837452</v>
      </c>
    </row>
    <row r="284" spans="1:23" hidden="1" x14ac:dyDescent="0.2">
      <c r="A284" t="s">
        <v>565</v>
      </c>
      <c r="B284" t="s">
        <v>465</v>
      </c>
      <c r="C284" t="s">
        <v>459</v>
      </c>
      <c r="D284">
        <v>0.05</v>
      </c>
      <c r="E284" t="s">
        <v>458</v>
      </c>
      <c r="F284" t="s">
        <v>54</v>
      </c>
      <c r="G284">
        <v>0</v>
      </c>
      <c r="H284">
        <v>20397</v>
      </c>
      <c r="I284" t="s">
        <v>32</v>
      </c>
      <c r="J284">
        <v>80</v>
      </c>
      <c r="K284" t="s">
        <v>457</v>
      </c>
      <c r="L284" t="s">
        <v>269</v>
      </c>
      <c r="M284" t="s">
        <v>65</v>
      </c>
      <c r="N284">
        <v>25</v>
      </c>
      <c r="O284" s="31">
        <v>78352</v>
      </c>
      <c r="P284" s="31">
        <v>63402</v>
      </c>
      <c r="Q284" s="31">
        <v>6782</v>
      </c>
      <c r="R284" s="31">
        <v>3798</v>
      </c>
      <c r="S284" s="31">
        <f t="shared" si="20"/>
        <v>2984</v>
      </c>
      <c r="T284" s="5">
        <f t="shared" si="21"/>
        <v>0.78567667193259605</v>
      </c>
      <c r="U284" s="38">
        <f t="shared" si="22"/>
        <v>0.10696823444055392</v>
      </c>
      <c r="V284" s="38">
        <f t="shared" si="23"/>
        <v>5.9903473076559098E-2</v>
      </c>
      <c r="W284" s="38">
        <f t="shared" si="24"/>
        <v>4.7064761363994824E-2</v>
      </c>
    </row>
    <row r="285" spans="1:23" hidden="1" x14ac:dyDescent="0.2">
      <c r="A285" t="s">
        <v>564</v>
      </c>
      <c r="B285" t="s">
        <v>465</v>
      </c>
      <c r="C285" t="s">
        <v>459</v>
      </c>
      <c r="D285">
        <v>0.05</v>
      </c>
      <c r="E285" t="s">
        <v>458</v>
      </c>
      <c r="F285" t="s">
        <v>54</v>
      </c>
      <c r="G285">
        <v>0</v>
      </c>
      <c r="H285">
        <v>20398</v>
      </c>
      <c r="I285" t="s">
        <v>32</v>
      </c>
      <c r="J285">
        <v>80</v>
      </c>
      <c r="K285" t="s">
        <v>457</v>
      </c>
      <c r="L285" t="s">
        <v>269</v>
      </c>
      <c r="M285" t="s">
        <v>65</v>
      </c>
      <c r="N285">
        <v>25</v>
      </c>
      <c r="O285" s="31">
        <v>100932</v>
      </c>
      <c r="P285" s="31">
        <v>91596</v>
      </c>
      <c r="Q285" s="31">
        <v>258</v>
      </c>
      <c r="R285" s="31">
        <v>5486</v>
      </c>
      <c r="S285" s="31">
        <f t="shared" si="20"/>
        <v>-5228</v>
      </c>
      <c r="T285" s="5">
        <f t="shared" si="21"/>
        <v>-0.95297119941669706</v>
      </c>
      <c r="U285" s="38">
        <f t="shared" si="22"/>
        <v>2.8167168872003144E-3</v>
      </c>
      <c r="V285" s="38">
        <f t="shared" si="23"/>
        <v>5.9893445128608239E-2</v>
      </c>
      <c r="W285" s="38">
        <f t="shared" si="24"/>
        <v>-5.7076728241407922E-2</v>
      </c>
    </row>
    <row r="286" spans="1:23" hidden="1" x14ac:dyDescent="0.2">
      <c r="A286" t="s">
        <v>563</v>
      </c>
      <c r="B286" t="s">
        <v>465</v>
      </c>
      <c r="C286" t="s">
        <v>459</v>
      </c>
      <c r="D286">
        <v>0.05</v>
      </c>
      <c r="E286" t="s">
        <v>458</v>
      </c>
      <c r="F286" t="s">
        <v>54</v>
      </c>
      <c r="G286">
        <v>0</v>
      </c>
      <c r="H286">
        <v>20399</v>
      </c>
      <c r="I286" t="s">
        <v>32</v>
      </c>
      <c r="J286">
        <v>80</v>
      </c>
      <c r="K286" t="s">
        <v>457</v>
      </c>
      <c r="L286" t="s">
        <v>269</v>
      </c>
      <c r="M286" t="s">
        <v>65</v>
      </c>
      <c r="N286">
        <v>25</v>
      </c>
      <c r="O286" s="31">
        <v>88296</v>
      </c>
      <c r="P286" s="31">
        <v>47556</v>
      </c>
      <c r="Q286" s="31">
        <v>4900</v>
      </c>
      <c r="R286" s="31">
        <v>2848</v>
      </c>
      <c r="S286" s="31">
        <f t="shared" si="20"/>
        <v>2052</v>
      </c>
      <c r="T286" s="5">
        <f t="shared" si="21"/>
        <v>0.7205056179775281</v>
      </c>
      <c r="U286" s="38">
        <f t="shared" si="22"/>
        <v>0.10303642022037177</v>
      </c>
      <c r="V286" s="38">
        <f t="shared" si="23"/>
        <v>5.988729077298343E-2</v>
      </c>
      <c r="W286" s="38">
        <f t="shared" si="24"/>
        <v>4.3149129447388336E-2</v>
      </c>
    </row>
    <row r="287" spans="1:23" hidden="1" x14ac:dyDescent="0.2">
      <c r="A287" t="s">
        <v>562</v>
      </c>
      <c r="B287" t="s">
        <v>465</v>
      </c>
      <c r="C287" t="s">
        <v>459</v>
      </c>
      <c r="D287">
        <v>0.05</v>
      </c>
      <c r="E287" t="s">
        <v>458</v>
      </c>
      <c r="F287" t="s">
        <v>54</v>
      </c>
      <c r="G287">
        <v>0</v>
      </c>
      <c r="H287">
        <v>20400</v>
      </c>
      <c r="I287" t="s">
        <v>32</v>
      </c>
      <c r="J287">
        <v>80</v>
      </c>
      <c r="K287" t="s">
        <v>457</v>
      </c>
      <c r="L287" t="s">
        <v>269</v>
      </c>
      <c r="M287" t="s">
        <v>65</v>
      </c>
      <c r="N287">
        <v>25</v>
      </c>
      <c r="O287" s="31">
        <v>89658</v>
      </c>
      <c r="P287" s="31">
        <v>63674</v>
      </c>
      <c r="Q287" s="31">
        <v>6792</v>
      </c>
      <c r="R287" s="31">
        <v>3814</v>
      </c>
      <c r="S287" s="31">
        <f t="shared" si="20"/>
        <v>2978</v>
      </c>
      <c r="T287" s="5">
        <f t="shared" si="21"/>
        <v>0.78080755112742528</v>
      </c>
      <c r="U287" s="38">
        <f t="shared" si="22"/>
        <v>0.10666834186638188</v>
      </c>
      <c r="V287" s="38">
        <f t="shared" si="23"/>
        <v>5.9898859817193832E-2</v>
      </c>
      <c r="W287" s="38">
        <f t="shared" si="24"/>
        <v>4.6769482049188051E-2</v>
      </c>
    </row>
    <row r="288" spans="1:23" hidden="1" x14ac:dyDescent="0.2">
      <c r="A288" t="s">
        <v>561</v>
      </c>
      <c r="B288" t="s">
        <v>553</v>
      </c>
      <c r="C288" t="s">
        <v>507</v>
      </c>
      <c r="D288">
        <v>0.01</v>
      </c>
      <c r="E288" t="s">
        <v>458</v>
      </c>
      <c r="F288" t="s">
        <v>51</v>
      </c>
      <c r="G288">
        <v>50</v>
      </c>
      <c r="H288">
        <v>11126</v>
      </c>
      <c r="I288" t="s">
        <v>30</v>
      </c>
      <c r="J288">
        <v>300</v>
      </c>
      <c r="K288" t="s">
        <v>457</v>
      </c>
      <c r="L288" t="s">
        <v>269</v>
      </c>
      <c r="M288" t="s">
        <v>1067</v>
      </c>
      <c r="N288">
        <v>63</v>
      </c>
      <c r="O288" s="31">
        <v>172016</v>
      </c>
      <c r="P288" s="31">
        <v>108168</v>
      </c>
      <c r="Q288" s="31">
        <v>9584</v>
      </c>
      <c r="R288" s="31">
        <v>10752</v>
      </c>
      <c r="S288" s="31">
        <f t="shared" si="20"/>
        <v>-1168</v>
      </c>
      <c r="T288" s="5">
        <f t="shared" si="21"/>
        <v>-0.10863095238095238</v>
      </c>
      <c r="U288" s="38">
        <f t="shared" si="22"/>
        <v>8.8602913985651954E-2</v>
      </c>
      <c r="V288" s="38">
        <f t="shared" si="23"/>
        <v>9.9400931883736415E-2</v>
      </c>
      <c r="W288" s="38">
        <f t="shared" si="24"/>
        <v>-1.0798017898084461E-2</v>
      </c>
    </row>
    <row r="289" spans="1:23" hidden="1" x14ac:dyDescent="0.2">
      <c r="A289" t="s">
        <v>560</v>
      </c>
      <c r="B289" t="s">
        <v>553</v>
      </c>
      <c r="C289" t="s">
        <v>507</v>
      </c>
      <c r="D289">
        <v>0.01</v>
      </c>
      <c r="E289" t="s">
        <v>458</v>
      </c>
      <c r="F289" t="s">
        <v>51</v>
      </c>
      <c r="G289">
        <v>50</v>
      </c>
      <c r="H289">
        <v>11181</v>
      </c>
      <c r="I289" t="s">
        <v>30</v>
      </c>
      <c r="J289">
        <v>250</v>
      </c>
      <c r="K289" t="s">
        <v>468</v>
      </c>
      <c r="L289" t="s">
        <v>269</v>
      </c>
      <c r="M289" t="s">
        <v>1099</v>
      </c>
      <c r="N289">
        <v>89</v>
      </c>
      <c r="O289" s="31">
        <v>295410</v>
      </c>
      <c r="P289" s="31">
        <v>340952</v>
      </c>
      <c r="Q289" s="31">
        <v>45890</v>
      </c>
      <c r="R289" s="31">
        <v>33720</v>
      </c>
      <c r="S289" s="31">
        <f t="shared" si="20"/>
        <v>12170</v>
      </c>
      <c r="T289" s="5">
        <f t="shared" si="21"/>
        <v>0.36091340450771053</v>
      </c>
      <c r="U289" s="38">
        <f t="shared" si="22"/>
        <v>0.1345937258030456</v>
      </c>
      <c r="V289" s="38">
        <f t="shared" si="23"/>
        <v>9.8899551843074682E-2</v>
      </c>
      <c r="W289" s="38">
        <f t="shared" si="24"/>
        <v>3.5694173959970918E-2</v>
      </c>
    </row>
    <row r="290" spans="1:23" hidden="1" x14ac:dyDescent="0.2">
      <c r="A290" t="s">
        <v>559</v>
      </c>
      <c r="B290" t="s">
        <v>553</v>
      </c>
      <c r="C290" t="s">
        <v>507</v>
      </c>
      <c r="D290">
        <v>0.01</v>
      </c>
      <c r="E290" t="s">
        <v>458</v>
      </c>
      <c r="F290" t="s">
        <v>51</v>
      </c>
      <c r="G290">
        <v>50</v>
      </c>
      <c r="H290">
        <v>11115</v>
      </c>
      <c r="I290" t="s">
        <v>30</v>
      </c>
      <c r="J290">
        <v>350</v>
      </c>
      <c r="K290" t="s">
        <v>468</v>
      </c>
      <c r="L290" t="s">
        <v>269</v>
      </c>
      <c r="M290" t="s">
        <v>1100</v>
      </c>
      <c r="N290">
        <v>89</v>
      </c>
      <c r="O290" s="31">
        <v>273580</v>
      </c>
      <c r="P290" s="31">
        <v>166054</v>
      </c>
      <c r="Q290" s="31">
        <v>20844</v>
      </c>
      <c r="R290" s="31">
        <v>16506</v>
      </c>
      <c r="S290" s="31">
        <f t="shared" si="20"/>
        <v>4338</v>
      </c>
      <c r="T290" s="5">
        <f t="shared" si="21"/>
        <v>0.26281352235550709</v>
      </c>
      <c r="U290" s="38">
        <f t="shared" si="22"/>
        <v>0.12552543148614306</v>
      </c>
      <c r="V290" s="38">
        <f t="shared" si="23"/>
        <v>9.9401399544726418E-2</v>
      </c>
      <c r="W290" s="38">
        <f t="shared" si="24"/>
        <v>2.6124031941416645E-2</v>
      </c>
    </row>
    <row r="291" spans="1:23" hidden="1" x14ac:dyDescent="0.2">
      <c r="A291" t="s">
        <v>558</v>
      </c>
      <c r="B291" t="s">
        <v>553</v>
      </c>
      <c r="C291" t="s">
        <v>507</v>
      </c>
      <c r="D291">
        <v>0.01</v>
      </c>
      <c r="E291" t="s">
        <v>458</v>
      </c>
      <c r="F291" t="s">
        <v>51</v>
      </c>
      <c r="G291">
        <v>50</v>
      </c>
      <c r="H291">
        <v>11180</v>
      </c>
      <c r="I291" t="s">
        <v>30</v>
      </c>
      <c r="J291">
        <v>250</v>
      </c>
      <c r="K291" t="s">
        <v>468</v>
      </c>
      <c r="L291" t="s">
        <v>269</v>
      </c>
      <c r="M291" t="s">
        <v>1101</v>
      </c>
      <c r="N291">
        <v>89</v>
      </c>
      <c r="O291" s="31">
        <v>252058</v>
      </c>
      <c r="P291" s="31">
        <v>220504</v>
      </c>
      <c r="Q291" s="31">
        <v>21274</v>
      </c>
      <c r="R291" s="31">
        <v>21874</v>
      </c>
      <c r="S291" s="31">
        <f t="shared" si="20"/>
        <v>-600</v>
      </c>
      <c r="T291" s="5">
        <f t="shared" si="21"/>
        <v>-2.7429825363445185E-2</v>
      </c>
      <c r="U291" s="38">
        <f t="shared" si="22"/>
        <v>9.6478975438087297E-2</v>
      </c>
      <c r="V291" s="38">
        <f t="shared" si="23"/>
        <v>9.920001451220839E-2</v>
      </c>
      <c r="W291" s="38">
        <f t="shared" si="24"/>
        <v>-2.7210390741210927E-3</v>
      </c>
    </row>
    <row r="292" spans="1:23" hidden="1" x14ac:dyDescent="0.2">
      <c r="A292" t="s">
        <v>557</v>
      </c>
      <c r="B292" t="s">
        <v>508</v>
      </c>
      <c r="C292" t="s">
        <v>507</v>
      </c>
      <c r="D292">
        <v>0.05</v>
      </c>
      <c r="E292" t="s">
        <v>506</v>
      </c>
      <c r="F292" t="s">
        <v>54</v>
      </c>
      <c r="G292">
        <v>1</v>
      </c>
      <c r="H292">
        <v>20464</v>
      </c>
      <c r="I292" t="s">
        <v>32</v>
      </c>
      <c r="J292">
        <v>30</v>
      </c>
      <c r="K292" t="s">
        <v>457</v>
      </c>
      <c r="L292" t="s">
        <v>269</v>
      </c>
      <c r="M292" t="s">
        <v>63</v>
      </c>
      <c r="N292">
        <v>89</v>
      </c>
      <c r="O292" s="31">
        <v>205494</v>
      </c>
      <c r="P292" s="31">
        <v>379906</v>
      </c>
      <c r="Q292" s="31">
        <v>20336</v>
      </c>
      <c r="R292" s="31">
        <v>9118</v>
      </c>
      <c r="S292" s="31">
        <f t="shared" si="20"/>
        <v>11218</v>
      </c>
      <c r="T292" s="5">
        <f t="shared" si="21"/>
        <v>1.2303136652774731</v>
      </c>
      <c r="U292" s="38">
        <f t="shared" si="22"/>
        <v>5.3529030865529896E-2</v>
      </c>
      <c r="V292" s="38">
        <f t="shared" si="23"/>
        <v>2.4000673850899958E-2</v>
      </c>
      <c r="W292" s="38">
        <f t="shared" si="24"/>
        <v>2.9528357014629938E-2</v>
      </c>
    </row>
    <row r="293" spans="1:23" hidden="1" x14ac:dyDescent="0.2">
      <c r="A293" t="s">
        <v>556</v>
      </c>
      <c r="B293" t="s">
        <v>508</v>
      </c>
      <c r="C293" t="s">
        <v>507</v>
      </c>
      <c r="D293">
        <v>0.05</v>
      </c>
      <c r="E293" t="s">
        <v>506</v>
      </c>
      <c r="F293" t="s">
        <v>54</v>
      </c>
      <c r="G293">
        <v>1</v>
      </c>
      <c r="H293">
        <v>20465</v>
      </c>
      <c r="I293" t="s">
        <v>32</v>
      </c>
      <c r="J293">
        <v>30</v>
      </c>
      <c r="K293" t="s">
        <v>457</v>
      </c>
      <c r="L293" t="s">
        <v>269</v>
      </c>
      <c r="M293" t="s">
        <v>63</v>
      </c>
      <c r="N293">
        <v>89</v>
      </c>
      <c r="O293" s="31">
        <v>104666</v>
      </c>
      <c r="P293" s="31">
        <v>204620</v>
      </c>
      <c r="Q293" s="31">
        <v>10894</v>
      </c>
      <c r="R293" s="31">
        <v>4910</v>
      </c>
      <c r="S293" s="31">
        <f t="shared" si="20"/>
        <v>5984</v>
      </c>
      <c r="T293" s="5">
        <f t="shared" si="21"/>
        <v>1.2187372708757638</v>
      </c>
      <c r="U293" s="38">
        <f t="shared" si="22"/>
        <v>5.3240152477763661E-2</v>
      </c>
      <c r="V293" s="38">
        <f t="shared" si="23"/>
        <v>2.3995699345127554E-2</v>
      </c>
      <c r="W293" s="38">
        <f t="shared" si="24"/>
        <v>2.9244453132636107E-2</v>
      </c>
    </row>
    <row r="294" spans="1:23" hidden="1" x14ac:dyDescent="0.2">
      <c r="A294" t="s">
        <v>555</v>
      </c>
      <c r="B294" t="s">
        <v>508</v>
      </c>
      <c r="C294" t="s">
        <v>507</v>
      </c>
      <c r="D294">
        <v>0.05</v>
      </c>
      <c r="E294" t="s">
        <v>506</v>
      </c>
      <c r="F294" t="s">
        <v>54</v>
      </c>
      <c r="G294">
        <v>0</v>
      </c>
      <c r="H294">
        <v>20358</v>
      </c>
      <c r="I294" t="s">
        <v>32</v>
      </c>
      <c r="J294">
        <v>90</v>
      </c>
      <c r="K294" t="s">
        <v>468</v>
      </c>
      <c r="L294" t="s">
        <v>269</v>
      </c>
      <c r="M294" t="s">
        <v>82</v>
      </c>
      <c r="N294">
        <v>89</v>
      </c>
      <c r="O294" s="31">
        <v>168528</v>
      </c>
      <c r="P294" s="31">
        <v>521528</v>
      </c>
      <c r="Q294" s="31">
        <v>22148</v>
      </c>
      <c r="R294" s="31">
        <v>22634</v>
      </c>
      <c r="S294" s="31">
        <f t="shared" si="20"/>
        <v>-486</v>
      </c>
      <c r="T294" s="5">
        <f t="shared" si="21"/>
        <v>-2.147212158699302E-2</v>
      </c>
      <c r="U294" s="38">
        <f t="shared" si="22"/>
        <v>4.2467518522495439E-2</v>
      </c>
      <c r="V294" s="38">
        <f t="shared" si="23"/>
        <v>4.3399395622095077E-2</v>
      </c>
      <c r="W294" s="38">
        <f t="shared" si="24"/>
        <v>-9.3187709959963866E-4</v>
      </c>
    </row>
    <row r="295" spans="1:23" hidden="1" x14ac:dyDescent="0.2">
      <c r="A295" t="s">
        <v>554</v>
      </c>
      <c r="B295" t="s">
        <v>508</v>
      </c>
      <c r="C295" t="s">
        <v>507</v>
      </c>
      <c r="D295">
        <v>0.05</v>
      </c>
      <c r="E295" t="s">
        <v>506</v>
      </c>
      <c r="F295" t="s">
        <v>54</v>
      </c>
      <c r="G295">
        <v>0</v>
      </c>
      <c r="H295">
        <v>20359</v>
      </c>
      <c r="I295" t="s">
        <v>32</v>
      </c>
      <c r="J295">
        <v>90</v>
      </c>
      <c r="K295" t="s">
        <v>468</v>
      </c>
      <c r="L295" t="s">
        <v>269</v>
      </c>
      <c r="M295" t="s">
        <v>82</v>
      </c>
      <c r="N295">
        <v>89</v>
      </c>
      <c r="O295" s="31">
        <v>234384</v>
      </c>
      <c r="P295" s="31">
        <v>675074</v>
      </c>
      <c r="Q295" s="31">
        <v>35706</v>
      </c>
      <c r="R295" s="31">
        <v>29298</v>
      </c>
      <c r="S295" s="31">
        <f t="shared" si="20"/>
        <v>6408</v>
      </c>
      <c r="T295" s="5">
        <f t="shared" si="21"/>
        <v>0.21871800122875282</v>
      </c>
      <c r="U295" s="38">
        <f t="shared" si="22"/>
        <v>5.289197924968226E-2</v>
      </c>
      <c r="V295" s="38">
        <f t="shared" si="23"/>
        <v>4.3399686552881608E-2</v>
      </c>
      <c r="W295" s="38">
        <f t="shared" si="24"/>
        <v>9.4922926968006513E-3</v>
      </c>
    </row>
    <row r="296" spans="1:23" hidden="1" x14ac:dyDescent="0.2">
      <c r="A296" t="s">
        <v>551</v>
      </c>
      <c r="B296" t="s">
        <v>553</v>
      </c>
      <c r="C296" t="s">
        <v>507</v>
      </c>
      <c r="D296">
        <v>0.01</v>
      </c>
      <c r="E296" t="s">
        <v>458</v>
      </c>
      <c r="F296" t="s">
        <v>51</v>
      </c>
      <c r="G296">
        <v>80</v>
      </c>
      <c r="H296">
        <v>11199</v>
      </c>
      <c r="I296" t="s">
        <v>30</v>
      </c>
      <c r="J296">
        <v>300</v>
      </c>
      <c r="K296" t="s">
        <v>457</v>
      </c>
      <c r="L296" t="s">
        <v>269</v>
      </c>
      <c r="M296" t="s">
        <v>1066</v>
      </c>
      <c r="N296">
        <v>7</v>
      </c>
      <c r="O296" s="31">
        <v>31088</v>
      </c>
      <c r="P296" s="31">
        <v>45348</v>
      </c>
      <c r="Q296" s="31">
        <v>-4218</v>
      </c>
      <c r="R296" s="31">
        <v>4486</v>
      </c>
      <c r="S296" s="31">
        <f t="shared" si="20"/>
        <v>-8704</v>
      </c>
      <c r="T296" s="5">
        <f t="shared" si="21"/>
        <v>-1.9402585822559073</v>
      </c>
      <c r="U296" s="38">
        <f t="shared" si="22"/>
        <v>-9.3014024874305365E-2</v>
      </c>
      <c r="V296" s="38">
        <f t="shared" si="23"/>
        <v>9.8923877569021781E-2</v>
      </c>
      <c r="W296" s="38">
        <f t="shared" si="24"/>
        <v>-0.19193790244332715</v>
      </c>
    </row>
    <row r="297" spans="1:23" hidden="1" x14ac:dyDescent="0.2">
      <c r="A297" t="s">
        <v>552</v>
      </c>
      <c r="B297" t="s">
        <v>549</v>
      </c>
      <c r="C297" t="s">
        <v>459</v>
      </c>
      <c r="D297">
        <v>0.01</v>
      </c>
      <c r="E297" t="s">
        <v>458</v>
      </c>
      <c r="F297" t="s">
        <v>51</v>
      </c>
      <c r="G297">
        <v>20</v>
      </c>
      <c r="H297">
        <v>10490</v>
      </c>
      <c r="I297" t="s">
        <v>29</v>
      </c>
      <c r="J297">
        <v>200</v>
      </c>
      <c r="K297" t="s">
        <v>468</v>
      </c>
      <c r="L297" t="s">
        <v>269</v>
      </c>
      <c r="M297" t="s">
        <v>79</v>
      </c>
      <c r="N297">
        <v>89</v>
      </c>
      <c r="O297" s="31">
        <v>174670</v>
      </c>
      <c r="P297" s="31">
        <v>115616</v>
      </c>
      <c r="Q297" s="31">
        <v>7556</v>
      </c>
      <c r="R297" s="31">
        <v>9134</v>
      </c>
      <c r="S297" s="31">
        <f t="shared" si="20"/>
        <v>-1578</v>
      </c>
      <c r="T297" s="5">
        <f t="shared" si="21"/>
        <v>-0.17276111232756733</v>
      </c>
      <c r="U297" s="38">
        <f t="shared" si="22"/>
        <v>6.5354276224743976E-2</v>
      </c>
      <c r="V297" s="38">
        <f t="shared" si="23"/>
        <v>7.9002906172156107E-2</v>
      </c>
      <c r="W297" s="38">
        <f t="shared" si="24"/>
        <v>-1.364862994741213E-2</v>
      </c>
    </row>
    <row r="298" spans="1:23" hidden="1" x14ac:dyDescent="0.2">
      <c r="A298" t="s">
        <v>550</v>
      </c>
      <c r="B298" t="s">
        <v>549</v>
      </c>
      <c r="C298" t="s">
        <v>459</v>
      </c>
      <c r="D298">
        <v>0.01</v>
      </c>
      <c r="E298" t="s">
        <v>458</v>
      </c>
      <c r="F298" t="s">
        <v>51</v>
      </c>
      <c r="G298">
        <v>20</v>
      </c>
      <c r="H298">
        <v>10491</v>
      </c>
      <c r="I298" t="s">
        <v>29</v>
      </c>
      <c r="J298">
        <v>200</v>
      </c>
      <c r="K298" t="s">
        <v>468</v>
      </c>
      <c r="L298" t="s">
        <v>269</v>
      </c>
      <c r="M298" t="s">
        <v>78</v>
      </c>
      <c r="N298">
        <v>7</v>
      </c>
      <c r="O298" s="31">
        <v>12140</v>
      </c>
      <c r="P298" s="31">
        <v>5070</v>
      </c>
      <c r="Q298" s="31">
        <v>768</v>
      </c>
      <c r="R298" s="31">
        <v>394</v>
      </c>
      <c r="S298" s="31">
        <f t="shared" si="20"/>
        <v>374</v>
      </c>
      <c r="T298" s="5">
        <f t="shared" si="21"/>
        <v>0.949238578680203</v>
      </c>
      <c r="U298" s="38">
        <f t="shared" si="22"/>
        <v>0.1514792899408284</v>
      </c>
      <c r="V298" s="38">
        <f t="shared" si="23"/>
        <v>7.7712031558185402E-2</v>
      </c>
      <c r="W298" s="38">
        <f t="shared" si="24"/>
        <v>7.3767258382643003E-2</v>
      </c>
    </row>
    <row r="299" spans="1:23" hidden="1" x14ac:dyDescent="0.2">
      <c r="A299" t="s">
        <v>551</v>
      </c>
      <c r="B299" t="s">
        <v>549</v>
      </c>
      <c r="C299" t="s">
        <v>459</v>
      </c>
      <c r="D299">
        <v>0.01</v>
      </c>
      <c r="E299" t="s">
        <v>458</v>
      </c>
      <c r="F299" t="s">
        <v>51</v>
      </c>
      <c r="G299">
        <v>20</v>
      </c>
      <c r="H299">
        <v>10491</v>
      </c>
      <c r="I299" t="s">
        <v>29</v>
      </c>
      <c r="J299">
        <v>200</v>
      </c>
      <c r="K299" t="s">
        <v>468</v>
      </c>
      <c r="L299" t="s">
        <v>269</v>
      </c>
      <c r="M299" t="s">
        <v>78</v>
      </c>
      <c r="N299">
        <v>82</v>
      </c>
      <c r="O299" s="31">
        <v>159880</v>
      </c>
      <c r="P299" s="31">
        <v>75814</v>
      </c>
      <c r="Q299" s="31">
        <v>11238</v>
      </c>
      <c r="R299" s="31">
        <v>5898</v>
      </c>
      <c r="S299" s="31">
        <f t="shared" si="20"/>
        <v>5340</v>
      </c>
      <c r="T299" s="5">
        <f t="shared" si="21"/>
        <v>0.90539165818921663</v>
      </c>
      <c r="U299" s="38">
        <f t="shared" si="22"/>
        <v>0.14823119740417337</v>
      </c>
      <c r="V299" s="38">
        <f t="shared" si="23"/>
        <v>7.7795657794074977E-2</v>
      </c>
      <c r="W299" s="38">
        <f t="shared" si="24"/>
        <v>7.0435539610098394E-2</v>
      </c>
    </row>
    <row r="300" spans="1:23" hidden="1" x14ac:dyDescent="0.2">
      <c r="A300" t="s">
        <v>550</v>
      </c>
      <c r="B300" t="s">
        <v>549</v>
      </c>
      <c r="C300" t="s">
        <v>459</v>
      </c>
      <c r="D300">
        <v>0.01</v>
      </c>
      <c r="E300" t="s">
        <v>458</v>
      </c>
      <c r="F300" t="s">
        <v>51</v>
      </c>
      <c r="G300">
        <v>20</v>
      </c>
      <c r="H300">
        <v>10489</v>
      </c>
      <c r="I300" t="s">
        <v>29</v>
      </c>
      <c r="J300">
        <v>200</v>
      </c>
      <c r="K300" t="s">
        <v>468</v>
      </c>
      <c r="L300" t="s">
        <v>269</v>
      </c>
      <c r="M300" t="s">
        <v>80</v>
      </c>
      <c r="N300">
        <v>82</v>
      </c>
      <c r="O300" s="31">
        <v>75152</v>
      </c>
      <c r="P300" s="31">
        <v>61530</v>
      </c>
      <c r="Q300" s="31">
        <v>5670</v>
      </c>
      <c r="R300" s="31">
        <v>5034</v>
      </c>
      <c r="S300" s="31">
        <f t="shared" si="20"/>
        <v>636</v>
      </c>
      <c r="T300" s="5">
        <f t="shared" si="21"/>
        <v>0.1263408820023838</v>
      </c>
      <c r="U300" s="38">
        <f t="shared" si="22"/>
        <v>9.2150170648464161E-2</v>
      </c>
      <c r="V300" s="38">
        <f t="shared" si="23"/>
        <v>8.1813749390541202E-2</v>
      </c>
      <c r="W300" s="38">
        <f t="shared" si="24"/>
        <v>1.0336421257922959E-2</v>
      </c>
    </row>
    <row r="301" spans="1:23" hidden="1" x14ac:dyDescent="0.2">
      <c r="A301" t="s">
        <v>548</v>
      </c>
      <c r="B301" t="s">
        <v>465</v>
      </c>
      <c r="C301" t="s">
        <v>459</v>
      </c>
      <c r="D301">
        <v>0.01</v>
      </c>
      <c r="E301" t="s">
        <v>458</v>
      </c>
      <c r="F301" t="s">
        <v>54</v>
      </c>
      <c r="G301">
        <v>1</v>
      </c>
      <c r="H301">
        <v>11061</v>
      </c>
      <c r="I301" t="s">
        <v>32</v>
      </c>
      <c r="J301">
        <v>5</v>
      </c>
      <c r="K301" t="s">
        <v>468</v>
      </c>
      <c r="L301" t="s">
        <v>408</v>
      </c>
      <c r="M301" t="s">
        <v>73</v>
      </c>
      <c r="N301">
        <v>89</v>
      </c>
      <c r="O301" s="31">
        <v>176050</v>
      </c>
      <c r="P301" s="31">
        <v>178308</v>
      </c>
      <c r="Q301" s="31">
        <v>7650</v>
      </c>
      <c r="R301" s="31">
        <v>13570</v>
      </c>
      <c r="S301" s="31">
        <f t="shared" si="20"/>
        <v>-5920</v>
      </c>
      <c r="T301" s="5">
        <f t="shared" si="21"/>
        <v>-0.43625644804716285</v>
      </c>
      <c r="U301" s="38">
        <f t="shared" si="22"/>
        <v>4.2903290934786995E-2</v>
      </c>
      <c r="V301" s="38">
        <f t="shared" si="23"/>
        <v>7.6104269017654838E-2</v>
      </c>
      <c r="W301" s="38">
        <f t="shared" si="24"/>
        <v>-3.3200978082867844E-2</v>
      </c>
    </row>
    <row r="302" spans="1:23" hidden="1" x14ac:dyDescent="0.2">
      <c r="A302" t="s">
        <v>547</v>
      </c>
      <c r="B302" t="s">
        <v>465</v>
      </c>
      <c r="C302" t="s">
        <v>459</v>
      </c>
      <c r="D302">
        <v>0.01</v>
      </c>
      <c r="E302" t="s">
        <v>458</v>
      </c>
      <c r="F302" t="s">
        <v>54</v>
      </c>
      <c r="G302">
        <v>1</v>
      </c>
      <c r="H302">
        <v>11062</v>
      </c>
      <c r="I302" t="s">
        <v>32</v>
      </c>
      <c r="J302">
        <v>5</v>
      </c>
      <c r="K302" t="s">
        <v>468</v>
      </c>
      <c r="L302" t="s">
        <v>408</v>
      </c>
      <c r="M302" t="s">
        <v>73</v>
      </c>
      <c r="N302">
        <v>89</v>
      </c>
      <c r="O302" s="31">
        <v>109454</v>
      </c>
      <c r="P302" s="31">
        <v>87228</v>
      </c>
      <c r="Q302" s="31">
        <v>10144</v>
      </c>
      <c r="R302" s="31">
        <v>6638</v>
      </c>
      <c r="S302" s="31">
        <f t="shared" si="20"/>
        <v>3506</v>
      </c>
      <c r="T302" s="5">
        <f t="shared" si="21"/>
        <v>0.52817113588430253</v>
      </c>
      <c r="U302" s="38">
        <f t="shared" si="22"/>
        <v>0.11629293346173247</v>
      </c>
      <c r="V302" s="38">
        <f t="shared" si="23"/>
        <v>7.6099417618195997E-2</v>
      </c>
      <c r="W302" s="38">
        <f t="shared" si="24"/>
        <v>4.0193515843536476E-2</v>
      </c>
    </row>
    <row r="303" spans="1:23" hidden="1" x14ac:dyDescent="0.2">
      <c r="A303" t="s">
        <v>546</v>
      </c>
      <c r="B303" t="s">
        <v>465</v>
      </c>
      <c r="C303" t="s">
        <v>459</v>
      </c>
      <c r="D303">
        <v>0.01</v>
      </c>
      <c r="E303" t="s">
        <v>458</v>
      </c>
      <c r="F303" t="s">
        <v>54</v>
      </c>
      <c r="G303">
        <v>1</v>
      </c>
      <c r="H303">
        <v>11063</v>
      </c>
      <c r="I303" t="s">
        <v>32</v>
      </c>
      <c r="J303">
        <v>5</v>
      </c>
      <c r="K303" t="s">
        <v>468</v>
      </c>
      <c r="L303" t="s">
        <v>408</v>
      </c>
      <c r="M303" t="s">
        <v>73</v>
      </c>
      <c r="N303">
        <v>89</v>
      </c>
      <c r="O303" s="31">
        <v>80328</v>
      </c>
      <c r="P303" s="31">
        <v>72712</v>
      </c>
      <c r="Q303" s="31">
        <v>2058</v>
      </c>
      <c r="R303" s="31">
        <v>5534</v>
      </c>
      <c r="S303" s="31">
        <f t="shared" si="20"/>
        <v>-3476</v>
      </c>
      <c r="T303" s="5">
        <f t="shared" si="21"/>
        <v>-0.62811709432598484</v>
      </c>
      <c r="U303" s="38">
        <f t="shared" si="22"/>
        <v>2.830344372318187E-2</v>
      </c>
      <c r="V303" s="38">
        <f t="shared" si="23"/>
        <v>7.6108482781384088E-2</v>
      </c>
      <c r="W303" s="38">
        <f t="shared" si="24"/>
        <v>-4.7805039058202214E-2</v>
      </c>
    </row>
    <row r="304" spans="1:23" hidden="1" x14ac:dyDescent="0.2">
      <c r="A304" t="s">
        <v>545</v>
      </c>
      <c r="B304" t="s">
        <v>465</v>
      </c>
      <c r="C304" t="s">
        <v>459</v>
      </c>
      <c r="D304">
        <v>0.01</v>
      </c>
      <c r="E304" t="s">
        <v>458</v>
      </c>
      <c r="F304" t="s">
        <v>54</v>
      </c>
      <c r="G304">
        <v>1</v>
      </c>
      <c r="H304">
        <v>11064</v>
      </c>
      <c r="I304" t="s">
        <v>32</v>
      </c>
      <c r="J304">
        <v>5</v>
      </c>
      <c r="K304" t="s">
        <v>468</v>
      </c>
      <c r="L304" t="s">
        <v>408</v>
      </c>
      <c r="M304" t="s">
        <v>73</v>
      </c>
      <c r="N304">
        <v>89</v>
      </c>
      <c r="O304" s="31">
        <v>151798</v>
      </c>
      <c r="P304" s="31">
        <v>125042</v>
      </c>
      <c r="Q304" s="31">
        <v>3906</v>
      </c>
      <c r="R304" s="31">
        <v>9516</v>
      </c>
      <c r="S304" s="31">
        <f t="shared" si="20"/>
        <v>-5610</v>
      </c>
      <c r="T304" s="5">
        <f t="shared" si="21"/>
        <v>-0.58953341740226983</v>
      </c>
      <c r="U304" s="38">
        <f t="shared" si="22"/>
        <v>3.1237504198589273E-2</v>
      </c>
      <c r="V304" s="38">
        <f t="shared" si="23"/>
        <v>7.6102429583659884E-2</v>
      </c>
      <c r="W304" s="38">
        <f t="shared" si="24"/>
        <v>-4.4864925385070614E-2</v>
      </c>
    </row>
    <row r="305" spans="1:24" hidden="1" x14ac:dyDescent="0.2">
      <c r="A305" t="s">
        <v>544</v>
      </c>
      <c r="B305" t="s">
        <v>465</v>
      </c>
      <c r="C305" t="s">
        <v>459</v>
      </c>
      <c r="D305">
        <v>1</v>
      </c>
      <c r="E305" t="s">
        <v>458</v>
      </c>
      <c r="F305" t="s">
        <v>54</v>
      </c>
      <c r="G305">
        <v>1</v>
      </c>
      <c r="H305">
        <v>60100</v>
      </c>
      <c r="I305" t="s">
        <v>32</v>
      </c>
      <c r="J305">
        <v>5</v>
      </c>
      <c r="K305" t="s">
        <v>468</v>
      </c>
      <c r="L305" t="s">
        <v>408</v>
      </c>
      <c r="M305" t="s">
        <v>71</v>
      </c>
      <c r="N305">
        <v>89</v>
      </c>
      <c r="O305" s="31">
        <v>16476</v>
      </c>
      <c r="P305" s="31">
        <v>71326</v>
      </c>
      <c r="Q305" s="31">
        <v>4198</v>
      </c>
      <c r="R305" s="31">
        <v>2304</v>
      </c>
      <c r="S305" s="31">
        <f t="shared" si="20"/>
        <v>1894</v>
      </c>
      <c r="T305" s="5">
        <f t="shared" si="21"/>
        <v>0.82204861111111116</v>
      </c>
      <c r="U305" s="38">
        <f t="shared" si="22"/>
        <v>5.8856517959790258E-2</v>
      </c>
      <c r="V305" s="38">
        <f t="shared" si="23"/>
        <v>3.2302386226621425E-2</v>
      </c>
      <c r="W305" s="38">
        <f t="shared" si="24"/>
        <v>2.6554131733168833E-2</v>
      </c>
    </row>
    <row r="306" spans="1:24" hidden="1" x14ac:dyDescent="0.2">
      <c r="A306" t="s">
        <v>543</v>
      </c>
      <c r="B306" t="s">
        <v>465</v>
      </c>
      <c r="C306" t="s">
        <v>459</v>
      </c>
      <c r="D306">
        <v>1</v>
      </c>
      <c r="E306" t="s">
        <v>458</v>
      </c>
      <c r="F306" t="s">
        <v>54</v>
      </c>
      <c r="G306">
        <v>1</v>
      </c>
      <c r="H306">
        <v>60101</v>
      </c>
      <c r="I306" t="s">
        <v>32</v>
      </c>
      <c r="J306">
        <v>5</v>
      </c>
      <c r="K306" t="s">
        <v>468</v>
      </c>
      <c r="L306" t="s">
        <v>408</v>
      </c>
      <c r="M306" t="s">
        <v>71</v>
      </c>
      <c r="N306">
        <v>89</v>
      </c>
      <c r="O306" s="31">
        <v>15480</v>
      </c>
      <c r="P306" s="31">
        <v>73082</v>
      </c>
      <c r="Q306" s="31">
        <v>17568</v>
      </c>
      <c r="R306" s="31">
        <v>2360</v>
      </c>
      <c r="S306" s="31">
        <f t="shared" si="20"/>
        <v>15208</v>
      </c>
      <c r="T306" s="5">
        <f t="shared" si="21"/>
        <v>6.4440677966101694</v>
      </c>
      <c r="U306" s="38">
        <f t="shared" si="22"/>
        <v>0.24038750992036342</v>
      </c>
      <c r="V306" s="38">
        <f t="shared" si="23"/>
        <v>3.2292493363618946E-2</v>
      </c>
      <c r="W306" s="38">
        <f t="shared" si="24"/>
        <v>0.20809501655674448</v>
      </c>
    </row>
    <row r="307" spans="1:24" hidden="1" x14ac:dyDescent="0.2">
      <c r="A307" t="s">
        <v>542</v>
      </c>
      <c r="B307" t="s">
        <v>465</v>
      </c>
      <c r="C307" t="s">
        <v>459</v>
      </c>
      <c r="D307">
        <v>1</v>
      </c>
      <c r="E307" t="s">
        <v>458</v>
      </c>
      <c r="F307" t="s">
        <v>54</v>
      </c>
      <c r="G307">
        <v>1</v>
      </c>
      <c r="H307">
        <v>60102</v>
      </c>
      <c r="I307" t="s">
        <v>32</v>
      </c>
      <c r="J307">
        <v>5</v>
      </c>
      <c r="K307" t="s">
        <v>468</v>
      </c>
      <c r="L307" t="s">
        <v>408</v>
      </c>
      <c r="M307" t="s">
        <v>71</v>
      </c>
      <c r="N307">
        <v>89</v>
      </c>
      <c r="O307" s="31">
        <v>14906</v>
      </c>
      <c r="P307" s="31">
        <v>70086</v>
      </c>
      <c r="Q307" s="31">
        <v>-4442</v>
      </c>
      <c r="R307" s="31">
        <v>2264</v>
      </c>
      <c r="S307" s="31">
        <f t="shared" si="20"/>
        <v>-6706</v>
      </c>
      <c r="T307" s="5">
        <f t="shared" si="21"/>
        <v>-2.9620141342756185</v>
      </c>
      <c r="U307" s="38">
        <f t="shared" si="22"/>
        <v>-6.3379276888394259E-2</v>
      </c>
      <c r="V307" s="38">
        <f t="shared" si="23"/>
        <v>3.2303170390662897E-2</v>
      </c>
      <c r="W307" s="38">
        <f t="shared" si="24"/>
        <v>-9.5682447279057156E-2</v>
      </c>
      <c r="X307" s="4"/>
    </row>
    <row r="308" spans="1:24" hidden="1" x14ac:dyDescent="0.2">
      <c r="A308" t="s">
        <v>541</v>
      </c>
      <c r="B308" t="s">
        <v>465</v>
      </c>
      <c r="C308" t="s">
        <v>459</v>
      </c>
      <c r="D308">
        <v>1</v>
      </c>
      <c r="E308" t="s">
        <v>458</v>
      </c>
      <c r="F308" t="s">
        <v>54</v>
      </c>
      <c r="G308">
        <v>1</v>
      </c>
      <c r="H308">
        <v>60103</v>
      </c>
      <c r="I308" t="s">
        <v>32</v>
      </c>
      <c r="J308">
        <v>5</v>
      </c>
      <c r="K308" t="s">
        <v>468</v>
      </c>
      <c r="L308" t="s">
        <v>408</v>
      </c>
      <c r="M308" t="s">
        <v>71</v>
      </c>
      <c r="N308">
        <v>89</v>
      </c>
      <c r="O308" s="31">
        <v>25346</v>
      </c>
      <c r="P308" s="31">
        <v>116020</v>
      </c>
      <c r="Q308" s="31">
        <v>22174</v>
      </c>
      <c r="R308" s="31">
        <v>3748</v>
      </c>
      <c r="S308" s="31">
        <f t="shared" si="20"/>
        <v>18426</v>
      </c>
      <c r="T308" s="5">
        <f t="shared" si="21"/>
        <v>4.9162219850586979</v>
      </c>
      <c r="U308" s="38">
        <f t="shared" si="22"/>
        <v>0.19112222030684364</v>
      </c>
      <c r="V308" s="38">
        <f t="shared" si="23"/>
        <v>3.2304775038786419E-2</v>
      </c>
      <c r="W308" s="38">
        <f t="shared" si="24"/>
        <v>0.15881744526805722</v>
      </c>
    </row>
    <row r="309" spans="1:24" hidden="1" x14ac:dyDescent="0.2">
      <c r="A309" t="s">
        <v>540</v>
      </c>
      <c r="B309" t="s">
        <v>465</v>
      </c>
      <c r="C309" t="s">
        <v>459</v>
      </c>
      <c r="D309">
        <v>0.01</v>
      </c>
      <c r="E309" t="s">
        <v>458</v>
      </c>
      <c r="F309" t="s">
        <v>54</v>
      </c>
      <c r="G309">
        <v>1</v>
      </c>
      <c r="H309">
        <v>11037</v>
      </c>
      <c r="I309" t="s">
        <v>32</v>
      </c>
      <c r="J309">
        <v>5</v>
      </c>
      <c r="K309" t="s">
        <v>468</v>
      </c>
      <c r="L309" t="s">
        <v>408</v>
      </c>
      <c r="M309" t="s">
        <v>75</v>
      </c>
      <c r="N309">
        <v>89</v>
      </c>
      <c r="O309" s="31">
        <v>267268</v>
      </c>
      <c r="P309" s="31">
        <v>247710</v>
      </c>
      <c r="Q309" s="31">
        <v>10790</v>
      </c>
      <c r="R309" s="31">
        <v>19148</v>
      </c>
      <c r="S309" s="31">
        <f t="shared" si="20"/>
        <v>-8358</v>
      </c>
      <c r="T309" s="5">
        <f t="shared" si="21"/>
        <v>-0.43649467307290579</v>
      </c>
      <c r="U309" s="38">
        <f t="shared" si="22"/>
        <v>4.3559000444067658E-2</v>
      </c>
      <c r="V309" s="38">
        <f t="shared" si="23"/>
        <v>7.7300068628638322E-2</v>
      </c>
      <c r="W309" s="38">
        <f t="shared" si="24"/>
        <v>-3.3741068184570663E-2</v>
      </c>
    </row>
    <row r="310" spans="1:24" hidden="1" x14ac:dyDescent="0.2">
      <c r="A310" t="s">
        <v>539</v>
      </c>
      <c r="B310" t="s">
        <v>465</v>
      </c>
      <c r="C310" t="s">
        <v>459</v>
      </c>
      <c r="D310">
        <v>0.01</v>
      </c>
      <c r="E310" t="s">
        <v>458</v>
      </c>
      <c r="F310" t="s">
        <v>54</v>
      </c>
      <c r="G310">
        <v>1</v>
      </c>
      <c r="H310">
        <v>11038</v>
      </c>
      <c r="I310" t="s">
        <v>32</v>
      </c>
      <c r="J310">
        <v>5</v>
      </c>
      <c r="K310" t="s">
        <v>468</v>
      </c>
      <c r="L310" t="s">
        <v>408</v>
      </c>
      <c r="M310" t="s">
        <v>75</v>
      </c>
      <c r="N310">
        <v>89</v>
      </c>
      <c r="O310" s="31">
        <v>189024</v>
      </c>
      <c r="P310" s="31">
        <v>176670</v>
      </c>
      <c r="Q310" s="31">
        <v>16986</v>
      </c>
      <c r="R310" s="31">
        <v>13656</v>
      </c>
      <c r="S310" s="31">
        <f t="shared" si="20"/>
        <v>3330</v>
      </c>
      <c r="T310" s="5">
        <f t="shared" si="21"/>
        <v>0.2438488576449912</v>
      </c>
      <c r="U310" s="38">
        <f t="shared" si="22"/>
        <v>9.6145355748004757E-2</v>
      </c>
      <c r="V310" s="38">
        <f t="shared" si="23"/>
        <v>7.7296654780098492E-2</v>
      </c>
      <c r="W310" s="38">
        <f t="shared" si="24"/>
        <v>1.8848700967906265E-2</v>
      </c>
    </row>
    <row r="311" spans="1:24" hidden="1" x14ac:dyDescent="0.2">
      <c r="A311" t="s">
        <v>538</v>
      </c>
      <c r="B311" t="s">
        <v>465</v>
      </c>
      <c r="C311" t="s">
        <v>459</v>
      </c>
      <c r="D311">
        <v>0.01</v>
      </c>
      <c r="E311" t="s">
        <v>458</v>
      </c>
      <c r="F311" t="s">
        <v>54</v>
      </c>
      <c r="G311">
        <v>1</v>
      </c>
      <c r="H311">
        <v>11039</v>
      </c>
      <c r="I311" t="s">
        <v>32</v>
      </c>
      <c r="J311">
        <v>5</v>
      </c>
      <c r="K311" t="s">
        <v>468</v>
      </c>
      <c r="L311" t="s">
        <v>408</v>
      </c>
      <c r="M311" t="s">
        <v>75</v>
      </c>
      <c r="N311">
        <v>89</v>
      </c>
      <c r="O311" s="31">
        <v>262730</v>
      </c>
      <c r="P311" s="31">
        <v>237918</v>
      </c>
      <c r="Q311" s="31">
        <v>16058</v>
      </c>
      <c r="R311" s="31">
        <v>18392</v>
      </c>
      <c r="S311" s="31">
        <f t="shared" si="20"/>
        <v>-2334</v>
      </c>
      <c r="T311" s="5">
        <f t="shared" si="21"/>
        <v>-0.12690300130491519</v>
      </c>
      <c r="U311" s="38">
        <f t="shared" si="22"/>
        <v>6.7493842416294691E-2</v>
      </c>
      <c r="V311" s="38">
        <f t="shared" si="23"/>
        <v>7.7303945056700213E-2</v>
      </c>
      <c r="W311" s="38">
        <f t="shared" si="24"/>
        <v>-9.8101026404055214E-3</v>
      </c>
    </row>
    <row r="312" spans="1:24" hidden="1" x14ac:dyDescent="0.2">
      <c r="A312" t="s">
        <v>537</v>
      </c>
      <c r="B312" t="s">
        <v>465</v>
      </c>
      <c r="C312" t="s">
        <v>459</v>
      </c>
      <c r="D312">
        <v>0.01</v>
      </c>
      <c r="E312" t="s">
        <v>458</v>
      </c>
      <c r="F312" t="s">
        <v>54</v>
      </c>
      <c r="G312">
        <v>1</v>
      </c>
      <c r="H312">
        <v>11040</v>
      </c>
      <c r="I312" t="s">
        <v>32</v>
      </c>
      <c r="J312">
        <v>5</v>
      </c>
      <c r="K312" t="s">
        <v>468</v>
      </c>
      <c r="L312" t="s">
        <v>408</v>
      </c>
      <c r="M312" t="s">
        <v>75</v>
      </c>
      <c r="N312">
        <v>89</v>
      </c>
      <c r="O312" s="31">
        <v>225978</v>
      </c>
      <c r="P312" s="31">
        <v>220000</v>
      </c>
      <c r="Q312" s="31">
        <v>9650</v>
      </c>
      <c r="R312" s="31">
        <v>17006</v>
      </c>
      <c r="S312" s="31">
        <f t="shared" si="20"/>
        <v>-7356</v>
      </c>
      <c r="T312" s="5">
        <f t="shared" si="21"/>
        <v>-0.43255321651181938</v>
      </c>
      <c r="U312" s="38">
        <f t="shared" si="22"/>
        <v>4.3863636363636362E-2</v>
      </c>
      <c r="V312" s="38">
        <f t="shared" si="23"/>
        <v>7.7299999999999994E-2</v>
      </c>
      <c r="W312" s="38">
        <f t="shared" si="24"/>
        <v>-3.3436363636363632E-2</v>
      </c>
    </row>
    <row r="313" spans="1:24" hidden="1" x14ac:dyDescent="0.2">
      <c r="A313" t="s">
        <v>536</v>
      </c>
      <c r="B313" t="s">
        <v>465</v>
      </c>
      <c r="C313" t="s">
        <v>459</v>
      </c>
      <c r="D313">
        <v>0.01</v>
      </c>
      <c r="E313" t="s">
        <v>458</v>
      </c>
      <c r="F313" t="s">
        <v>54</v>
      </c>
      <c r="G313">
        <v>1</v>
      </c>
      <c r="H313">
        <v>11042</v>
      </c>
      <c r="I313" t="s">
        <v>32</v>
      </c>
      <c r="J313">
        <v>5</v>
      </c>
      <c r="K313" t="s">
        <v>468</v>
      </c>
      <c r="L313" t="s">
        <v>269</v>
      </c>
      <c r="M313" t="s">
        <v>74</v>
      </c>
      <c r="N313">
        <v>89</v>
      </c>
      <c r="O313" s="31">
        <v>151628</v>
      </c>
      <c r="P313" s="31">
        <v>124098</v>
      </c>
      <c r="Q313" s="31">
        <v>6700</v>
      </c>
      <c r="R313" s="31">
        <v>9134</v>
      </c>
      <c r="S313" s="31">
        <f t="shared" si="20"/>
        <v>-2434</v>
      </c>
      <c r="T313" s="5">
        <f t="shared" si="21"/>
        <v>-0.26647689949638714</v>
      </c>
      <c r="U313" s="38">
        <f t="shared" si="22"/>
        <v>5.3989588873309804E-2</v>
      </c>
      <c r="V313" s="38">
        <f t="shared" si="23"/>
        <v>7.3603120114748025E-2</v>
      </c>
      <c r="W313" s="38">
        <f t="shared" si="24"/>
        <v>-1.961353124143822E-2</v>
      </c>
    </row>
    <row r="314" spans="1:24" hidden="1" x14ac:dyDescent="0.2">
      <c r="A314" t="s">
        <v>535</v>
      </c>
      <c r="B314" t="s">
        <v>465</v>
      </c>
      <c r="C314" t="s">
        <v>459</v>
      </c>
      <c r="D314">
        <v>0.01</v>
      </c>
      <c r="E314" t="s">
        <v>458</v>
      </c>
      <c r="F314" t="s">
        <v>54</v>
      </c>
      <c r="G314">
        <v>1</v>
      </c>
      <c r="H314">
        <v>11043</v>
      </c>
      <c r="I314" t="s">
        <v>32</v>
      </c>
      <c r="J314">
        <v>5</v>
      </c>
      <c r="K314" t="s">
        <v>468</v>
      </c>
      <c r="L314" t="s">
        <v>269</v>
      </c>
      <c r="M314" t="s">
        <v>74</v>
      </c>
      <c r="N314">
        <v>89</v>
      </c>
      <c r="O314" s="31">
        <v>98158</v>
      </c>
      <c r="P314" s="31">
        <v>96362</v>
      </c>
      <c r="Q314" s="31">
        <v>-5074</v>
      </c>
      <c r="R314" s="31">
        <v>7092</v>
      </c>
      <c r="S314" s="31">
        <f t="shared" si="20"/>
        <v>-12166</v>
      </c>
      <c r="T314" s="5">
        <f t="shared" si="21"/>
        <v>-1.715454032712916</v>
      </c>
      <c r="U314" s="38">
        <f t="shared" si="22"/>
        <v>-5.2655611133019239E-2</v>
      </c>
      <c r="V314" s="38">
        <f t="shared" si="23"/>
        <v>7.3597476183557831E-2</v>
      </c>
      <c r="W314" s="38">
        <f t="shared" si="24"/>
        <v>-0.12625308731657708</v>
      </c>
    </row>
    <row r="315" spans="1:24" hidden="1" x14ac:dyDescent="0.2">
      <c r="A315" t="s">
        <v>534</v>
      </c>
      <c r="B315" t="s">
        <v>465</v>
      </c>
      <c r="C315" t="s">
        <v>459</v>
      </c>
      <c r="D315">
        <v>0.01</v>
      </c>
      <c r="E315" t="s">
        <v>458</v>
      </c>
      <c r="F315" t="s">
        <v>54</v>
      </c>
      <c r="G315">
        <v>1</v>
      </c>
      <c r="H315">
        <v>11044</v>
      </c>
      <c r="I315" t="s">
        <v>32</v>
      </c>
      <c r="J315">
        <v>5</v>
      </c>
      <c r="K315" t="s">
        <v>468</v>
      </c>
      <c r="L315" t="s">
        <v>269</v>
      </c>
      <c r="M315" t="s">
        <v>74</v>
      </c>
      <c r="N315">
        <v>89</v>
      </c>
      <c r="O315" s="31">
        <v>114298</v>
      </c>
      <c r="P315" s="31">
        <v>106338</v>
      </c>
      <c r="Q315" s="31">
        <v>5628</v>
      </c>
      <c r="R315" s="31">
        <v>7826</v>
      </c>
      <c r="S315" s="31">
        <f t="shared" si="20"/>
        <v>-2198</v>
      </c>
      <c r="T315" s="5">
        <f t="shared" si="21"/>
        <v>-0.28085867620751342</v>
      </c>
      <c r="U315" s="38">
        <f t="shared" si="22"/>
        <v>5.2925576933927666E-2</v>
      </c>
      <c r="V315" s="38">
        <f t="shared" si="23"/>
        <v>7.3595516184242704E-2</v>
      </c>
      <c r="W315" s="38">
        <f t="shared" si="24"/>
        <v>-2.0669939250315038E-2</v>
      </c>
    </row>
    <row r="316" spans="1:24" hidden="1" x14ac:dyDescent="0.2">
      <c r="A316" t="s">
        <v>533</v>
      </c>
      <c r="B316" t="s">
        <v>465</v>
      </c>
      <c r="C316" t="s">
        <v>459</v>
      </c>
      <c r="D316">
        <v>0.01</v>
      </c>
      <c r="E316" t="s">
        <v>458</v>
      </c>
      <c r="F316" t="s">
        <v>54</v>
      </c>
      <c r="G316">
        <v>1</v>
      </c>
      <c r="H316">
        <v>11045</v>
      </c>
      <c r="I316" t="s">
        <v>32</v>
      </c>
      <c r="J316">
        <v>5</v>
      </c>
      <c r="K316" t="s">
        <v>468</v>
      </c>
      <c r="L316" t="s">
        <v>269</v>
      </c>
      <c r="M316" t="s">
        <v>74</v>
      </c>
      <c r="N316">
        <v>89</v>
      </c>
      <c r="O316" s="31">
        <v>202074</v>
      </c>
      <c r="P316" s="31">
        <v>180160</v>
      </c>
      <c r="Q316" s="31">
        <v>12400</v>
      </c>
      <c r="R316" s="31">
        <v>13260</v>
      </c>
      <c r="S316" s="31">
        <f t="shared" si="20"/>
        <v>-860</v>
      </c>
      <c r="T316" s="5">
        <f t="shared" si="21"/>
        <v>-6.485671191553545E-2</v>
      </c>
      <c r="U316" s="38">
        <f t="shared" si="22"/>
        <v>6.8827708703374776E-2</v>
      </c>
      <c r="V316" s="38">
        <f t="shared" si="23"/>
        <v>7.3601243339253997E-2</v>
      </c>
      <c r="W316" s="38">
        <f t="shared" si="24"/>
        <v>-4.7735346358792202E-3</v>
      </c>
    </row>
    <row r="317" spans="1:24" hidden="1" x14ac:dyDescent="0.2">
      <c r="A317" t="s">
        <v>532</v>
      </c>
      <c r="B317" t="s">
        <v>465</v>
      </c>
      <c r="C317" t="s">
        <v>459</v>
      </c>
      <c r="D317">
        <v>0.01</v>
      </c>
      <c r="E317" t="s">
        <v>458</v>
      </c>
      <c r="F317" t="s">
        <v>54</v>
      </c>
      <c r="G317">
        <v>1</v>
      </c>
      <c r="H317">
        <v>11046</v>
      </c>
      <c r="I317" t="s">
        <v>32</v>
      </c>
      <c r="J317">
        <v>5</v>
      </c>
      <c r="K317" t="s">
        <v>468</v>
      </c>
      <c r="L317" t="s">
        <v>269</v>
      </c>
      <c r="M317" t="s">
        <v>74</v>
      </c>
      <c r="N317">
        <v>89</v>
      </c>
      <c r="O317" s="31">
        <v>148986</v>
      </c>
      <c r="P317" s="31">
        <v>121398</v>
      </c>
      <c r="Q317" s="31">
        <v>1776</v>
      </c>
      <c r="R317" s="31">
        <v>8934</v>
      </c>
      <c r="S317" s="31">
        <f t="shared" si="20"/>
        <v>-7158</v>
      </c>
      <c r="T317" s="5">
        <f t="shared" si="21"/>
        <v>-0.80120886501007382</v>
      </c>
      <c r="U317" s="38">
        <f t="shared" si="22"/>
        <v>1.4629565561211881E-2</v>
      </c>
      <c r="V317" s="38">
        <f t="shared" si="23"/>
        <v>7.3592645677853008E-2</v>
      </c>
      <c r="W317" s="38">
        <f t="shared" si="24"/>
        <v>-5.8963080116641128E-2</v>
      </c>
    </row>
    <row r="318" spans="1:24" hidden="1" x14ac:dyDescent="0.2">
      <c r="A318" t="s">
        <v>531</v>
      </c>
      <c r="B318" t="s">
        <v>465</v>
      </c>
      <c r="C318" t="s">
        <v>459</v>
      </c>
      <c r="D318">
        <v>0.01</v>
      </c>
      <c r="E318" t="s">
        <v>458</v>
      </c>
      <c r="F318" t="s">
        <v>54</v>
      </c>
      <c r="G318">
        <v>1</v>
      </c>
      <c r="H318">
        <v>11047</v>
      </c>
      <c r="I318" t="s">
        <v>32</v>
      </c>
      <c r="J318">
        <v>5</v>
      </c>
      <c r="K318" t="s">
        <v>468</v>
      </c>
      <c r="L318" t="s">
        <v>269</v>
      </c>
      <c r="M318" t="s">
        <v>74</v>
      </c>
      <c r="N318">
        <v>89</v>
      </c>
      <c r="O318" s="31">
        <v>108298</v>
      </c>
      <c r="P318" s="31">
        <v>109280</v>
      </c>
      <c r="Q318" s="31">
        <v>8608</v>
      </c>
      <c r="R318" s="31">
        <v>8042</v>
      </c>
      <c r="S318" s="31">
        <f t="shared" si="20"/>
        <v>566</v>
      </c>
      <c r="T318" s="5">
        <f t="shared" si="21"/>
        <v>7.0380502362596367E-2</v>
      </c>
      <c r="U318" s="38">
        <f t="shared" si="22"/>
        <v>7.8770131771595905E-2</v>
      </c>
      <c r="V318" s="38">
        <f t="shared" si="23"/>
        <v>7.3590775988286963E-2</v>
      </c>
      <c r="W318" s="38">
        <f t="shared" si="24"/>
        <v>5.1793557833089421E-3</v>
      </c>
    </row>
    <row r="319" spans="1:24" hidden="1" x14ac:dyDescent="0.2">
      <c r="A319" t="s">
        <v>530</v>
      </c>
      <c r="B319" t="s">
        <v>465</v>
      </c>
      <c r="C319" t="s">
        <v>459</v>
      </c>
      <c r="D319">
        <v>0.01</v>
      </c>
      <c r="E319" t="s">
        <v>458</v>
      </c>
      <c r="F319" t="s">
        <v>54</v>
      </c>
      <c r="G319">
        <v>1</v>
      </c>
      <c r="H319">
        <v>11048</v>
      </c>
      <c r="I319" t="s">
        <v>32</v>
      </c>
      <c r="J319">
        <v>5</v>
      </c>
      <c r="K319" t="s">
        <v>468</v>
      </c>
      <c r="L319" t="s">
        <v>269</v>
      </c>
      <c r="M319" t="s">
        <v>74</v>
      </c>
      <c r="N319">
        <v>89</v>
      </c>
      <c r="O319" s="31">
        <v>160310</v>
      </c>
      <c r="P319" s="31">
        <v>180176</v>
      </c>
      <c r="Q319" s="31">
        <v>22804</v>
      </c>
      <c r="R319" s="31">
        <v>13260</v>
      </c>
      <c r="S319" s="31">
        <f t="shared" si="20"/>
        <v>9544</v>
      </c>
      <c r="T319" s="5">
        <f t="shared" si="21"/>
        <v>0.71975867269984917</v>
      </c>
      <c r="U319" s="38">
        <f t="shared" si="22"/>
        <v>0.12656513631116242</v>
      </c>
      <c r="V319" s="38">
        <f t="shared" si="23"/>
        <v>7.359470739721162E-2</v>
      </c>
      <c r="W319" s="38">
        <f t="shared" si="24"/>
        <v>5.2970428913950804E-2</v>
      </c>
    </row>
    <row r="320" spans="1:24" hidden="1" x14ac:dyDescent="0.2">
      <c r="A320" t="s">
        <v>529</v>
      </c>
      <c r="B320" t="s">
        <v>465</v>
      </c>
      <c r="C320" t="s">
        <v>459</v>
      </c>
      <c r="D320">
        <v>0.01</v>
      </c>
      <c r="E320" t="s">
        <v>458</v>
      </c>
      <c r="F320" t="s">
        <v>54</v>
      </c>
      <c r="G320">
        <v>1</v>
      </c>
      <c r="H320">
        <v>11049</v>
      </c>
      <c r="I320" t="s">
        <v>32</v>
      </c>
      <c r="J320">
        <v>5</v>
      </c>
      <c r="K320" t="s">
        <v>468</v>
      </c>
      <c r="L320" t="s">
        <v>269</v>
      </c>
      <c r="M320" t="s">
        <v>74</v>
      </c>
      <c r="N320">
        <v>89</v>
      </c>
      <c r="O320" s="31">
        <v>309884</v>
      </c>
      <c r="P320" s="31">
        <v>343078</v>
      </c>
      <c r="Q320" s="31">
        <v>19052</v>
      </c>
      <c r="R320" s="31">
        <v>25250</v>
      </c>
      <c r="S320" s="31">
        <f t="shared" si="20"/>
        <v>-6198</v>
      </c>
      <c r="T320" s="5">
        <f t="shared" si="21"/>
        <v>-0.24546534653465346</v>
      </c>
      <c r="U320" s="38">
        <f t="shared" si="22"/>
        <v>5.5532561108552571E-2</v>
      </c>
      <c r="V320" s="38">
        <f t="shared" si="23"/>
        <v>7.3598423682078126E-2</v>
      </c>
      <c r="W320" s="38">
        <f t="shared" si="24"/>
        <v>-1.8065862573525555E-2</v>
      </c>
    </row>
    <row r="321" spans="1:23" hidden="1" x14ac:dyDescent="0.2">
      <c r="A321" t="s">
        <v>528</v>
      </c>
      <c r="B321" t="s">
        <v>465</v>
      </c>
      <c r="C321" t="s">
        <v>459</v>
      </c>
      <c r="D321">
        <v>0.01</v>
      </c>
      <c r="E321" t="s">
        <v>458</v>
      </c>
      <c r="F321" t="s">
        <v>54</v>
      </c>
      <c r="G321">
        <v>1</v>
      </c>
      <c r="H321">
        <v>11041</v>
      </c>
      <c r="I321" t="s">
        <v>32</v>
      </c>
      <c r="J321">
        <v>5</v>
      </c>
      <c r="K321" t="s">
        <v>468</v>
      </c>
      <c r="L321" t="s">
        <v>408</v>
      </c>
      <c r="M321" t="s">
        <v>75</v>
      </c>
      <c r="N321">
        <v>89</v>
      </c>
      <c r="O321" s="31">
        <v>170724</v>
      </c>
      <c r="P321" s="31">
        <v>150296</v>
      </c>
      <c r="Q321" s="31">
        <v>11298</v>
      </c>
      <c r="R321" s="31">
        <v>11618</v>
      </c>
      <c r="S321" s="31">
        <f t="shared" si="20"/>
        <v>-320</v>
      </c>
      <c r="T321" s="5">
        <f t="shared" si="21"/>
        <v>-2.7543467033912895E-2</v>
      </c>
      <c r="U321" s="38">
        <f t="shared" si="22"/>
        <v>7.5171661255123229E-2</v>
      </c>
      <c r="V321" s="38">
        <f t="shared" si="23"/>
        <v>7.7300793101612822E-2</v>
      </c>
      <c r="W321" s="38">
        <f t="shared" si="24"/>
        <v>-2.1291318464895931E-3</v>
      </c>
    </row>
    <row r="322" spans="1:23" hidden="1" x14ac:dyDescent="0.2">
      <c r="A322" t="s">
        <v>527</v>
      </c>
      <c r="B322" t="s">
        <v>465</v>
      </c>
      <c r="C322" t="s">
        <v>459</v>
      </c>
      <c r="D322">
        <v>0.01</v>
      </c>
      <c r="E322" t="s">
        <v>458</v>
      </c>
      <c r="F322" t="s">
        <v>54</v>
      </c>
      <c r="G322">
        <v>1</v>
      </c>
      <c r="H322">
        <v>11050</v>
      </c>
      <c r="I322" t="s">
        <v>32</v>
      </c>
      <c r="J322">
        <v>5</v>
      </c>
      <c r="K322" t="s">
        <v>468</v>
      </c>
      <c r="L322" t="s">
        <v>408</v>
      </c>
      <c r="M322" t="s">
        <v>73</v>
      </c>
      <c r="N322">
        <v>89</v>
      </c>
      <c r="O322" s="31">
        <v>176762</v>
      </c>
      <c r="P322" s="31">
        <v>144346</v>
      </c>
      <c r="Q322" s="31">
        <v>7906</v>
      </c>
      <c r="R322" s="31">
        <v>10984</v>
      </c>
      <c r="S322" s="31">
        <f t="shared" si="20"/>
        <v>-3078</v>
      </c>
      <c r="T322" s="5">
        <f t="shared" si="21"/>
        <v>-0.28022578295702838</v>
      </c>
      <c r="U322" s="38">
        <f t="shared" si="22"/>
        <v>5.4771174816066949E-2</v>
      </c>
      <c r="V322" s="38">
        <f t="shared" si="23"/>
        <v>7.6094938550427441E-2</v>
      </c>
      <c r="W322" s="38">
        <f t="shared" si="24"/>
        <v>-2.1323763734360492E-2</v>
      </c>
    </row>
    <row r="323" spans="1:23" hidden="1" x14ac:dyDescent="0.2">
      <c r="A323" t="s">
        <v>526</v>
      </c>
      <c r="B323" t="s">
        <v>465</v>
      </c>
      <c r="C323" t="s">
        <v>459</v>
      </c>
      <c r="D323">
        <v>0.01</v>
      </c>
      <c r="E323" t="s">
        <v>458</v>
      </c>
      <c r="F323" t="s">
        <v>54</v>
      </c>
      <c r="G323">
        <v>1</v>
      </c>
      <c r="H323">
        <v>11051</v>
      </c>
      <c r="I323" t="s">
        <v>32</v>
      </c>
      <c r="J323">
        <v>5</v>
      </c>
      <c r="K323" t="s">
        <v>468</v>
      </c>
      <c r="L323" t="s">
        <v>408</v>
      </c>
      <c r="M323" t="s">
        <v>73</v>
      </c>
      <c r="N323">
        <v>89</v>
      </c>
      <c r="O323" s="31">
        <v>373456</v>
      </c>
      <c r="P323" s="31">
        <v>255448</v>
      </c>
      <c r="Q323" s="31">
        <v>20926</v>
      </c>
      <c r="R323" s="31">
        <v>19440</v>
      </c>
      <c r="S323" s="31">
        <f t="shared" si="20"/>
        <v>1486</v>
      </c>
      <c r="T323" s="5">
        <f t="shared" si="21"/>
        <v>7.6440329218106992E-2</v>
      </c>
      <c r="U323" s="38">
        <f t="shared" si="22"/>
        <v>8.1918824966333653E-2</v>
      </c>
      <c r="V323" s="38">
        <f t="shared" si="23"/>
        <v>7.6101594062196617E-2</v>
      </c>
      <c r="W323" s="38">
        <f t="shared" si="24"/>
        <v>5.8172309041370357E-3</v>
      </c>
    </row>
    <row r="324" spans="1:23" hidden="1" x14ac:dyDescent="0.2">
      <c r="A324" t="s">
        <v>525</v>
      </c>
      <c r="B324" t="s">
        <v>465</v>
      </c>
      <c r="C324" t="s">
        <v>459</v>
      </c>
      <c r="D324">
        <v>0.01</v>
      </c>
      <c r="E324" t="s">
        <v>458</v>
      </c>
      <c r="F324" t="s">
        <v>54</v>
      </c>
      <c r="G324">
        <v>1</v>
      </c>
      <c r="H324">
        <v>11052</v>
      </c>
      <c r="I324" t="s">
        <v>32</v>
      </c>
      <c r="J324">
        <v>5</v>
      </c>
      <c r="K324" t="s">
        <v>468</v>
      </c>
      <c r="L324" t="s">
        <v>408</v>
      </c>
      <c r="M324" t="s">
        <v>73</v>
      </c>
      <c r="N324">
        <v>89</v>
      </c>
      <c r="O324" s="31">
        <v>321100</v>
      </c>
      <c r="P324" s="31">
        <v>234320</v>
      </c>
      <c r="Q324" s="31">
        <v>11176</v>
      </c>
      <c r="R324" s="31">
        <v>17832</v>
      </c>
      <c r="S324" s="31">
        <f t="shared" si="20"/>
        <v>-6656</v>
      </c>
      <c r="T324" s="5">
        <f t="shared" si="21"/>
        <v>-0.37326155226558994</v>
      </c>
      <c r="U324" s="38">
        <f t="shared" si="22"/>
        <v>4.769545920109252E-2</v>
      </c>
      <c r="V324" s="38">
        <f t="shared" si="23"/>
        <v>7.610105838170024E-2</v>
      </c>
      <c r="W324" s="38">
        <f t="shared" si="24"/>
        <v>-2.840559918060772E-2</v>
      </c>
    </row>
    <row r="325" spans="1:23" hidden="1" x14ac:dyDescent="0.2">
      <c r="A325" t="s">
        <v>524</v>
      </c>
      <c r="B325" t="s">
        <v>465</v>
      </c>
      <c r="C325" t="s">
        <v>459</v>
      </c>
      <c r="D325">
        <v>0.01</v>
      </c>
      <c r="E325" t="s">
        <v>458</v>
      </c>
      <c r="F325" t="s">
        <v>54</v>
      </c>
      <c r="G325">
        <v>1</v>
      </c>
      <c r="H325">
        <v>11053</v>
      </c>
      <c r="I325" t="s">
        <v>32</v>
      </c>
      <c r="J325">
        <v>5</v>
      </c>
      <c r="K325" t="s">
        <v>468</v>
      </c>
      <c r="L325" t="s">
        <v>408</v>
      </c>
      <c r="M325" t="s">
        <v>73</v>
      </c>
      <c r="N325">
        <v>89</v>
      </c>
      <c r="O325" s="31">
        <v>235202</v>
      </c>
      <c r="P325" s="31">
        <v>180096</v>
      </c>
      <c r="Q325" s="31">
        <v>19108</v>
      </c>
      <c r="R325" s="31">
        <v>13706</v>
      </c>
      <c r="S325" s="31">
        <f t="shared" si="20"/>
        <v>5402</v>
      </c>
      <c r="T325" s="5">
        <f t="shared" si="21"/>
        <v>0.39413395593170875</v>
      </c>
      <c r="U325" s="38">
        <f t="shared" si="22"/>
        <v>0.10609896943852168</v>
      </c>
      <c r="V325" s="38">
        <f t="shared" si="23"/>
        <v>7.6103855721393041E-2</v>
      </c>
      <c r="W325" s="38">
        <f t="shared" si="24"/>
        <v>2.9995113717128638E-2</v>
      </c>
    </row>
    <row r="326" spans="1:23" hidden="1" x14ac:dyDescent="0.2">
      <c r="A326" t="s">
        <v>523</v>
      </c>
      <c r="B326" t="s">
        <v>465</v>
      </c>
      <c r="C326" t="s">
        <v>459</v>
      </c>
      <c r="D326">
        <v>1</v>
      </c>
      <c r="E326" t="s">
        <v>458</v>
      </c>
      <c r="F326" t="s">
        <v>54</v>
      </c>
      <c r="G326">
        <v>1</v>
      </c>
      <c r="H326">
        <v>60104</v>
      </c>
      <c r="I326" t="s">
        <v>32</v>
      </c>
      <c r="J326">
        <v>5</v>
      </c>
      <c r="K326" t="s">
        <v>468</v>
      </c>
      <c r="L326" t="s">
        <v>408</v>
      </c>
      <c r="M326" t="s">
        <v>69</v>
      </c>
      <c r="N326">
        <v>89</v>
      </c>
      <c r="O326" s="31">
        <v>18974</v>
      </c>
      <c r="P326" s="31">
        <v>83598</v>
      </c>
      <c r="Q326" s="31">
        <v>8200</v>
      </c>
      <c r="R326" s="31">
        <v>2174</v>
      </c>
      <c r="S326" s="31">
        <f t="shared" si="20"/>
        <v>6026</v>
      </c>
      <c r="T326" s="5">
        <f t="shared" si="21"/>
        <v>2.7718491260349585</v>
      </c>
      <c r="U326" s="38">
        <f t="shared" si="22"/>
        <v>9.8088471016053017E-2</v>
      </c>
      <c r="V326" s="38">
        <f t="shared" si="23"/>
        <v>2.6005406827914544E-2</v>
      </c>
      <c r="W326" s="38">
        <f t="shared" si="24"/>
        <v>7.2083064188138479E-2</v>
      </c>
    </row>
    <row r="327" spans="1:23" hidden="1" x14ac:dyDescent="0.2">
      <c r="A327" t="s">
        <v>522</v>
      </c>
      <c r="B327" t="s">
        <v>465</v>
      </c>
      <c r="C327" t="s">
        <v>459</v>
      </c>
      <c r="D327">
        <v>1</v>
      </c>
      <c r="E327" t="s">
        <v>458</v>
      </c>
      <c r="F327" t="s">
        <v>54</v>
      </c>
      <c r="G327">
        <v>1</v>
      </c>
      <c r="H327">
        <v>60105</v>
      </c>
      <c r="I327" t="s">
        <v>32</v>
      </c>
      <c r="J327">
        <v>5</v>
      </c>
      <c r="K327" t="s">
        <v>468</v>
      </c>
      <c r="L327" t="s">
        <v>408</v>
      </c>
      <c r="M327" t="s">
        <v>69</v>
      </c>
      <c r="N327">
        <v>89</v>
      </c>
      <c r="O327" s="31">
        <v>113540</v>
      </c>
      <c r="P327" s="31">
        <v>557480</v>
      </c>
      <c r="Q327" s="31">
        <v>48998</v>
      </c>
      <c r="R327" s="31">
        <v>14494</v>
      </c>
      <c r="S327" s="31">
        <f t="shared" si="20"/>
        <v>34504</v>
      </c>
      <c r="T327" s="5">
        <f t="shared" si="21"/>
        <v>2.3805712708707052</v>
      </c>
      <c r="U327" s="38">
        <f t="shared" si="22"/>
        <v>8.7891942311831811E-2</v>
      </c>
      <c r="V327" s="38">
        <f t="shared" si="23"/>
        <v>2.5999138982564396E-2</v>
      </c>
      <c r="W327" s="38">
        <f t="shared" si="24"/>
        <v>6.1892803329267415E-2</v>
      </c>
    </row>
    <row r="328" spans="1:23" hidden="1" x14ac:dyDescent="0.2">
      <c r="A328" t="s">
        <v>521</v>
      </c>
      <c r="B328" t="s">
        <v>465</v>
      </c>
      <c r="C328" t="s">
        <v>459</v>
      </c>
      <c r="D328">
        <v>1</v>
      </c>
      <c r="E328" t="s">
        <v>458</v>
      </c>
      <c r="F328" t="s">
        <v>54</v>
      </c>
      <c r="G328">
        <v>1</v>
      </c>
      <c r="H328">
        <v>60106</v>
      </c>
      <c r="I328" t="s">
        <v>32</v>
      </c>
      <c r="J328">
        <v>5</v>
      </c>
      <c r="K328" t="s">
        <v>468</v>
      </c>
      <c r="L328" t="s">
        <v>408</v>
      </c>
      <c r="M328" t="s">
        <v>69</v>
      </c>
      <c r="N328">
        <v>89</v>
      </c>
      <c r="O328" s="31">
        <v>63924</v>
      </c>
      <c r="P328" s="31">
        <v>309810</v>
      </c>
      <c r="Q328" s="31">
        <v>21630</v>
      </c>
      <c r="R328" s="31">
        <v>8056</v>
      </c>
      <c r="S328" s="31">
        <f t="shared" si="20"/>
        <v>13574</v>
      </c>
      <c r="T328" s="5">
        <f t="shared" si="21"/>
        <v>1.6849553128103276</v>
      </c>
      <c r="U328" s="38">
        <f t="shared" si="22"/>
        <v>6.9816984603466636E-2</v>
      </c>
      <c r="V328" s="38">
        <f t="shared" si="23"/>
        <v>2.6003034117685033E-2</v>
      </c>
      <c r="W328" s="38">
        <f t="shared" si="24"/>
        <v>4.38139504857816E-2</v>
      </c>
    </row>
    <row r="329" spans="1:23" hidden="1" x14ac:dyDescent="0.2">
      <c r="A329" t="s">
        <v>520</v>
      </c>
      <c r="B329" t="s">
        <v>465</v>
      </c>
      <c r="C329" t="s">
        <v>459</v>
      </c>
      <c r="D329">
        <v>1</v>
      </c>
      <c r="E329" t="s">
        <v>458</v>
      </c>
      <c r="F329" t="s">
        <v>54</v>
      </c>
      <c r="G329">
        <v>1</v>
      </c>
      <c r="H329">
        <v>60107</v>
      </c>
      <c r="I329" t="s">
        <v>32</v>
      </c>
      <c r="J329">
        <v>5</v>
      </c>
      <c r="K329" t="s">
        <v>468</v>
      </c>
      <c r="L329" t="s">
        <v>408</v>
      </c>
      <c r="M329" t="s">
        <v>69</v>
      </c>
      <c r="N329">
        <v>89</v>
      </c>
      <c r="O329" s="31">
        <v>11130</v>
      </c>
      <c r="P329" s="31">
        <v>49178</v>
      </c>
      <c r="Q329" s="31">
        <v>4210</v>
      </c>
      <c r="R329" s="31">
        <v>1278</v>
      </c>
      <c r="S329" s="31">
        <f t="shared" si="20"/>
        <v>2932</v>
      </c>
      <c r="T329" s="5">
        <f t="shared" si="21"/>
        <v>2.2942097026604067</v>
      </c>
      <c r="U329" s="38">
        <f t="shared" si="22"/>
        <v>8.5607385416243034E-2</v>
      </c>
      <c r="V329" s="38">
        <f t="shared" si="23"/>
        <v>2.5987230062222946E-2</v>
      </c>
      <c r="W329" s="38">
        <f t="shared" si="24"/>
        <v>5.9620155354020085E-2</v>
      </c>
    </row>
    <row r="330" spans="1:23" hidden="1" x14ac:dyDescent="0.2">
      <c r="A330" t="s">
        <v>519</v>
      </c>
      <c r="B330" t="s">
        <v>508</v>
      </c>
      <c r="C330" t="s">
        <v>507</v>
      </c>
      <c r="D330">
        <v>0.05</v>
      </c>
      <c r="E330" t="s">
        <v>506</v>
      </c>
      <c r="F330" t="s">
        <v>54</v>
      </c>
      <c r="G330">
        <v>1</v>
      </c>
      <c r="H330">
        <v>20466</v>
      </c>
      <c r="I330" t="s">
        <v>32</v>
      </c>
      <c r="J330">
        <v>30</v>
      </c>
      <c r="K330" t="s">
        <v>457</v>
      </c>
      <c r="L330" t="s">
        <v>269</v>
      </c>
      <c r="M330" t="s">
        <v>63</v>
      </c>
      <c r="N330">
        <v>89</v>
      </c>
      <c r="O330" s="31">
        <v>374342</v>
      </c>
      <c r="P330" s="31">
        <v>871822</v>
      </c>
      <c r="Q330" s="31">
        <v>57392</v>
      </c>
      <c r="R330" s="31">
        <v>20924</v>
      </c>
      <c r="S330" s="31">
        <f t="shared" si="20"/>
        <v>36468</v>
      </c>
      <c r="T330" s="5">
        <f t="shared" si="21"/>
        <v>1.7428789906327662</v>
      </c>
      <c r="U330" s="38">
        <f t="shared" si="22"/>
        <v>6.5829951526802488E-2</v>
      </c>
      <c r="V330" s="38">
        <f t="shared" si="23"/>
        <v>2.4000311990291595E-2</v>
      </c>
      <c r="W330" s="38">
        <f t="shared" si="24"/>
        <v>4.1829639536510893E-2</v>
      </c>
    </row>
    <row r="331" spans="1:23" hidden="1" x14ac:dyDescent="0.2">
      <c r="A331" t="s">
        <v>518</v>
      </c>
      <c r="B331" t="s">
        <v>508</v>
      </c>
      <c r="C331" t="s">
        <v>507</v>
      </c>
      <c r="D331">
        <v>0.01</v>
      </c>
      <c r="E331" t="s">
        <v>506</v>
      </c>
      <c r="F331" t="s">
        <v>54</v>
      </c>
      <c r="G331">
        <v>20</v>
      </c>
      <c r="H331">
        <v>10251</v>
      </c>
      <c r="I331" t="s">
        <v>32</v>
      </c>
      <c r="J331">
        <v>200</v>
      </c>
      <c r="K331" t="s">
        <v>468</v>
      </c>
      <c r="L331" t="s">
        <v>269</v>
      </c>
      <c r="M331" t="s">
        <v>68</v>
      </c>
      <c r="N331">
        <v>89</v>
      </c>
      <c r="O331" s="31">
        <v>279066</v>
      </c>
      <c r="P331" s="31">
        <v>431360</v>
      </c>
      <c r="Q331" s="31">
        <v>30724</v>
      </c>
      <c r="R331" s="31">
        <v>16434</v>
      </c>
      <c r="S331" s="31">
        <f t="shared" si="20"/>
        <v>14290</v>
      </c>
      <c r="T331" s="5">
        <f t="shared" si="21"/>
        <v>0.86953876110502615</v>
      </c>
      <c r="U331" s="38">
        <f t="shared" si="22"/>
        <v>7.1225890207715137E-2</v>
      </c>
      <c r="V331" s="38">
        <f t="shared" si="23"/>
        <v>3.8098108308605341E-2</v>
      </c>
      <c r="W331" s="38">
        <f t="shared" si="24"/>
        <v>3.3127781899109796E-2</v>
      </c>
    </row>
    <row r="332" spans="1:23" hidden="1" x14ac:dyDescent="0.2">
      <c r="A332" t="s">
        <v>517</v>
      </c>
      <c r="B332" t="s">
        <v>508</v>
      </c>
      <c r="C332" t="s">
        <v>507</v>
      </c>
      <c r="D332">
        <v>0.05</v>
      </c>
      <c r="E332" t="s">
        <v>506</v>
      </c>
      <c r="F332" t="s">
        <v>54</v>
      </c>
      <c r="G332">
        <v>1</v>
      </c>
      <c r="H332">
        <v>20467</v>
      </c>
      <c r="I332" t="s">
        <v>32</v>
      </c>
      <c r="J332">
        <v>30</v>
      </c>
      <c r="K332" t="s">
        <v>457</v>
      </c>
      <c r="L332" t="s">
        <v>269</v>
      </c>
      <c r="M332" t="s">
        <v>63</v>
      </c>
      <c r="N332">
        <v>89</v>
      </c>
      <c r="O332" s="31">
        <v>292458</v>
      </c>
      <c r="P332" s="31">
        <v>724914</v>
      </c>
      <c r="Q332" s="31">
        <v>58650</v>
      </c>
      <c r="R332" s="31">
        <v>17398</v>
      </c>
      <c r="S332" s="31">
        <f t="shared" si="20"/>
        <v>41252</v>
      </c>
      <c r="T332" s="5">
        <f t="shared" si="21"/>
        <v>2.3710771353029085</v>
      </c>
      <c r="U332" s="38">
        <f t="shared" si="22"/>
        <v>8.0906148867313912E-2</v>
      </c>
      <c r="V332" s="38">
        <f t="shared" si="23"/>
        <v>2.4000088286334653E-2</v>
      </c>
      <c r="W332" s="38">
        <f t="shared" si="24"/>
        <v>5.6906060580979259E-2</v>
      </c>
    </row>
    <row r="333" spans="1:23" hidden="1" x14ac:dyDescent="0.2">
      <c r="A333" t="s">
        <v>516</v>
      </c>
      <c r="B333" t="s">
        <v>508</v>
      </c>
      <c r="C333" t="s">
        <v>507</v>
      </c>
      <c r="D333">
        <v>0.05</v>
      </c>
      <c r="E333" t="s">
        <v>506</v>
      </c>
      <c r="F333" t="s">
        <v>54</v>
      </c>
      <c r="G333">
        <v>1</v>
      </c>
      <c r="H333">
        <v>20468</v>
      </c>
      <c r="I333" t="s">
        <v>32</v>
      </c>
      <c r="J333">
        <v>30</v>
      </c>
      <c r="K333" t="s">
        <v>457</v>
      </c>
      <c r="L333" t="s">
        <v>269</v>
      </c>
      <c r="M333" t="s">
        <v>63</v>
      </c>
      <c r="N333">
        <v>89</v>
      </c>
      <c r="O333" s="31">
        <v>261210</v>
      </c>
      <c r="P333" s="31">
        <v>601278</v>
      </c>
      <c r="Q333" s="31">
        <v>37486</v>
      </c>
      <c r="R333" s="31">
        <v>14430</v>
      </c>
      <c r="S333" s="31">
        <f t="shared" ref="S333:S379" si="25">Q333-R333</f>
        <v>23056</v>
      </c>
      <c r="T333" s="5">
        <f t="shared" ref="T333:T379" si="26">S333/R333</f>
        <v>1.5977823977823977</v>
      </c>
      <c r="U333" s="38">
        <f t="shared" ref="U333:U379" si="27">Q333/P333</f>
        <v>6.234387421458959E-2</v>
      </c>
      <c r="V333" s="38">
        <f t="shared" ref="V333:V379" si="28">R333/P333</f>
        <v>2.3998882380529472E-2</v>
      </c>
      <c r="W333" s="38">
        <f t="shared" ref="W333:W379" si="29">U333-V333</f>
        <v>3.8344991834060121E-2</v>
      </c>
    </row>
    <row r="334" spans="1:23" hidden="1" x14ac:dyDescent="0.2">
      <c r="A334" t="s">
        <v>515</v>
      </c>
      <c r="B334" t="s">
        <v>508</v>
      </c>
      <c r="C334" t="s">
        <v>507</v>
      </c>
      <c r="D334">
        <v>0.05</v>
      </c>
      <c r="E334" t="s">
        <v>506</v>
      </c>
      <c r="F334" t="s">
        <v>54</v>
      </c>
      <c r="G334">
        <v>1</v>
      </c>
      <c r="H334">
        <v>20469</v>
      </c>
      <c r="I334" t="s">
        <v>32</v>
      </c>
      <c r="J334">
        <v>30</v>
      </c>
      <c r="K334" t="s">
        <v>457</v>
      </c>
      <c r="L334" t="s">
        <v>269</v>
      </c>
      <c r="M334" t="s">
        <v>63</v>
      </c>
      <c r="N334">
        <v>89</v>
      </c>
      <c r="O334" s="31">
        <v>335734</v>
      </c>
      <c r="P334" s="31">
        <v>774678</v>
      </c>
      <c r="Q334" s="31">
        <v>64408</v>
      </c>
      <c r="R334" s="31">
        <v>18592</v>
      </c>
      <c r="S334" s="31">
        <f t="shared" si="25"/>
        <v>45816</v>
      </c>
      <c r="T334" s="5">
        <f t="shared" si="26"/>
        <v>2.4642857142857144</v>
      </c>
      <c r="U334" s="38">
        <f t="shared" si="27"/>
        <v>8.3141640784945486E-2</v>
      </c>
      <c r="V334" s="38">
        <f t="shared" si="28"/>
        <v>2.3999648886376016E-2</v>
      </c>
      <c r="W334" s="38">
        <f t="shared" si="29"/>
        <v>5.9141991898569474E-2</v>
      </c>
    </row>
    <row r="335" spans="1:23" hidden="1" x14ac:dyDescent="0.2">
      <c r="A335" t="s">
        <v>514</v>
      </c>
      <c r="B335" t="s">
        <v>465</v>
      </c>
      <c r="C335" t="s">
        <v>459</v>
      </c>
      <c r="D335">
        <v>0.05</v>
      </c>
      <c r="E335" t="s">
        <v>458</v>
      </c>
      <c r="F335" t="s">
        <v>54</v>
      </c>
      <c r="G335">
        <v>0</v>
      </c>
      <c r="H335">
        <v>20401</v>
      </c>
      <c r="I335" t="s">
        <v>32</v>
      </c>
      <c r="J335">
        <v>80</v>
      </c>
      <c r="K335" t="s">
        <v>457</v>
      </c>
      <c r="L335" t="s">
        <v>269</v>
      </c>
      <c r="M335" t="s">
        <v>65</v>
      </c>
      <c r="N335">
        <v>89</v>
      </c>
      <c r="O335" s="31">
        <v>553966</v>
      </c>
      <c r="P335" s="31">
        <v>421528</v>
      </c>
      <c r="Q335" s="31">
        <v>27228</v>
      </c>
      <c r="R335" s="31">
        <v>25250</v>
      </c>
      <c r="S335" s="31">
        <f t="shared" si="25"/>
        <v>1978</v>
      </c>
      <c r="T335" s="5">
        <f t="shared" si="26"/>
        <v>7.8336633663366337E-2</v>
      </c>
      <c r="U335" s="38">
        <f t="shared" si="27"/>
        <v>6.4593573855117575E-2</v>
      </c>
      <c r="V335" s="38">
        <f t="shared" si="28"/>
        <v>5.9901121633675579E-2</v>
      </c>
      <c r="W335" s="38">
        <f t="shared" si="29"/>
        <v>4.6924522214419964E-3</v>
      </c>
    </row>
    <row r="336" spans="1:23" hidden="1" x14ac:dyDescent="0.2">
      <c r="A336" t="s">
        <v>513</v>
      </c>
      <c r="B336" t="s">
        <v>465</v>
      </c>
      <c r="C336" t="s">
        <v>459</v>
      </c>
      <c r="D336">
        <v>0.05</v>
      </c>
      <c r="E336" t="s">
        <v>458</v>
      </c>
      <c r="F336" t="s">
        <v>54</v>
      </c>
      <c r="G336">
        <v>0</v>
      </c>
      <c r="H336">
        <v>20402</v>
      </c>
      <c r="I336" t="s">
        <v>32</v>
      </c>
      <c r="J336">
        <v>80</v>
      </c>
      <c r="K336" t="s">
        <v>457</v>
      </c>
      <c r="L336" t="s">
        <v>269</v>
      </c>
      <c r="M336" t="s">
        <v>65</v>
      </c>
      <c r="N336">
        <v>89</v>
      </c>
      <c r="O336" s="31">
        <v>551360</v>
      </c>
      <c r="P336" s="31">
        <v>466346</v>
      </c>
      <c r="Q336" s="31">
        <v>35316</v>
      </c>
      <c r="R336" s="31">
        <v>27934</v>
      </c>
      <c r="S336" s="31">
        <f t="shared" si="25"/>
        <v>7382</v>
      </c>
      <c r="T336" s="5">
        <f t="shared" si="26"/>
        <v>0.26426576931338153</v>
      </c>
      <c r="U336" s="38">
        <f t="shared" si="27"/>
        <v>7.5729179621997406E-2</v>
      </c>
      <c r="V336" s="38">
        <f t="shared" si="28"/>
        <v>5.9899731100942218E-2</v>
      </c>
      <c r="W336" s="38">
        <f t="shared" si="29"/>
        <v>1.5829448521055188E-2</v>
      </c>
    </row>
    <row r="337" spans="1:23" hidden="1" x14ac:dyDescent="0.2">
      <c r="A337" t="s">
        <v>512</v>
      </c>
      <c r="B337" t="s">
        <v>465</v>
      </c>
      <c r="C337" t="s">
        <v>459</v>
      </c>
      <c r="D337">
        <v>0.05</v>
      </c>
      <c r="E337" t="s">
        <v>458</v>
      </c>
      <c r="F337" t="s">
        <v>54</v>
      </c>
      <c r="G337">
        <v>0</v>
      </c>
      <c r="H337">
        <v>20403</v>
      </c>
      <c r="I337" t="s">
        <v>32</v>
      </c>
      <c r="J337">
        <v>80</v>
      </c>
      <c r="K337" t="s">
        <v>457</v>
      </c>
      <c r="L337" t="s">
        <v>269</v>
      </c>
      <c r="M337" t="s">
        <v>65</v>
      </c>
      <c r="N337">
        <v>89</v>
      </c>
      <c r="O337" s="31">
        <v>310756</v>
      </c>
      <c r="P337" s="31">
        <v>352232</v>
      </c>
      <c r="Q337" s="31">
        <v>10810</v>
      </c>
      <c r="R337" s="31">
        <v>21098</v>
      </c>
      <c r="S337" s="31">
        <f t="shared" si="25"/>
        <v>-10288</v>
      </c>
      <c r="T337" s="5">
        <f t="shared" si="26"/>
        <v>-0.48762915916200589</v>
      </c>
      <c r="U337" s="38">
        <f t="shared" si="27"/>
        <v>3.0689999772876966E-2</v>
      </c>
      <c r="V337" s="38">
        <f t="shared" si="28"/>
        <v>5.9898021758386516E-2</v>
      </c>
      <c r="W337" s="38">
        <f t="shared" si="29"/>
        <v>-2.920802198550955E-2</v>
      </c>
    </row>
    <row r="338" spans="1:23" hidden="1" x14ac:dyDescent="0.2">
      <c r="A338" t="s">
        <v>511</v>
      </c>
      <c r="B338" t="s">
        <v>465</v>
      </c>
      <c r="C338" t="s">
        <v>459</v>
      </c>
      <c r="D338">
        <v>0.05</v>
      </c>
      <c r="E338" t="s">
        <v>458</v>
      </c>
      <c r="F338" t="s">
        <v>54</v>
      </c>
      <c r="G338">
        <v>0</v>
      </c>
      <c r="H338">
        <v>20404</v>
      </c>
      <c r="I338" t="s">
        <v>32</v>
      </c>
      <c r="J338">
        <v>80</v>
      </c>
      <c r="K338" t="s">
        <v>457</v>
      </c>
      <c r="L338" t="s">
        <v>269</v>
      </c>
      <c r="M338" t="s">
        <v>65</v>
      </c>
      <c r="N338">
        <v>89</v>
      </c>
      <c r="O338" s="31">
        <v>265336</v>
      </c>
      <c r="P338" s="31">
        <v>259392</v>
      </c>
      <c r="Q338" s="31">
        <v>18118</v>
      </c>
      <c r="R338" s="31">
        <v>15538</v>
      </c>
      <c r="S338" s="31">
        <f t="shared" si="25"/>
        <v>2580</v>
      </c>
      <c r="T338" s="5">
        <f t="shared" si="26"/>
        <v>0.16604453597631613</v>
      </c>
      <c r="U338" s="38">
        <f t="shared" si="27"/>
        <v>6.9847952134221569E-2</v>
      </c>
      <c r="V338" s="38">
        <f t="shared" si="28"/>
        <v>5.9901616086849248E-2</v>
      </c>
      <c r="W338" s="38">
        <f t="shared" si="29"/>
        <v>9.9463360473723214E-3</v>
      </c>
    </row>
    <row r="339" spans="1:23" hidden="1" x14ac:dyDescent="0.2">
      <c r="A339" t="s">
        <v>510</v>
      </c>
      <c r="B339" t="s">
        <v>508</v>
      </c>
      <c r="C339" t="s">
        <v>507</v>
      </c>
      <c r="D339">
        <v>0.05</v>
      </c>
      <c r="E339" t="s">
        <v>506</v>
      </c>
      <c r="F339" t="s">
        <v>54</v>
      </c>
      <c r="G339">
        <v>1</v>
      </c>
      <c r="H339">
        <v>20470</v>
      </c>
      <c r="I339" t="s">
        <v>32</v>
      </c>
      <c r="J339">
        <v>30</v>
      </c>
      <c r="K339" t="s">
        <v>457</v>
      </c>
      <c r="L339" t="s">
        <v>269</v>
      </c>
      <c r="M339" t="s">
        <v>63</v>
      </c>
      <c r="N339">
        <v>89</v>
      </c>
      <c r="O339" s="31">
        <v>219726</v>
      </c>
      <c r="P339" s="31">
        <v>481866</v>
      </c>
      <c r="Q339" s="31">
        <v>6984</v>
      </c>
      <c r="R339" s="31">
        <v>11564</v>
      </c>
      <c r="S339" s="31">
        <f t="shared" si="25"/>
        <v>-4580</v>
      </c>
      <c r="T339" s="5">
        <f t="shared" si="26"/>
        <v>-0.3960567277758561</v>
      </c>
      <c r="U339" s="38">
        <f t="shared" si="27"/>
        <v>1.4493655912639614E-2</v>
      </c>
      <c r="V339" s="38">
        <f t="shared" si="28"/>
        <v>2.3998372991661583E-2</v>
      </c>
      <c r="W339" s="38">
        <f t="shared" si="29"/>
        <v>-9.5047170790219689E-3</v>
      </c>
    </row>
    <row r="340" spans="1:23" hidden="1" x14ac:dyDescent="0.2">
      <c r="A340" t="s">
        <v>509</v>
      </c>
      <c r="B340" t="s">
        <v>508</v>
      </c>
      <c r="C340" t="s">
        <v>507</v>
      </c>
      <c r="D340">
        <v>0.05</v>
      </c>
      <c r="E340" t="s">
        <v>506</v>
      </c>
      <c r="F340" t="s">
        <v>54</v>
      </c>
      <c r="G340">
        <v>1</v>
      </c>
      <c r="H340">
        <v>20471</v>
      </c>
      <c r="I340" t="s">
        <v>32</v>
      </c>
      <c r="J340">
        <v>30</v>
      </c>
      <c r="K340" t="s">
        <v>457</v>
      </c>
      <c r="L340" t="s">
        <v>269</v>
      </c>
      <c r="M340" t="s">
        <v>63</v>
      </c>
      <c r="N340">
        <v>89</v>
      </c>
      <c r="O340" s="31">
        <v>192866</v>
      </c>
      <c r="P340" s="31">
        <v>471102</v>
      </c>
      <c r="Q340" s="31">
        <v>15666</v>
      </c>
      <c r="R340" s="31">
        <v>11306</v>
      </c>
      <c r="S340" s="31">
        <f t="shared" si="25"/>
        <v>4360</v>
      </c>
      <c r="T340" s="5">
        <f t="shared" si="26"/>
        <v>0.38563594551565539</v>
      </c>
      <c r="U340" s="38">
        <f t="shared" si="27"/>
        <v>3.32539450055402E-2</v>
      </c>
      <c r="V340" s="38">
        <f t="shared" si="28"/>
        <v>2.3999049038212532E-2</v>
      </c>
      <c r="W340" s="38">
        <f t="shared" si="29"/>
        <v>9.2548959673276684E-3</v>
      </c>
    </row>
    <row r="341" spans="1:23" hidden="1" x14ac:dyDescent="0.2">
      <c r="A341" t="s">
        <v>505</v>
      </c>
      <c r="B341" t="s">
        <v>465</v>
      </c>
      <c r="C341" t="s">
        <v>459</v>
      </c>
      <c r="D341">
        <v>0.01</v>
      </c>
      <c r="E341" t="s">
        <v>458</v>
      </c>
      <c r="F341" t="s">
        <v>54</v>
      </c>
      <c r="G341">
        <v>0</v>
      </c>
      <c r="H341">
        <v>10133</v>
      </c>
      <c r="I341" t="s">
        <v>32</v>
      </c>
      <c r="J341">
        <v>500</v>
      </c>
      <c r="K341" t="s">
        <v>457</v>
      </c>
      <c r="L341" t="s">
        <v>269</v>
      </c>
      <c r="M341" t="s">
        <v>55</v>
      </c>
      <c r="N341">
        <v>89</v>
      </c>
      <c r="O341" s="31">
        <v>416882</v>
      </c>
      <c r="P341" s="31">
        <v>320936</v>
      </c>
      <c r="Q341" s="31">
        <v>25408</v>
      </c>
      <c r="R341" s="31">
        <v>15502</v>
      </c>
      <c r="S341" s="31">
        <f t="shared" si="25"/>
        <v>9906</v>
      </c>
      <c r="T341" s="5">
        <f t="shared" si="26"/>
        <v>0.63901432073280862</v>
      </c>
      <c r="U341" s="38">
        <f t="shared" si="27"/>
        <v>7.9168432335418898E-2</v>
      </c>
      <c r="V341" s="38">
        <f t="shared" si="28"/>
        <v>4.8302465289029588E-2</v>
      </c>
      <c r="W341" s="38">
        <f t="shared" si="29"/>
        <v>3.086596704638931E-2</v>
      </c>
    </row>
    <row r="342" spans="1:23" hidden="1" x14ac:dyDescent="0.2">
      <c r="A342" t="s">
        <v>504</v>
      </c>
      <c r="B342" t="s">
        <v>465</v>
      </c>
      <c r="C342" t="s">
        <v>459</v>
      </c>
      <c r="D342">
        <v>0.01</v>
      </c>
      <c r="E342" t="s">
        <v>458</v>
      </c>
      <c r="F342" t="s">
        <v>54</v>
      </c>
      <c r="G342">
        <v>0</v>
      </c>
      <c r="H342">
        <v>10134</v>
      </c>
      <c r="I342" t="s">
        <v>32</v>
      </c>
      <c r="J342">
        <v>500</v>
      </c>
      <c r="K342" t="s">
        <v>457</v>
      </c>
      <c r="L342" t="s">
        <v>269</v>
      </c>
      <c r="M342" t="s">
        <v>55</v>
      </c>
      <c r="N342">
        <v>89</v>
      </c>
      <c r="O342" s="31">
        <v>141492</v>
      </c>
      <c r="P342" s="31">
        <v>112204</v>
      </c>
      <c r="Q342" s="31">
        <v>3212</v>
      </c>
      <c r="R342" s="31">
        <v>5420</v>
      </c>
      <c r="S342" s="31">
        <f t="shared" si="25"/>
        <v>-2208</v>
      </c>
      <c r="T342" s="5">
        <f t="shared" si="26"/>
        <v>-0.40738007380073799</v>
      </c>
      <c r="U342" s="38">
        <f t="shared" si="27"/>
        <v>2.8626430430287689E-2</v>
      </c>
      <c r="V342" s="38">
        <f t="shared" si="28"/>
        <v>4.8304873266550211E-2</v>
      </c>
      <c r="W342" s="38">
        <f t="shared" si="29"/>
        <v>-1.9678442836262522E-2</v>
      </c>
    </row>
    <row r="343" spans="1:23" hidden="1" x14ac:dyDescent="0.2">
      <c r="A343" t="s">
        <v>503</v>
      </c>
      <c r="B343" t="s">
        <v>465</v>
      </c>
      <c r="C343" t="s">
        <v>459</v>
      </c>
      <c r="D343">
        <v>0.01</v>
      </c>
      <c r="E343" t="s">
        <v>458</v>
      </c>
      <c r="F343" t="s">
        <v>54</v>
      </c>
      <c r="G343">
        <v>0</v>
      </c>
      <c r="H343">
        <v>10135</v>
      </c>
      <c r="I343" t="s">
        <v>32</v>
      </c>
      <c r="J343">
        <v>500</v>
      </c>
      <c r="K343" t="s">
        <v>457</v>
      </c>
      <c r="L343" t="s">
        <v>269</v>
      </c>
      <c r="M343" t="s">
        <v>55</v>
      </c>
      <c r="N343">
        <v>89</v>
      </c>
      <c r="O343" s="31">
        <v>162780</v>
      </c>
      <c r="P343" s="31">
        <v>108146</v>
      </c>
      <c r="Q343" s="31">
        <v>8974</v>
      </c>
      <c r="R343" s="31">
        <v>5224</v>
      </c>
      <c r="S343" s="31">
        <f t="shared" si="25"/>
        <v>3750</v>
      </c>
      <c r="T343" s="5">
        <f t="shared" si="26"/>
        <v>0.71784073506891266</v>
      </c>
      <c r="U343" s="38">
        <f t="shared" si="27"/>
        <v>8.2980415364414778E-2</v>
      </c>
      <c r="V343" s="38">
        <f t="shared" si="28"/>
        <v>4.8305069073289811E-2</v>
      </c>
      <c r="W343" s="38">
        <f t="shared" si="29"/>
        <v>3.4675346291124967E-2</v>
      </c>
    </row>
    <row r="344" spans="1:23" hidden="1" x14ac:dyDescent="0.2">
      <c r="A344" t="s">
        <v>502</v>
      </c>
      <c r="B344" t="s">
        <v>465</v>
      </c>
      <c r="C344" t="s">
        <v>459</v>
      </c>
      <c r="D344">
        <v>0.01</v>
      </c>
      <c r="E344" t="s">
        <v>458</v>
      </c>
      <c r="F344" t="s">
        <v>54</v>
      </c>
      <c r="G344">
        <v>0</v>
      </c>
      <c r="H344">
        <v>10136</v>
      </c>
      <c r="I344" t="s">
        <v>32</v>
      </c>
      <c r="J344">
        <v>500</v>
      </c>
      <c r="K344" t="s">
        <v>457</v>
      </c>
      <c r="L344" t="s">
        <v>269</v>
      </c>
      <c r="M344" t="s">
        <v>55</v>
      </c>
      <c r="N344">
        <v>89</v>
      </c>
      <c r="O344" s="31">
        <v>265100</v>
      </c>
      <c r="P344" s="31">
        <v>254748</v>
      </c>
      <c r="Q344" s="31">
        <v>23726</v>
      </c>
      <c r="R344" s="31">
        <v>12304</v>
      </c>
      <c r="S344" s="31">
        <f t="shared" si="25"/>
        <v>11422</v>
      </c>
      <c r="T344" s="5">
        <f t="shared" si="26"/>
        <v>0.92831599479843951</v>
      </c>
      <c r="U344" s="38">
        <f t="shared" si="27"/>
        <v>9.313517672366417E-2</v>
      </c>
      <c r="V344" s="38">
        <f t="shared" si="28"/>
        <v>4.8298710882911738E-2</v>
      </c>
      <c r="W344" s="38">
        <f t="shared" si="29"/>
        <v>4.4836465840752432E-2</v>
      </c>
    </row>
    <row r="345" spans="1:23" hidden="1" x14ac:dyDescent="0.2">
      <c r="A345" t="s">
        <v>501</v>
      </c>
      <c r="B345" t="s">
        <v>465</v>
      </c>
      <c r="C345" t="s">
        <v>459</v>
      </c>
      <c r="D345">
        <v>0.01</v>
      </c>
      <c r="E345" t="s">
        <v>458</v>
      </c>
      <c r="F345" t="s">
        <v>54</v>
      </c>
      <c r="G345">
        <v>0</v>
      </c>
      <c r="H345">
        <v>10131</v>
      </c>
      <c r="I345" t="s">
        <v>32</v>
      </c>
      <c r="J345">
        <v>500</v>
      </c>
      <c r="K345" t="s">
        <v>457</v>
      </c>
      <c r="L345" t="s">
        <v>269</v>
      </c>
      <c r="M345" t="s">
        <v>55</v>
      </c>
      <c r="N345">
        <v>89</v>
      </c>
      <c r="O345" s="31">
        <v>177882</v>
      </c>
      <c r="P345" s="31">
        <v>130012</v>
      </c>
      <c r="Q345" s="31">
        <v>14760</v>
      </c>
      <c r="R345" s="31">
        <v>6280</v>
      </c>
      <c r="S345" s="31">
        <f t="shared" si="25"/>
        <v>8480</v>
      </c>
      <c r="T345" s="5">
        <f t="shared" si="26"/>
        <v>1.3503184713375795</v>
      </c>
      <c r="U345" s="38">
        <f t="shared" si="27"/>
        <v>0.11352798203242778</v>
      </c>
      <c r="V345" s="38">
        <f t="shared" si="28"/>
        <v>4.8303233547672519E-2</v>
      </c>
      <c r="W345" s="38">
        <f t="shared" si="29"/>
        <v>6.5224748484755263E-2</v>
      </c>
    </row>
    <row r="346" spans="1:23" hidden="1" x14ac:dyDescent="0.2">
      <c r="A346" t="s">
        <v>500</v>
      </c>
      <c r="B346" t="s">
        <v>465</v>
      </c>
      <c r="C346" t="s">
        <v>459</v>
      </c>
      <c r="D346">
        <v>0.01</v>
      </c>
      <c r="E346" t="s">
        <v>458</v>
      </c>
      <c r="F346" t="s">
        <v>54</v>
      </c>
      <c r="G346">
        <v>0</v>
      </c>
      <c r="H346">
        <v>10132</v>
      </c>
      <c r="I346" t="s">
        <v>32</v>
      </c>
      <c r="J346">
        <v>500</v>
      </c>
      <c r="K346" t="s">
        <v>457</v>
      </c>
      <c r="L346" t="s">
        <v>269</v>
      </c>
      <c r="M346" t="s">
        <v>55</v>
      </c>
      <c r="N346">
        <v>89</v>
      </c>
      <c r="O346" s="31">
        <v>217232</v>
      </c>
      <c r="P346" s="31">
        <v>172612</v>
      </c>
      <c r="Q346" s="31">
        <v>11018</v>
      </c>
      <c r="R346" s="31">
        <v>8338</v>
      </c>
      <c r="S346" s="31">
        <f t="shared" si="25"/>
        <v>2680</v>
      </c>
      <c r="T346" s="5">
        <f t="shared" si="26"/>
        <v>0.32142000479731353</v>
      </c>
      <c r="U346" s="38">
        <f t="shared" si="27"/>
        <v>6.3831019859569432E-2</v>
      </c>
      <c r="V346" s="38">
        <f t="shared" si="28"/>
        <v>4.8304868722916137E-2</v>
      </c>
      <c r="W346" s="38">
        <f t="shared" si="29"/>
        <v>1.5526151136653295E-2</v>
      </c>
    </row>
    <row r="347" spans="1:23" hidden="1" x14ac:dyDescent="0.2">
      <c r="A347" t="s">
        <v>499</v>
      </c>
      <c r="B347" t="s">
        <v>465</v>
      </c>
      <c r="C347" t="s">
        <v>459</v>
      </c>
      <c r="D347">
        <v>0.01</v>
      </c>
      <c r="E347" t="s">
        <v>458</v>
      </c>
      <c r="F347" t="s">
        <v>54</v>
      </c>
      <c r="G347">
        <v>0</v>
      </c>
      <c r="H347">
        <v>10128</v>
      </c>
      <c r="I347" t="s">
        <v>32</v>
      </c>
      <c r="J347">
        <v>500</v>
      </c>
      <c r="K347" t="s">
        <v>457</v>
      </c>
      <c r="L347" t="s">
        <v>269</v>
      </c>
      <c r="M347" t="s">
        <v>59</v>
      </c>
      <c r="N347">
        <v>89</v>
      </c>
      <c r="O347" s="31">
        <v>433896</v>
      </c>
      <c r="P347" s="31">
        <v>251902</v>
      </c>
      <c r="Q347" s="31">
        <v>11988</v>
      </c>
      <c r="R347" s="31">
        <v>17104</v>
      </c>
      <c r="S347" s="31">
        <f t="shared" si="25"/>
        <v>-5116</v>
      </c>
      <c r="T347" s="5">
        <f t="shared" si="26"/>
        <v>-0.29911131898971</v>
      </c>
      <c r="U347" s="38">
        <f t="shared" si="27"/>
        <v>4.7589935768671945E-2</v>
      </c>
      <c r="V347" s="38">
        <f t="shared" si="28"/>
        <v>6.7899421203483898E-2</v>
      </c>
      <c r="W347" s="38">
        <f t="shared" si="29"/>
        <v>-2.0309485434811952E-2</v>
      </c>
    </row>
    <row r="348" spans="1:23" hidden="1" x14ac:dyDescent="0.2">
      <c r="A348" t="s">
        <v>498</v>
      </c>
      <c r="B348" t="s">
        <v>465</v>
      </c>
      <c r="C348" t="s">
        <v>459</v>
      </c>
      <c r="D348">
        <v>0.01</v>
      </c>
      <c r="E348" t="s">
        <v>458</v>
      </c>
      <c r="F348" t="s">
        <v>54</v>
      </c>
      <c r="G348">
        <v>0</v>
      </c>
      <c r="H348">
        <v>10129</v>
      </c>
      <c r="I348" t="s">
        <v>32</v>
      </c>
      <c r="J348">
        <v>500</v>
      </c>
      <c r="K348" t="s">
        <v>457</v>
      </c>
      <c r="L348" t="s">
        <v>269</v>
      </c>
      <c r="M348" t="s">
        <v>59</v>
      </c>
      <c r="N348">
        <v>89</v>
      </c>
      <c r="O348" s="31">
        <v>153020</v>
      </c>
      <c r="P348" s="31">
        <v>72538</v>
      </c>
      <c r="Q348" s="31">
        <v>6222</v>
      </c>
      <c r="R348" s="31">
        <v>4926</v>
      </c>
      <c r="S348" s="31">
        <f t="shared" si="25"/>
        <v>1296</v>
      </c>
      <c r="T348" s="5">
        <f t="shared" si="26"/>
        <v>0.26309378806333739</v>
      </c>
      <c r="U348" s="38">
        <f t="shared" si="27"/>
        <v>8.5775731340814468E-2</v>
      </c>
      <c r="V348" s="38">
        <f t="shared" si="28"/>
        <v>6.7909233780914832E-2</v>
      </c>
      <c r="W348" s="38">
        <f t="shared" si="29"/>
        <v>1.7866497559899636E-2</v>
      </c>
    </row>
    <row r="349" spans="1:23" hidden="1" x14ac:dyDescent="0.2">
      <c r="A349" t="s">
        <v>497</v>
      </c>
      <c r="B349" t="s">
        <v>477</v>
      </c>
      <c r="C349" t="s">
        <v>476</v>
      </c>
      <c r="D349">
        <v>0.25</v>
      </c>
      <c r="E349" t="s">
        <v>458</v>
      </c>
      <c r="F349" t="s">
        <v>54</v>
      </c>
      <c r="G349">
        <v>0</v>
      </c>
      <c r="H349">
        <v>40314</v>
      </c>
      <c r="I349" t="s">
        <v>32</v>
      </c>
      <c r="J349">
        <v>100</v>
      </c>
      <c r="K349" t="s">
        <v>457</v>
      </c>
      <c r="L349" t="s">
        <v>408</v>
      </c>
      <c r="M349" t="s">
        <v>60</v>
      </c>
      <c r="N349">
        <v>89</v>
      </c>
      <c r="O349" s="31">
        <v>262230</v>
      </c>
      <c r="P349" s="31">
        <v>522998</v>
      </c>
      <c r="Q349" s="31">
        <v>27890</v>
      </c>
      <c r="R349" s="31">
        <v>14854</v>
      </c>
      <c r="S349" s="31">
        <f t="shared" si="25"/>
        <v>13036</v>
      </c>
      <c r="T349" s="5">
        <f t="shared" si="26"/>
        <v>0.8776087249225798</v>
      </c>
      <c r="U349" s="38">
        <f t="shared" si="27"/>
        <v>5.3327163775004877E-2</v>
      </c>
      <c r="V349" s="38">
        <f t="shared" si="28"/>
        <v>2.840163824718259E-2</v>
      </c>
      <c r="W349" s="38">
        <f t="shared" si="29"/>
        <v>2.4925525527822286E-2</v>
      </c>
    </row>
    <row r="350" spans="1:23" hidden="1" x14ac:dyDescent="0.2">
      <c r="A350" t="s">
        <v>496</v>
      </c>
      <c r="B350" t="s">
        <v>477</v>
      </c>
      <c r="C350" t="s">
        <v>476</v>
      </c>
      <c r="D350">
        <v>0.25</v>
      </c>
      <c r="E350" t="s">
        <v>458</v>
      </c>
      <c r="F350" t="s">
        <v>54</v>
      </c>
      <c r="G350">
        <v>0</v>
      </c>
      <c r="H350">
        <v>40315</v>
      </c>
      <c r="I350" t="s">
        <v>32</v>
      </c>
      <c r="J350">
        <v>100</v>
      </c>
      <c r="K350" t="s">
        <v>457</v>
      </c>
      <c r="L350" t="s">
        <v>408</v>
      </c>
      <c r="M350" t="s">
        <v>60</v>
      </c>
      <c r="N350">
        <v>89</v>
      </c>
      <c r="O350" s="31">
        <v>299776</v>
      </c>
      <c r="P350" s="31">
        <v>544222</v>
      </c>
      <c r="Q350" s="31">
        <v>31262</v>
      </c>
      <c r="R350" s="31">
        <v>15456</v>
      </c>
      <c r="S350" s="31">
        <f t="shared" si="25"/>
        <v>15806</v>
      </c>
      <c r="T350" s="5">
        <f t="shared" si="26"/>
        <v>1.0226449275362319</v>
      </c>
      <c r="U350" s="38">
        <f t="shared" si="27"/>
        <v>5.7443469760502151E-2</v>
      </c>
      <c r="V350" s="38">
        <f t="shared" si="28"/>
        <v>2.840017492861369E-2</v>
      </c>
      <c r="W350" s="38">
        <f t="shared" si="29"/>
        <v>2.9043294831888462E-2</v>
      </c>
    </row>
    <row r="351" spans="1:23" hidden="1" x14ac:dyDescent="0.2">
      <c r="A351" t="s">
        <v>495</v>
      </c>
      <c r="B351" t="s">
        <v>477</v>
      </c>
      <c r="C351" t="s">
        <v>476</v>
      </c>
      <c r="D351">
        <v>0.25</v>
      </c>
      <c r="E351" t="s">
        <v>458</v>
      </c>
      <c r="F351" t="s">
        <v>54</v>
      </c>
      <c r="G351">
        <v>0</v>
      </c>
      <c r="H351">
        <v>40316</v>
      </c>
      <c r="I351" t="s">
        <v>32</v>
      </c>
      <c r="J351">
        <v>100</v>
      </c>
      <c r="K351" t="s">
        <v>457</v>
      </c>
      <c r="L351" t="s">
        <v>408</v>
      </c>
      <c r="M351" t="s">
        <v>60</v>
      </c>
      <c r="N351">
        <v>89</v>
      </c>
      <c r="O351" s="31">
        <v>282726</v>
      </c>
      <c r="P351" s="31">
        <v>526082</v>
      </c>
      <c r="Q351" s="31">
        <v>11144</v>
      </c>
      <c r="R351" s="31">
        <v>14940</v>
      </c>
      <c r="S351" s="31">
        <f t="shared" si="25"/>
        <v>-3796</v>
      </c>
      <c r="T351" s="5">
        <f t="shared" si="26"/>
        <v>-0.2540829986613119</v>
      </c>
      <c r="U351" s="38">
        <f t="shared" si="27"/>
        <v>2.118300949281671E-2</v>
      </c>
      <c r="V351" s="38">
        <f t="shared" si="28"/>
        <v>2.8398614664634031E-2</v>
      </c>
      <c r="W351" s="38">
        <f t="shared" si="29"/>
        <v>-7.2156051718173207E-3</v>
      </c>
    </row>
    <row r="352" spans="1:23" hidden="1" x14ac:dyDescent="0.2">
      <c r="A352" t="s">
        <v>494</v>
      </c>
      <c r="B352" t="s">
        <v>477</v>
      </c>
      <c r="C352" t="s">
        <v>476</v>
      </c>
      <c r="D352">
        <v>0.25</v>
      </c>
      <c r="E352" t="s">
        <v>458</v>
      </c>
      <c r="F352" t="s">
        <v>54</v>
      </c>
      <c r="G352">
        <v>0</v>
      </c>
      <c r="H352">
        <v>40317</v>
      </c>
      <c r="I352" t="s">
        <v>32</v>
      </c>
      <c r="J352">
        <v>100</v>
      </c>
      <c r="K352" t="s">
        <v>457</v>
      </c>
      <c r="L352" t="s">
        <v>408</v>
      </c>
      <c r="M352" t="s">
        <v>60</v>
      </c>
      <c r="N352">
        <v>89</v>
      </c>
      <c r="O352" s="31">
        <v>248308</v>
      </c>
      <c r="P352" s="31">
        <v>540638</v>
      </c>
      <c r="Q352" s="31">
        <v>18500</v>
      </c>
      <c r="R352" s="31">
        <v>15354</v>
      </c>
      <c r="S352" s="31">
        <f t="shared" si="25"/>
        <v>3146</v>
      </c>
      <c r="T352" s="5">
        <f t="shared" si="26"/>
        <v>0.20489774651556597</v>
      </c>
      <c r="U352" s="38">
        <f t="shared" si="27"/>
        <v>3.4218830344888818E-2</v>
      </c>
      <c r="V352" s="38">
        <f t="shared" si="28"/>
        <v>2.8399779519752588E-2</v>
      </c>
      <c r="W352" s="38">
        <f t="shared" si="29"/>
        <v>5.8190508251362294E-3</v>
      </c>
    </row>
    <row r="353" spans="1:27" hidden="1" x14ac:dyDescent="0.2">
      <c r="A353" t="s">
        <v>493</v>
      </c>
      <c r="B353" t="s">
        <v>477</v>
      </c>
      <c r="C353" t="s">
        <v>476</v>
      </c>
      <c r="D353">
        <v>0.25</v>
      </c>
      <c r="E353" t="s">
        <v>458</v>
      </c>
      <c r="F353" t="s">
        <v>54</v>
      </c>
      <c r="G353">
        <v>0</v>
      </c>
      <c r="H353">
        <v>40318</v>
      </c>
      <c r="I353" t="s">
        <v>32</v>
      </c>
      <c r="J353">
        <v>100</v>
      </c>
      <c r="K353" t="s">
        <v>457</v>
      </c>
      <c r="L353" t="s">
        <v>408</v>
      </c>
      <c r="M353" t="s">
        <v>60</v>
      </c>
      <c r="N353">
        <v>89</v>
      </c>
      <c r="O353" s="31">
        <v>255186</v>
      </c>
      <c r="P353" s="31">
        <v>387312</v>
      </c>
      <c r="Q353" s="31">
        <v>14996</v>
      </c>
      <c r="R353" s="31">
        <v>11000</v>
      </c>
      <c r="S353" s="31">
        <f t="shared" si="25"/>
        <v>3996</v>
      </c>
      <c r="T353" s="5">
        <f t="shared" si="26"/>
        <v>0.36327272727272725</v>
      </c>
      <c r="U353" s="38">
        <f t="shared" si="27"/>
        <v>3.8718139381170733E-2</v>
      </c>
      <c r="V353" s="38">
        <f t="shared" si="28"/>
        <v>2.8400875779733135E-2</v>
      </c>
      <c r="W353" s="38">
        <f t="shared" si="29"/>
        <v>1.0317263601437598E-2</v>
      </c>
    </row>
    <row r="354" spans="1:27" hidden="1" x14ac:dyDescent="0.2">
      <c r="A354" t="s">
        <v>492</v>
      </c>
      <c r="B354" t="s">
        <v>477</v>
      </c>
      <c r="C354" t="s">
        <v>476</v>
      </c>
      <c r="D354">
        <v>0.25</v>
      </c>
      <c r="E354" t="s">
        <v>458</v>
      </c>
      <c r="F354" t="s">
        <v>54</v>
      </c>
      <c r="G354">
        <v>0</v>
      </c>
      <c r="H354">
        <v>40319</v>
      </c>
      <c r="I354" t="s">
        <v>32</v>
      </c>
      <c r="J354">
        <v>100</v>
      </c>
      <c r="K354" t="s">
        <v>457</v>
      </c>
      <c r="L354" t="s">
        <v>408</v>
      </c>
      <c r="M354" t="s">
        <v>60</v>
      </c>
      <c r="N354">
        <v>89</v>
      </c>
      <c r="O354" s="31">
        <v>218394</v>
      </c>
      <c r="P354" s="31">
        <v>363252</v>
      </c>
      <c r="Q354" s="31">
        <v>17966</v>
      </c>
      <c r="R354" s="31">
        <v>10316</v>
      </c>
      <c r="S354" s="31">
        <f t="shared" si="25"/>
        <v>7650</v>
      </c>
      <c r="T354" s="5">
        <f t="shared" si="26"/>
        <v>0.74156649864288482</v>
      </c>
      <c r="U354" s="38">
        <f t="shared" si="27"/>
        <v>4.9458777928270178E-2</v>
      </c>
      <c r="V354" s="38">
        <f t="shared" si="28"/>
        <v>2.8399017761774194E-2</v>
      </c>
      <c r="W354" s="38">
        <f t="shared" si="29"/>
        <v>2.1059760166495984E-2</v>
      </c>
    </row>
    <row r="355" spans="1:27" hidden="1" x14ac:dyDescent="0.2">
      <c r="A355" t="s">
        <v>491</v>
      </c>
      <c r="B355" t="s">
        <v>477</v>
      </c>
      <c r="C355" t="s">
        <v>476</v>
      </c>
      <c r="D355">
        <v>0.25</v>
      </c>
      <c r="E355" t="s">
        <v>458</v>
      </c>
      <c r="F355" t="s">
        <v>54</v>
      </c>
      <c r="G355">
        <v>0</v>
      </c>
      <c r="H355">
        <v>40320</v>
      </c>
      <c r="I355" t="s">
        <v>32</v>
      </c>
      <c r="J355">
        <v>100</v>
      </c>
      <c r="K355" t="s">
        <v>457</v>
      </c>
      <c r="L355" t="s">
        <v>408</v>
      </c>
      <c r="M355" t="s">
        <v>60</v>
      </c>
      <c r="N355">
        <v>89</v>
      </c>
      <c r="O355" s="31">
        <v>258368</v>
      </c>
      <c r="P355" s="31">
        <v>374856</v>
      </c>
      <c r="Q355" s="31">
        <v>18854</v>
      </c>
      <c r="R355" s="31">
        <v>10646</v>
      </c>
      <c r="S355" s="31">
        <f t="shared" si="25"/>
        <v>8208</v>
      </c>
      <c r="T355" s="5">
        <f t="shared" si="26"/>
        <v>0.77099380048844635</v>
      </c>
      <c r="U355" s="38">
        <f t="shared" si="27"/>
        <v>5.029664724587575E-2</v>
      </c>
      <c r="V355" s="38">
        <f t="shared" si="28"/>
        <v>2.8400239025118981E-2</v>
      </c>
      <c r="W355" s="38">
        <f t="shared" si="29"/>
        <v>2.189640822075677E-2</v>
      </c>
    </row>
    <row r="356" spans="1:27" hidden="1" x14ac:dyDescent="0.2">
      <c r="A356" t="s">
        <v>490</v>
      </c>
      <c r="B356" t="s">
        <v>477</v>
      </c>
      <c r="C356" t="s">
        <v>476</v>
      </c>
      <c r="D356">
        <v>0.25</v>
      </c>
      <c r="E356" t="s">
        <v>458</v>
      </c>
      <c r="F356" t="s">
        <v>54</v>
      </c>
      <c r="G356">
        <v>0</v>
      </c>
      <c r="H356">
        <v>40321</v>
      </c>
      <c r="I356" t="s">
        <v>32</v>
      </c>
      <c r="J356">
        <v>100</v>
      </c>
      <c r="K356" t="s">
        <v>457</v>
      </c>
      <c r="L356" t="s">
        <v>408</v>
      </c>
      <c r="M356" t="s">
        <v>60</v>
      </c>
      <c r="N356">
        <v>89</v>
      </c>
      <c r="O356" s="31">
        <v>264616</v>
      </c>
      <c r="P356" s="31">
        <v>419824</v>
      </c>
      <c r="Q356" s="31">
        <v>16418</v>
      </c>
      <c r="R356" s="31">
        <v>11922</v>
      </c>
      <c r="S356" s="31">
        <f t="shared" si="25"/>
        <v>4496</v>
      </c>
      <c r="T356" s="5">
        <f t="shared" si="26"/>
        <v>0.37711793323267906</v>
      </c>
      <c r="U356" s="38">
        <f t="shared" si="27"/>
        <v>3.9106863828652007E-2</v>
      </c>
      <c r="V356" s="38">
        <f t="shared" si="28"/>
        <v>2.83976142383475E-2</v>
      </c>
      <c r="W356" s="38">
        <f t="shared" si="29"/>
        <v>1.0709249590304507E-2</v>
      </c>
    </row>
    <row r="357" spans="1:27" hidden="1" x14ac:dyDescent="0.2">
      <c r="A357" t="s">
        <v>489</v>
      </c>
      <c r="B357" t="s">
        <v>477</v>
      </c>
      <c r="C357" t="s">
        <v>476</v>
      </c>
      <c r="D357">
        <v>0.25</v>
      </c>
      <c r="E357" t="s">
        <v>458</v>
      </c>
      <c r="F357" t="s">
        <v>54</v>
      </c>
      <c r="G357">
        <v>0</v>
      </c>
      <c r="H357">
        <v>40322</v>
      </c>
      <c r="I357" t="s">
        <v>32</v>
      </c>
      <c r="J357">
        <v>100</v>
      </c>
      <c r="K357" t="s">
        <v>457</v>
      </c>
      <c r="L357" t="s">
        <v>408</v>
      </c>
      <c r="M357" t="s">
        <v>60</v>
      </c>
      <c r="N357">
        <v>89</v>
      </c>
      <c r="O357" s="31">
        <v>284524</v>
      </c>
      <c r="P357" s="31">
        <v>619720</v>
      </c>
      <c r="Q357" s="31">
        <v>7030</v>
      </c>
      <c r="R357" s="31">
        <v>17600</v>
      </c>
      <c r="S357" s="31">
        <f t="shared" si="25"/>
        <v>-10570</v>
      </c>
      <c r="T357" s="5">
        <f t="shared" si="26"/>
        <v>-0.60056818181818183</v>
      </c>
      <c r="U357" s="38">
        <f t="shared" si="27"/>
        <v>1.1343832698638095E-2</v>
      </c>
      <c r="V357" s="38">
        <f t="shared" si="28"/>
        <v>2.8399922545665784E-2</v>
      </c>
      <c r="W357" s="38">
        <f t="shared" si="29"/>
        <v>-1.7056089847027688E-2</v>
      </c>
    </row>
    <row r="358" spans="1:27" hidden="1" x14ac:dyDescent="0.2">
      <c r="A358" t="s">
        <v>488</v>
      </c>
      <c r="B358" t="s">
        <v>477</v>
      </c>
      <c r="C358" t="s">
        <v>476</v>
      </c>
      <c r="D358">
        <v>0.25</v>
      </c>
      <c r="E358" t="s">
        <v>458</v>
      </c>
      <c r="F358" t="s">
        <v>54</v>
      </c>
      <c r="G358">
        <v>0</v>
      </c>
      <c r="H358">
        <v>40323</v>
      </c>
      <c r="I358" t="s">
        <v>32</v>
      </c>
      <c r="J358">
        <v>100</v>
      </c>
      <c r="K358" t="s">
        <v>457</v>
      </c>
      <c r="L358" t="s">
        <v>408</v>
      </c>
      <c r="M358" t="s">
        <v>60</v>
      </c>
      <c r="N358">
        <v>89</v>
      </c>
      <c r="O358" s="31">
        <v>229574</v>
      </c>
      <c r="P358" s="31">
        <v>509338</v>
      </c>
      <c r="Q358" s="31">
        <v>5498</v>
      </c>
      <c r="R358" s="31">
        <v>14466</v>
      </c>
      <c r="S358" s="31">
        <f t="shared" si="25"/>
        <v>-8968</v>
      </c>
      <c r="T358" s="5">
        <f t="shared" si="26"/>
        <v>-0.61993640259919813</v>
      </c>
      <c r="U358" s="38">
        <f t="shared" si="27"/>
        <v>1.0794403716196317E-2</v>
      </c>
      <c r="V358" s="38">
        <f t="shared" si="28"/>
        <v>2.8401572236903587E-2</v>
      </c>
      <c r="W358" s="38">
        <f t="shared" si="29"/>
        <v>-1.7607168520707268E-2</v>
      </c>
    </row>
    <row r="359" spans="1:27" hidden="1" x14ac:dyDescent="0.2">
      <c r="A359" t="s">
        <v>487</v>
      </c>
      <c r="B359" t="s">
        <v>477</v>
      </c>
      <c r="C359" t="s">
        <v>476</v>
      </c>
      <c r="D359">
        <v>0.25</v>
      </c>
      <c r="E359" t="s">
        <v>458</v>
      </c>
      <c r="F359" t="s">
        <v>54</v>
      </c>
      <c r="G359">
        <v>0</v>
      </c>
      <c r="H359">
        <v>40324</v>
      </c>
      <c r="I359" t="s">
        <v>32</v>
      </c>
      <c r="J359">
        <v>100</v>
      </c>
      <c r="K359" t="s">
        <v>457</v>
      </c>
      <c r="L359" t="s">
        <v>408</v>
      </c>
      <c r="M359" t="s">
        <v>60</v>
      </c>
      <c r="N359">
        <v>89</v>
      </c>
      <c r="O359" s="31">
        <v>242614</v>
      </c>
      <c r="P359" s="31">
        <v>438454</v>
      </c>
      <c r="Q359" s="31">
        <v>26000</v>
      </c>
      <c r="R359" s="31">
        <v>12452</v>
      </c>
      <c r="S359" s="31">
        <f t="shared" si="25"/>
        <v>13548</v>
      </c>
      <c r="T359" s="5">
        <f t="shared" si="26"/>
        <v>1.0880179890780597</v>
      </c>
      <c r="U359" s="38">
        <f t="shared" si="27"/>
        <v>5.9299265145260391E-2</v>
      </c>
      <c r="V359" s="38">
        <f t="shared" si="28"/>
        <v>2.8399786522645479E-2</v>
      </c>
      <c r="W359" s="38">
        <f t="shared" si="29"/>
        <v>3.0899478622614912E-2</v>
      </c>
    </row>
    <row r="360" spans="1:27" hidden="1" x14ac:dyDescent="0.2">
      <c r="A360" t="s">
        <v>486</v>
      </c>
      <c r="B360" t="s">
        <v>477</v>
      </c>
      <c r="C360" t="s">
        <v>476</v>
      </c>
      <c r="D360">
        <v>0.25</v>
      </c>
      <c r="E360" t="s">
        <v>458</v>
      </c>
      <c r="F360" t="s">
        <v>54</v>
      </c>
      <c r="G360">
        <v>0</v>
      </c>
      <c r="H360">
        <v>40325</v>
      </c>
      <c r="I360" t="s">
        <v>32</v>
      </c>
      <c r="J360">
        <v>100</v>
      </c>
      <c r="K360" t="s">
        <v>457</v>
      </c>
      <c r="L360" t="s">
        <v>408</v>
      </c>
      <c r="M360" t="s">
        <v>60</v>
      </c>
      <c r="N360">
        <v>89</v>
      </c>
      <c r="O360" s="31">
        <v>257566</v>
      </c>
      <c r="P360" s="31">
        <v>673382</v>
      </c>
      <c r="Q360" s="31">
        <v>33368</v>
      </c>
      <c r="R360" s="31">
        <v>19124</v>
      </c>
      <c r="S360" s="31">
        <f t="shared" si="25"/>
        <v>14244</v>
      </c>
      <c r="T360" s="5">
        <f t="shared" si="26"/>
        <v>0.74482325873248278</v>
      </c>
      <c r="U360" s="38">
        <f t="shared" si="27"/>
        <v>4.9552854100644209E-2</v>
      </c>
      <c r="V360" s="38">
        <f t="shared" si="28"/>
        <v>2.8399927529990408E-2</v>
      </c>
      <c r="W360" s="38">
        <f t="shared" si="29"/>
        <v>2.1152926570653801E-2</v>
      </c>
    </row>
    <row r="361" spans="1:27" hidden="1" x14ac:dyDescent="0.2">
      <c r="A361" t="s">
        <v>485</v>
      </c>
      <c r="B361" t="s">
        <v>477</v>
      </c>
      <c r="C361" t="s">
        <v>476</v>
      </c>
      <c r="D361">
        <v>0.25</v>
      </c>
      <c r="E361" t="s">
        <v>458</v>
      </c>
      <c r="F361" t="s">
        <v>54</v>
      </c>
      <c r="G361">
        <v>0</v>
      </c>
      <c r="H361">
        <v>40326</v>
      </c>
      <c r="I361" t="s">
        <v>32</v>
      </c>
      <c r="J361">
        <v>100</v>
      </c>
      <c r="K361" t="s">
        <v>457</v>
      </c>
      <c r="L361" t="s">
        <v>408</v>
      </c>
      <c r="M361" t="s">
        <v>60</v>
      </c>
      <c r="N361">
        <v>89</v>
      </c>
      <c r="O361" s="31">
        <v>281986</v>
      </c>
      <c r="P361" s="31">
        <v>729152</v>
      </c>
      <c r="Q361" s="31">
        <v>36548</v>
      </c>
      <c r="R361" s="31">
        <v>20708</v>
      </c>
      <c r="S361" s="31">
        <f t="shared" si="25"/>
        <v>15840</v>
      </c>
      <c r="T361" s="5">
        <f t="shared" si="26"/>
        <v>0.76492176936449685</v>
      </c>
      <c r="U361" s="38">
        <f t="shared" si="27"/>
        <v>5.0123979636618979E-2</v>
      </c>
      <c r="V361" s="38">
        <f t="shared" si="28"/>
        <v>2.8400114105152287E-2</v>
      </c>
      <c r="W361" s="38">
        <f t="shared" si="29"/>
        <v>2.1723865531466692E-2</v>
      </c>
    </row>
    <row r="362" spans="1:27" hidden="1" x14ac:dyDescent="0.2">
      <c r="A362" t="s">
        <v>484</v>
      </c>
      <c r="B362" t="s">
        <v>477</v>
      </c>
      <c r="C362" t="s">
        <v>476</v>
      </c>
      <c r="D362">
        <v>0.25</v>
      </c>
      <c r="E362" t="s">
        <v>458</v>
      </c>
      <c r="F362" t="s">
        <v>54</v>
      </c>
      <c r="G362">
        <v>0</v>
      </c>
      <c r="H362">
        <v>40327</v>
      </c>
      <c r="I362" t="s">
        <v>32</v>
      </c>
      <c r="J362">
        <v>100</v>
      </c>
      <c r="K362" t="s">
        <v>457</v>
      </c>
      <c r="L362" t="s">
        <v>408</v>
      </c>
      <c r="M362" t="s">
        <v>60</v>
      </c>
      <c r="N362">
        <v>89</v>
      </c>
      <c r="O362" s="31">
        <v>475314</v>
      </c>
      <c r="P362" s="31">
        <v>868814</v>
      </c>
      <c r="Q362" s="31">
        <v>50864</v>
      </c>
      <c r="R362" s="31">
        <v>24674</v>
      </c>
      <c r="S362" s="31">
        <f t="shared" si="25"/>
        <v>26190</v>
      </c>
      <c r="T362" s="5">
        <f t="shared" si="26"/>
        <v>1.0614411931587906</v>
      </c>
      <c r="U362" s="38">
        <f t="shared" si="27"/>
        <v>5.8544176313917597E-2</v>
      </c>
      <c r="V362" s="38">
        <f t="shared" si="28"/>
        <v>2.8399634444196343E-2</v>
      </c>
      <c r="W362" s="38">
        <f t="shared" si="29"/>
        <v>3.0144541869721254E-2</v>
      </c>
    </row>
    <row r="363" spans="1:27" hidden="1" x14ac:dyDescent="0.2">
      <c r="A363" t="s">
        <v>483</v>
      </c>
      <c r="B363" t="s">
        <v>477</v>
      </c>
      <c r="C363" t="s">
        <v>476</v>
      </c>
      <c r="D363">
        <v>0.25</v>
      </c>
      <c r="E363" t="s">
        <v>458</v>
      </c>
      <c r="F363" t="s">
        <v>54</v>
      </c>
      <c r="G363">
        <v>0</v>
      </c>
      <c r="H363">
        <v>40328</v>
      </c>
      <c r="I363" t="s">
        <v>32</v>
      </c>
      <c r="J363">
        <v>100</v>
      </c>
      <c r="K363" t="s">
        <v>457</v>
      </c>
      <c r="L363" t="s">
        <v>408</v>
      </c>
      <c r="M363" t="s">
        <v>60</v>
      </c>
      <c r="N363">
        <v>89</v>
      </c>
      <c r="O363" s="31">
        <v>255874</v>
      </c>
      <c r="P363" s="31">
        <v>453734</v>
      </c>
      <c r="Q363" s="31">
        <v>28142</v>
      </c>
      <c r="R363" s="31">
        <v>12886</v>
      </c>
      <c r="S363" s="31">
        <f t="shared" si="25"/>
        <v>15256</v>
      </c>
      <c r="T363" s="5">
        <f t="shared" si="26"/>
        <v>1.1839205339127736</v>
      </c>
      <c r="U363" s="38">
        <f t="shared" si="27"/>
        <v>6.202312368039424E-2</v>
      </c>
      <c r="V363" s="38">
        <f t="shared" si="28"/>
        <v>2.8399899500588452E-2</v>
      </c>
      <c r="W363" s="38">
        <f t="shared" si="29"/>
        <v>3.3623224179805788E-2</v>
      </c>
    </row>
    <row r="364" spans="1:27" hidden="1" x14ac:dyDescent="0.2">
      <c r="A364" t="s">
        <v>482</v>
      </c>
      <c r="B364" t="s">
        <v>477</v>
      </c>
      <c r="C364" t="s">
        <v>476</v>
      </c>
      <c r="D364">
        <v>0.25</v>
      </c>
      <c r="E364" t="s">
        <v>458</v>
      </c>
      <c r="F364" t="s">
        <v>54</v>
      </c>
      <c r="G364">
        <v>0</v>
      </c>
      <c r="H364">
        <v>40329</v>
      </c>
      <c r="I364" t="s">
        <v>32</v>
      </c>
      <c r="J364">
        <v>100</v>
      </c>
      <c r="K364" t="s">
        <v>457</v>
      </c>
      <c r="L364" t="s">
        <v>408</v>
      </c>
      <c r="M364" t="s">
        <v>60</v>
      </c>
      <c r="N364">
        <v>89</v>
      </c>
      <c r="O364" s="31">
        <v>272162</v>
      </c>
      <c r="P364" s="31">
        <v>466436</v>
      </c>
      <c r="Q364" s="31">
        <v>37486</v>
      </c>
      <c r="R364" s="31">
        <v>13246</v>
      </c>
      <c r="S364" s="31">
        <f t="shared" si="25"/>
        <v>24240</v>
      </c>
      <c r="T364" s="5">
        <f t="shared" si="26"/>
        <v>1.8299864109919977</v>
      </c>
      <c r="U364" s="38">
        <f t="shared" si="27"/>
        <v>8.0366867051428273E-2</v>
      </c>
      <c r="V364" s="38">
        <f t="shared" si="28"/>
        <v>2.8398322599456304E-2</v>
      </c>
      <c r="W364" s="38">
        <f t="shared" si="29"/>
        <v>5.1968544451971965E-2</v>
      </c>
    </row>
    <row r="365" spans="1:27" hidden="1" x14ac:dyDescent="0.2">
      <c r="A365" t="s">
        <v>481</v>
      </c>
      <c r="B365" t="s">
        <v>477</v>
      </c>
      <c r="C365" t="s">
        <v>476</v>
      </c>
      <c r="D365">
        <v>0.25</v>
      </c>
      <c r="E365" t="s">
        <v>458</v>
      </c>
      <c r="F365" t="s">
        <v>54</v>
      </c>
      <c r="G365">
        <v>0</v>
      </c>
      <c r="H365">
        <v>40330</v>
      </c>
      <c r="I365" t="s">
        <v>32</v>
      </c>
      <c r="J365">
        <v>100</v>
      </c>
      <c r="K365" t="s">
        <v>457</v>
      </c>
      <c r="L365" t="s">
        <v>408</v>
      </c>
      <c r="M365" t="s">
        <v>60</v>
      </c>
      <c r="N365">
        <v>89</v>
      </c>
      <c r="O365" s="31">
        <v>474086</v>
      </c>
      <c r="P365" s="31">
        <v>1422238</v>
      </c>
      <c r="Q365" s="31">
        <v>39420</v>
      </c>
      <c r="R365" s="31">
        <v>40392</v>
      </c>
      <c r="S365" s="31">
        <f t="shared" si="25"/>
        <v>-972</v>
      </c>
      <c r="T365" s="5">
        <f t="shared" si="26"/>
        <v>-2.4064171122994651E-2</v>
      </c>
      <c r="U365" s="38">
        <f t="shared" si="27"/>
        <v>2.7716880015862325E-2</v>
      </c>
      <c r="V365" s="38">
        <f t="shared" si="28"/>
        <v>2.840030993406167E-2</v>
      </c>
      <c r="W365" s="38">
        <f t="shared" si="29"/>
        <v>-6.834299181993457E-4</v>
      </c>
    </row>
    <row r="366" spans="1:27" hidden="1" x14ac:dyDescent="0.2">
      <c r="A366" t="s">
        <v>480</v>
      </c>
      <c r="B366" t="s">
        <v>477</v>
      </c>
      <c r="C366" t="s">
        <v>476</v>
      </c>
      <c r="D366">
        <v>0.25</v>
      </c>
      <c r="E366" t="s">
        <v>458</v>
      </c>
      <c r="F366" t="s">
        <v>54</v>
      </c>
      <c r="G366">
        <v>0</v>
      </c>
      <c r="H366">
        <v>40331</v>
      </c>
      <c r="I366" t="s">
        <v>32</v>
      </c>
      <c r="J366">
        <v>100</v>
      </c>
      <c r="K366" t="s">
        <v>457</v>
      </c>
      <c r="L366" t="s">
        <v>408</v>
      </c>
      <c r="M366" t="s">
        <v>60</v>
      </c>
      <c r="N366">
        <v>89</v>
      </c>
      <c r="O366" s="31">
        <v>261384</v>
      </c>
      <c r="P366" s="31">
        <v>636044</v>
      </c>
      <c r="Q366" s="31">
        <v>17896</v>
      </c>
      <c r="R366" s="31">
        <v>18064</v>
      </c>
      <c r="S366" s="31">
        <f t="shared" si="25"/>
        <v>-168</v>
      </c>
      <c r="T366" s="5">
        <f t="shared" si="26"/>
        <v>-9.3002657218777679E-3</v>
      </c>
      <c r="U366" s="38">
        <f t="shared" si="27"/>
        <v>2.8136418235216433E-2</v>
      </c>
      <c r="V366" s="38">
        <f t="shared" si="28"/>
        <v>2.8400550905283282E-2</v>
      </c>
      <c r="W366" s="38">
        <f t="shared" si="29"/>
        <v>-2.6413267006684948E-4</v>
      </c>
    </row>
    <row r="367" spans="1:27" hidden="1" x14ac:dyDescent="0.2">
      <c r="A367" t="s">
        <v>479</v>
      </c>
      <c r="B367" t="s">
        <v>477</v>
      </c>
      <c r="C367" t="s">
        <v>476</v>
      </c>
      <c r="D367">
        <v>0.25</v>
      </c>
      <c r="E367" t="s">
        <v>458</v>
      </c>
      <c r="F367" t="s">
        <v>54</v>
      </c>
      <c r="G367">
        <v>0</v>
      </c>
      <c r="H367">
        <v>40332</v>
      </c>
      <c r="I367" t="s">
        <v>32</v>
      </c>
      <c r="J367">
        <v>100</v>
      </c>
      <c r="K367" t="s">
        <v>457</v>
      </c>
      <c r="L367" t="s">
        <v>408</v>
      </c>
      <c r="M367" t="s">
        <v>60</v>
      </c>
      <c r="N367">
        <v>89</v>
      </c>
      <c r="O367" s="31">
        <v>258944</v>
      </c>
      <c r="P367" s="31">
        <v>661350</v>
      </c>
      <c r="Q367" s="31">
        <v>41078</v>
      </c>
      <c r="R367" s="31">
        <v>18782</v>
      </c>
      <c r="S367" s="31">
        <f t="shared" si="25"/>
        <v>22296</v>
      </c>
      <c r="T367" s="5">
        <f t="shared" si="26"/>
        <v>1.1870940261952934</v>
      </c>
      <c r="U367" s="38">
        <f t="shared" si="27"/>
        <v>6.2112345959023207E-2</v>
      </c>
      <c r="V367" s="38">
        <f t="shared" si="28"/>
        <v>2.8399485900052923E-2</v>
      </c>
      <c r="W367" s="38">
        <f t="shared" si="29"/>
        <v>3.3712860058970284E-2</v>
      </c>
    </row>
    <row r="368" spans="1:27" x14ac:dyDescent="0.2">
      <c r="A368" t="s">
        <v>478</v>
      </c>
      <c r="B368" t="s">
        <v>477</v>
      </c>
      <c r="C368" t="s">
        <v>476</v>
      </c>
      <c r="D368">
        <v>0.25</v>
      </c>
      <c r="E368" t="s">
        <v>458</v>
      </c>
      <c r="F368" t="s">
        <v>54</v>
      </c>
      <c r="G368">
        <v>0</v>
      </c>
      <c r="H368">
        <v>40333</v>
      </c>
      <c r="I368" t="s">
        <v>32</v>
      </c>
      <c r="J368">
        <v>100</v>
      </c>
      <c r="K368" t="s">
        <v>457</v>
      </c>
      <c r="L368" t="s">
        <v>408</v>
      </c>
      <c r="M368" t="s">
        <v>60</v>
      </c>
      <c r="N368">
        <v>89</v>
      </c>
      <c r="O368" s="31">
        <v>270860</v>
      </c>
      <c r="P368" s="31">
        <v>780444</v>
      </c>
      <c r="Q368" s="31">
        <v>-32350</v>
      </c>
      <c r="R368" s="31">
        <v>22164</v>
      </c>
      <c r="S368" s="31">
        <f t="shared" si="25"/>
        <v>-54514</v>
      </c>
      <c r="T368" s="5">
        <f t="shared" si="26"/>
        <v>-2.4595740841003431</v>
      </c>
      <c r="U368" s="256">
        <f t="shared" si="27"/>
        <v>-4.1450763924125243E-2</v>
      </c>
      <c r="V368" s="38">
        <f t="shared" si="28"/>
        <v>2.8399218906161108E-2</v>
      </c>
      <c r="W368" s="38">
        <f t="shared" si="29"/>
        <v>-6.9849982830286345E-2</v>
      </c>
      <c r="Y368" s="38">
        <f>_xlfn.CONFIDENCE.NORM(0.05,12.5,O368)</f>
        <v>4.7074494698787675E-2</v>
      </c>
      <c r="Z368" s="316">
        <f>V368-Y368</f>
        <v>-1.8675275792626567E-2</v>
      </c>
      <c r="AA368" s="316">
        <f>-V368+Y368</f>
        <v>1.8675275792626567E-2</v>
      </c>
    </row>
    <row r="369" spans="1:23" hidden="1" x14ac:dyDescent="0.2">
      <c r="A369" t="s">
        <v>471</v>
      </c>
      <c r="B369" t="s">
        <v>465</v>
      </c>
      <c r="C369" t="s">
        <v>459</v>
      </c>
      <c r="D369">
        <v>0.01</v>
      </c>
      <c r="E369" t="s">
        <v>458</v>
      </c>
      <c r="F369" t="s">
        <v>54</v>
      </c>
      <c r="G369">
        <v>0</v>
      </c>
      <c r="H369">
        <v>10130</v>
      </c>
      <c r="I369" t="s">
        <v>32</v>
      </c>
      <c r="J369">
        <v>500</v>
      </c>
      <c r="K369" t="s">
        <v>457</v>
      </c>
      <c r="L369" t="s">
        <v>269</v>
      </c>
      <c r="M369" t="s">
        <v>59</v>
      </c>
      <c r="N369">
        <v>89</v>
      </c>
      <c r="O369" s="31">
        <v>319244</v>
      </c>
      <c r="P369" s="31">
        <v>202884</v>
      </c>
      <c r="Q369" s="31">
        <v>5712</v>
      </c>
      <c r="R369" s="31">
        <v>13776</v>
      </c>
      <c r="S369" s="31">
        <f t="shared" si="25"/>
        <v>-8064</v>
      </c>
      <c r="T369" s="5">
        <f t="shared" si="26"/>
        <v>-0.58536585365853655</v>
      </c>
      <c r="U369" s="38">
        <f t="shared" si="27"/>
        <v>2.8154019045365825E-2</v>
      </c>
      <c r="V369" s="38">
        <f t="shared" si="28"/>
        <v>6.7900869462352867E-2</v>
      </c>
      <c r="W369" s="38">
        <f t="shared" si="29"/>
        <v>-3.9746850416987042E-2</v>
      </c>
    </row>
    <row r="370" spans="1:23" hidden="1" x14ac:dyDescent="0.2">
      <c r="A370" t="s">
        <v>475</v>
      </c>
      <c r="B370" t="s">
        <v>465</v>
      </c>
      <c r="C370" t="s">
        <v>459</v>
      </c>
      <c r="D370">
        <v>0.01</v>
      </c>
      <c r="E370" t="s">
        <v>458</v>
      </c>
      <c r="F370" t="s">
        <v>54</v>
      </c>
      <c r="G370">
        <v>0</v>
      </c>
      <c r="H370">
        <v>10174</v>
      </c>
      <c r="I370" t="s">
        <v>32</v>
      </c>
      <c r="J370">
        <v>8000</v>
      </c>
      <c r="K370" t="s">
        <v>468</v>
      </c>
      <c r="L370" t="s">
        <v>269</v>
      </c>
      <c r="M370" t="s">
        <v>58</v>
      </c>
      <c r="N370">
        <v>89</v>
      </c>
      <c r="O370" s="31">
        <v>231034</v>
      </c>
      <c r="P370" s="31">
        <v>90916</v>
      </c>
      <c r="Q370" s="31">
        <v>6956</v>
      </c>
      <c r="R370" s="31">
        <v>8728</v>
      </c>
      <c r="S370" s="31">
        <f t="shared" si="25"/>
        <v>-1772</v>
      </c>
      <c r="T370" s="5">
        <f t="shared" si="26"/>
        <v>-0.20302474793767186</v>
      </c>
      <c r="U370" s="38">
        <f t="shared" si="27"/>
        <v>7.651018522592283E-2</v>
      </c>
      <c r="V370" s="38">
        <f t="shared" si="28"/>
        <v>9.6000703946500066E-2</v>
      </c>
      <c r="W370" s="38">
        <f t="shared" si="29"/>
        <v>-1.9490518720577235E-2</v>
      </c>
    </row>
    <row r="371" spans="1:23" hidden="1" x14ac:dyDescent="0.2">
      <c r="A371" t="s">
        <v>474</v>
      </c>
      <c r="B371" t="s">
        <v>465</v>
      </c>
      <c r="C371" t="s">
        <v>459</v>
      </c>
      <c r="D371">
        <v>0.01</v>
      </c>
      <c r="E371" t="s">
        <v>458</v>
      </c>
      <c r="F371" t="s">
        <v>54</v>
      </c>
      <c r="G371">
        <v>0</v>
      </c>
      <c r="H371">
        <v>10173</v>
      </c>
      <c r="I371" t="s">
        <v>32</v>
      </c>
      <c r="J371">
        <v>8000</v>
      </c>
      <c r="K371" t="s">
        <v>468</v>
      </c>
      <c r="L371" t="s">
        <v>269</v>
      </c>
      <c r="M371" t="s">
        <v>58</v>
      </c>
      <c r="N371">
        <v>89</v>
      </c>
      <c r="O371" s="31">
        <v>301504</v>
      </c>
      <c r="P371" s="31">
        <v>142678</v>
      </c>
      <c r="Q371" s="31">
        <v>10692</v>
      </c>
      <c r="R371" s="31">
        <v>13696</v>
      </c>
      <c r="S371" s="31">
        <f t="shared" si="25"/>
        <v>-3004</v>
      </c>
      <c r="T371" s="5">
        <f t="shared" si="26"/>
        <v>-0.21933411214953272</v>
      </c>
      <c r="U371" s="38">
        <f t="shared" si="27"/>
        <v>7.4937972217160323E-2</v>
      </c>
      <c r="V371" s="38">
        <f t="shared" si="28"/>
        <v>9.5992374437544686E-2</v>
      </c>
      <c r="W371" s="38">
        <f t="shared" si="29"/>
        <v>-2.1054402220384363E-2</v>
      </c>
    </row>
    <row r="372" spans="1:23" hidden="1" x14ac:dyDescent="0.2">
      <c r="A372" t="s">
        <v>473</v>
      </c>
      <c r="B372" t="s">
        <v>465</v>
      </c>
      <c r="C372" t="s">
        <v>459</v>
      </c>
      <c r="D372">
        <v>0.01</v>
      </c>
      <c r="E372" t="s">
        <v>458</v>
      </c>
      <c r="F372" t="s">
        <v>54</v>
      </c>
      <c r="G372">
        <v>0</v>
      </c>
      <c r="H372">
        <v>10176</v>
      </c>
      <c r="I372" t="s">
        <v>32</v>
      </c>
      <c r="J372">
        <v>8000</v>
      </c>
      <c r="K372" t="s">
        <v>468</v>
      </c>
      <c r="L372" t="s">
        <v>269</v>
      </c>
      <c r="M372" t="s">
        <v>58</v>
      </c>
      <c r="N372">
        <v>89</v>
      </c>
      <c r="O372" s="31">
        <v>455192</v>
      </c>
      <c r="P372" s="31">
        <v>198414</v>
      </c>
      <c r="Q372" s="31">
        <v>18928</v>
      </c>
      <c r="R372" s="31">
        <v>19048</v>
      </c>
      <c r="S372" s="31">
        <f t="shared" si="25"/>
        <v>-120</v>
      </c>
      <c r="T372" s="5">
        <f t="shared" si="26"/>
        <v>-6.29987400251995E-3</v>
      </c>
      <c r="U372" s="38">
        <f t="shared" si="27"/>
        <v>9.5396494198998052E-2</v>
      </c>
      <c r="V372" s="38">
        <f t="shared" si="28"/>
        <v>9.6001290231536085E-2</v>
      </c>
      <c r="W372" s="38">
        <f t="shared" si="29"/>
        <v>-6.0479603253803249E-4</v>
      </c>
    </row>
    <row r="373" spans="1:23" hidden="1" x14ac:dyDescent="0.2">
      <c r="A373" t="s">
        <v>472</v>
      </c>
      <c r="B373" t="s">
        <v>465</v>
      </c>
      <c r="C373" t="s">
        <v>459</v>
      </c>
      <c r="D373">
        <v>0.01</v>
      </c>
      <c r="E373" t="s">
        <v>458</v>
      </c>
      <c r="F373" t="s">
        <v>54</v>
      </c>
      <c r="G373">
        <v>0</v>
      </c>
      <c r="H373">
        <v>10175</v>
      </c>
      <c r="I373" t="s">
        <v>32</v>
      </c>
      <c r="J373">
        <v>8000</v>
      </c>
      <c r="K373" t="s">
        <v>468</v>
      </c>
      <c r="L373" t="s">
        <v>269</v>
      </c>
      <c r="M373" t="s">
        <v>58</v>
      </c>
      <c r="N373">
        <v>89</v>
      </c>
      <c r="O373" s="31">
        <v>235250</v>
      </c>
      <c r="P373" s="31">
        <v>112028</v>
      </c>
      <c r="Q373" s="31">
        <v>13078</v>
      </c>
      <c r="R373" s="31">
        <v>10754</v>
      </c>
      <c r="S373" s="31">
        <f t="shared" si="25"/>
        <v>2324</v>
      </c>
      <c r="T373" s="5">
        <f t="shared" si="26"/>
        <v>0.21610563511251626</v>
      </c>
      <c r="U373" s="38">
        <f t="shared" si="27"/>
        <v>0.11673867247473846</v>
      </c>
      <c r="V373" s="38">
        <f t="shared" si="28"/>
        <v>9.5993858678187591E-2</v>
      </c>
      <c r="W373" s="38">
        <f t="shared" si="29"/>
        <v>2.0744813796550868E-2</v>
      </c>
    </row>
    <row r="374" spans="1:23" hidden="1" x14ac:dyDescent="0.2">
      <c r="A374" t="s">
        <v>471</v>
      </c>
      <c r="B374" t="s">
        <v>470</v>
      </c>
      <c r="C374" t="s">
        <v>459</v>
      </c>
      <c r="D374">
        <v>0.01</v>
      </c>
      <c r="E374" t="s">
        <v>469</v>
      </c>
      <c r="F374" t="s">
        <v>51</v>
      </c>
      <c r="G374">
        <v>20</v>
      </c>
      <c r="H374">
        <v>10470</v>
      </c>
      <c r="I374" t="s">
        <v>32</v>
      </c>
      <c r="J374">
        <v>200</v>
      </c>
      <c r="K374" t="s">
        <v>468</v>
      </c>
      <c r="L374" t="s">
        <v>467</v>
      </c>
      <c r="M374" t="s">
        <v>56</v>
      </c>
      <c r="N374">
        <v>26</v>
      </c>
      <c r="O374" s="31">
        <v>89524</v>
      </c>
      <c r="P374" s="31">
        <v>66806</v>
      </c>
      <c r="Q374" s="31">
        <v>8352</v>
      </c>
      <c r="R374" s="31">
        <v>8010</v>
      </c>
      <c r="S374" s="31">
        <f t="shared" si="25"/>
        <v>342</v>
      </c>
      <c r="T374" s="5">
        <f t="shared" si="26"/>
        <v>4.2696629213483148E-2</v>
      </c>
      <c r="U374" s="38">
        <f t="shared" si="27"/>
        <v>0.12501871089423106</v>
      </c>
      <c r="V374" s="38">
        <f t="shared" si="28"/>
        <v>0.11989941023261384</v>
      </c>
      <c r="W374" s="38">
        <f t="shared" si="29"/>
        <v>5.1193006616172126E-3</v>
      </c>
    </row>
    <row r="375" spans="1:23" hidden="1" x14ac:dyDescent="0.2">
      <c r="A375" t="s">
        <v>466</v>
      </c>
      <c r="B375" t="s">
        <v>465</v>
      </c>
      <c r="C375" t="s">
        <v>459</v>
      </c>
      <c r="D375">
        <v>0.01</v>
      </c>
      <c r="E375" t="s">
        <v>458</v>
      </c>
      <c r="F375" t="s">
        <v>54</v>
      </c>
      <c r="G375">
        <v>0</v>
      </c>
      <c r="H375">
        <v>10558</v>
      </c>
      <c r="I375" t="s">
        <v>32</v>
      </c>
      <c r="J375">
        <v>500</v>
      </c>
      <c r="K375" t="s">
        <v>457</v>
      </c>
      <c r="L375" t="s">
        <v>269</v>
      </c>
      <c r="M375" t="s">
        <v>55</v>
      </c>
      <c r="N375">
        <v>89</v>
      </c>
      <c r="O375" s="31">
        <v>540458</v>
      </c>
      <c r="P375" s="31">
        <v>286868</v>
      </c>
      <c r="Q375" s="31">
        <v>7358</v>
      </c>
      <c r="R375" s="31">
        <v>13856</v>
      </c>
      <c r="S375" s="31">
        <f t="shared" si="25"/>
        <v>-6498</v>
      </c>
      <c r="T375" s="5">
        <f t="shared" si="26"/>
        <v>-0.46896651270207851</v>
      </c>
      <c r="U375" s="38">
        <f t="shared" si="27"/>
        <v>2.5649427611305547E-2</v>
      </c>
      <c r="V375" s="38">
        <f t="shared" si="28"/>
        <v>4.8300960720610173E-2</v>
      </c>
      <c r="W375" s="38">
        <f t="shared" si="29"/>
        <v>-2.2651533109304626E-2</v>
      </c>
    </row>
    <row r="376" spans="1:23" hidden="1" x14ac:dyDescent="0.2">
      <c r="A376" t="s">
        <v>464</v>
      </c>
      <c r="B376" t="s">
        <v>460</v>
      </c>
      <c r="C376" t="s">
        <v>459</v>
      </c>
      <c r="D376">
        <v>0.01</v>
      </c>
      <c r="E376" t="s">
        <v>458</v>
      </c>
      <c r="F376" t="s">
        <v>51</v>
      </c>
      <c r="G376">
        <v>1024</v>
      </c>
      <c r="H376">
        <v>11000</v>
      </c>
      <c r="I376" t="s">
        <v>35</v>
      </c>
      <c r="J376">
        <v>200</v>
      </c>
      <c r="K376" t="s">
        <v>457</v>
      </c>
      <c r="L376" t="s">
        <v>269</v>
      </c>
      <c r="M376" t="s">
        <v>52</v>
      </c>
      <c r="N376">
        <v>89</v>
      </c>
      <c r="O376" s="31">
        <v>529874</v>
      </c>
      <c r="P376" s="31">
        <v>372860</v>
      </c>
      <c r="Q376" s="31">
        <v>28418</v>
      </c>
      <c r="R376" s="31">
        <v>36726</v>
      </c>
      <c r="S376" s="31">
        <f t="shared" si="25"/>
        <v>-8308</v>
      </c>
      <c r="T376" s="5">
        <f t="shared" si="26"/>
        <v>-0.22621575995207754</v>
      </c>
      <c r="U376" s="38">
        <f t="shared" si="27"/>
        <v>7.6216274204795362E-2</v>
      </c>
      <c r="V376" s="38">
        <f t="shared" si="28"/>
        <v>9.8498095800032187E-2</v>
      </c>
      <c r="W376" s="38">
        <f t="shared" si="29"/>
        <v>-2.2281821595236825E-2</v>
      </c>
    </row>
    <row r="377" spans="1:23" hidden="1" x14ac:dyDescent="0.2">
      <c r="A377" t="s">
        <v>463</v>
      </c>
      <c r="B377" t="s">
        <v>460</v>
      </c>
      <c r="C377" t="s">
        <v>459</v>
      </c>
      <c r="D377">
        <v>0.01</v>
      </c>
      <c r="E377" t="s">
        <v>458</v>
      </c>
      <c r="F377" t="s">
        <v>51</v>
      </c>
      <c r="G377">
        <v>1024</v>
      </c>
      <c r="H377">
        <v>10999</v>
      </c>
      <c r="I377" t="s">
        <v>35</v>
      </c>
      <c r="J377">
        <v>200</v>
      </c>
      <c r="K377" t="s">
        <v>457</v>
      </c>
      <c r="L377" t="s">
        <v>269</v>
      </c>
      <c r="M377" t="s">
        <v>52</v>
      </c>
      <c r="N377">
        <v>89</v>
      </c>
      <c r="O377" s="31">
        <v>411830</v>
      </c>
      <c r="P377" s="31">
        <v>342830</v>
      </c>
      <c r="Q377" s="31">
        <v>37306</v>
      </c>
      <c r="R377" s="31">
        <v>33768</v>
      </c>
      <c r="S377" s="31">
        <f t="shared" si="25"/>
        <v>3538</v>
      </c>
      <c r="T377" s="5">
        <f t="shared" si="26"/>
        <v>0.10477375029613836</v>
      </c>
      <c r="U377" s="38">
        <f t="shared" si="27"/>
        <v>0.10881778140769477</v>
      </c>
      <c r="V377" s="38">
        <f t="shared" si="28"/>
        <v>9.8497797742321272E-2</v>
      </c>
      <c r="W377" s="38">
        <f t="shared" si="29"/>
        <v>1.0319983665373497E-2</v>
      </c>
    </row>
    <row r="378" spans="1:23" hidden="1" x14ac:dyDescent="0.2">
      <c r="A378" t="s">
        <v>462</v>
      </c>
      <c r="B378" t="s">
        <v>460</v>
      </c>
      <c r="C378" t="s">
        <v>459</v>
      </c>
      <c r="D378">
        <v>0.01</v>
      </c>
      <c r="E378" t="s">
        <v>458</v>
      </c>
      <c r="F378" t="s">
        <v>51</v>
      </c>
      <c r="G378">
        <v>1024</v>
      </c>
      <c r="H378">
        <v>11149</v>
      </c>
      <c r="I378" t="s">
        <v>35</v>
      </c>
      <c r="J378">
        <v>200</v>
      </c>
      <c r="K378" t="s">
        <v>457</v>
      </c>
      <c r="L378" t="s">
        <v>269</v>
      </c>
      <c r="M378" t="s">
        <v>52</v>
      </c>
      <c r="N378">
        <v>89</v>
      </c>
      <c r="O378" s="31">
        <v>424670</v>
      </c>
      <c r="P378" s="31">
        <v>342628</v>
      </c>
      <c r="Q378" s="31">
        <v>34632</v>
      </c>
      <c r="R378" s="31">
        <v>33748</v>
      </c>
      <c r="S378" s="31">
        <f t="shared" si="25"/>
        <v>884</v>
      </c>
      <c r="T378" s="5">
        <f t="shared" si="26"/>
        <v>2.6194144838212634E-2</v>
      </c>
      <c r="U378" s="38">
        <f t="shared" si="27"/>
        <v>0.10107755349825466</v>
      </c>
      <c r="V378" s="38">
        <f t="shared" si="28"/>
        <v>9.849749582637729E-2</v>
      </c>
      <c r="W378" s="38">
        <f t="shared" si="29"/>
        <v>2.5800576718773699E-3</v>
      </c>
    </row>
    <row r="379" spans="1:23" hidden="1" x14ac:dyDescent="0.2">
      <c r="A379" t="s">
        <v>461</v>
      </c>
      <c r="B379" t="s">
        <v>460</v>
      </c>
      <c r="C379" t="s">
        <v>459</v>
      </c>
      <c r="D379">
        <v>0.01</v>
      </c>
      <c r="E379" t="s">
        <v>458</v>
      </c>
      <c r="F379" t="s">
        <v>51</v>
      </c>
      <c r="G379">
        <v>1024</v>
      </c>
      <c r="H379">
        <v>11002</v>
      </c>
      <c r="I379" t="s">
        <v>35</v>
      </c>
      <c r="J379">
        <v>200</v>
      </c>
      <c r="K379" t="s">
        <v>457</v>
      </c>
      <c r="L379" t="s">
        <v>269</v>
      </c>
      <c r="M379" t="s">
        <v>52</v>
      </c>
      <c r="N379">
        <v>89</v>
      </c>
      <c r="O379" s="31">
        <v>398668</v>
      </c>
      <c r="P379" s="31">
        <v>305672</v>
      </c>
      <c r="Q379" s="31">
        <v>25772</v>
      </c>
      <c r="R379" s="31">
        <v>30108</v>
      </c>
      <c r="S379" s="31">
        <f t="shared" si="25"/>
        <v>-4336</v>
      </c>
      <c r="T379" s="5">
        <f t="shared" si="26"/>
        <v>-0.14401487976617511</v>
      </c>
      <c r="U379" s="38">
        <f t="shared" si="27"/>
        <v>8.4312596508675966E-2</v>
      </c>
      <c r="V379" s="38">
        <f t="shared" si="28"/>
        <v>9.8497736135465461E-2</v>
      </c>
      <c r="W379" s="38">
        <f t="shared" si="29"/>
        <v>-1.4185139626789495E-2</v>
      </c>
    </row>
    <row r="380" spans="1:23" x14ac:dyDescent="0.2">
      <c r="U380" s="38" t="s">
        <v>1225</v>
      </c>
    </row>
  </sheetData>
  <autoFilter ref="A11:V379" xr:uid="{00000000-0009-0000-0000-000012000000}">
    <filterColumn colId="18">
      <filters>
        <filter val="(54,514)"/>
      </filters>
    </filterColumn>
  </autoFilter>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C0E3-DCE2-432D-A97C-E977476FE753}">
  <dimension ref="A1:P217"/>
  <sheetViews>
    <sheetView zoomScale="140" zoomScaleNormal="140" workbookViewId="0">
      <selection activeCell="A3" sqref="A3"/>
    </sheetView>
  </sheetViews>
  <sheetFormatPr defaultRowHeight="12.75" x14ac:dyDescent="0.2"/>
  <cols>
    <col min="1" max="1" width="6.5703125" customWidth="1"/>
    <col min="2" max="2" width="6.7109375" customWidth="1"/>
    <col min="3" max="3" width="9.140625" style="143"/>
    <col min="4" max="4" width="7.7109375" style="31" customWidth="1"/>
    <col min="5" max="5" width="11" customWidth="1"/>
    <col min="7" max="7" width="16.28515625" customWidth="1"/>
    <col min="9" max="9" width="9.140625" style="38"/>
    <col min="10" max="10" width="9.140625" style="31"/>
    <col min="11" max="13" width="10.7109375" style="18" customWidth="1"/>
    <col min="14" max="14" width="7.7109375" style="31" customWidth="1"/>
    <col min="15" max="16" width="10.7109375" style="18" customWidth="1"/>
  </cols>
  <sheetData>
    <row r="1" spans="1:13" ht="18" x14ac:dyDescent="0.25">
      <c r="A1" s="268" t="s">
        <v>1188</v>
      </c>
      <c r="M1" s="31"/>
    </row>
    <row r="2" spans="1:13" ht="18" x14ac:dyDescent="0.25">
      <c r="A2" s="268" t="s">
        <v>1187</v>
      </c>
      <c r="M2" s="31"/>
    </row>
    <row r="3" spans="1:13" x14ac:dyDescent="0.2">
      <c r="A3" s="258" t="s">
        <v>1133</v>
      </c>
      <c r="M3" s="31"/>
    </row>
    <row r="4" spans="1:13" x14ac:dyDescent="0.2">
      <c r="B4" s="31"/>
      <c r="M4" s="31"/>
    </row>
    <row r="5" spans="1:13" x14ac:dyDescent="0.2">
      <c r="A5" s="269" t="s">
        <v>1132</v>
      </c>
      <c r="M5" s="31"/>
    </row>
    <row r="6" spans="1:13" x14ac:dyDescent="0.2">
      <c r="A6" s="44" t="s">
        <v>1110</v>
      </c>
      <c r="M6" s="31"/>
    </row>
    <row r="7" spans="1:13" x14ac:dyDescent="0.2">
      <c r="A7" s="44" t="s">
        <v>1111</v>
      </c>
    </row>
    <row r="8" spans="1:13" x14ac:dyDescent="0.2">
      <c r="A8" s="44" t="s">
        <v>1134</v>
      </c>
    </row>
    <row r="9" spans="1:13" x14ac:dyDescent="0.2">
      <c r="A9" s="44" t="s">
        <v>1135</v>
      </c>
    </row>
    <row r="10" spans="1:13" x14ac:dyDescent="0.2">
      <c r="A10" s="44" t="s">
        <v>1112</v>
      </c>
    </row>
    <row r="11" spans="1:13" x14ac:dyDescent="0.2">
      <c r="A11" s="44" t="s">
        <v>1113</v>
      </c>
    </row>
    <row r="12" spans="1:13" x14ac:dyDescent="0.2">
      <c r="A12" s="44" t="s">
        <v>1115</v>
      </c>
    </row>
    <row r="13" spans="1:13" x14ac:dyDescent="0.2">
      <c r="A13" s="44" t="s">
        <v>1114</v>
      </c>
    </row>
    <row r="14" spans="1:13" x14ac:dyDescent="0.2">
      <c r="A14" s="44" t="s">
        <v>1136</v>
      </c>
    </row>
    <row r="15" spans="1:13" x14ac:dyDescent="0.2">
      <c r="A15" s="45" t="s">
        <v>1137</v>
      </c>
    </row>
    <row r="17" spans="1:16" s="144" customFormat="1" ht="25.5" x14ac:dyDescent="0.2">
      <c r="A17" s="150" t="s">
        <v>424</v>
      </c>
      <c r="B17" s="150" t="s">
        <v>423</v>
      </c>
      <c r="C17" s="151" t="s">
        <v>5</v>
      </c>
      <c r="D17" s="148" t="s">
        <v>826</v>
      </c>
      <c r="E17" s="150" t="s">
        <v>245</v>
      </c>
      <c r="F17" s="150" t="s">
        <v>329</v>
      </c>
      <c r="G17" s="150" t="s">
        <v>247</v>
      </c>
      <c r="H17" s="150" t="s">
        <v>330</v>
      </c>
      <c r="I17" s="149" t="s">
        <v>381</v>
      </c>
      <c r="J17" s="148" t="s">
        <v>13</v>
      </c>
      <c r="K17" s="147" t="s">
        <v>39</v>
      </c>
      <c r="L17" s="147" t="s">
        <v>869</v>
      </c>
      <c r="M17" s="147" t="s">
        <v>868</v>
      </c>
      <c r="N17" s="148" t="s">
        <v>867</v>
      </c>
      <c r="O17" s="147" t="s">
        <v>866</v>
      </c>
      <c r="P17" s="147" t="s">
        <v>865</v>
      </c>
    </row>
    <row r="18" spans="1:16" x14ac:dyDescent="0.2">
      <c r="A18">
        <v>1000</v>
      </c>
      <c r="B18" t="s">
        <v>395</v>
      </c>
      <c r="C18" s="143">
        <v>0.05</v>
      </c>
      <c r="D18" s="31" t="s">
        <v>458</v>
      </c>
      <c r="E18" t="s">
        <v>414</v>
      </c>
      <c r="F18" t="s">
        <v>269</v>
      </c>
      <c r="G18" t="s">
        <v>321</v>
      </c>
      <c r="H18" t="s">
        <v>266</v>
      </c>
      <c r="I18" s="38">
        <v>4.65E-2</v>
      </c>
      <c r="J18" s="31">
        <v>31</v>
      </c>
      <c r="K18" s="18">
        <v>149333.35</v>
      </c>
      <c r="L18" s="18">
        <v>6999</v>
      </c>
      <c r="M18" s="18">
        <v>6944.0007750000004</v>
      </c>
      <c r="N18" s="31">
        <v>0</v>
      </c>
      <c r="O18" s="18">
        <v>6999</v>
      </c>
      <c r="P18" s="18">
        <v>6944.0007750000004</v>
      </c>
    </row>
    <row r="19" spans="1:16" x14ac:dyDescent="0.2">
      <c r="A19">
        <v>1001</v>
      </c>
      <c r="B19" t="s">
        <v>395</v>
      </c>
      <c r="C19" s="143">
        <v>0.05</v>
      </c>
      <c r="D19" s="31" t="s">
        <v>458</v>
      </c>
      <c r="E19" t="s">
        <v>414</v>
      </c>
      <c r="F19" t="s">
        <v>269</v>
      </c>
      <c r="G19" t="s">
        <v>321</v>
      </c>
      <c r="H19" t="s">
        <v>266</v>
      </c>
      <c r="I19" s="38">
        <v>4.65E-2</v>
      </c>
      <c r="J19" s="31">
        <v>31</v>
      </c>
      <c r="K19" s="18">
        <v>154666.65</v>
      </c>
      <c r="L19" s="18">
        <v>7090</v>
      </c>
      <c r="M19" s="18">
        <v>7191.9992249999996</v>
      </c>
      <c r="N19" s="31">
        <v>0</v>
      </c>
      <c r="O19" s="18">
        <v>7090</v>
      </c>
      <c r="P19" s="18">
        <v>7191.9992249999996</v>
      </c>
    </row>
    <row r="20" spans="1:16" x14ac:dyDescent="0.2">
      <c r="A20">
        <v>1002</v>
      </c>
      <c r="B20" t="s">
        <v>395</v>
      </c>
      <c r="C20" s="143">
        <v>0.05</v>
      </c>
      <c r="D20" s="31" t="s">
        <v>458</v>
      </c>
      <c r="E20" t="s">
        <v>414</v>
      </c>
      <c r="F20" t="s">
        <v>269</v>
      </c>
      <c r="G20" t="s">
        <v>320</v>
      </c>
      <c r="H20" t="s">
        <v>266</v>
      </c>
      <c r="I20" s="38">
        <v>5.0999999999999997E-2</v>
      </c>
      <c r="J20" s="31">
        <v>31</v>
      </c>
      <c r="K20" s="18">
        <v>135549</v>
      </c>
      <c r="L20" s="18">
        <v>7097</v>
      </c>
      <c r="M20" s="18">
        <v>6912.9989999999998</v>
      </c>
      <c r="N20" s="31">
        <v>0</v>
      </c>
      <c r="O20" s="18">
        <v>7097</v>
      </c>
      <c r="P20" s="18">
        <v>6912.9989999999998</v>
      </c>
    </row>
    <row r="21" spans="1:16" x14ac:dyDescent="0.2">
      <c r="A21">
        <v>1003</v>
      </c>
      <c r="B21" t="s">
        <v>395</v>
      </c>
      <c r="C21" s="143">
        <v>0.05</v>
      </c>
      <c r="D21" s="31" t="s">
        <v>458</v>
      </c>
      <c r="E21" t="s">
        <v>414</v>
      </c>
      <c r="F21" t="s">
        <v>269</v>
      </c>
      <c r="G21" t="s">
        <v>320</v>
      </c>
      <c r="H21" t="s">
        <v>266</v>
      </c>
      <c r="I21" s="38">
        <v>5.0999999999999997E-2</v>
      </c>
      <c r="J21" s="31">
        <v>31</v>
      </c>
      <c r="K21" s="18">
        <v>136156.85</v>
      </c>
      <c r="L21" s="18">
        <v>7094</v>
      </c>
      <c r="M21" s="18">
        <v>6943.99935</v>
      </c>
      <c r="N21" s="31">
        <v>0</v>
      </c>
      <c r="O21" s="18">
        <v>7094</v>
      </c>
      <c r="P21" s="18">
        <v>6943.99935</v>
      </c>
    </row>
    <row r="22" spans="1:16" x14ac:dyDescent="0.2">
      <c r="A22">
        <v>1004</v>
      </c>
      <c r="B22" t="s">
        <v>401</v>
      </c>
      <c r="C22" s="143">
        <v>0.01</v>
      </c>
      <c r="D22" s="31" t="s">
        <v>458</v>
      </c>
      <c r="E22" t="s">
        <v>414</v>
      </c>
      <c r="F22" t="s">
        <v>269</v>
      </c>
      <c r="G22" t="s">
        <v>319</v>
      </c>
      <c r="H22" t="s">
        <v>266</v>
      </c>
      <c r="I22" s="38">
        <v>7.6799999999999993E-2</v>
      </c>
      <c r="J22" s="31">
        <v>31</v>
      </c>
      <c r="K22" s="18">
        <v>87994.79</v>
      </c>
      <c r="L22" s="18">
        <v>6645</v>
      </c>
      <c r="M22" s="18">
        <v>6757.9998719999985</v>
      </c>
      <c r="N22" s="31">
        <v>0</v>
      </c>
      <c r="O22" s="18">
        <v>6645</v>
      </c>
      <c r="P22" s="18">
        <v>6757.9998719999985</v>
      </c>
    </row>
    <row r="23" spans="1:16" x14ac:dyDescent="0.2">
      <c r="A23">
        <v>1005</v>
      </c>
      <c r="B23" t="s">
        <v>401</v>
      </c>
      <c r="C23" s="143">
        <v>0.01</v>
      </c>
      <c r="D23" s="31" t="s">
        <v>458</v>
      </c>
      <c r="E23" t="s">
        <v>414</v>
      </c>
      <c r="F23" t="s">
        <v>269</v>
      </c>
      <c r="G23" t="s">
        <v>319</v>
      </c>
      <c r="H23" t="s">
        <v>266</v>
      </c>
      <c r="I23" s="38">
        <v>8.9300000000000004E-2</v>
      </c>
      <c r="J23" s="31">
        <v>31</v>
      </c>
      <c r="K23" s="18">
        <v>62833.15</v>
      </c>
      <c r="L23" s="18">
        <v>5443</v>
      </c>
      <c r="M23" s="18">
        <v>5611.0002950000007</v>
      </c>
      <c r="N23" s="31">
        <v>0</v>
      </c>
      <c r="O23" s="18">
        <v>5443</v>
      </c>
      <c r="P23" s="18">
        <v>5611.0002950000007</v>
      </c>
    </row>
    <row r="24" spans="1:16" x14ac:dyDescent="0.2">
      <c r="A24">
        <v>1006</v>
      </c>
      <c r="B24" t="s">
        <v>395</v>
      </c>
      <c r="C24" s="143">
        <v>0.05</v>
      </c>
      <c r="D24" s="31" t="s">
        <v>458</v>
      </c>
      <c r="E24" t="s">
        <v>414</v>
      </c>
      <c r="F24" t="s">
        <v>269</v>
      </c>
      <c r="G24" t="s">
        <v>318</v>
      </c>
      <c r="H24" t="s">
        <v>266</v>
      </c>
      <c r="I24" s="38">
        <v>5.0999999999999997E-2</v>
      </c>
      <c r="J24" s="31">
        <v>31</v>
      </c>
      <c r="K24" s="18">
        <v>133725.5</v>
      </c>
      <c r="L24" s="18">
        <v>6888</v>
      </c>
      <c r="M24" s="18">
        <v>6820.0004999999992</v>
      </c>
      <c r="N24" s="31">
        <v>0</v>
      </c>
      <c r="O24" s="18">
        <v>6888</v>
      </c>
      <c r="P24" s="18">
        <v>6820.0004999999992</v>
      </c>
    </row>
    <row r="25" spans="1:16" x14ac:dyDescent="0.2">
      <c r="A25">
        <v>1007</v>
      </c>
      <c r="B25" t="s">
        <v>395</v>
      </c>
      <c r="C25" s="143">
        <v>0.05</v>
      </c>
      <c r="D25" s="31" t="s">
        <v>458</v>
      </c>
      <c r="E25" t="s">
        <v>414</v>
      </c>
      <c r="F25" t="s">
        <v>269</v>
      </c>
      <c r="G25" t="s">
        <v>318</v>
      </c>
      <c r="H25" t="s">
        <v>266</v>
      </c>
      <c r="I25" s="38">
        <v>5.0999999999999997E-2</v>
      </c>
      <c r="J25" s="31">
        <v>31</v>
      </c>
      <c r="K25" s="18">
        <v>136156.85</v>
      </c>
      <c r="L25" s="18">
        <v>7071</v>
      </c>
      <c r="M25" s="18">
        <v>6943.99935</v>
      </c>
      <c r="N25" s="31">
        <v>0</v>
      </c>
      <c r="O25" s="18">
        <v>7071</v>
      </c>
      <c r="P25" s="18">
        <v>6943.99935</v>
      </c>
    </row>
    <row r="26" spans="1:16" x14ac:dyDescent="0.2">
      <c r="A26">
        <v>1008</v>
      </c>
      <c r="B26" t="s">
        <v>401</v>
      </c>
      <c r="C26" s="143">
        <v>0.01</v>
      </c>
      <c r="D26" s="31" t="s">
        <v>458</v>
      </c>
      <c r="E26" t="s">
        <v>414</v>
      </c>
      <c r="F26" t="s">
        <v>269</v>
      </c>
      <c r="G26" t="s">
        <v>317</v>
      </c>
      <c r="H26" t="s">
        <v>266</v>
      </c>
      <c r="I26" s="38">
        <v>8.9300000000000004E-2</v>
      </c>
      <c r="J26" s="31">
        <v>31</v>
      </c>
      <c r="K26" s="18">
        <v>66651.740000000005</v>
      </c>
      <c r="L26" s="18">
        <v>5942</v>
      </c>
      <c r="M26" s="18">
        <v>5952.0003820000011</v>
      </c>
      <c r="N26" s="31">
        <v>0</v>
      </c>
      <c r="O26" s="18">
        <v>5942</v>
      </c>
      <c r="P26" s="18">
        <v>5952.0003820000011</v>
      </c>
    </row>
    <row r="27" spans="1:16" x14ac:dyDescent="0.2">
      <c r="A27">
        <v>1009</v>
      </c>
      <c r="B27" t="s">
        <v>401</v>
      </c>
      <c r="C27" s="143">
        <v>0.01</v>
      </c>
      <c r="D27" s="31" t="s">
        <v>458</v>
      </c>
      <c r="E27" t="s">
        <v>414</v>
      </c>
      <c r="F27" t="s">
        <v>269</v>
      </c>
      <c r="G27" t="s">
        <v>317</v>
      </c>
      <c r="H27" t="s">
        <v>266</v>
      </c>
      <c r="I27" s="38">
        <v>7.6799999999999993E-2</v>
      </c>
      <c r="J27" s="31">
        <v>31</v>
      </c>
      <c r="K27" s="18">
        <v>74270.83</v>
      </c>
      <c r="L27" s="18">
        <v>5742</v>
      </c>
      <c r="M27" s="18">
        <v>5703.9997439999997</v>
      </c>
      <c r="N27" s="31">
        <v>0</v>
      </c>
      <c r="O27" s="18">
        <v>5742</v>
      </c>
      <c r="P27" s="18">
        <v>5703.9997439999997</v>
      </c>
    </row>
    <row r="28" spans="1:16" x14ac:dyDescent="0.2">
      <c r="A28">
        <v>1010</v>
      </c>
      <c r="B28" t="s">
        <v>401</v>
      </c>
      <c r="C28" s="143">
        <v>0.01</v>
      </c>
      <c r="D28" s="31" t="s">
        <v>458</v>
      </c>
      <c r="E28" t="s">
        <v>414</v>
      </c>
      <c r="F28" t="s">
        <v>269</v>
      </c>
      <c r="G28" t="s">
        <v>316</v>
      </c>
      <c r="H28" t="s">
        <v>266</v>
      </c>
      <c r="I28" s="38">
        <v>8.9300000000000004E-2</v>
      </c>
      <c r="J28" s="31">
        <v>31</v>
      </c>
      <c r="K28" s="18">
        <v>84703.25</v>
      </c>
      <c r="L28" s="18">
        <v>7627</v>
      </c>
      <c r="M28" s="18">
        <v>7564.0002250000007</v>
      </c>
      <c r="N28" s="31">
        <v>0</v>
      </c>
      <c r="O28" s="18">
        <v>7627</v>
      </c>
      <c r="P28" s="18">
        <v>7564.0002250000007</v>
      </c>
    </row>
    <row r="29" spans="1:16" x14ac:dyDescent="0.2">
      <c r="A29">
        <v>1011</v>
      </c>
      <c r="B29" t="s">
        <v>401</v>
      </c>
      <c r="C29" s="143">
        <v>0.01</v>
      </c>
      <c r="D29" s="31" t="s">
        <v>458</v>
      </c>
      <c r="E29" t="s">
        <v>414</v>
      </c>
      <c r="F29" t="s">
        <v>269</v>
      </c>
      <c r="G29" t="s">
        <v>316</v>
      </c>
      <c r="H29" t="s">
        <v>266</v>
      </c>
      <c r="I29" s="38">
        <v>8.9300000000000004E-2</v>
      </c>
      <c r="J29" s="31">
        <v>31</v>
      </c>
      <c r="K29" s="18">
        <v>96159.01</v>
      </c>
      <c r="L29" s="18">
        <v>8458</v>
      </c>
      <c r="M29" s="18">
        <v>8586.9995930000005</v>
      </c>
      <c r="N29" s="31">
        <v>0</v>
      </c>
      <c r="O29" s="18">
        <v>8458</v>
      </c>
      <c r="P29" s="18">
        <v>8586.9995930000005</v>
      </c>
    </row>
    <row r="30" spans="1:16" x14ac:dyDescent="0.2">
      <c r="A30">
        <v>1012</v>
      </c>
      <c r="B30" t="s">
        <v>406</v>
      </c>
      <c r="C30" s="143">
        <v>0.01</v>
      </c>
      <c r="D30" s="31" t="s">
        <v>458</v>
      </c>
      <c r="E30" t="s">
        <v>414</v>
      </c>
      <c r="F30" t="s">
        <v>311</v>
      </c>
      <c r="G30" t="s">
        <v>313</v>
      </c>
      <c r="H30" t="s">
        <v>266</v>
      </c>
      <c r="I30" s="38">
        <v>8.1000000000000003E-2</v>
      </c>
      <c r="J30" s="31">
        <v>31</v>
      </c>
      <c r="K30" s="18">
        <v>102720.99</v>
      </c>
      <c r="L30" s="18">
        <v>7665</v>
      </c>
      <c r="M30" s="18">
        <v>8320.4001900000003</v>
      </c>
      <c r="N30" s="31">
        <v>0</v>
      </c>
      <c r="O30" s="18">
        <v>7665</v>
      </c>
      <c r="P30" s="18">
        <v>8320.4001900000003</v>
      </c>
    </row>
    <row r="31" spans="1:16" x14ac:dyDescent="0.2">
      <c r="A31">
        <v>1013</v>
      </c>
      <c r="B31" t="s">
        <v>406</v>
      </c>
      <c r="C31" s="143">
        <v>0.01</v>
      </c>
      <c r="D31" s="31" t="s">
        <v>458</v>
      </c>
      <c r="E31" t="s">
        <v>414</v>
      </c>
      <c r="F31" t="s">
        <v>311</v>
      </c>
      <c r="G31" t="s">
        <v>313</v>
      </c>
      <c r="H31" t="s">
        <v>266</v>
      </c>
      <c r="I31" s="38">
        <v>8.1000000000000003E-2</v>
      </c>
      <c r="J31" s="31">
        <v>31</v>
      </c>
      <c r="K31" s="18">
        <v>86723.46</v>
      </c>
      <c r="L31" s="18">
        <v>6556</v>
      </c>
      <c r="M31" s="18">
        <v>7024.6002600000011</v>
      </c>
      <c r="N31" s="31">
        <v>0</v>
      </c>
      <c r="O31" s="18">
        <v>6556</v>
      </c>
      <c r="P31" s="18">
        <v>7024.6002600000011</v>
      </c>
    </row>
    <row r="32" spans="1:16" x14ac:dyDescent="0.2">
      <c r="A32">
        <v>1014</v>
      </c>
      <c r="B32" t="s">
        <v>406</v>
      </c>
      <c r="C32" s="143">
        <v>0.01</v>
      </c>
      <c r="D32" s="31" t="s">
        <v>458</v>
      </c>
      <c r="E32" t="s">
        <v>414</v>
      </c>
      <c r="F32" t="s">
        <v>311</v>
      </c>
      <c r="G32" t="s">
        <v>314</v>
      </c>
      <c r="H32" t="s">
        <v>266</v>
      </c>
      <c r="I32" s="38">
        <v>8.8800000000000004E-2</v>
      </c>
      <c r="J32" s="31">
        <v>31</v>
      </c>
      <c r="K32" s="18">
        <v>98690.31</v>
      </c>
      <c r="L32" s="18">
        <v>8073</v>
      </c>
      <c r="M32" s="18">
        <v>8763.699528000001</v>
      </c>
      <c r="N32" s="31">
        <v>0</v>
      </c>
      <c r="O32" s="18">
        <v>8073</v>
      </c>
      <c r="P32" s="18">
        <v>8763.699528000001</v>
      </c>
    </row>
    <row r="33" spans="1:16" x14ac:dyDescent="0.2">
      <c r="A33">
        <v>1015</v>
      </c>
      <c r="B33" t="s">
        <v>406</v>
      </c>
      <c r="C33" s="143">
        <v>0.01</v>
      </c>
      <c r="D33" s="31" t="s">
        <v>458</v>
      </c>
      <c r="E33" t="s">
        <v>414</v>
      </c>
      <c r="F33" t="s">
        <v>311</v>
      </c>
      <c r="G33" t="s">
        <v>314</v>
      </c>
      <c r="H33" t="s">
        <v>266</v>
      </c>
      <c r="I33" s="38">
        <v>8.8800000000000004E-2</v>
      </c>
      <c r="J33" s="31">
        <v>31</v>
      </c>
      <c r="K33" s="18">
        <v>99074.33</v>
      </c>
      <c r="L33" s="18">
        <v>8185</v>
      </c>
      <c r="M33" s="18">
        <v>8797.8005040000007</v>
      </c>
      <c r="N33" s="31">
        <v>0</v>
      </c>
      <c r="O33" s="18">
        <v>8185</v>
      </c>
      <c r="P33" s="18">
        <v>8797.8005040000007</v>
      </c>
    </row>
    <row r="34" spans="1:16" x14ac:dyDescent="0.2">
      <c r="A34">
        <v>1016</v>
      </c>
      <c r="B34" t="s">
        <v>406</v>
      </c>
      <c r="C34" s="143">
        <v>0.01</v>
      </c>
      <c r="D34" s="31" t="s">
        <v>458</v>
      </c>
      <c r="E34" t="s">
        <v>414</v>
      </c>
      <c r="F34" t="s">
        <v>311</v>
      </c>
      <c r="G34" t="s">
        <v>315</v>
      </c>
      <c r="H34" t="s">
        <v>266</v>
      </c>
      <c r="I34" s="38">
        <v>8.1000000000000003E-2</v>
      </c>
      <c r="J34" s="31">
        <v>31</v>
      </c>
      <c r="K34" s="18">
        <v>68283.95</v>
      </c>
      <c r="L34" s="18">
        <v>2749</v>
      </c>
      <c r="M34" s="18">
        <v>5530.9999500000004</v>
      </c>
      <c r="N34" s="31">
        <v>0</v>
      </c>
      <c r="O34" s="18">
        <v>2749</v>
      </c>
      <c r="P34" s="18">
        <v>5530.9999500000004</v>
      </c>
    </row>
    <row r="35" spans="1:16" x14ac:dyDescent="0.2">
      <c r="A35">
        <v>1017</v>
      </c>
      <c r="B35" t="s">
        <v>406</v>
      </c>
      <c r="C35" s="143">
        <v>0.01</v>
      </c>
      <c r="D35" s="31" t="s">
        <v>458</v>
      </c>
      <c r="E35" t="s">
        <v>414</v>
      </c>
      <c r="F35" t="s">
        <v>311</v>
      </c>
      <c r="G35" t="s">
        <v>315</v>
      </c>
      <c r="H35" t="s">
        <v>266</v>
      </c>
      <c r="I35" s="38">
        <v>8.1000000000000003E-2</v>
      </c>
      <c r="J35" s="31">
        <v>31</v>
      </c>
      <c r="K35" s="18">
        <v>69748.149999999994</v>
      </c>
      <c r="L35" s="18">
        <v>7245</v>
      </c>
      <c r="M35" s="18">
        <v>5649.6001499999993</v>
      </c>
      <c r="N35" s="31">
        <v>0</v>
      </c>
      <c r="O35" s="18">
        <v>7245</v>
      </c>
      <c r="P35" s="18">
        <v>5649.6001499999993</v>
      </c>
    </row>
    <row r="36" spans="1:16" x14ac:dyDescent="0.2">
      <c r="A36">
        <v>1018</v>
      </c>
      <c r="B36" t="s">
        <v>406</v>
      </c>
      <c r="C36" s="143">
        <v>0.01</v>
      </c>
      <c r="D36" s="31" t="s">
        <v>458</v>
      </c>
      <c r="E36" t="s">
        <v>414</v>
      </c>
      <c r="F36" t="s">
        <v>311</v>
      </c>
      <c r="G36" t="s">
        <v>314</v>
      </c>
      <c r="H36" t="s">
        <v>266</v>
      </c>
      <c r="I36" s="38">
        <v>8.8800000000000004E-2</v>
      </c>
      <c r="J36" s="31">
        <v>31</v>
      </c>
      <c r="K36" s="18">
        <v>100994.37</v>
      </c>
      <c r="L36" s="18">
        <v>8493</v>
      </c>
      <c r="M36" s="18">
        <v>8968.300056</v>
      </c>
      <c r="N36" s="31">
        <v>0</v>
      </c>
      <c r="O36" s="18">
        <v>8493</v>
      </c>
      <c r="P36" s="18">
        <v>8968.300056</v>
      </c>
    </row>
    <row r="37" spans="1:16" x14ac:dyDescent="0.2">
      <c r="A37">
        <v>1019</v>
      </c>
      <c r="B37" t="s">
        <v>406</v>
      </c>
      <c r="C37" s="143">
        <v>0.01</v>
      </c>
      <c r="D37" s="31" t="s">
        <v>458</v>
      </c>
      <c r="E37" t="s">
        <v>414</v>
      </c>
      <c r="F37" t="s">
        <v>311</v>
      </c>
      <c r="G37" t="s">
        <v>314</v>
      </c>
      <c r="H37" t="s">
        <v>266</v>
      </c>
      <c r="I37" s="38">
        <v>8.8800000000000004E-2</v>
      </c>
      <c r="J37" s="31">
        <v>31</v>
      </c>
      <c r="K37" s="18">
        <v>97154.28</v>
      </c>
      <c r="L37" s="18">
        <v>8170</v>
      </c>
      <c r="M37" s="18">
        <v>8627.3000640000009</v>
      </c>
      <c r="N37" s="31">
        <v>0</v>
      </c>
      <c r="O37" s="18">
        <v>8170</v>
      </c>
      <c r="P37" s="18">
        <v>8627.3000640000009</v>
      </c>
    </row>
    <row r="38" spans="1:16" x14ac:dyDescent="0.2">
      <c r="A38">
        <v>1020</v>
      </c>
      <c r="B38" t="s">
        <v>406</v>
      </c>
      <c r="C38" s="143">
        <v>0.01</v>
      </c>
      <c r="D38" s="31" t="s">
        <v>458</v>
      </c>
      <c r="E38" t="s">
        <v>414</v>
      </c>
      <c r="F38" t="s">
        <v>311</v>
      </c>
      <c r="G38" t="s">
        <v>313</v>
      </c>
      <c r="H38" t="s">
        <v>266</v>
      </c>
      <c r="I38" s="38">
        <v>8.1000000000000003E-2</v>
      </c>
      <c r="J38" s="31">
        <v>31</v>
      </c>
      <c r="K38" s="18">
        <v>89670.37</v>
      </c>
      <c r="L38" s="18">
        <v>6746</v>
      </c>
      <c r="M38" s="18">
        <v>7263.29997</v>
      </c>
      <c r="N38" s="31">
        <v>0</v>
      </c>
      <c r="O38" s="18">
        <v>6746</v>
      </c>
      <c r="P38" s="18">
        <v>7263.29997</v>
      </c>
    </row>
    <row r="39" spans="1:16" x14ac:dyDescent="0.2">
      <c r="A39">
        <v>1021</v>
      </c>
      <c r="B39" t="s">
        <v>406</v>
      </c>
      <c r="C39" s="143">
        <v>0.01</v>
      </c>
      <c r="D39" s="31" t="s">
        <v>458</v>
      </c>
      <c r="E39" t="s">
        <v>414</v>
      </c>
      <c r="F39" t="s">
        <v>311</v>
      </c>
      <c r="G39" t="s">
        <v>313</v>
      </c>
      <c r="H39" t="s">
        <v>266</v>
      </c>
      <c r="I39" s="38">
        <v>8.1000000000000003E-2</v>
      </c>
      <c r="J39" s="31">
        <v>31</v>
      </c>
      <c r="K39" s="18">
        <v>99774.07</v>
      </c>
      <c r="L39" s="18">
        <v>7653</v>
      </c>
      <c r="M39" s="18">
        <v>8081.6996700000009</v>
      </c>
      <c r="N39" s="31">
        <v>0</v>
      </c>
      <c r="O39" s="18">
        <v>7653</v>
      </c>
      <c r="P39" s="18">
        <v>8081.6996700000009</v>
      </c>
    </row>
    <row r="40" spans="1:16" x14ac:dyDescent="0.2">
      <c r="A40">
        <v>1022</v>
      </c>
      <c r="B40" t="s">
        <v>401</v>
      </c>
      <c r="C40" s="143">
        <v>0.01</v>
      </c>
      <c r="D40" s="31" t="s">
        <v>458</v>
      </c>
      <c r="E40" t="s">
        <v>414</v>
      </c>
      <c r="F40" t="s">
        <v>311</v>
      </c>
      <c r="G40" t="s">
        <v>312</v>
      </c>
      <c r="H40" t="s">
        <v>266</v>
      </c>
      <c r="I40" s="38">
        <v>9.8800000000000013E-2</v>
      </c>
      <c r="J40" s="31">
        <v>31</v>
      </c>
      <c r="K40" s="18">
        <v>80712.95</v>
      </c>
      <c r="L40" s="18">
        <v>7621</v>
      </c>
      <c r="M40" s="18">
        <v>7974.4394600000005</v>
      </c>
      <c r="N40" s="31">
        <v>0</v>
      </c>
      <c r="O40" s="18">
        <v>7621</v>
      </c>
      <c r="P40" s="18">
        <v>7974.4394600000005</v>
      </c>
    </row>
    <row r="41" spans="1:16" x14ac:dyDescent="0.2">
      <c r="A41">
        <v>1023</v>
      </c>
      <c r="B41" t="s">
        <v>401</v>
      </c>
      <c r="C41" s="143">
        <v>0.01</v>
      </c>
      <c r="D41" s="31" t="s">
        <v>458</v>
      </c>
      <c r="E41" t="s">
        <v>414</v>
      </c>
      <c r="F41" t="s">
        <v>311</v>
      </c>
      <c r="G41" t="s">
        <v>312</v>
      </c>
      <c r="H41" t="s">
        <v>266</v>
      </c>
      <c r="I41" s="38">
        <v>8.1000000000000003E-2</v>
      </c>
      <c r="J41" s="31">
        <v>31</v>
      </c>
      <c r="K41" s="18">
        <v>85935.07</v>
      </c>
      <c r="L41" s="18">
        <v>6492</v>
      </c>
      <c r="M41" s="18">
        <v>6960.740670000001</v>
      </c>
      <c r="N41" s="31">
        <v>0</v>
      </c>
      <c r="O41" s="18">
        <v>6492</v>
      </c>
      <c r="P41" s="18">
        <v>6960.740670000001</v>
      </c>
    </row>
    <row r="42" spans="1:16" x14ac:dyDescent="0.2">
      <c r="A42">
        <v>1024</v>
      </c>
      <c r="B42" t="s">
        <v>401</v>
      </c>
      <c r="C42" s="143">
        <v>0.01</v>
      </c>
      <c r="D42" s="31" t="s">
        <v>458</v>
      </c>
      <c r="E42" t="s">
        <v>414</v>
      </c>
      <c r="F42" t="s">
        <v>311</v>
      </c>
      <c r="G42" t="s">
        <v>312</v>
      </c>
      <c r="H42" t="s">
        <v>266</v>
      </c>
      <c r="I42" s="38">
        <v>9.8800000000000013E-2</v>
      </c>
      <c r="J42" s="31">
        <v>31</v>
      </c>
      <c r="K42" s="18">
        <v>73188.87</v>
      </c>
      <c r="L42" s="18">
        <v>6767</v>
      </c>
      <c r="M42" s="18">
        <v>7231.0603560000009</v>
      </c>
      <c r="N42" s="31">
        <v>0</v>
      </c>
      <c r="O42" s="18">
        <v>6767</v>
      </c>
      <c r="P42" s="18">
        <v>7231.0603560000009</v>
      </c>
    </row>
    <row r="43" spans="1:16" x14ac:dyDescent="0.2">
      <c r="A43">
        <v>1025</v>
      </c>
      <c r="B43" t="s">
        <v>401</v>
      </c>
      <c r="C43" s="143">
        <v>0.01</v>
      </c>
      <c r="D43" s="31" t="s">
        <v>458</v>
      </c>
      <c r="E43" t="s">
        <v>414</v>
      </c>
      <c r="F43" t="s">
        <v>311</v>
      </c>
      <c r="G43" t="s">
        <v>312</v>
      </c>
      <c r="H43" t="s">
        <v>266</v>
      </c>
      <c r="I43" s="38">
        <v>8.1000000000000003E-2</v>
      </c>
      <c r="J43" s="31">
        <v>31</v>
      </c>
      <c r="K43" s="18">
        <v>99284.2</v>
      </c>
      <c r="L43" s="18">
        <v>7649</v>
      </c>
      <c r="M43" s="18">
        <v>8042.0201999999999</v>
      </c>
      <c r="N43" s="31">
        <v>0</v>
      </c>
      <c r="O43" s="18">
        <v>7649</v>
      </c>
      <c r="P43" s="18">
        <v>8042.0201999999999</v>
      </c>
    </row>
    <row r="44" spans="1:16" x14ac:dyDescent="0.2">
      <c r="A44">
        <v>1026</v>
      </c>
      <c r="B44" t="s">
        <v>395</v>
      </c>
      <c r="C44" s="143">
        <v>0.05</v>
      </c>
      <c r="D44" s="31" t="s">
        <v>458</v>
      </c>
      <c r="E44" t="s">
        <v>414</v>
      </c>
      <c r="F44" t="s">
        <v>269</v>
      </c>
      <c r="G44" t="s">
        <v>310</v>
      </c>
      <c r="H44" t="s">
        <v>266</v>
      </c>
      <c r="I44" s="38">
        <v>5.0999999999999997E-2</v>
      </c>
      <c r="J44" s="31">
        <v>31</v>
      </c>
      <c r="K44" s="18">
        <v>129470.6</v>
      </c>
      <c r="L44" s="18">
        <v>6669</v>
      </c>
      <c r="M44" s="18">
        <v>6603.0006000000003</v>
      </c>
      <c r="N44" s="31">
        <v>0</v>
      </c>
      <c r="O44" s="18">
        <v>6669</v>
      </c>
      <c r="P44" s="18">
        <v>6603.0006000000003</v>
      </c>
    </row>
    <row r="45" spans="1:16" x14ac:dyDescent="0.2">
      <c r="A45">
        <v>1027</v>
      </c>
      <c r="B45" t="s">
        <v>395</v>
      </c>
      <c r="C45" s="143">
        <v>0.05</v>
      </c>
      <c r="D45" s="31" t="s">
        <v>458</v>
      </c>
      <c r="E45" t="s">
        <v>414</v>
      </c>
      <c r="F45" t="s">
        <v>269</v>
      </c>
      <c r="G45" t="s">
        <v>310</v>
      </c>
      <c r="H45" t="s">
        <v>266</v>
      </c>
      <c r="I45" s="38">
        <v>5.0999999999999997E-2</v>
      </c>
      <c r="J45" s="31">
        <v>31</v>
      </c>
      <c r="K45" s="18">
        <v>129470.6</v>
      </c>
      <c r="L45" s="18">
        <v>6834</v>
      </c>
      <c r="M45" s="18">
        <v>6603.0006000000003</v>
      </c>
      <c r="N45" s="31">
        <v>0</v>
      </c>
      <c r="O45" s="18">
        <v>6834</v>
      </c>
      <c r="P45" s="18">
        <v>6603.0006000000003</v>
      </c>
    </row>
    <row r="46" spans="1:16" x14ac:dyDescent="0.2">
      <c r="A46">
        <v>1028</v>
      </c>
      <c r="B46" t="s">
        <v>401</v>
      </c>
      <c r="C46" s="143">
        <v>0.01</v>
      </c>
      <c r="D46" s="31" t="s">
        <v>458</v>
      </c>
      <c r="E46" t="s">
        <v>414</v>
      </c>
      <c r="F46" t="s">
        <v>269</v>
      </c>
      <c r="G46" t="s">
        <v>309</v>
      </c>
      <c r="H46" t="s">
        <v>266</v>
      </c>
      <c r="I46" s="38">
        <v>7.6799999999999993E-2</v>
      </c>
      <c r="J46" s="31">
        <v>31</v>
      </c>
      <c r="K46" s="18">
        <v>79518.23</v>
      </c>
      <c r="L46" s="18">
        <v>5985</v>
      </c>
      <c r="M46" s="18">
        <v>6107.0000639999989</v>
      </c>
      <c r="N46" s="31">
        <v>0</v>
      </c>
      <c r="O46" s="18">
        <v>5985</v>
      </c>
      <c r="P46" s="18">
        <v>6107.0000639999989</v>
      </c>
    </row>
    <row r="47" spans="1:16" x14ac:dyDescent="0.2">
      <c r="A47">
        <v>1029</v>
      </c>
      <c r="B47" t="s">
        <v>401</v>
      </c>
      <c r="C47" s="143">
        <v>0.01</v>
      </c>
      <c r="D47" s="31" t="s">
        <v>458</v>
      </c>
      <c r="E47" t="s">
        <v>414</v>
      </c>
      <c r="F47" t="s">
        <v>269</v>
      </c>
      <c r="G47" t="s">
        <v>309</v>
      </c>
      <c r="H47" t="s">
        <v>266</v>
      </c>
      <c r="I47" s="38">
        <v>8.9300000000000004E-2</v>
      </c>
      <c r="J47" s="31">
        <v>31</v>
      </c>
      <c r="K47" s="18">
        <v>58667.41</v>
      </c>
      <c r="L47" s="18">
        <v>5291</v>
      </c>
      <c r="M47" s="18">
        <v>5238.9997130000002</v>
      </c>
      <c r="N47" s="31">
        <v>0</v>
      </c>
      <c r="O47" s="18">
        <v>5291</v>
      </c>
      <c r="P47" s="18">
        <v>5238.9997130000002</v>
      </c>
    </row>
    <row r="48" spans="1:16" x14ac:dyDescent="0.2">
      <c r="A48">
        <v>1030</v>
      </c>
      <c r="B48" t="s">
        <v>401</v>
      </c>
      <c r="C48" s="143">
        <v>0.01</v>
      </c>
      <c r="D48" s="31" t="s">
        <v>458</v>
      </c>
      <c r="E48" t="s">
        <v>414</v>
      </c>
      <c r="F48" t="s">
        <v>269</v>
      </c>
      <c r="G48" t="s">
        <v>308</v>
      </c>
      <c r="H48" t="s">
        <v>266</v>
      </c>
      <c r="I48" s="38">
        <v>8.9300000000000004E-2</v>
      </c>
      <c r="J48" s="31">
        <v>31</v>
      </c>
      <c r="K48" s="18">
        <v>47211.65</v>
      </c>
      <c r="L48" s="18">
        <v>4104</v>
      </c>
      <c r="M48" s="18">
        <v>4216.0003450000004</v>
      </c>
      <c r="N48" s="31">
        <v>0</v>
      </c>
      <c r="O48" s="18">
        <v>4104</v>
      </c>
      <c r="P48" s="18">
        <v>4216.0003450000004</v>
      </c>
    </row>
    <row r="49" spans="1:16" x14ac:dyDescent="0.2">
      <c r="A49">
        <v>1031</v>
      </c>
      <c r="B49" t="s">
        <v>401</v>
      </c>
      <c r="C49" s="143">
        <v>0.01</v>
      </c>
      <c r="D49" s="31" t="s">
        <v>458</v>
      </c>
      <c r="E49" t="s">
        <v>414</v>
      </c>
      <c r="F49" t="s">
        <v>269</v>
      </c>
      <c r="G49" t="s">
        <v>308</v>
      </c>
      <c r="H49" t="s">
        <v>266</v>
      </c>
      <c r="I49" s="38">
        <v>7.6799999999999993E-2</v>
      </c>
      <c r="J49" s="31">
        <v>31</v>
      </c>
      <c r="K49" s="18">
        <v>66601.56</v>
      </c>
      <c r="L49" s="18">
        <v>5004</v>
      </c>
      <c r="M49" s="18">
        <v>5114.9998079999996</v>
      </c>
      <c r="N49" s="31">
        <v>0</v>
      </c>
      <c r="O49" s="18">
        <v>5004</v>
      </c>
      <c r="P49" s="18">
        <v>5114.9998079999996</v>
      </c>
    </row>
    <row r="50" spans="1:16" x14ac:dyDescent="0.2">
      <c r="A50">
        <v>1032</v>
      </c>
      <c r="B50" t="s">
        <v>395</v>
      </c>
      <c r="C50" s="143">
        <v>0.05</v>
      </c>
      <c r="D50" s="31" t="s">
        <v>458</v>
      </c>
      <c r="E50" t="s">
        <v>414</v>
      </c>
      <c r="F50" t="s">
        <v>269</v>
      </c>
      <c r="G50" t="s">
        <v>307</v>
      </c>
      <c r="H50" t="s">
        <v>266</v>
      </c>
      <c r="I50" s="38">
        <v>5.0999999999999997E-2</v>
      </c>
      <c r="J50" s="31">
        <v>31</v>
      </c>
      <c r="K50" s="18">
        <v>131901.95000000001</v>
      </c>
      <c r="L50" s="18">
        <v>6884</v>
      </c>
      <c r="M50" s="18">
        <v>6726.9994500000003</v>
      </c>
      <c r="N50" s="31">
        <v>0</v>
      </c>
      <c r="O50" s="18">
        <v>6884</v>
      </c>
      <c r="P50" s="18">
        <v>6726.9994500000003</v>
      </c>
    </row>
    <row r="51" spans="1:16" x14ac:dyDescent="0.2">
      <c r="A51">
        <v>1033</v>
      </c>
      <c r="B51" t="s">
        <v>395</v>
      </c>
      <c r="C51" s="143">
        <v>0.05</v>
      </c>
      <c r="D51" s="31" t="s">
        <v>458</v>
      </c>
      <c r="E51" t="s">
        <v>414</v>
      </c>
      <c r="F51" t="s">
        <v>269</v>
      </c>
      <c r="G51" t="s">
        <v>307</v>
      </c>
      <c r="H51" t="s">
        <v>266</v>
      </c>
      <c r="I51" s="38">
        <v>5.0999999999999997E-2</v>
      </c>
      <c r="J51" s="31">
        <v>31</v>
      </c>
      <c r="K51" s="18">
        <v>137372.54999999999</v>
      </c>
      <c r="L51" s="18">
        <v>7099</v>
      </c>
      <c r="M51" s="18">
        <v>7006.0000499999987</v>
      </c>
      <c r="N51" s="31">
        <v>0</v>
      </c>
      <c r="O51" s="18">
        <v>7099</v>
      </c>
      <c r="P51" s="18">
        <v>7006.0000499999987</v>
      </c>
    </row>
    <row r="52" spans="1:16" x14ac:dyDescent="0.2">
      <c r="A52">
        <v>1034</v>
      </c>
      <c r="B52" t="s">
        <v>401</v>
      </c>
      <c r="C52" s="143">
        <v>0.01</v>
      </c>
      <c r="D52" s="31" t="s">
        <v>458</v>
      </c>
      <c r="E52" t="s">
        <v>414</v>
      </c>
      <c r="F52" t="s">
        <v>269</v>
      </c>
      <c r="G52" t="s">
        <v>306</v>
      </c>
      <c r="H52" t="s">
        <v>266</v>
      </c>
      <c r="I52" s="38">
        <v>8.9300000000000004E-2</v>
      </c>
      <c r="J52" s="31">
        <v>31</v>
      </c>
      <c r="K52" s="18">
        <v>73247.48</v>
      </c>
      <c r="L52" s="18">
        <v>6606</v>
      </c>
      <c r="M52" s="18">
        <v>6540.9999639999996</v>
      </c>
      <c r="N52" s="31">
        <v>0</v>
      </c>
      <c r="O52" s="18">
        <v>6606</v>
      </c>
      <c r="P52" s="18">
        <v>6540.9999639999996</v>
      </c>
    </row>
    <row r="53" spans="1:16" x14ac:dyDescent="0.2">
      <c r="A53">
        <v>1035</v>
      </c>
      <c r="B53" t="s">
        <v>401</v>
      </c>
      <c r="C53" s="143">
        <v>0.01</v>
      </c>
      <c r="D53" s="31" t="s">
        <v>458</v>
      </c>
      <c r="E53" t="s">
        <v>414</v>
      </c>
      <c r="F53" t="s">
        <v>269</v>
      </c>
      <c r="G53" t="s">
        <v>306</v>
      </c>
      <c r="H53" t="s">
        <v>266</v>
      </c>
      <c r="I53" s="38">
        <v>7.6799999999999993E-2</v>
      </c>
      <c r="J53" s="31">
        <v>31</v>
      </c>
      <c r="K53" s="18">
        <v>71445.31</v>
      </c>
      <c r="L53" s="18">
        <v>5332</v>
      </c>
      <c r="M53" s="18">
        <v>5486.9998079999996</v>
      </c>
      <c r="N53" s="31">
        <v>0</v>
      </c>
      <c r="O53" s="18">
        <v>5332</v>
      </c>
      <c r="P53" s="18">
        <v>5486.9998079999996</v>
      </c>
    </row>
    <row r="54" spans="1:16" x14ac:dyDescent="0.2">
      <c r="A54">
        <v>1036</v>
      </c>
      <c r="B54" t="s">
        <v>401</v>
      </c>
      <c r="C54" s="143">
        <v>0.01</v>
      </c>
      <c r="D54" s="31" t="s">
        <v>458</v>
      </c>
      <c r="E54" t="s">
        <v>414</v>
      </c>
      <c r="F54" t="s">
        <v>269</v>
      </c>
      <c r="G54" t="s">
        <v>305</v>
      </c>
      <c r="H54" t="s">
        <v>266</v>
      </c>
      <c r="I54" s="38">
        <v>8.9300000000000004E-2</v>
      </c>
      <c r="J54" s="31">
        <v>31</v>
      </c>
      <c r="K54" s="18">
        <v>59014.559999999998</v>
      </c>
      <c r="L54" s="18">
        <v>5173</v>
      </c>
      <c r="M54" s="18">
        <v>5270.0002080000004</v>
      </c>
      <c r="N54" s="31">
        <v>0</v>
      </c>
      <c r="O54" s="18">
        <v>5173</v>
      </c>
      <c r="P54" s="18">
        <v>5270.0002080000004</v>
      </c>
    </row>
    <row r="55" spans="1:16" x14ac:dyDescent="0.2">
      <c r="A55">
        <v>1037</v>
      </c>
      <c r="B55" t="s">
        <v>401</v>
      </c>
      <c r="C55" s="143">
        <v>0.01</v>
      </c>
      <c r="D55" s="31" t="s">
        <v>458</v>
      </c>
      <c r="E55" t="s">
        <v>414</v>
      </c>
      <c r="F55" t="s">
        <v>269</v>
      </c>
      <c r="G55" t="s">
        <v>305</v>
      </c>
      <c r="H55" t="s">
        <v>266</v>
      </c>
      <c r="I55" s="38">
        <v>7.6799999999999993E-2</v>
      </c>
      <c r="J55" s="31">
        <v>31</v>
      </c>
      <c r="K55" s="18">
        <v>81132.81</v>
      </c>
      <c r="L55" s="18">
        <v>6117</v>
      </c>
      <c r="M55" s="18">
        <v>6230.9998079999996</v>
      </c>
      <c r="N55" s="31">
        <v>0</v>
      </c>
      <c r="O55" s="18">
        <v>6117</v>
      </c>
      <c r="P55" s="18">
        <v>6230.9998079999996</v>
      </c>
    </row>
    <row r="56" spans="1:16" x14ac:dyDescent="0.2">
      <c r="A56">
        <v>1038</v>
      </c>
      <c r="B56" t="s">
        <v>395</v>
      </c>
      <c r="C56" s="143">
        <v>0.05</v>
      </c>
      <c r="D56" s="31" t="s">
        <v>458</v>
      </c>
      <c r="E56" t="s">
        <v>414</v>
      </c>
      <c r="F56" t="s">
        <v>269</v>
      </c>
      <c r="G56" t="s">
        <v>304</v>
      </c>
      <c r="H56" t="s">
        <v>266</v>
      </c>
      <c r="I56" s="38">
        <v>5.0999999999999997E-2</v>
      </c>
      <c r="J56" s="31">
        <v>31</v>
      </c>
      <c r="K56" s="18">
        <v>120352.95</v>
      </c>
      <c r="L56" s="18">
        <v>6384</v>
      </c>
      <c r="M56" s="18">
        <v>6138.0004499999995</v>
      </c>
      <c r="N56" s="31">
        <v>0</v>
      </c>
      <c r="O56" s="18">
        <v>6384</v>
      </c>
      <c r="P56" s="18">
        <v>6138.0004499999995</v>
      </c>
    </row>
    <row r="57" spans="1:16" x14ac:dyDescent="0.2">
      <c r="A57">
        <v>1039</v>
      </c>
      <c r="B57" t="s">
        <v>395</v>
      </c>
      <c r="C57" s="143">
        <v>0.05</v>
      </c>
      <c r="D57" s="31" t="s">
        <v>458</v>
      </c>
      <c r="E57" t="s">
        <v>414</v>
      </c>
      <c r="F57" t="s">
        <v>269</v>
      </c>
      <c r="G57" t="s">
        <v>304</v>
      </c>
      <c r="H57" t="s">
        <v>266</v>
      </c>
      <c r="I57" s="38">
        <v>5.0999999999999997E-2</v>
      </c>
      <c r="J57" s="31">
        <v>31</v>
      </c>
      <c r="K57" s="18">
        <v>122176.45</v>
      </c>
      <c r="L57" s="18">
        <v>6449</v>
      </c>
      <c r="M57" s="18">
        <v>6230.9989499999992</v>
      </c>
      <c r="N57" s="31">
        <v>0</v>
      </c>
      <c r="O57" s="18">
        <v>6449</v>
      </c>
      <c r="P57" s="18">
        <v>6230.9989499999992</v>
      </c>
    </row>
    <row r="58" spans="1:16" x14ac:dyDescent="0.2">
      <c r="A58">
        <v>1040</v>
      </c>
      <c r="B58" t="s">
        <v>395</v>
      </c>
      <c r="C58" s="143">
        <v>0.05</v>
      </c>
      <c r="D58" s="31" t="s">
        <v>458</v>
      </c>
      <c r="E58" t="s">
        <v>414</v>
      </c>
      <c r="F58" t="s">
        <v>269</v>
      </c>
      <c r="G58" t="s">
        <v>303</v>
      </c>
      <c r="H58" t="s">
        <v>266</v>
      </c>
      <c r="I58" s="38">
        <v>4.65E-2</v>
      </c>
      <c r="J58" s="31">
        <v>31</v>
      </c>
      <c r="K58" s="18">
        <v>153333.35</v>
      </c>
      <c r="L58" s="18">
        <v>7107</v>
      </c>
      <c r="M58" s="18">
        <v>7130.0007750000004</v>
      </c>
      <c r="N58" s="31">
        <v>0</v>
      </c>
      <c r="O58" s="18">
        <v>7107</v>
      </c>
      <c r="P58" s="18">
        <v>7130.0007750000004</v>
      </c>
    </row>
    <row r="59" spans="1:16" x14ac:dyDescent="0.2">
      <c r="A59">
        <v>1041</v>
      </c>
      <c r="B59" t="s">
        <v>395</v>
      </c>
      <c r="C59" s="143">
        <v>0.05</v>
      </c>
      <c r="D59" s="31" t="s">
        <v>458</v>
      </c>
      <c r="E59" t="s">
        <v>414</v>
      </c>
      <c r="F59" t="s">
        <v>269</v>
      </c>
      <c r="G59" t="s">
        <v>303</v>
      </c>
      <c r="H59" t="s">
        <v>266</v>
      </c>
      <c r="I59" s="38">
        <v>4.65E-2</v>
      </c>
      <c r="J59" s="31">
        <v>31</v>
      </c>
      <c r="K59" s="18">
        <v>154000</v>
      </c>
      <c r="L59" s="18">
        <v>7206</v>
      </c>
      <c r="M59" s="18">
        <v>7161</v>
      </c>
      <c r="N59" s="31">
        <v>0</v>
      </c>
      <c r="O59" s="18">
        <v>7206</v>
      </c>
      <c r="P59" s="18">
        <v>7161</v>
      </c>
    </row>
    <row r="60" spans="1:16" x14ac:dyDescent="0.2">
      <c r="A60">
        <v>1042</v>
      </c>
      <c r="B60" t="s">
        <v>395</v>
      </c>
      <c r="C60" s="143">
        <v>0.05</v>
      </c>
      <c r="D60" s="31" t="s">
        <v>458</v>
      </c>
      <c r="E60" t="s">
        <v>414</v>
      </c>
      <c r="F60" t="s">
        <v>269</v>
      </c>
      <c r="G60" t="s">
        <v>303</v>
      </c>
      <c r="H60" t="s">
        <v>266</v>
      </c>
      <c r="I60" s="38">
        <v>4.65E-2</v>
      </c>
      <c r="J60" s="31">
        <v>31</v>
      </c>
      <c r="K60" s="18">
        <v>148000</v>
      </c>
      <c r="L60" s="18">
        <v>6904</v>
      </c>
      <c r="M60" s="18">
        <v>6882</v>
      </c>
      <c r="N60" s="31">
        <v>0</v>
      </c>
      <c r="O60" s="18">
        <v>6904</v>
      </c>
      <c r="P60" s="18">
        <v>6882</v>
      </c>
    </row>
    <row r="61" spans="1:16" x14ac:dyDescent="0.2">
      <c r="A61">
        <v>1043</v>
      </c>
      <c r="B61" t="s">
        <v>395</v>
      </c>
      <c r="C61" s="143">
        <v>0.05</v>
      </c>
      <c r="D61" s="31" t="s">
        <v>458</v>
      </c>
      <c r="E61" t="s">
        <v>414</v>
      </c>
      <c r="F61" t="s">
        <v>269</v>
      </c>
      <c r="G61" t="s">
        <v>302</v>
      </c>
      <c r="H61" t="s">
        <v>266</v>
      </c>
      <c r="I61" s="38">
        <v>5.0999999999999997E-2</v>
      </c>
      <c r="J61" s="31">
        <v>31</v>
      </c>
      <c r="K61" s="18">
        <v>125823.55</v>
      </c>
      <c r="L61" s="18">
        <v>6492</v>
      </c>
      <c r="M61" s="18">
        <v>6417.0010499999999</v>
      </c>
      <c r="N61" s="31">
        <v>0</v>
      </c>
      <c r="O61" s="18">
        <v>6492</v>
      </c>
      <c r="P61" s="18">
        <v>6417.0010499999999</v>
      </c>
    </row>
    <row r="62" spans="1:16" x14ac:dyDescent="0.2">
      <c r="A62">
        <v>1044</v>
      </c>
      <c r="B62" t="s">
        <v>395</v>
      </c>
      <c r="C62" s="143">
        <v>0.05</v>
      </c>
      <c r="D62" s="31" t="s">
        <v>458</v>
      </c>
      <c r="E62" t="s">
        <v>414</v>
      </c>
      <c r="F62" t="s">
        <v>269</v>
      </c>
      <c r="G62" t="s">
        <v>302</v>
      </c>
      <c r="H62" t="s">
        <v>266</v>
      </c>
      <c r="I62" s="38">
        <v>5.0999999999999997E-2</v>
      </c>
      <c r="J62" s="31">
        <v>31</v>
      </c>
      <c r="K62" s="18">
        <v>130078.45</v>
      </c>
      <c r="L62" s="18">
        <v>6833</v>
      </c>
      <c r="M62" s="18">
        <v>6634.0009499999996</v>
      </c>
      <c r="N62" s="31">
        <v>0</v>
      </c>
      <c r="O62" s="18">
        <v>6833</v>
      </c>
      <c r="P62" s="18">
        <v>6634.0009499999996</v>
      </c>
    </row>
    <row r="63" spans="1:16" x14ac:dyDescent="0.2">
      <c r="A63">
        <v>1045</v>
      </c>
      <c r="B63" t="s">
        <v>395</v>
      </c>
      <c r="C63" s="143">
        <v>0.05</v>
      </c>
      <c r="D63" s="31" t="s">
        <v>458</v>
      </c>
      <c r="E63" t="s">
        <v>414</v>
      </c>
      <c r="F63" t="s">
        <v>269</v>
      </c>
      <c r="G63" t="s">
        <v>301</v>
      </c>
      <c r="H63" t="s">
        <v>266</v>
      </c>
      <c r="I63" s="38">
        <v>5.0999999999999997E-2</v>
      </c>
      <c r="J63" s="31">
        <v>31</v>
      </c>
      <c r="K63" s="18">
        <v>122784.3</v>
      </c>
      <c r="L63" s="18">
        <v>6481</v>
      </c>
      <c r="M63" s="18">
        <v>6261.9992999999995</v>
      </c>
      <c r="N63" s="31">
        <v>0</v>
      </c>
      <c r="O63" s="18">
        <v>6481</v>
      </c>
      <c r="P63" s="18">
        <v>6261.9992999999995</v>
      </c>
    </row>
    <row r="64" spans="1:16" x14ac:dyDescent="0.2">
      <c r="A64">
        <v>1046</v>
      </c>
      <c r="B64" t="s">
        <v>395</v>
      </c>
      <c r="C64" s="143">
        <v>0.05</v>
      </c>
      <c r="D64" s="31" t="s">
        <v>458</v>
      </c>
      <c r="E64" t="s">
        <v>414</v>
      </c>
      <c r="F64" t="s">
        <v>269</v>
      </c>
      <c r="G64" t="s">
        <v>301</v>
      </c>
      <c r="H64" t="s">
        <v>266</v>
      </c>
      <c r="I64" s="38">
        <v>5.0999999999999997E-2</v>
      </c>
      <c r="J64" s="31">
        <v>31</v>
      </c>
      <c r="K64" s="18">
        <v>134333.35</v>
      </c>
      <c r="L64" s="18">
        <v>6954</v>
      </c>
      <c r="M64" s="18">
        <v>6851.0008499999994</v>
      </c>
      <c r="N64" s="31">
        <v>0</v>
      </c>
      <c r="O64" s="18">
        <v>6954</v>
      </c>
      <c r="P64" s="18">
        <v>6851.0008499999994</v>
      </c>
    </row>
    <row r="65" spans="1:16" x14ac:dyDescent="0.2">
      <c r="A65">
        <v>1047</v>
      </c>
      <c r="B65" t="s">
        <v>406</v>
      </c>
      <c r="C65" s="143">
        <v>0.01</v>
      </c>
      <c r="D65" s="31" t="s">
        <v>458</v>
      </c>
      <c r="E65" t="s">
        <v>412</v>
      </c>
      <c r="F65" t="s">
        <v>265</v>
      </c>
      <c r="G65" t="s">
        <v>300</v>
      </c>
      <c r="H65" t="s">
        <v>266</v>
      </c>
      <c r="I65" s="38">
        <v>0.1012</v>
      </c>
      <c r="J65" s="31">
        <v>31</v>
      </c>
      <c r="K65" s="18">
        <v>65247.040000000001</v>
      </c>
      <c r="L65" s="18">
        <v>6834</v>
      </c>
      <c r="M65" s="18">
        <v>6603.0004479999998</v>
      </c>
      <c r="N65" s="31">
        <v>0</v>
      </c>
      <c r="O65" s="18">
        <v>6834</v>
      </c>
      <c r="P65" s="18">
        <v>6603.0004479999998</v>
      </c>
    </row>
    <row r="66" spans="1:16" x14ac:dyDescent="0.2">
      <c r="A66">
        <v>1048</v>
      </c>
      <c r="B66" t="s">
        <v>406</v>
      </c>
      <c r="C66" s="143">
        <v>0.01</v>
      </c>
      <c r="D66" s="31" t="s">
        <v>458</v>
      </c>
      <c r="E66" t="s">
        <v>412</v>
      </c>
      <c r="F66" t="s">
        <v>265</v>
      </c>
      <c r="G66" t="s">
        <v>300</v>
      </c>
      <c r="H66" t="s">
        <v>266</v>
      </c>
      <c r="I66" s="38">
        <v>8.8999999999999996E-2</v>
      </c>
      <c r="J66" s="31">
        <v>31</v>
      </c>
      <c r="K66" s="18">
        <v>66179.78</v>
      </c>
      <c r="L66" s="18">
        <v>6027</v>
      </c>
      <c r="M66" s="18">
        <v>5890.0004199999994</v>
      </c>
      <c r="N66" s="31">
        <v>0</v>
      </c>
      <c r="O66" s="18">
        <v>6027</v>
      </c>
      <c r="P66" s="18">
        <v>5890.0004199999994</v>
      </c>
    </row>
    <row r="67" spans="1:16" x14ac:dyDescent="0.2">
      <c r="A67">
        <v>1049</v>
      </c>
      <c r="B67" t="s">
        <v>406</v>
      </c>
      <c r="C67" s="143">
        <v>0.01</v>
      </c>
      <c r="D67" s="31" t="s">
        <v>458</v>
      </c>
      <c r="E67" t="s">
        <v>412</v>
      </c>
      <c r="F67" t="s">
        <v>265</v>
      </c>
      <c r="G67" t="s">
        <v>300</v>
      </c>
      <c r="H67" t="s">
        <v>266</v>
      </c>
      <c r="I67" s="38">
        <v>0.1012</v>
      </c>
      <c r="J67" s="31">
        <v>31</v>
      </c>
      <c r="K67" s="18">
        <v>60345.85</v>
      </c>
      <c r="L67" s="18">
        <v>6219</v>
      </c>
      <c r="M67" s="18">
        <v>6107.0000199999995</v>
      </c>
      <c r="N67" s="31">
        <v>0</v>
      </c>
      <c r="O67" s="18">
        <v>6219</v>
      </c>
      <c r="P67" s="18">
        <v>6107.0000199999995</v>
      </c>
    </row>
    <row r="68" spans="1:16" x14ac:dyDescent="0.2">
      <c r="A68">
        <v>1050</v>
      </c>
      <c r="B68" t="s">
        <v>406</v>
      </c>
      <c r="C68" s="143">
        <v>0.01</v>
      </c>
      <c r="D68" s="31" t="s">
        <v>458</v>
      </c>
      <c r="E68" t="s">
        <v>412</v>
      </c>
      <c r="F68" t="s">
        <v>265</v>
      </c>
      <c r="G68" t="s">
        <v>300</v>
      </c>
      <c r="H68" t="s">
        <v>266</v>
      </c>
      <c r="I68" s="38">
        <v>8.8999999999999996E-2</v>
      </c>
      <c r="J68" s="31">
        <v>31</v>
      </c>
      <c r="K68" s="18">
        <v>77325.84</v>
      </c>
      <c r="L68" s="18">
        <v>7238</v>
      </c>
      <c r="M68" s="18">
        <v>6881.9997599999997</v>
      </c>
      <c r="N68" s="31">
        <v>0</v>
      </c>
      <c r="O68" s="18">
        <v>7238</v>
      </c>
      <c r="P68" s="18">
        <v>6881.9997599999997</v>
      </c>
    </row>
    <row r="69" spans="1:16" x14ac:dyDescent="0.2">
      <c r="A69">
        <v>1051</v>
      </c>
      <c r="B69" t="s">
        <v>401</v>
      </c>
      <c r="C69" s="143">
        <v>0.01</v>
      </c>
      <c r="D69" s="31" t="s">
        <v>458</v>
      </c>
      <c r="E69" t="s">
        <v>412</v>
      </c>
      <c r="F69" t="s">
        <v>265</v>
      </c>
      <c r="G69" t="s">
        <v>300</v>
      </c>
      <c r="H69" t="s">
        <v>266</v>
      </c>
      <c r="I69" s="38">
        <v>8.900000000000001E-2</v>
      </c>
      <c r="J69" s="31">
        <v>31</v>
      </c>
      <c r="K69" s="18">
        <v>58865.17</v>
      </c>
      <c r="L69" s="18">
        <v>5335</v>
      </c>
      <c r="M69" s="18">
        <v>5239.0001300000004</v>
      </c>
      <c r="N69" s="31">
        <v>0</v>
      </c>
      <c r="O69" s="18">
        <v>5335</v>
      </c>
      <c r="P69" s="18">
        <v>5239.0001300000004</v>
      </c>
    </row>
    <row r="70" spans="1:16" x14ac:dyDescent="0.2">
      <c r="A70">
        <v>1052</v>
      </c>
      <c r="B70" t="s">
        <v>401</v>
      </c>
      <c r="C70" s="143">
        <v>0.01</v>
      </c>
      <c r="D70" s="31" t="s">
        <v>458</v>
      </c>
      <c r="E70" t="s">
        <v>412</v>
      </c>
      <c r="F70" t="s">
        <v>265</v>
      </c>
      <c r="G70" t="s">
        <v>300</v>
      </c>
      <c r="H70" t="s">
        <v>266</v>
      </c>
      <c r="I70" s="38">
        <v>8.900000000000001E-2</v>
      </c>
      <c r="J70" s="31">
        <v>31</v>
      </c>
      <c r="K70" s="18">
        <v>51550.559999999998</v>
      </c>
      <c r="L70" s="18">
        <v>4772</v>
      </c>
      <c r="M70" s="18">
        <v>4587.9998400000004</v>
      </c>
      <c r="N70" s="31">
        <v>0</v>
      </c>
      <c r="O70" s="18">
        <v>4772</v>
      </c>
      <c r="P70" s="18">
        <v>4587.9998400000004</v>
      </c>
    </row>
    <row r="71" spans="1:16" x14ac:dyDescent="0.2">
      <c r="A71">
        <v>1053</v>
      </c>
      <c r="B71" t="s">
        <v>401</v>
      </c>
      <c r="C71" s="143">
        <v>0.01</v>
      </c>
      <c r="D71" s="31" t="s">
        <v>458</v>
      </c>
      <c r="E71" t="s">
        <v>412</v>
      </c>
      <c r="F71" t="s">
        <v>265</v>
      </c>
      <c r="G71" t="s">
        <v>300</v>
      </c>
      <c r="H71" t="s">
        <v>266</v>
      </c>
      <c r="I71" s="38">
        <v>0.1012</v>
      </c>
      <c r="J71" s="31">
        <v>31</v>
      </c>
      <c r="K71" s="18">
        <v>46254.94</v>
      </c>
      <c r="L71" s="18">
        <v>4899</v>
      </c>
      <c r="M71" s="18">
        <v>4680.9999280000002</v>
      </c>
      <c r="N71" s="31">
        <v>0</v>
      </c>
      <c r="O71" s="18">
        <v>4899</v>
      </c>
      <c r="P71" s="18">
        <v>4680.9999280000002</v>
      </c>
    </row>
    <row r="72" spans="1:16" x14ac:dyDescent="0.2">
      <c r="A72">
        <v>1054</v>
      </c>
      <c r="B72" t="s">
        <v>401</v>
      </c>
      <c r="C72" s="143">
        <v>0.01</v>
      </c>
      <c r="D72" s="31" t="s">
        <v>458</v>
      </c>
      <c r="E72" t="s">
        <v>412</v>
      </c>
      <c r="F72" t="s">
        <v>265</v>
      </c>
      <c r="G72" t="s">
        <v>300</v>
      </c>
      <c r="H72" t="s">
        <v>266</v>
      </c>
      <c r="I72" s="38">
        <v>0.1012</v>
      </c>
      <c r="J72" s="31">
        <v>31</v>
      </c>
      <c r="K72" s="18">
        <v>44417</v>
      </c>
      <c r="L72" s="18">
        <v>4742</v>
      </c>
      <c r="M72" s="18">
        <v>4495.0003999999999</v>
      </c>
      <c r="N72" s="31">
        <v>0</v>
      </c>
      <c r="O72" s="18">
        <v>4742</v>
      </c>
      <c r="P72" s="18">
        <v>4495.0003999999999</v>
      </c>
    </row>
    <row r="73" spans="1:16" x14ac:dyDescent="0.2">
      <c r="A73">
        <v>1055</v>
      </c>
      <c r="B73" t="s">
        <v>401</v>
      </c>
      <c r="C73" s="143">
        <v>0.01</v>
      </c>
      <c r="D73" s="31" t="s">
        <v>458</v>
      </c>
      <c r="E73" t="s">
        <v>412</v>
      </c>
      <c r="F73" t="s">
        <v>265</v>
      </c>
      <c r="G73" t="s">
        <v>300</v>
      </c>
      <c r="H73" t="s">
        <v>266</v>
      </c>
      <c r="I73" s="38">
        <v>8.900000000000001E-2</v>
      </c>
      <c r="J73" s="31">
        <v>31</v>
      </c>
      <c r="K73" s="18">
        <v>49112.36</v>
      </c>
      <c r="L73" s="18">
        <v>4466</v>
      </c>
      <c r="M73" s="18">
        <v>4371.0000400000008</v>
      </c>
      <c r="N73" s="31">
        <v>0</v>
      </c>
      <c r="O73" s="18">
        <v>4466</v>
      </c>
      <c r="P73" s="18">
        <v>4371.0000400000008</v>
      </c>
    </row>
    <row r="74" spans="1:16" x14ac:dyDescent="0.2">
      <c r="A74">
        <v>1056</v>
      </c>
      <c r="B74" t="s">
        <v>401</v>
      </c>
      <c r="C74" s="143">
        <v>0.01</v>
      </c>
      <c r="D74" s="31" t="s">
        <v>458</v>
      </c>
      <c r="E74" t="s">
        <v>412</v>
      </c>
      <c r="F74" t="s">
        <v>265</v>
      </c>
      <c r="G74" t="s">
        <v>300</v>
      </c>
      <c r="H74" t="s">
        <v>266</v>
      </c>
      <c r="I74" s="38">
        <v>8.900000000000001E-2</v>
      </c>
      <c r="J74" s="31">
        <v>31</v>
      </c>
      <c r="K74" s="18">
        <v>49460.67</v>
      </c>
      <c r="L74" s="18">
        <v>4666</v>
      </c>
      <c r="M74" s="18">
        <v>4401.9996300000003</v>
      </c>
      <c r="N74" s="31">
        <v>0</v>
      </c>
      <c r="O74" s="18">
        <v>4666</v>
      </c>
      <c r="P74" s="18">
        <v>4401.9996300000003</v>
      </c>
    </row>
    <row r="75" spans="1:16" x14ac:dyDescent="0.2">
      <c r="A75">
        <v>1057</v>
      </c>
      <c r="B75" t="s">
        <v>401</v>
      </c>
      <c r="C75" s="143">
        <v>0.01</v>
      </c>
      <c r="D75" s="31" t="s">
        <v>458</v>
      </c>
      <c r="E75" t="s">
        <v>412</v>
      </c>
      <c r="F75" t="s">
        <v>265</v>
      </c>
      <c r="G75" t="s">
        <v>300</v>
      </c>
      <c r="H75" t="s">
        <v>266</v>
      </c>
      <c r="I75" s="38">
        <v>0.1012</v>
      </c>
      <c r="J75" s="31">
        <v>31</v>
      </c>
      <c r="K75" s="18">
        <v>42885.38</v>
      </c>
      <c r="L75" s="18">
        <v>4514</v>
      </c>
      <c r="M75" s="18">
        <v>4340.0004559999998</v>
      </c>
      <c r="N75" s="31">
        <v>0</v>
      </c>
      <c r="O75" s="18">
        <v>4514</v>
      </c>
      <c r="P75" s="18">
        <v>4340.0004559999998</v>
      </c>
    </row>
    <row r="76" spans="1:16" x14ac:dyDescent="0.2">
      <c r="A76">
        <v>1058</v>
      </c>
      <c r="B76" t="s">
        <v>401</v>
      </c>
      <c r="C76" s="143">
        <v>0.01</v>
      </c>
      <c r="D76" s="31" t="s">
        <v>458</v>
      </c>
      <c r="E76" t="s">
        <v>412</v>
      </c>
      <c r="F76" t="s">
        <v>265</v>
      </c>
      <c r="G76" t="s">
        <v>300</v>
      </c>
      <c r="H76" t="s">
        <v>266</v>
      </c>
      <c r="I76" s="38">
        <v>0.1012</v>
      </c>
      <c r="J76" s="31">
        <v>31</v>
      </c>
      <c r="K76" s="18">
        <v>43498.02</v>
      </c>
      <c r="L76" s="18">
        <v>4519</v>
      </c>
      <c r="M76" s="18">
        <v>4401.999624</v>
      </c>
      <c r="N76" s="31">
        <v>0</v>
      </c>
      <c r="O76" s="18">
        <v>4519</v>
      </c>
      <c r="P76" s="18">
        <v>4401.999624</v>
      </c>
    </row>
    <row r="77" spans="1:16" x14ac:dyDescent="0.2">
      <c r="A77">
        <v>1059</v>
      </c>
      <c r="B77" t="s">
        <v>401</v>
      </c>
      <c r="C77" s="143">
        <v>0.01</v>
      </c>
      <c r="D77" s="31" t="s">
        <v>458</v>
      </c>
      <c r="E77" t="s">
        <v>412</v>
      </c>
      <c r="F77" t="s">
        <v>265</v>
      </c>
      <c r="G77" t="s">
        <v>300</v>
      </c>
      <c r="H77" t="s">
        <v>266</v>
      </c>
      <c r="I77" s="38">
        <v>8.900000000000001E-2</v>
      </c>
      <c r="J77" s="31">
        <v>31</v>
      </c>
      <c r="K77" s="18">
        <v>50157.3</v>
      </c>
      <c r="L77" s="18">
        <v>4665</v>
      </c>
      <c r="M77" s="18">
        <v>4463.9997000000003</v>
      </c>
      <c r="N77" s="31">
        <v>0</v>
      </c>
      <c r="O77" s="18">
        <v>4665</v>
      </c>
      <c r="P77" s="18">
        <v>4463.9997000000003</v>
      </c>
    </row>
    <row r="78" spans="1:16" x14ac:dyDescent="0.2">
      <c r="A78">
        <v>1060</v>
      </c>
      <c r="B78" t="s">
        <v>401</v>
      </c>
      <c r="C78" s="143">
        <v>0.01</v>
      </c>
      <c r="D78" s="31" t="s">
        <v>458</v>
      </c>
      <c r="E78" t="s">
        <v>412</v>
      </c>
      <c r="F78" t="s">
        <v>265</v>
      </c>
      <c r="G78" t="s">
        <v>300</v>
      </c>
      <c r="H78" t="s">
        <v>266</v>
      </c>
      <c r="I78" s="38">
        <v>8.900000000000001E-2</v>
      </c>
      <c r="J78" s="31">
        <v>31</v>
      </c>
      <c r="K78" s="18">
        <v>60258.43</v>
      </c>
      <c r="L78" s="18">
        <v>5658</v>
      </c>
      <c r="M78" s="18">
        <v>5363.0002700000005</v>
      </c>
      <c r="N78" s="31">
        <v>0</v>
      </c>
      <c r="O78" s="18">
        <v>5658</v>
      </c>
      <c r="P78" s="18">
        <v>5363.0002700000005</v>
      </c>
    </row>
    <row r="79" spans="1:16" x14ac:dyDescent="0.2">
      <c r="A79">
        <v>1061</v>
      </c>
      <c r="B79" t="s">
        <v>406</v>
      </c>
      <c r="C79" s="143">
        <v>0.05</v>
      </c>
      <c r="D79" s="31" t="s">
        <v>458</v>
      </c>
      <c r="E79" t="s">
        <v>412</v>
      </c>
      <c r="F79" t="s">
        <v>269</v>
      </c>
      <c r="G79" t="s">
        <v>299</v>
      </c>
      <c r="H79" t="s">
        <v>272</v>
      </c>
      <c r="I79" s="38">
        <v>2.2499999999999999E-2</v>
      </c>
      <c r="J79" s="31">
        <v>31</v>
      </c>
      <c r="K79" s="18">
        <v>297600</v>
      </c>
      <c r="L79" s="18">
        <v>6663</v>
      </c>
      <c r="M79" s="18">
        <v>6696</v>
      </c>
      <c r="N79" s="31">
        <v>0</v>
      </c>
      <c r="O79" s="18">
        <v>6663</v>
      </c>
      <c r="P79" s="18">
        <v>6696</v>
      </c>
    </row>
    <row r="80" spans="1:16" x14ac:dyDescent="0.2">
      <c r="A80">
        <v>1062</v>
      </c>
      <c r="B80" t="s">
        <v>406</v>
      </c>
      <c r="C80" s="143">
        <v>0.05</v>
      </c>
      <c r="D80" s="31" t="s">
        <v>458</v>
      </c>
      <c r="E80" t="s">
        <v>412</v>
      </c>
      <c r="F80" t="s">
        <v>269</v>
      </c>
      <c r="G80" t="s">
        <v>299</v>
      </c>
      <c r="H80" t="s">
        <v>272</v>
      </c>
      <c r="I80" s="38">
        <v>2.2499999999999999E-2</v>
      </c>
      <c r="J80" s="31">
        <v>31</v>
      </c>
      <c r="K80" s="18">
        <v>264533.34999999998</v>
      </c>
      <c r="L80" s="18">
        <v>6111</v>
      </c>
      <c r="M80" s="18">
        <v>5952.0003749999996</v>
      </c>
      <c r="N80" s="31">
        <v>0</v>
      </c>
      <c r="O80" s="18">
        <v>6111</v>
      </c>
      <c r="P80" s="18">
        <v>5952.0003749999996</v>
      </c>
    </row>
    <row r="81" spans="1:16" x14ac:dyDescent="0.2">
      <c r="A81">
        <v>1063</v>
      </c>
      <c r="B81" t="s">
        <v>406</v>
      </c>
      <c r="C81" s="143">
        <v>0.05</v>
      </c>
      <c r="D81" s="31" t="s">
        <v>458</v>
      </c>
      <c r="E81" t="s">
        <v>412</v>
      </c>
      <c r="F81" t="s">
        <v>269</v>
      </c>
      <c r="G81" t="s">
        <v>299</v>
      </c>
      <c r="H81" t="s">
        <v>272</v>
      </c>
      <c r="I81" s="38">
        <v>2.2499999999999999E-2</v>
      </c>
      <c r="J81" s="31">
        <v>31</v>
      </c>
      <c r="K81" s="18">
        <v>272800</v>
      </c>
      <c r="L81" s="18">
        <v>6312</v>
      </c>
      <c r="M81" s="18">
        <v>6138</v>
      </c>
      <c r="N81" s="31">
        <v>0</v>
      </c>
      <c r="O81" s="18">
        <v>6312</v>
      </c>
      <c r="P81" s="18">
        <v>6138</v>
      </c>
    </row>
    <row r="82" spans="1:16" x14ac:dyDescent="0.2">
      <c r="A82">
        <v>1064</v>
      </c>
      <c r="B82" t="s">
        <v>406</v>
      </c>
      <c r="C82" s="143">
        <v>0.05</v>
      </c>
      <c r="D82" s="31" t="s">
        <v>458</v>
      </c>
      <c r="E82" t="s">
        <v>412</v>
      </c>
      <c r="F82" t="s">
        <v>269</v>
      </c>
      <c r="G82" t="s">
        <v>299</v>
      </c>
      <c r="H82" t="s">
        <v>272</v>
      </c>
      <c r="I82" s="38">
        <v>2.2499999999999999E-2</v>
      </c>
      <c r="J82" s="31">
        <v>31</v>
      </c>
      <c r="K82" s="18">
        <v>300355.55</v>
      </c>
      <c r="L82" s="18">
        <v>6724</v>
      </c>
      <c r="M82" s="18">
        <v>6757.9998749999995</v>
      </c>
      <c r="N82" s="31">
        <v>0</v>
      </c>
      <c r="O82" s="18">
        <v>6724</v>
      </c>
      <c r="P82" s="18">
        <v>6757.9998749999995</v>
      </c>
    </row>
    <row r="83" spans="1:16" x14ac:dyDescent="0.2">
      <c r="A83">
        <v>1065</v>
      </c>
      <c r="B83" t="s">
        <v>406</v>
      </c>
      <c r="C83" s="143">
        <v>0.05</v>
      </c>
      <c r="D83" s="31" t="s">
        <v>458</v>
      </c>
      <c r="E83" t="s">
        <v>412</v>
      </c>
      <c r="F83" t="s">
        <v>269</v>
      </c>
      <c r="G83" t="s">
        <v>299</v>
      </c>
      <c r="H83" t="s">
        <v>272</v>
      </c>
      <c r="I83" s="38">
        <v>2.2499999999999999E-2</v>
      </c>
      <c r="J83" s="31">
        <v>31</v>
      </c>
      <c r="K83" s="18">
        <v>296222.2</v>
      </c>
      <c r="L83" s="18">
        <v>6843</v>
      </c>
      <c r="M83" s="18">
        <v>6664.9994999999999</v>
      </c>
      <c r="N83" s="31">
        <v>0</v>
      </c>
      <c r="O83" s="18">
        <v>6843</v>
      </c>
      <c r="P83" s="18">
        <v>6664.9994999999999</v>
      </c>
    </row>
    <row r="84" spans="1:16" x14ac:dyDescent="0.2">
      <c r="A84">
        <v>1066</v>
      </c>
      <c r="B84" t="s">
        <v>406</v>
      </c>
      <c r="C84" s="143">
        <v>0.05</v>
      </c>
      <c r="D84" s="31" t="s">
        <v>458</v>
      </c>
      <c r="E84" t="s">
        <v>412</v>
      </c>
      <c r="F84" t="s">
        <v>269</v>
      </c>
      <c r="G84" t="s">
        <v>299</v>
      </c>
      <c r="H84" t="s">
        <v>272</v>
      </c>
      <c r="I84" s="38">
        <v>2.2499999999999999E-2</v>
      </c>
      <c r="J84" s="31">
        <v>31</v>
      </c>
      <c r="K84" s="18">
        <v>271422.2</v>
      </c>
      <c r="L84" s="18">
        <v>6311</v>
      </c>
      <c r="M84" s="18">
        <v>6106.9994999999999</v>
      </c>
      <c r="N84" s="31">
        <v>0</v>
      </c>
      <c r="O84" s="18">
        <v>6311</v>
      </c>
      <c r="P84" s="18">
        <v>6106.9994999999999</v>
      </c>
    </row>
    <row r="85" spans="1:16" x14ac:dyDescent="0.2">
      <c r="A85">
        <v>1067</v>
      </c>
      <c r="B85" t="s">
        <v>406</v>
      </c>
      <c r="C85" s="143">
        <v>0.05</v>
      </c>
      <c r="D85" s="31" t="s">
        <v>458</v>
      </c>
      <c r="E85" t="s">
        <v>412</v>
      </c>
      <c r="F85" t="s">
        <v>269</v>
      </c>
      <c r="G85" t="s">
        <v>299</v>
      </c>
      <c r="H85" t="s">
        <v>272</v>
      </c>
      <c r="I85" s="38">
        <v>2.2499999999999999E-2</v>
      </c>
      <c r="J85" s="31">
        <v>31</v>
      </c>
      <c r="K85" s="18">
        <v>263155.55</v>
      </c>
      <c r="L85" s="18">
        <v>6030</v>
      </c>
      <c r="M85" s="18">
        <v>5920.9998749999995</v>
      </c>
      <c r="N85" s="31">
        <v>0</v>
      </c>
      <c r="O85" s="18">
        <v>6030</v>
      </c>
      <c r="P85" s="18">
        <v>5920.9998749999995</v>
      </c>
    </row>
    <row r="86" spans="1:16" x14ac:dyDescent="0.2">
      <c r="A86">
        <v>1068</v>
      </c>
      <c r="B86" t="s">
        <v>406</v>
      </c>
      <c r="C86" s="143">
        <v>0.05</v>
      </c>
      <c r="D86" s="31" t="s">
        <v>458</v>
      </c>
      <c r="E86" t="s">
        <v>412</v>
      </c>
      <c r="F86" t="s">
        <v>269</v>
      </c>
      <c r="G86" t="s">
        <v>299</v>
      </c>
      <c r="H86" t="s">
        <v>272</v>
      </c>
      <c r="I86" s="38">
        <v>2.2499999999999999E-2</v>
      </c>
      <c r="J86" s="31">
        <v>31</v>
      </c>
      <c r="K86" s="18">
        <v>311377.8</v>
      </c>
      <c r="L86" s="18">
        <v>6948</v>
      </c>
      <c r="M86" s="18">
        <v>7006.0004999999992</v>
      </c>
      <c r="N86" s="31">
        <v>0</v>
      </c>
      <c r="O86" s="18">
        <v>6948</v>
      </c>
      <c r="P86" s="18">
        <v>7006.0004999999992</v>
      </c>
    </row>
    <row r="87" spans="1:16" x14ac:dyDescent="0.2">
      <c r="A87">
        <v>2069</v>
      </c>
      <c r="B87" t="s">
        <v>401</v>
      </c>
      <c r="C87" s="143">
        <v>0.05</v>
      </c>
      <c r="D87" s="31" t="s">
        <v>458</v>
      </c>
      <c r="E87" t="s">
        <v>412</v>
      </c>
      <c r="F87" t="s">
        <v>269</v>
      </c>
      <c r="G87" t="s">
        <v>299</v>
      </c>
      <c r="H87" t="s">
        <v>272</v>
      </c>
      <c r="I87" s="38">
        <v>0.02</v>
      </c>
      <c r="J87" s="31">
        <v>5</v>
      </c>
      <c r="K87" s="18">
        <v>28250</v>
      </c>
      <c r="L87" s="18">
        <v>563</v>
      </c>
      <c r="M87" s="18">
        <v>565</v>
      </c>
      <c r="N87" s="31">
        <v>0</v>
      </c>
      <c r="O87" s="18">
        <v>563</v>
      </c>
      <c r="P87" s="18">
        <v>565</v>
      </c>
    </row>
    <row r="88" spans="1:16" x14ac:dyDescent="0.2">
      <c r="A88">
        <v>2070</v>
      </c>
      <c r="B88" t="s">
        <v>401</v>
      </c>
      <c r="C88" s="143">
        <v>0.05</v>
      </c>
      <c r="D88" s="31" t="s">
        <v>458</v>
      </c>
      <c r="E88" t="s">
        <v>412</v>
      </c>
      <c r="F88" t="s">
        <v>269</v>
      </c>
      <c r="G88" t="s">
        <v>299</v>
      </c>
      <c r="H88" t="s">
        <v>272</v>
      </c>
      <c r="I88" s="38">
        <v>0.02</v>
      </c>
      <c r="J88" s="31">
        <v>5</v>
      </c>
      <c r="K88" s="18">
        <v>27250</v>
      </c>
      <c r="L88" s="18">
        <v>560</v>
      </c>
      <c r="M88" s="18">
        <v>545</v>
      </c>
      <c r="N88" s="31">
        <v>0</v>
      </c>
      <c r="O88" s="18">
        <v>560</v>
      </c>
      <c r="P88" s="18">
        <v>545</v>
      </c>
    </row>
    <row r="89" spans="1:16" x14ac:dyDescent="0.2">
      <c r="A89">
        <v>2071</v>
      </c>
      <c r="B89" t="s">
        <v>401</v>
      </c>
      <c r="C89" s="143">
        <v>0.05</v>
      </c>
      <c r="D89" s="31" t="s">
        <v>458</v>
      </c>
      <c r="E89" t="s">
        <v>412</v>
      </c>
      <c r="F89" t="s">
        <v>269</v>
      </c>
      <c r="G89" t="s">
        <v>299</v>
      </c>
      <c r="H89" t="s">
        <v>272</v>
      </c>
      <c r="I89" s="38">
        <v>0.02</v>
      </c>
      <c r="J89" s="31">
        <v>5</v>
      </c>
      <c r="K89" s="18">
        <v>27500</v>
      </c>
      <c r="L89" s="18">
        <v>561</v>
      </c>
      <c r="M89" s="18">
        <v>550</v>
      </c>
      <c r="N89" s="31">
        <v>0</v>
      </c>
      <c r="O89" s="18">
        <v>561</v>
      </c>
      <c r="P89" s="18">
        <v>550</v>
      </c>
    </row>
    <row r="90" spans="1:16" x14ac:dyDescent="0.2">
      <c r="A90">
        <v>2072</v>
      </c>
      <c r="B90" t="s">
        <v>401</v>
      </c>
      <c r="C90" s="143">
        <v>0.05</v>
      </c>
      <c r="D90" s="31" t="s">
        <v>458</v>
      </c>
      <c r="E90" t="s">
        <v>412</v>
      </c>
      <c r="F90" t="s">
        <v>269</v>
      </c>
      <c r="G90" t="s">
        <v>299</v>
      </c>
      <c r="H90" t="s">
        <v>272</v>
      </c>
      <c r="I90" s="38">
        <v>0.02</v>
      </c>
      <c r="J90" s="31">
        <v>5</v>
      </c>
      <c r="K90" s="18">
        <v>35500</v>
      </c>
      <c r="L90" s="18">
        <v>712</v>
      </c>
      <c r="M90" s="18">
        <v>710</v>
      </c>
      <c r="N90" s="31">
        <v>0</v>
      </c>
      <c r="O90" s="18">
        <v>712</v>
      </c>
      <c r="P90" s="18">
        <v>710</v>
      </c>
    </row>
    <row r="91" spans="1:16" x14ac:dyDescent="0.2">
      <c r="A91">
        <v>1073</v>
      </c>
      <c r="B91" t="s">
        <v>401</v>
      </c>
      <c r="C91" s="143">
        <v>0.25</v>
      </c>
      <c r="D91" s="31" t="s">
        <v>458</v>
      </c>
      <c r="E91" t="s">
        <v>412</v>
      </c>
      <c r="F91" t="s">
        <v>269</v>
      </c>
      <c r="G91" t="s">
        <v>299</v>
      </c>
      <c r="H91" t="s">
        <v>272</v>
      </c>
      <c r="I91" s="38">
        <v>1.7500000000000002E-2</v>
      </c>
      <c r="J91" s="31">
        <v>31</v>
      </c>
      <c r="K91" s="18">
        <v>256857.25</v>
      </c>
      <c r="L91" s="18">
        <v>4622</v>
      </c>
      <c r="M91" s="18">
        <v>4495.0018750000008</v>
      </c>
      <c r="N91" s="31">
        <v>0</v>
      </c>
      <c r="O91" s="18">
        <v>4622</v>
      </c>
      <c r="P91" s="18">
        <v>4495.0018750000008</v>
      </c>
    </row>
    <row r="92" spans="1:16" x14ac:dyDescent="0.2">
      <c r="A92">
        <v>1074</v>
      </c>
      <c r="B92" t="s">
        <v>401</v>
      </c>
      <c r="C92" s="143">
        <v>0.25</v>
      </c>
      <c r="D92" s="31" t="s">
        <v>458</v>
      </c>
      <c r="E92" t="s">
        <v>412</v>
      </c>
      <c r="F92" t="s">
        <v>269</v>
      </c>
      <c r="G92" t="s">
        <v>299</v>
      </c>
      <c r="H92" t="s">
        <v>272</v>
      </c>
      <c r="I92" s="38">
        <v>1.7500000000000002E-2</v>
      </c>
      <c r="J92" s="31">
        <v>31</v>
      </c>
      <c r="K92" s="18">
        <v>210800</v>
      </c>
      <c r="L92" s="18">
        <v>3683</v>
      </c>
      <c r="M92" s="18">
        <v>3689.0000000000005</v>
      </c>
      <c r="N92" s="31">
        <v>0</v>
      </c>
      <c r="O92" s="18">
        <v>3683</v>
      </c>
      <c r="P92" s="18">
        <v>3689.0000000000005</v>
      </c>
    </row>
    <row r="93" spans="1:16" x14ac:dyDescent="0.2">
      <c r="A93">
        <v>1075</v>
      </c>
      <c r="B93" t="s">
        <v>401</v>
      </c>
      <c r="C93" s="143">
        <v>0.25</v>
      </c>
      <c r="D93" s="31" t="s">
        <v>458</v>
      </c>
      <c r="E93" t="s">
        <v>412</v>
      </c>
      <c r="F93" t="s">
        <v>269</v>
      </c>
      <c r="G93" t="s">
        <v>299</v>
      </c>
      <c r="H93" t="s">
        <v>272</v>
      </c>
      <c r="I93" s="38">
        <v>1.7500000000000002E-2</v>
      </c>
      <c r="J93" s="31">
        <v>31</v>
      </c>
      <c r="K93" s="18">
        <v>262171.5</v>
      </c>
      <c r="L93" s="18">
        <v>4733</v>
      </c>
      <c r="M93" s="18">
        <v>4588.0012500000003</v>
      </c>
      <c r="N93" s="31">
        <v>0</v>
      </c>
      <c r="O93" s="18">
        <v>4733</v>
      </c>
      <c r="P93" s="18">
        <v>4588.0012500000003</v>
      </c>
    </row>
    <row r="94" spans="1:16" x14ac:dyDescent="0.2">
      <c r="A94">
        <v>1076</v>
      </c>
      <c r="B94" t="s">
        <v>401</v>
      </c>
      <c r="C94" s="143">
        <v>0.25</v>
      </c>
      <c r="D94" s="31" t="s">
        <v>458</v>
      </c>
      <c r="E94" t="s">
        <v>412</v>
      </c>
      <c r="F94" t="s">
        <v>269</v>
      </c>
      <c r="G94" t="s">
        <v>299</v>
      </c>
      <c r="H94" t="s">
        <v>272</v>
      </c>
      <c r="I94" s="38">
        <v>1.7500000000000002E-2</v>
      </c>
      <c r="J94" s="31">
        <v>31</v>
      </c>
      <c r="K94" s="18">
        <v>248000</v>
      </c>
      <c r="L94" s="18">
        <v>4485</v>
      </c>
      <c r="M94" s="18">
        <v>4340</v>
      </c>
      <c r="N94" s="31">
        <v>0</v>
      </c>
      <c r="O94" s="18">
        <v>4485</v>
      </c>
      <c r="P94" s="18">
        <v>4340</v>
      </c>
    </row>
    <row r="95" spans="1:16" x14ac:dyDescent="0.2">
      <c r="A95">
        <v>1077</v>
      </c>
      <c r="B95" t="s">
        <v>401</v>
      </c>
      <c r="C95" s="143">
        <v>0.25</v>
      </c>
      <c r="D95" s="31" t="s">
        <v>458</v>
      </c>
      <c r="E95" t="s">
        <v>412</v>
      </c>
      <c r="F95" t="s">
        <v>269</v>
      </c>
      <c r="G95" t="s">
        <v>299</v>
      </c>
      <c r="H95" t="s">
        <v>272</v>
      </c>
      <c r="I95" s="38">
        <v>1.7500000000000002E-2</v>
      </c>
      <c r="J95" s="31">
        <v>31</v>
      </c>
      <c r="K95" s="18">
        <v>203714.25</v>
      </c>
      <c r="L95" s="18">
        <v>3559</v>
      </c>
      <c r="M95" s="18">
        <v>3564.9993750000003</v>
      </c>
      <c r="N95" s="31">
        <v>0</v>
      </c>
      <c r="O95" s="18">
        <v>3559</v>
      </c>
      <c r="P95" s="18">
        <v>3564.9993750000003</v>
      </c>
    </row>
    <row r="96" spans="1:16" x14ac:dyDescent="0.2">
      <c r="A96">
        <v>1078</v>
      </c>
      <c r="B96" t="s">
        <v>401</v>
      </c>
      <c r="C96" s="143">
        <v>0.25</v>
      </c>
      <c r="D96" s="31" t="s">
        <v>458</v>
      </c>
      <c r="E96" t="s">
        <v>412</v>
      </c>
      <c r="F96" t="s">
        <v>269</v>
      </c>
      <c r="G96" t="s">
        <v>299</v>
      </c>
      <c r="H96" t="s">
        <v>272</v>
      </c>
      <c r="I96" s="38">
        <v>1.7500000000000002E-2</v>
      </c>
      <c r="J96" s="31">
        <v>31</v>
      </c>
      <c r="K96" s="18">
        <v>196628.5</v>
      </c>
      <c r="L96" s="18">
        <v>3498</v>
      </c>
      <c r="M96" s="18">
        <v>3440.9987500000002</v>
      </c>
      <c r="N96" s="31">
        <v>0</v>
      </c>
      <c r="O96" s="18">
        <v>3498</v>
      </c>
      <c r="P96" s="18">
        <v>3440.9987500000002</v>
      </c>
    </row>
    <row r="97" spans="1:16" x14ac:dyDescent="0.2">
      <c r="A97">
        <v>2079</v>
      </c>
      <c r="B97" t="s">
        <v>406</v>
      </c>
      <c r="C97" s="143">
        <v>0.25</v>
      </c>
      <c r="D97" s="31" t="s">
        <v>458</v>
      </c>
      <c r="E97" t="s">
        <v>412</v>
      </c>
      <c r="F97" t="s">
        <v>269</v>
      </c>
      <c r="G97" t="s">
        <v>298</v>
      </c>
      <c r="H97" t="s">
        <v>270</v>
      </c>
      <c r="I97" s="38">
        <v>0.06</v>
      </c>
      <c r="J97" s="31">
        <v>20</v>
      </c>
      <c r="K97" s="18">
        <v>83666.75</v>
      </c>
      <c r="L97" s="18">
        <v>4928</v>
      </c>
      <c r="M97" s="18">
        <v>5020.0050000000001</v>
      </c>
      <c r="N97" s="31">
        <v>0</v>
      </c>
      <c r="O97" s="18">
        <v>4928</v>
      </c>
      <c r="P97" s="18">
        <v>5020.0050000000001</v>
      </c>
    </row>
    <row r="98" spans="1:16" x14ac:dyDescent="0.2">
      <c r="A98">
        <v>2080</v>
      </c>
      <c r="B98" t="s">
        <v>406</v>
      </c>
      <c r="C98" s="143">
        <v>0.25</v>
      </c>
      <c r="D98" s="31" t="s">
        <v>458</v>
      </c>
      <c r="E98" t="s">
        <v>412</v>
      </c>
      <c r="F98" t="s">
        <v>269</v>
      </c>
      <c r="G98" t="s">
        <v>298</v>
      </c>
      <c r="H98" t="s">
        <v>270</v>
      </c>
      <c r="I98" s="38">
        <v>6.5000000000000002E-2</v>
      </c>
      <c r="J98" s="31">
        <v>20</v>
      </c>
      <c r="K98" s="18">
        <v>77538.5</v>
      </c>
      <c r="L98" s="18">
        <v>5057</v>
      </c>
      <c r="M98" s="18">
        <v>5040.0025000000005</v>
      </c>
      <c r="N98" s="31">
        <v>0</v>
      </c>
      <c r="O98" s="18">
        <v>5057</v>
      </c>
      <c r="P98" s="18">
        <v>5040.0025000000005</v>
      </c>
    </row>
    <row r="99" spans="1:16" x14ac:dyDescent="0.2">
      <c r="A99">
        <v>2081</v>
      </c>
      <c r="B99" t="s">
        <v>406</v>
      </c>
      <c r="C99" s="143">
        <v>0.25</v>
      </c>
      <c r="D99" s="31" t="s">
        <v>458</v>
      </c>
      <c r="E99" t="s">
        <v>412</v>
      </c>
      <c r="F99" t="s">
        <v>269</v>
      </c>
      <c r="G99" t="s">
        <v>298</v>
      </c>
      <c r="H99" t="s">
        <v>270</v>
      </c>
      <c r="I99" s="38">
        <v>0.06</v>
      </c>
      <c r="J99" s="31">
        <v>20</v>
      </c>
      <c r="K99" s="18">
        <v>84666.75</v>
      </c>
      <c r="L99" s="18">
        <v>5046</v>
      </c>
      <c r="M99" s="18">
        <v>5080.0050000000001</v>
      </c>
      <c r="N99" s="31">
        <v>0</v>
      </c>
      <c r="O99" s="18">
        <v>5046</v>
      </c>
      <c r="P99" s="18">
        <v>5080.0050000000001</v>
      </c>
    </row>
    <row r="100" spans="1:16" x14ac:dyDescent="0.2">
      <c r="A100">
        <v>2082</v>
      </c>
      <c r="B100" t="s">
        <v>406</v>
      </c>
      <c r="C100" s="143">
        <v>0.25</v>
      </c>
      <c r="D100" s="31" t="s">
        <v>458</v>
      </c>
      <c r="E100" t="s">
        <v>412</v>
      </c>
      <c r="F100" t="s">
        <v>269</v>
      </c>
      <c r="G100" t="s">
        <v>298</v>
      </c>
      <c r="H100" t="s">
        <v>270</v>
      </c>
      <c r="I100" s="38">
        <v>6.5000000000000002E-2</v>
      </c>
      <c r="J100" s="31">
        <v>20</v>
      </c>
      <c r="K100" s="18">
        <v>78461.5</v>
      </c>
      <c r="L100" s="18">
        <v>5015</v>
      </c>
      <c r="M100" s="18">
        <v>5099.9975000000004</v>
      </c>
      <c r="N100" s="31">
        <v>0</v>
      </c>
      <c r="O100" s="18">
        <v>5015</v>
      </c>
      <c r="P100" s="18">
        <v>5099.9975000000004</v>
      </c>
    </row>
    <row r="101" spans="1:16" x14ac:dyDescent="0.2">
      <c r="A101">
        <v>1083</v>
      </c>
      <c r="B101" t="s">
        <v>406</v>
      </c>
      <c r="C101" s="143">
        <v>0.25</v>
      </c>
      <c r="D101" s="31" t="s">
        <v>458</v>
      </c>
      <c r="E101" t="s">
        <v>412</v>
      </c>
      <c r="F101" t="s">
        <v>269</v>
      </c>
      <c r="G101" t="s">
        <v>297</v>
      </c>
      <c r="H101" t="s">
        <v>270</v>
      </c>
      <c r="I101" s="38">
        <v>6.5000000000000002E-2</v>
      </c>
      <c r="J101" s="31">
        <v>31</v>
      </c>
      <c r="K101" s="18">
        <v>114461.5</v>
      </c>
      <c r="L101" s="18">
        <v>7750</v>
      </c>
      <c r="M101" s="18">
        <v>7439.9975000000004</v>
      </c>
      <c r="N101" s="31">
        <v>0</v>
      </c>
      <c r="O101" s="18">
        <v>7750</v>
      </c>
      <c r="P101" s="18">
        <v>7439.9975000000004</v>
      </c>
    </row>
    <row r="102" spans="1:16" x14ac:dyDescent="0.2">
      <c r="A102">
        <v>1084</v>
      </c>
      <c r="B102" t="s">
        <v>406</v>
      </c>
      <c r="C102" s="143">
        <v>0.25</v>
      </c>
      <c r="D102" s="31" t="s">
        <v>458</v>
      </c>
      <c r="E102" t="s">
        <v>412</v>
      </c>
      <c r="F102" t="s">
        <v>269</v>
      </c>
      <c r="G102" t="s">
        <v>296</v>
      </c>
      <c r="H102" t="s">
        <v>270</v>
      </c>
      <c r="I102" s="38">
        <v>0.06</v>
      </c>
      <c r="J102" s="31">
        <v>31</v>
      </c>
      <c r="K102" s="18">
        <v>127616.75</v>
      </c>
      <c r="L102" s="18">
        <v>7848</v>
      </c>
      <c r="M102" s="18">
        <v>7657.0050000000001</v>
      </c>
      <c r="N102" s="31">
        <v>0</v>
      </c>
      <c r="O102" s="18">
        <v>7848</v>
      </c>
      <c r="P102" s="18">
        <v>7657.0050000000001</v>
      </c>
    </row>
    <row r="103" spans="1:16" x14ac:dyDescent="0.2">
      <c r="A103">
        <v>1085</v>
      </c>
      <c r="B103" t="s">
        <v>406</v>
      </c>
      <c r="C103" s="143">
        <v>0.25</v>
      </c>
      <c r="D103" s="31" t="s">
        <v>458</v>
      </c>
      <c r="E103" t="s">
        <v>412</v>
      </c>
      <c r="F103" t="s">
        <v>269</v>
      </c>
      <c r="G103" t="s">
        <v>296</v>
      </c>
      <c r="H103" t="s">
        <v>270</v>
      </c>
      <c r="I103" s="38">
        <v>6.5000000000000002E-2</v>
      </c>
      <c r="J103" s="31">
        <v>31</v>
      </c>
      <c r="K103" s="18">
        <v>116846.25</v>
      </c>
      <c r="L103" s="18">
        <v>7823</v>
      </c>
      <c r="M103" s="18">
        <v>7595.0062500000004</v>
      </c>
      <c r="N103" s="31">
        <v>0</v>
      </c>
      <c r="O103" s="18">
        <v>7823</v>
      </c>
      <c r="P103" s="18">
        <v>7595.0062500000004</v>
      </c>
    </row>
    <row r="104" spans="1:16" x14ac:dyDescent="0.2">
      <c r="A104">
        <v>1086</v>
      </c>
      <c r="B104" t="s">
        <v>406</v>
      </c>
      <c r="C104" s="143">
        <v>0.25</v>
      </c>
      <c r="D104" s="31" t="s">
        <v>458</v>
      </c>
      <c r="E104" t="s">
        <v>412</v>
      </c>
      <c r="F104" t="s">
        <v>269</v>
      </c>
      <c r="G104" t="s">
        <v>296</v>
      </c>
      <c r="H104" t="s">
        <v>270</v>
      </c>
      <c r="I104" s="38">
        <v>0.06</v>
      </c>
      <c r="J104" s="31">
        <v>31</v>
      </c>
      <c r="K104" s="18">
        <v>122966.75</v>
      </c>
      <c r="L104" s="18">
        <v>7550</v>
      </c>
      <c r="M104" s="18">
        <v>7378.0050000000001</v>
      </c>
      <c r="N104" s="31">
        <v>0</v>
      </c>
      <c r="O104" s="18">
        <v>7550</v>
      </c>
      <c r="P104" s="18">
        <v>7378.0050000000001</v>
      </c>
    </row>
    <row r="105" spans="1:16" x14ac:dyDescent="0.2">
      <c r="A105">
        <v>1087</v>
      </c>
      <c r="B105" t="s">
        <v>406</v>
      </c>
      <c r="C105" s="143">
        <v>0.25</v>
      </c>
      <c r="D105" s="31" t="s">
        <v>458</v>
      </c>
      <c r="E105" t="s">
        <v>412</v>
      </c>
      <c r="F105" t="s">
        <v>269</v>
      </c>
      <c r="G105" t="s">
        <v>296</v>
      </c>
      <c r="H105" t="s">
        <v>270</v>
      </c>
      <c r="I105" s="38">
        <v>6.5000000000000002E-2</v>
      </c>
      <c r="J105" s="31">
        <v>31</v>
      </c>
      <c r="K105" s="18">
        <v>113507.75</v>
      </c>
      <c r="L105" s="18">
        <v>7526</v>
      </c>
      <c r="M105" s="18">
        <v>7378.0037499999999</v>
      </c>
      <c r="N105" s="31">
        <v>0</v>
      </c>
      <c r="O105" s="18">
        <v>7526</v>
      </c>
      <c r="P105" s="18">
        <v>7378.0037499999999</v>
      </c>
    </row>
    <row r="106" spans="1:16" x14ac:dyDescent="0.2">
      <c r="A106">
        <v>1088</v>
      </c>
      <c r="B106" t="s">
        <v>395</v>
      </c>
      <c r="C106" s="143">
        <v>1</v>
      </c>
      <c r="D106" s="31" t="s">
        <v>458</v>
      </c>
      <c r="E106" t="s">
        <v>412</v>
      </c>
      <c r="F106" t="s">
        <v>265</v>
      </c>
      <c r="G106" t="s">
        <v>296</v>
      </c>
      <c r="H106" t="s">
        <v>270</v>
      </c>
      <c r="I106" s="38">
        <v>2.8000000000000001E-2</v>
      </c>
      <c r="J106" s="31">
        <v>31</v>
      </c>
      <c r="K106" s="18">
        <v>249107</v>
      </c>
      <c r="L106" s="18">
        <v>7126</v>
      </c>
      <c r="M106" s="18">
        <v>6974.9960000000001</v>
      </c>
      <c r="N106" s="31">
        <v>0</v>
      </c>
      <c r="O106" s="18">
        <v>7126</v>
      </c>
      <c r="P106" s="18">
        <v>6974.9960000000001</v>
      </c>
    </row>
    <row r="107" spans="1:16" x14ac:dyDescent="0.2">
      <c r="A107">
        <v>1089</v>
      </c>
      <c r="B107" t="s">
        <v>395</v>
      </c>
      <c r="C107" s="143">
        <v>1</v>
      </c>
      <c r="D107" s="31" t="s">
        <v>458</v>
      </c>
      <c r="E107" t="s">
        <v>412</v>
      </c>
      <c r="F107" t="s">
        <v>265</v>
      </c>
      <c r="G107" t="s">
        <v>296</v>
      </c>
      <c r="H107" t="s">
        <v>270</v>
      </c>
      <c r="I107" s="38">
        <v>2.8000000000000001E-2</v>
      </c>
      <c r="J107" s="31">
        <v>31</v>
      </c>
      <c r="K107" s="18">
        <v>243571</v>
      </c>
      <c r="L107" s="18">
        <v>6956</v>
      </c>
      <c r="M107" s="18">
        <v>6819.9880000000003</v>
      </c>
      <c r="N107" s="31">
        <v>0</v>
      </c>
      <c r="O107" s="18">
        <v>6956</v>
      </c>
      <c r="P107" s="18">
        <v>6819.9880000000003</v>
      </c>
    </row>
    <row r="108" spans="1:16" x14ac:dyDescent="0.2">
      <c r="A108">
        <v>1090</v>
      </c>
      <c r="B108" t="s">
        <v>395</v>
      </c>
      <c r="C108" s="143">
        <v>1</v>
      </c>
      <c r="D108" s="31" t="s">
        <v>458</v>
      </c>
      <c r="E108" t="s">
        <v>412</v>
      </c>
      <c r="F108" t="s">
        <v>265</v>
      </c>
      <c r="G108" t="s">
        <v>296</v>
      </c>
      <c r="H108" t="s">
        <v>270</v>
      </c>
      <c r="I108" s="38">
        <v>2.8000000000000001E-2</v>
      </c>
      <c r="J108" s="31">
        <v>31</v>
      </c>
      <c r="K108" s="18">
        <v>280107</v>
      </c>
      <c r="L108" s="18">
        <v>7817</v>
      </c>
      <c r="M108" s="18">
        <v>7842.9960000000001</v>
      </c>
      <c r="N108" s="31">
        <v>0</v>
      </c>
      <c r="O108" s="18">
        <v>7817</v>
      </c>
      <c r="P108" s="18">
        <v>7842.9960000000001</v>
      </c>
    </row>
    <row r="109" spans="1:16" x14ac:dyDescent="0.2">
      <c r="A109">
        <v>1091</v>
      </c>
      <c r="B109" t="s">
        <v>395</v>
      </c>
      <c r="C109" s="143">
        <v>1</v>
      </c>
      <c r="D109" s="31" t="s">
        <v>458</v>
      </c>
      <c r="E109" t="s">
        <v>412</v>
      </c>
      <c r="F109" t="s">
        <v>265</v>
      </c>
      <c r="G109" t="s">
        <v>296</v>
      </c>
      <c r="H109" t="s">
        <v>270</v>
      </c>
      <c r="I109" s="38">
        <v>2.8000000000000001E-2</v>
      </c>
      <c r="J109" s="31">
        <v>31</v>
      </c>
      <c r="K109" s="18">
        <v>255750</v>
      </c>
      <c r="L109" s="18">
        <v>7185</v>
      </c>
      <c r="M109" s="18">
        <v>7161</v>
      </c>
      <c r="N109" s="31">
        <v>0</v>
      </c>
      <c r="O109" s="18">
        <v>7185</v>
      </c>
      <c r="P109" s="18">
        <v>7161</v>
      </c>
    </row>
    <row r="110" spans="1:16" x14ac:dyDescent="0.2">
      <c r="A110">
        <v>1092</v>
      </c>
      <c r="B110" t="s">
        <v>395</v>
      </c>
      <c r="C110" s="143">
        <v>1</v>
      </c>
      <c r="D110" s="31" t="s">
        <v>458</v>
      </c>
      <c r="E110" t="s">
        <v>412</v>
      </c>
      <c r="F110" t="s">
        <v>265</v>
      </c>
      <c r="G110" t="s">
        <v>296</v>
      </c>
      <c r="H110" t="s">
        <v>270</v>
      </c>
      <c r="I110" s="38">
        <v>2.8000000000000001E-2</v>
      </c>
      <c r="J110" s="31">
        <v>31</v>
      </c>
      <c r="K110" s="18">
        <v>272357</v>
      </c>
      <c r="L110" s="18">
        <v>7918</v>
      </c>
      <c r="M110" s="18">
        <v>7625.9960000000001</v>
      </c>
      <c r="N110" s="31">
        <v>0</v>
      </c>
      <c r="O110" s="18">
        <v>7918</v>
      </c>
      <c r="P110" s="18">
        <v>7625.9960000000001</v>
      </c>
    </row>
    <row r="111" spans="1:16" x14ac:dyDescent="0.2">
      <c r="A111">
        <v>1093</v>
      </c>
      <c r="B111" t="s">
        <v>395</v>
      </c>
      <c r="C111" s="143">
        <v>1</v>
      </c>
      <c r="D111" s="31" t="s">
        <v>458</v>
      </c>
      <c r="E111" t="s">
        <v>412</v>
      </c>
      <c r="F111" t="s">
        <v>265</v>
      </c>
      <c r="G111" t="s">
        <v>296</v>
      </c>
      <c r="H111" t="s">
        <v>270</v>
      </c>
      <c r="I111" s="38">
        <v>2.8000000000000001E-2</v>
      </c>
      <c r="J111" s="31">
        <v>31</v>
      </c>
      <c r="K111" s="18">
        <v>252429</v>
      </c>
      <c r="L111" s="18">
        <v>7033</v>
      </c>
      <c r="M111" s="18">
        <v>7068.0119999999997</v>
      </c>
      <c r="N111" s="31">
        <v>0</v>
      </c>
      <c r="O111" s="18">
        <v>7033</v>
      </c>
      <c r="P111" s="18">
        <v>7068.0119999999997</v>
      </c>
    </row>
    <row r="112" spans="1:16" x14ac:dyDescent="0.2">
      <c r="A112">
        <v>1094</v>
      </c>
      <c r="B112" t="s">
        <v>395</v>
      </c>
      <c r="C112" s="143">
        <v>1</v>
      </c>
      <c r="D112" s="31" t="s">
        <v>458</v>
      </c>
      <c r="E112" t="s">
        <v>412</v>
      </c>
      <c r="F112" t="s">
        <v>265</v>
      </c>
      <c r="G112" t="s">
        <v>295</v>
      </c>
      <c r="H112" t="s">
        <v>270</v>
      </c>
      <c r="I112" s="38">
        <v>2.8500000000000001E-2</v>
      </c>
      <c r="J112" s="31">
        <v>31</v>
      </c>
      <c r="K112" s="18">
        <v>240386</v>
      </c>
      <c r="L112" s="18">
        <v>6782</v>
      </c>
      <c r="M112" s="18">
        <v>6851.0010000000002</v>
      </c>
      <c r="N112" s="31">
        <v>0</v>
      </c>
      <c r="O112" s="18">
        <v>6782</v>
      </c>
      <c r="P112" s="18">
        <v>6851.0010000000002</v>
      </c>
    </row>
    <row r="113" spans="1:16" x14ac:dyDescent="0.2">
      <c r="A113">
        <v>1095</v>
      </c>
      <c r="B113" t="s">
        <v>395</v>
      </c>
      <c r="C113" s="143">
        <v>1</v>
      </c>
      <c r="D113" s="31" t="s">
        <v>458</v>
      </c>
      <c r="E113" t="s">
        <v>412</v>
      </c>
      <c r="F113" t="s">
        <v>265</v>
      </c>
      <c r="G113" t="s">
        <v>295</v>
      </c>
      <c r="H113" t="s">
        <v>270</v>
      </c>
      <c r="I113" s="38">
        <v>2.8500000000000001E-2</v>
      </c>
      <c r="J113" s="31">
        <v>31</v>
      </c>
      <c r="K113" s="18">
        <v>238211</v>
      </c>
      <c r="L113" s="18">
        <v>6902</v>
      </c>
      <c r="M113" s="18">
        <v>6789.0135</v>
      </c>
      <c r="N113" s="31">
        <v>0</v>
      </c>
      <c r="O113" s="18">
        <v>6902</v>
      </c>
      <c r="P113" s="18">
        <v>6789.0135</v>
      </c>
    </row>
    <row r="114" spans="1:16" x14ac:dyDescent="0.2">
      <c r="A114">
        <v>1096</v>
      </c>
      <c r="B114" t="s">
        <v>395</v>
      </c>
      <c r="C114" s="143">
        <v>1</v>
      </c>
      <c r="D114" s="31" t="s">
        <v>458</v>
      </c>
      <c r="E114" t="s">
        <v>412</v>
      </c>
      <c r="F114" t="s">
        <v>265</v>
      </c>
      <c r="G114" t="s">
        <v>295</v>
      </c>
      <c r="H114" t="s">
        <v>270</v>
      </c>
      <c r="I114" s="38">
        <v>2.8500000000000001E-2</v>
      </c>
      <c r="J114" s="31">
        <v>31</v>
      </c>
      <c r="K114" s="18">
        <v>243649</v>
      </c>
      <c r="L114" s="18">
        <v>7187</v>
      </c>
      <c r="M114" s="18">
        <v>6943.9965000000002</v>
      </c>
      <c r="N114" s="31">
        <v>0</v>
      </c>
      <c r="O114" s="18">
        <v>7187</v>
      </c>
      <c r="P114" s="18">
        <v>6943.9965000000002</v>
      </c>
    </row>
    <row r="115" spans="1:16" x14ac:dyDescent="0.2">
      <c r="A115">
        <v>1097</v>
      </c>
      <c r="B115" t="s">
        <v>395</v>
      </c>
      <c r="C115" s="143">
        <v>1</v>
      </c>
      <c r="D115" s="31" t="s">
        <v>458</v>
      </c>
      <c r="E115" t="s">
        <v>412</v>
      </c>
      <c r="F115" t="s">
        <v>265</v>
      </c>
      <c r="G115" t="s">
        <v>295</v>
      </c>
      <c r="H115" t="s">
        <v>270</v>
      </c>
      <c r="I115" s="38">
        <v>2.8500000000000001E-2</v>
      </c>
      <c r="J115" s="31">
        <v>31</v>
      </c>
      <c r="K115" s="18">
        <v>269754</v>
      </c>
      <c r="L115" s="18">
        <v>7983</v>
      </c>
      <c r="M115" s="18">
        <v>7687.9890000000005</v>
      </c>
      <c r="N115" s="31">
        <v>0</v>
      </c>
      <c r="O115" s="18">
        <v>7983</v>
      </c>
      <c r="P115" s="18">
        <v>7687.9890000000005</v>
      </c>
    </row>
    <row r="116" spans="1:16" x14ac:dyDescent="0.2">
      <c r="A116">
        <v>1098</v>
      </c>
      <c r="B116" t="s">
        <v>395</v>
      </c>
      <c r="C116" s="143">
        <v>1</v>
      </c>
      <c r="D116" s="31" t="s">
        <v>458</v>
      </c>
      <c r="E116" t="s">
        <v>412</v>
      </c>
      <c r="F116" t="s">
        <v>265</v>
      </c>
      <c r="G116" t="s">
        <v>295</v>
      </c>
      <c r="H116" t="s">
        <v>270</v>
      </c>
      <c r="I116" s="38">
        <v>2.8500000000000001E-2</v>
      </c>
      <c r="J116" s="31">
        <v>31</v>
      </c>
      <c r="K116" s="18">
        <v>244737</v>
      </c>
      <c r="L116" s="18">
        <v>6963</v>
      </c>
      <c r="M116" s="18">
        <v>6975.0045</v>
      </c>
      <c r="N116" s="31">
        <v>0</v>
      </c>
      <c r="O116" s="18">
        <v>6963</v>
      </c>
      <c r="P116" s="18">
        <v>6975.0045</v>
      </c>
    </row>
    <row r="117" spans="1:16" x14ac:dyDescent="0.2">
      <c r="A117">
        <v>1099</v>
      </c>
      <c r="B117" t="s">
        <v>395</v>
      </c>
      <c r="C117" s="143">
        <v>1</v>
      </c>
      <c r="D117" s="31" t="s">
        <v>458</v>
      </c>
      <c r="E117" t="s">
        <v>412</v>
      </c>
      <c r="F117" t="s">
        <v>265</v>
      </c>
      <c r="G117" t="s">
        <v>295</v>
      </c>
      <c r="H117" t="s">
        <v>270</v>
      </c>
      <c r="I117" s="38">
        <v>2.8500000000000001E-2</v>
      </c>
      <c r="J117" s="31">
        <v>31</v>
      </c>
      <c r="K117" s="18">
        <v>278456</v>
      </c>
      <c r="L117" s="18">
        <v>8068</v>
      </c>
      <c r="M117" s="18">
        <v>7935.9960000000001</v>
      </c>
      <c r="N117" s="31">
        <v>0</v>
      </c>
      <c r="O117" s="18">
        <v>8068</v>
      </c>
      <c r="P117" s="18">
        <v>7935.9960000000001</v>
      </c>
    </row>
    <row r="118" spans="1:16" x14ac:dyDescent="0.2">
      <c r="A118">
        <v>1100</v>
      </c>
      <c r="B118" t="s">
        <v>395</v>
      </c>
      <c r="C118" s="143">
        <v>1</v>
      </c>
      <c r="D118" s="31" t="s">
        <v>458</v>
      </c>
      <c r="E118" t="s">
        <v>412</v>
      </c>
      <c r="F118" t="s">
        <v>265</v>
      </c>
      <c r="G118" t="s">
        <v>294</v>
      </c>
      <c r="H118" t="s">
        <v>270</v>
      </c>
      <c r="I118" s="38">
        <v>2.9000000000000001E-2</v>
      </c>
      <c r="J118" s="31">
        <v>31</v>
      </c>
      <c r="K118" s="18">
        <v>716207</v>
      </c>
      <c r="L118" s="18">
        <v>5366</v>
      </c>
      <c r="M118" s="18">
        <v>20770.003000000001</v>
      </c>
      <c r="N118" s="31">
        <v>0</v>
      </c>
      <c r="O118" s="18">
        <v>5366</v>
      </c>
      <c r="P118" s="18">
        <v>20770.003000000001</v>
      </c>
    </row>
    <row r="119" spans="1:16" x14ac:dyDescent="0.2">
      <c r="A119">
        <v>1101</v>
      </c>
      <c r="B119" t="s">
        <v>395</v>
      </c>
      <c r="C119" s="143">
        <v>1</v>
      </c>
      <c r="D119" s="31" t="s">
        <v>458</v>
      </c>
      <c r="E119" t="s">
        <v>412</v>
      </c>
      <c r="F119" t="s">
        <v>265</v>
      </c>
      <c r="G119" t="s">
        <v>294</v>
      </c>
      <c r="H119" t="s">
        <v>270</v>
      </c>
      <c r="I119" s="38">
        <v>2.9000000000000001E-2</v>
      </c>
      <c r="J119" s="31">
        <v>31</v>
      </c>
      <c r="K119" s="18">
        <v>189207</v>
      </c>
      <c r="L119" s="18">
        <v>5533</v>
      </c>
      <c r="M119" s="18">
        <v>5487.0030000000006</v>
      </c>
      <c r="N119" s="31">
        <v>0</v>
      </c>
      <c r="O119" s="18">
        <v>5533</v>
      </c>
      <c r="P119" s="18">
        <v>5487.0030000000006</v>
      </c>
    </row>
    <row r="120" spans="1:16" x14ac:dyDescent="0.2">
      <c r="A120">
        <v>1102</v>
      </c>
      <c r="B120" t="s">
        <v>395</v>
      </c>
      <c r="C120" s="143">
        <v>1</v>
      </c>
      <c r="D120" s="31" t="s">
        <v>458</v>
      </c>
      <c r="E120" t="s">
        <v>412</v>
      </c>
      <c r="F120" t="s">
        <v>265</v>
      </c>
      <c r="G120" t="s">
        <v>294</v>
      </c>
      <c r="H120" t="s">
        <v>270</v>
      </c>
      <c r="I120" s="38">
        <v>2.9000000000000001E-2</v>
      </c>
      <c r="J120" s="31">
        <v>31</v>
      </c>
      <c r="K120" s="18">
        <v>210586</v>
      </c>
      <c r="L120" s="18">
        <v>6107</v>
      </c>
      <c r="M120" s="18">
        <v>6106.9940000000006</v>
      </c>
      <c r="N120" s="31">
        <v>0</v>
      </c>
      <c r="O120" s="18">
        <v>6107</v>
      </c>
      <c r="P120" s="18">
        <v>6106.9940000000006</v>
      </c>
    </row>
    <row r="121" spans="1:16" x14ac:dyDescent="0.2">
      <c r="A121">
        <v>1103</v>
      </c>
      <c r="B121" t="s">
        <v>395</v>
      </c>
      <c r="C121" s="143">
        <v>1</v>
      </c>
      <c r="D121" s="31" t="s">
        <v>458</v>
      </c>
      <c r="E121" t="s">
        <v>412</v>
      </c>
      <c r="F121" t="s">
        <v>265</v>
      </c>
      <c r="G121" t="s">
        <v>294</v>
      </c>
      <c r="H121" t="s">
        <v>270</v>
      </c>
      <c r="I121" s="38">
        <v>2.9000000000000001E-2</v>
      </c>
      <c r="J121" s="31">
        <v>31</v>
      </c>
      <c r="K121" s="18">
        <v>217000</v>
      </c>
      <c r="L121" s="18">
        <v>6251</v>
      </c>
      <c r="M121" s="18">
        <v>6293</v>
      </c>
      <c r="N121" s="31">
        <v>0</v>
      </c>
      <c r="O121" s="18">
        <v>6251</v>
      </c>
      <c r="P121" s="18">
        <v>6293</v>
      </c>
    </row>
    <row r="122" spans="1:16" x14ac:dyDescent="0.2">
      <c r="A122">
        <v>1104</v>
      </c>
      <c r="B122" t="s">
        <v>395</v>
      </c>
      <c r="C122" s="143">
        <v>1</v>
      </c>
      <c r="D122" s="31" t="s">
        <v>458</v>
      </c>
      <c r="E122" t="s">
        <v>412</v>
      </c>
      <c r="F122" t="s">
        <v>265</v>
      </c>
      <c r="G122" t="s">
        <v>294</v>
      </c>
      <c r="H122" t="s">
        <v>270</v>
      </c>
      <c r="I122" s="38">
        <v>2.9000000000000001E-2</v>
      </c>
      <c r="J122" s="31">
        <v>31</v>
      </c>
      <c r="K122" s="18">
        <v>210586</v>
      </c>
      <c r="L122" s="18">
        <v>6270</v>
      </c>
      <c r="M122" s="18">
        <v>6106.9940000000006</v>
      </c>
      <c r="N122" s="31">
        <v>0</v>
      </c>
      <c r="O122" s="18">
        <v>6270</v>
      </c>
      <c r="P122" s="18">
        <v>6106.9940000000006</v>
      </c>
    </row>
    <row r="123" spans="1:16" x14ac:dyDescent="0.2">
      <c r="A123">
        <v>1105</v>
      </c>
      <c r="B123" t="s">
        <v>395</v>
      </c>
      <c r="C123" s="143">
        <v>1</v>
      </c>
      <c r="D123" s="31" t="s">
        <v>458</v>
      </c>
      <c r="E123" t="s">
        <v>412</v>
      </c>
      <c r="F123" t="s">
        <v>265</v>
      </c>
      <c r="G123" t="s">
        <v>294</v>
      </c>
      <c r="H123" t="s">
        <v>270</v>
      </c>
      <c r="I123" s="38">
        <v>2.9000000000000001E-2</v>
      </c>
      <c r="J123" s="31">
        <v>31</v>
      </c>
      <c r="K123" s="18">
        <v>214862</v>
      </c>
      <c r="L123" s="18">
        <v>6262</v>
      </c>
      <c r="M123" s="18">
        <v>6230.9980000000005</v>
      </c>
      <c r="N123" s="31">
        <v>0</v>
      </c>
      <c r="O123" s="18">
        <v>6262</v>
      </c>
      <c r="P123" s="18">
        <v>6230.9980000000005</v>
      </c>
    </row>
    <row r="124" spans="1:16" x14ac:dyDescent="0.2">
      <c r="A124">
        <v>2106</v>
      </c>
      <c r="B124" t="s">
        <v>406</v>
      </c>
      <c r="C124" s="143">
        <v>0.25</v>
      </c>
      <c r="D124" s="31" t="s">
        <v>458</v>
      </c>
      <c r="E124" t="s">
        <v>412</v>
      </c>
      <c r="F124" t="s">
        <v>269</v>
      </c>
      <c r="G124" t="s">
        <v>293</v>
      </c>
      <c r="H124" t="s">
        <v>270</v>
      </c>
      <c r="I124" s="38">
        <v>6.5000000000000002E-2</v>
      </c>
      <c r="J124" s="31">
        <v>20</v>
      </c>
      <c r="K124" s="18">
        <v>68000</v>
      </c>
      <c r="L124" s="18">
        <v>4494</v>
      </c>
      <c r="M124" s="18">
        <v>4420</v>
      </c>
      <c r="N124" s="31">
        <v>0</v>
      </c>
      <c r="O124" s="18">
        <v>4494</v>
      </c>
      <c r="P124" s="18">
        <v>4420</v>
      </c>
    </row>
    <row r="125" spans="1:16" x14ac:dyDescent="0.2">
      <c r="A125">
        <v>2107</v>
      </c>
      <c r="B125" t="s">
        <v>406</v>
      </c>
      <c r="C125" s="143">
        <v>0.25</v>
      </c>
      <c r="D125" s="31" t="s">
        <v>458</v>
      </c>
      <c r="E125" t="s">
        <v>412</v>
      </c>
      <c r="F125" t="s">
        <v>269</v>
      </c>
      <c r="G125" t="s">
        <v>293</v>
      </c>
      <c r="H125" t="s">
        <v>270</v>
      </c>
      <c r="I125" s="38">
        <v>0.06</v>
      </c>
      <c r="J125" s="31">
        <v>20</v>
      </c>
      <c r="K125" s="18">
        <v>73666.75</v>
      </c>
      <c r="L125" s="18">
        <v>4442</v>
      </c>
      <c r="M125" s="18">
        <v>4420.0050000000001</v>
      </c>
      <c r="N125" s="31">
        <v>0</v>
      </c>
      <c r="O125" s="18">
        <v>4442</v>
      </c>
      <c r="P125" s="18">
        <v>4420.0050000000001</v>
      </c>
    </row>
    <row r="126" spans="1:16" x14ac:dyDescent="0.2">
      <c r="A126">
        <v>1108</v>
      </c>
      <c r="B126" t="s">
        <v>406</v>
      </c>
      <c r="C126" s="143">
        <v>0.01</v>
      </c>
      <c r="D126" s="31" t="s">
        <v>458</v>
      </c>
      <c r="E126" t="s">
        <v>411</v>
      </c>
      <c r="F126" t="s">
        <v>269</v>
      </c>
      <c r="G126" t="s">
        <v>292</v>
      </c>
      <c r="H126" t="s">
        <v>266</v>
      </c>
      <c r="I126" s="38">
        <v>7.0000000000000007E-2</v>
      </c>
      <c r="J126" s="31">
        <v>31</v>
      </c>
      <c r="K126" s="18">
        <v>106285.71</v>
      </c>
      <c r="L126" s="18">
        <v>7688</v>
      </c>
      <c r="M126" s="18">
        <v>7439.9997000000012</v>
      </c>
      <c r="N126" s="31">
        <v>0</v>
      </c>
      <c r="O126" s="18">
        <v>7688</v>
      </c>
      <c r="P126" s="18">
        <v>7439.9997000000012</v>
      </c>
    </row>
    <row r="127" spans="1:16" x14ac:dyDescent="0.2">
      <c r="A127">
        <v>1109</v>
      </c>
      <c r="B127" t="s">
        <v>406</v>
      </c>
      <c r="C127" s="143">
        <v>0.01</v>
      </c>
      <c r="D127" s="31" t="s">
        <v>458</v>
      </c>
      <c r="E127" t="s">
        <v>411</v>
      </c>
      <c r="F127" t="s">
        <v>269</v>
      </c>
      <c r="G127" t="s">
        <v>292</v>
      </c>
      <c r="H127" t="s">
        <v>266</v>
      </c>
      <c r="I127" s="38">
        <v>7.0000000000000007E-2</v>
      </c>
      <c r="J127" s="31">
        <v>31</v>
      </c>
      <c r="K127" s="18">
        <v>94328.57</v>
      </c>
      <c r="L127" s="18">
        <v>6790</v>
      </c>
      <c r="M127" s="18">
        <v>6602.9999000000007</v>
      </c>
      <c r="N127" s="31">
        <v>0</v>
      </c>
      <c r="O127" s="18">
        <v>6790</v>
      </c>
      <c r="P127" s="18">
        <v>6602.9999000000007</v>
      </c>
    </row>
    <row r="128" spans="1:16" x14ac:dyDescent="0.2">
      <c r="A128">
        <v>1110</v>
      </c>
      <c r="B128" t="s">
        <v>395</v>
      </c>
      <c r="C128" s="143">
        <v>0.01</v>
      </c>
      <c r="D128" s="31" t="s">
        <v>458</v>
      </c>
      <c r="E128" t="s">
        <v>411</v>
      </c>
      <c r="F128" t="s">
        <v>265</v>
      </c>
      <c r="G128" t="s">
        <v>292</v>
      </c>
      <c r="H128" t="s">
        <v>266</v>
      </c>
      <c r="I128" s="38">
        <v>7.0000000000000007E-2</v>
      </c>
      <c r="J128" s="31">
        <v>31</v>
      </c>
      <c r="K128" s="18">
        <v>93885.71</v>
      </c>
      <c r="L128" s="18">
        <v>6780</v>
      </c>
      <c r="M128" s="18">
        <v>6571.9997000000012</v>
      </c>
      <c r="N128" s="31">
        <v>0</v>
      </c>
      <c r="O128" s="18">
        <v>6780</v>
      </c>
      <c r="P128" s="18">
        <v>6571.9997000000012</v>
      </c>
    </row>
    <row r="129" spans="1:16" x14ac:dyDescent="0.2">
      <c r="A129">
        <v>2111</v>
      </c>
      <c r="B129" t="s">
        <v>395</v>
      </c>
      <c r="C129" s="143">
        <v>0.25</v>
      </c>
      <c r="D129" s="31" t="s">
        <v>12</v>
      </c>
      <c r="E129" t="s">
        <v>391</v>
      </c>
      <c r="F129" t="s">
        <v>265</v>
      </c>
      <c r="G129" t="s">
        <v>291</v>
      </c>
      <c r="H129" t="s">
        <v>270</v>
      </c>
      <c r="I129" s="38">
        <v>4.8500000000000001E-2</v>
      </c>
      <c r="J129" s="31">
        <v>10</v>
      </c>
      <c r="K129" s="18">
        <v>54226.75</v>
      </c>
      <c r="L129" s="18">
        <v>5374</v>
      </c>
      <c r="M129" s="18">
        <v>2629.9973749999999</v>
      </c>
      <c r="N129" s="31">
        <v>542.26750000000004</v>
      </c>
      <c r="O129" s="18">
        <v>4831.7325000000001</v>
      </c>
      <c r="P129" s="18">
        <v>2087.729875</v>
      </c>
    </row>
    <row r="130" spans="1:16" x14ac:dyDescent="0.2">
      <c r="A130">
        <v>2112</v>
      </c>
      <c r="B130" t="s">
        <v>395</v>
      </c>
      <c r="C130" s="143">
        <v>0.25</v>
      </c>
      <c r="D130" s="31" t="s">
        <v>12</v>
      </c>
      <c r="E130" t="s">
        <v>391</v>
      </c>
      <c r="F130" t="s">
        <v>265</v>
      </c>
      <c r="G130" t="s">
        <v>290</v>
      </c>
      <c r="H130" t="s">
        <v>270</v>
      </c>
      <c r="I130" s="38">
        <v>4.8500000000000001E-2</v>
      </c>
      <c r="J130" s="31">
        <v>10</v>
      </c>
      <c r="K130" s="18">
        <v>40206.25</v>
      </c>
      <c r="L130" s="18">
        <v>1999</v>
      </c>
      <c r="M130" s="18">
        <v>1950.003125</v>
      </c>
      <c r="N130" s="31">
        <v>402.0625</v>
      </c>
      <c r="O130" s="18">
        <v>1596.9375</v>
      </c>
      <c r="P130" s="18">
        <v>1547.940625</v>
      </c>
    </row>
    <row r="131" spans="1:16" x14ac:dyDescent="0.2">
      <c r="A131">
        <v>2113</v>
      </c>
      <c r="B131" t="s">
        <v>401</v>
      </c>
      <c r="C131" s="143">
        <v>0.25</v>
      </c>
      <c r="D131" s="31" t="s">
        <v>12</v>
      </c>
      <c r="E131" t="s">
        <v>391</v>
      </c>
      <c r="F131" t="s">
        <v>265</v>
      </c>
      <c r="G131" t="s">
        <v>289</v>
      </c>
      <c r="H131" t="s">
        <v>270</v>
      </c>
      <c r="I131" s="38">
        <v>4.8500000000000001E-2</v>
      </c>
      <c r="J131" s="31">
        <v>10</v>
      </c>
      <c r="K131" s="18">
        <v>36082.5</v>
      </c>
      <c r="L131" s="18">
        <v>1838</v>
      </c>
      <c r="M131" s="18">
        <v>1750.00125</v>
      </c>
      <c r="N131" s="31">
        <v>360.82499999999999</v>
      </c>
      <c r="O131" s="18">
        <v>1477.175</v>
      </c>
      <c r="P131" s="18">
        <v>1389.17625</v>
      </c>
    </row>
    <row r="132" spans="1:16" x14ac:dyDescent="0.2">
      <c r="A132">
        <v>2114</v>
      </c>
      <c r="B132" t="s">
        <v>395</v>
      </c>
      <c r="C132" s="143">
        <v>0.25</v>
      </c>
      <c r="D132" s="31" t="s">
        <v>12</v>
      </c>
      <c r="E132" t="s">
        <v>391</v>
      </c>
      <c r="F132" t="s">
        <v>265</v>
      </c>
      <c r="G132" t="s">
        <v>288</v>
      </c>
      <c r="H132" t="s">
        <v>270</v>
      </c>
      <c r="I132" s="38">
        <v>4.8500000000000001E-2</v>
      </c>
      <c r="J132" s="31">
        <v>10</v>
      </c>
      <c r="K132" s="18">
        <v>43711.25</v>
      </c>
      <c r="L132" s="18">
        <v>2194</v>
      </c>
      <c r="M132" s="18">
        <v>2119.995625</v>
      </c>
      <c r="N132" s="31">
        <v>437.11250000000001</v>
      </c>
      <c r="O132" s="18">
        <v>1756.8875</v>
      </c>
      <c r="P132" s="18">
        <v>1682.8831250000001</v>
      </c>
    </row>
    <row r="133" spans="1:16" x14ac:dyDescent="0.2">
      <c r="A133">
        <v>2115</v>
      </c>
      <c r="B133" t="s">
        <v>395</v>
      </c>
      <c r="C133" s="143">
        <v>0.25</v>
      </c>
      <c r="D133" s="31" t="s">
        <v>12</v>
      </c>
      <c r="E133" t="s">
        <v>391</v>
      </c>
      <c r="F133" t="s">
        <v>265</v>
      </c>
      <c r="G133" t="s">
        <v>291</v>
      </c>
      <c r="H133" t="s">
        <v>270</v>
      </c>
      <c r="I133" s="38">
        <v>4.8500000000000001E-2</v>
      </c>
      <c r="J133" s="31">
        <v>10</v>
      </c>
      <c r="K133" s="18">
        <v>50103</v>
      </c>
      <c r="L133" s="18">
        <v>4892</v>
      </c>
      <c r="M133" s="18">
        <v>2429.9955</v>
      </c>
      <c r="N133" s="31">
        <v>501.03000000000003</v>
      </c>
      <c r="O133" s="18">
        <v>4390.97</v>
      </c>
      <c r="P133" s="18">
        <v>1928.9655</v>
      </c>
    </row>
    <row r="134" spans="1:16" x14ac:dyDescent="0.2">
      <c r="A134">
        <v>2116</v>
      </c>
      <c r="B134" t="s">
        <v>395</v>
      </c>
      <c r="C134" s="143">
        <v>0.25</v>
      </c>
      <c r="D134" s="31" t="s">
        <v>12</v>
      </c>
      <c r="E134" t="s">
        <v>391</v>
      </c>
      <c r="F134" t="s">
        <v>265</v>
      </c>
      <c r="G134" t="s">
        <v>290</v>
      </c>
      <c r="H134" t="s">
        <v>270</v>
      </c>
      <c r="I134" s="38">
        <v>4.8500000000000001E-2</v>
      </c>
      <c r="J134" s="31">
        <v>10</v>
      </c>
      <c r="K134" s="18">
        <v>41649.5</v>
      </c>
      <c r="L134" s="18">
        <v>2111</v>
      </c>
      <c r="M134" s="18">
        <v>2020.0007500000002</v>
      </c>
      <c r="N134" s="31">
        <v>416.495</v>
      </c>
      <c r="O134" s="18">
        <v>1694.5050000000001</v>
      </c>
      <c r="P134" s="18">
        <v>1603.5057500000003</v>
      </c>
    </row>
    <row r="135" spans="1:16" x14ac:dyDescent="0.2">
      <c r="A135">
        <v>2117</v>
      </c>
      <c r="B135" t="s">
        <v>401</v>
      </c>
      <c r="C135" s="143">
        <v>0.25</v>
      </c>
      <c r="D135" s="31" t="s">
        <v>12</v>
      </c>
      <c r="E135" t="s">
        <v>391</v>
      </c>
      <c r="F135" t="s">
        <v>265</v>
      </c>
      <c r="G135" t="s">
        <v>289</v>
      </c>
      <c r="H135" t="s">
        <v>270</v>
      </c>
      <c r="I135" s="38">
        <v>4.8500000000000001E-2</v>
      </c>
      <c r="J135" s="31">
        <v>10</v>
      </c>
      <c r="K135" s="18">
        <v>36082.5</v>
      </c>
      <c r="L135" s="18">
        <v>1861</v>
      </c>
      <c r="M135" s="18">
        <v>1750.00125</v>
      </c>
      <c r="N135" s="31">
        <v>360.82499999999999</v>
      </c>
      <c r="O135" s="18">
        <v>1500.175</v>
      </c>
      <c r="P135" s="18">
        <v>1389.17625</v>
      </c>
    </row>
    <row r="136" spans="1:16" x14ac:dyDescent="0.2">
      <c r="A136">
        <v>2118</v>
      </c>
      <c r="B136" t="s">
        <v>395</v>
      </c>
      <c r="C136" s="143">
        <v>0.25</v>
      </c>
      <c r="D136" s="31" t="s">
        <v>12</v>
      </c>
      <c r="E136" t="s">
        <v>391</v>
      </c>
      <c r="F136" t="s">
        <v>265</v>
      </c>
      <c r="G136" t="s">
        <v>288</v>
      </c>
      <c r="H136" t="s">
        <v>270</v>
      </c>
      <c r="I136" s="38">
        <v>4.8500000000000001E-2</v>
      </c>
      <c r="J136" s="31">
        <v>10</v>
      </c>
      <c r="K136" s="18">
        <v>51134</v>
      </c>
      <c r="L136" s="18">
        <v>5125</v>
      </c>
      <c r="M136" s="18">
        <v>2479.9990000000003</v>
      </c>
      <c r="N136" s="31">
        <v>511.34000000000003</v>
      </c>
      <c r="O136" s="18">
        <v>4613.66</v>
      </c>
      <c r="P136" s="18">
        <v>1968.6590000000001</v>
      </c>
    </row>
    <row r="137" spans="1:16" x14ac:dyDescent="0.2">
      <c r="A137">
        <v>1119</v>
      </c>
      <c r="B137" t="s">
        <v>401</v>
      </c>
      <c r="C137" s="143">
        <v>0.25</v>
      </c>
      <c r="D137" s="31" t="s">
        <v>458</v>
      </c>
      <c r="E137" t="s">
        <v>391</v>
      </c>
      <c r="F137" t="s">
        <v>265</v>
      </c>
      <c r="G137" t="s">
        <v>291</v>
      </c>
      <c r="H137" t="s">
        <v>270</v>
      </c>
      <c r="I137" s="38">
        <v>4.36E-2</v>
      </c>
      <c r="J137" s="31">
        <v>31</v>
      </c>
      <c r="K137" s="18">
        <v>157844</v>
      </c>
      <c r="L137" s="18">
        <v>6974</v>
      </c>
      <c r="M137" s="18">
        <v>6881.9984000000004</v>
      </c>
      <c r="N137" s="31">
        <v>1578.44</v>
      </c>
      <c r="O137" s="18">
        <v>5395.5599999999995</v>
      </c>
      <c r="P137" s="18">
        <v>5303.5583999999999</v>
      </c>
    </row>
    <row r="138" spans="1:16" x14ac:dyDescent="0.2">
      <c r="A138">
        <v>1120</v>
      </c>
      <c r="B138" t="s">
        <v>401</v>
      </c>
      <c r="C138" s="143">
        <v>0.25</v>
      </c>
      <c r="D138" s="31" t="s">
        <v>12</v>
      </c>
      <c r="E138" t="s">
        <v>391</v>
      </c>
      <c r="F138" t="s">
        <v>265</v>
      </c>
      <c r="G138" t="s">
        <v>290</v>
      </c>
      <c r="H138" t="s">
        <v>270</v>
      </c>
      <c r="I138" s="38">
        <v>4.36E-2</v>
      </c>
      <c r="J138" s="31">
        <v>31</v>
      </c>
      <c r="K138" s="18">
        <v>112339.5</v>
      </c>
      <c r="L138" s="18">
        <v>5143</v>
      </c>
      <c r="M138" s="18">
        <v>4898.0021999999999</v>
      </c>
      <c r="N138" s="31">
        <v>1123.395</v>
      </c>
      <c r="O138" s="18">
        <v>4019.605</v>
      </c>
      <c r="P138" s="18">
        <v>3774.6071999999999</v>
      </c>
    </row>
    <row r="139" spans="1:16" x14ac:dyDescent="0.2">
      <c r="A139">
        <v>1121</v>
      </c>
      <c r="B139" t="s">
        <v>401</v>
      </c>
      <c r="C139" s="143">
        <v>0.25</v>
      </c>
      <c r="D139" s="31" t="s">
        <v>12</v>
      </c>
      <c r="E139" t="s">
        <v>391</v>
      </c>
      <c r="F139" t="s">
        <v>265</v>
      </c>
      <c r="G139" t="s">
        <v>289</v>
      </c>
      <c r="H139" t="s">
        <v>270</v>
      </c>
      <c r="I139" s="38">
        <v>4.36E-2</v>
      </c>
      <c r="J139" s="31">
        <v>31</v>
      </c>
      <c r="K139" s="18">
        <v>126559.75</v>
      </c>
      <c r="L139" s="18">
        <v>5720</v>
      </c>
      <c r="M139" s="18">
        <v>5518.0051000000003</v>
      </c>
      <c r="N139" s="31">
        <v>1265.5975000000001</v>
      </c>
      <c r="O139" s="18">
        <v>4454.4025000000001</v>
      </c>
      <c r="P139" s="18">
        <v>4252.4076000000005</v>
      </c>
    </row>
    <row r="140" spans="1:16" x14ac:dyDescent="0.2">
      <c r="A140">
        <v>1122</v>
      </c>
      <c r="B140" t="s">
        <v>401</v>
      </c>
      <c r="C140" s="143">
        <v>0.25</v>
      </c>
      <c r="D140" s="31" t="s">
        <v>12</v>
      </c>
      <c r="E140" t="s">
        <v>391</v>
      </c>
      <c r="F140" t="s">
        <v>265</v>
      </c>
      <c r="G140" t="s">
        <v>288</v>
      </c>
      <c r="H140" t="s">
        <v>270</v>
      </c>
      <c r="I140" s="38">
        <v>4.36E-2</v>
      </c>
      <c r="J140" s="31">
        <v>31</v>
      </c>
      <c r="K140" s="18">
        <v>122293.5</v>
      </c>
      <c r="L140" s="18">
        <v>5581</v>
      </c>
      <c r="M140" s="18">
        <v>5331.9966000000004</v>
      </c>
      <c r="N140" s="31">
        <v>1222.9349999999999</v>
      </c>
      <c r="O140" s="18">
        <v>4358.0650000000005</v>
      </c>
      <c r="P140" s="18">
        <v>4109.0616000000009</v>
      </c>
    </row>
    <row r="141" spans="1:16" x14ac:dyDescent="0.2">
      <c r="A141">
        <v>1123</v>
      </c>
      <c r="B141" t="s">
        <v>406</v>
      </c>
      <c r="C141" s="143">
        <v>0.01</v>
      </c>
      <c r="D141" s="31" t="s">
        <v>458</v>
      </c>
      <c r="E141" t="s">
        <v>411</v>
      </c>
      <c r="F141" t="s">
        <v>269</v>
      </c>
      <c r="G141" t="s">
        <v>287</v>
      </c>
      <c r="H141" t="s">
        <v>266</v>
      </c>
      <c r="I141" s="38">
        <v>7.0000000000000007E-2</v>
      </c>
      <c r="J141" s="31">
        <v>31</v>
      </c>
      <c r="K141" s="18">
        <v>95214.29</v>
      </c>
      <c r="L141" s="18">
        <v>6732</v>
      </c>
      <c r="M141" s="18">
        <v>6665.0003000000006</v>
      </c>
      <c r="N141" s="31">
        <v>0</v>
      </c>
      <c r="O141" s="18">
        <v>6732</v>
      </c>
      <c r="P141" s="18">
        <v>6665.0003000000006</v>
      </c>
    </row>
    <row r="142" spans="1:16" x14ac:dyDescent="0.2">
      <c r="A142">
        <v>1124</v>
      </c>
      <c r="B142" t="s">
        <v>406</v>
      </c>
      <c r="C142" s="143">
        <v>0.01</v>
      </c>
      <c r="D142" s="31" t="s">
        <v>458</v>
      </c>
      <c r="E142" t="s">
        <v>411</v>
      </c>
      <c r="F142" t="s">
        <v>269</v>
      </c>
      <c r="G142" t="s">
        <v>287</v>
      </c>
      <c r="H142" t="s">
        <v>266</v>
      </c>
      <c r="I142" s="38">
        <v>7.0000000000000007E-2</v>
      </c>
      <c r="J142" s="31">
        <v>31</v>
      </c>
      <c r="K142" s="18">
        <v>111157.14</v>
      </c>
      <c r="L142" s="18">
        <v>7872</v>
      </c>
      <c r="M142" s="18">
        <v>7780.9998000000005</v>
      </c>
      <c r="N142" s="31">
        <v>0</v>
      </c>
      <c r="O142" s="18">
        <v>7872</v>
      </c>
      <c r="P142" s="18">
        <v>7780.9998000000005</v>
      </c>
    </row>
    <row r="143" spans="1:16" x14ac:dyDescent="0.2">
      <c r="A143">
        <v>1125</v>
      </c>
      <c r="B143" t="s">
        <v>395</v>
      </c>
      <c r="C143" s="143">
        <v>0.01</v>
      </c>
      <c r="D143" s="31" t="s">
        <v>458</v>
      </c>
      <c r="E143" t="s">
        <v>411</v>
      </c>
      <c r="F143" t="s">
        <v>265</v>
      </c>
      <c r="G143" t="s">
        <v>287</v>
      </c>
      <c r="H143" t="s">
        <v>266</v>
      </c>
      <c r="I143" s="38">
        <v>7.0000000000000007E-2</v>
      </c>
      <c r="J143" s="31">
        <v>31</v>
      </c>
      <c r="K143" s="18">
        <v>99642.86</v>
      </c>
      <c r="L143" s="18">
        <v>7219</v>
      </c>
      <c r="M143" s="18">
        <v>6975.0002000000004</v>
      </c>
      <c r="N143" s="31">
        <v>0</v>
      </c>
      <c r="O143" s="18">
        <v>7219</v>
      </c>
      <c r="P143" s="18">
        <v>6975.0002000000004</v>
      </c>
    </row>
    <row r="144" spans="1:16" x14ac:dyDescent="0.2">
      <c r="A144">
        <v>1126</v>
      </c>
      <c r="B144" t="s">
        <v>406</v>
      </c>
      <c r="C144" s="143">
        <v>0.01</v>
      </c>
      <c r="D144" s="31" t="s">
        <v>458</v>
      </c>
      <c r="E144" t="s">
        <v>411</v>
      </c>
      <c r="F144" t="s">
        <v>269</v>
      </c>
      <c r="G144" t="s">
        <v>286</v>
      </c>
      <c r="H144" t="s">
        <v>266</v>
      </c>
      <c r="I144" s="38">
        <v>7.0000000000000007E-2</v>
      </c>
      <c r="J144" s="31">
        <v>31</v>
      </c>
      <c r="K144" s="18">
        <v>109385.71</v>
      </c>
      <c r="L144" s="18">
        <v>7746</v>
      </c>
      <c r="M144" s="18">
        <v>7656.9997000000012</v>
      </c>
      <c r="N144" s="31">
        <v>0</v>
      </c>
      <c r="O144" s="18">
        <v>7746</v>
      </c>
      <c r="P144" s="18">
        <v>7656.9997000000012</v>
      </c>
    </row>
    <row r="145" spans="1:16" x14ac:dyDescent="0.2">
      <c r="A145">
        <v>1127</v>
      </c>
      <c r="B145" t="s">
        <v>406</v>
      </c>
      <c r="C145" s="143">
        <v>0.01</v>
      </c>
      <c r="D145" s="31" t="s">
        <v>458</v>
      </c>
      <c r="E145" t="s">
        <v>411</v>
      </c>
      <c r="F145" t="s">
        <v>269</v>
      </c>
      <c r="G145" t="s">
        <v>286</v>
      </c>
      <c r="H145" t="s">
        <v>266</v>
      </c>
      <c r="I145" s="38">
        <v>7.0000000000000007E-2</v>
      </c>
      <c r="J145" s="31">
        <v>31</v>
      </c>
      <c r="K145" s="18">
        <v>94771.43</v>
      </c>
      <c r="L145" s="18">
        <v>6822</v>
      </c>
      <c r="M145" s="18">
        <v>6634.0001000000002</v>
      </c>
      <c r="N145" s="31">
        <v>0</v>
      </c>
      <c r="O145" s="18">
        <v>6822</v>
      </c>
      <c r="P145" s="18">
        <v>6634.0001000000002</v>
      </c>
    </row>
    <row r="146" spans="1:16" x14ac:dyDescent="0.2">
      <c r="A146">
        <v>1128</v>
      </c>
      <c r="B146" t="s">
        <v>406</v>
      </c>
      <c r="C146" s="143">
        <v>0.01</v>
      </c>
      <c r="D146" s="31" t="s">
        <v>458</v>
      </c>
      <c r="E146" t="s">
        <v>411</v>
      </c>
      <c r="F146" t="s">
        <v>269</v>
      </c>
      <c r="G146" t="s">
        <v>286</v>
      </c>
      <c r="H146" t="s">
        <v>266</v>
      </c>
      <c r="I146" s="38">
        <v>7.0000000000000007E-2</v>
      </c>
      <c r="J146" s="31">
        <v>31</v>
      </c>
      <c r="K146" s="18">
        <v>94328.57</v>
      </c>
      <c r="L146" s="18">
        <v>6702</v>
      </c>
      <c r="M146" s="18">
        <v>6602.9999000000007</v>
      </c>
      <c r="N146" s="31">
        <v>0</v>
      </c>
      <c r="O146" s="18">
        <v>6702</v>
      </c>
      <c r="P146" s="18">
        <v>6602.9999000000007</v>
      </c>
    </row>
    <row r="147" spans="1:16" x14ac:dyDescent="0.2">
      <c r="A147">
        <v>1129</v>
      </c>
      <c r="B147" t="s">
        <v>406</v>
      </c>
      <c r="C147" s="143">
        <v>0.01</v>
      </c>
      <c r="D147" s="31" t="s">
        <v>458</v>
      </c>
      <c r="E147" t="s">
        <v>411</v>
      </c>
      <c r="F147" t="s">
        <v>269</v>
      </c>
      <c r="G147" t="s">
        <v>286</v>
      </c>
      <c r="H147" t="s">
        <v>266</v>
      </c>
      <c r="I147" s="38">
        <v>7.0000000000000007E-2</v>
      </c>
      <c r="J147" s="31">
        <v>31</v>
      </c>
      <c r="K147" s="18">
        <v>107614.29</v>
      </c>
      <c r="L147" s="18">
        <v>7621</v>
      </c>
      <c r="M147" s="18">
        <v>7533.0003000000006</v>
      </c>
      <c r="N147" s="31">
        <v>0</v>
      </c>
      <c r="O147" s="18">
        <v>7621</v>
      </c>
      <c r="P147" s="18">
        <v>7533.0003000000006</v>
      </c>
    </row>
    <row r="148" spans="1:16" x14ac:dyDescent="0.2">
      <c r="A148">
        <v>1130</v>
      </c>
      <c r="B148" t="s">
        <v>395</v>
      </c>
      <c r="C148" s="143">
        <v>0.01</v>
      </c>
      <c r="D148" s="31" t="s">
        <v>458</v>
      </c>
      <c r="E148" t="s">
        <v>411</v>
      </c>
      <c r="F148" t="s">
        <v>265</v>
      </c>
      <c r="G148" t="s">
        <v>286</v>
      </c>
      <c r="H148" t="s">
        <v>266</v>
      </c>
      <c r="I148" s="38">
        <v>7.0000000000000007E-2</v>
      </c>
      <c r="J148" s="31">
        <v>31</v>
      </c>
      <c r="K148" s="18">
        <v>108942.86</v>
      </c>
      <c r="L148" s="18">
        <v>7817</v>
      </c>
      <c r="M148" s="18">
        <v>7626.0002000000004</v>
      </c>
      <c r="N148" s="31">
        <v>0</v>
      </c>
      <c r="O148" s="18">
        <v>7817</v>
      </c>
      <c r="P148" s="18">
        <v>7626.0002000000004</v>
      </c>
    </row>
    <row r="149" spans="1:16" x14ac:dyDescent="0.2">
      <c r="A149">
        <v>1131</v>
      </c>
      <c r="B149" t="s">
        <v>395</v>
      </c>
      <c r="C149" s="143">
        <v>0.01</v>
      </c>
      <c r="D149" s="31" t="s">
        <v>458</v>
      </c>
      <c r="E149" t="s">
        <v>411</v>
      </c>
      <c r="F149" t="s">
        <v>265</v>
      </c>
      <c r="G149" t="s">
        <v>286</v>
      </c>
      <c r="H149" t="s">
        <v>266</v>
      </c>
      <c r="I149" s="38">
        <v>7.0000000000000007E-2</v>
      </c>
      <c r="J149" s="31">
        <v>31</v>
      </c>
      <c r="K149" s="18">
        <v>95214.29</v>
      </c>
      <c r="L149" s="18">
        <v>6898</v>
      </c>
      <c r="M149" s="18">
        <v>6665.0003000000006</v>
      </c>
      <c r="N149" s="31">
        <v>0</v>
      </c>
      <c r="O149" s="18">
        <v>6898</v>
      </c>
      <c r="P149" s="18">
        <v>6665.0003000000006</v>
      </c>
    </row>
    <row r="150" spans="1:16" x14ac:dyDescent="0.2">
      <c r="A150">
        <v>1132</v>
      </c>
      <c r="B150" t="s">
        <v>406</v>
      </c>
      <c r="C150" s="143">
        <v>0.01</v>
      </c>
      <c r="D150" s="31" t="s">
        <v>458</v>
      </c>
      <c r="E150" t="s">
        <v>411</v>
      </c>
      <c r="F150" t="s">
        <v>269</v>
      </c>
      <c r="G150" t="s">
        <v>285</v>
      </c>
      <c r="H150" t="s">
        <v>266</v>
      </c>
      <c r="I150" s="38">
        <v>7.0000000000000007E-2</v>
      </c>
      <c r="J150" s="31">
        <v>31</v>
      </c>
      <c r="K150" s="18">
        <v>107614.29</v>
      </c>
      <c r="L150" s="18">
        <v>7734</v>
      </c>
      <c r="M150" s="18">
        <v>7533.0003000000006</v>
      </c>
      <c r="N150" s="31">
        <v>0</v>
      </c>
      <c r="O150" s="18">
        <v>7734</v>
      </c>
      <c r="P150" s="18">
        <v>7533.0003000000006</v>
      </c>
    </row>
    <row r="151" spans="1:16" x14ac:dyDescent="0.2">
      <c r="A151">
        <v>1133</v>
      </c>
      <c r="B151" t="s">
        <v>406</v>
      </c>
      <c r="C151" s="143">
        <v>0.01</v>
      </c>
      <c r="D151" s="31" t="s">
        <v>458</v>
      </c>
      <c r="E151" t="s">
        <v>411</v>
      </c>
      <c r="F151" t="s">
        <v>269</v>
      </c>
      <c r="G151" t="s">
        <v>285</v>
      </c>
      <c r="H151" t="s">
        <v>266</v>
      </c>
      <c r="I151" s="38">
        <v>7.0000000000000007E-2</v>
      </c>
      <c r="J151" s="31">
        <v>31</v>
      </c>
      <c r="K151" s="18">
        <v>98757.14</v>
      </c>
      <c r="L151" s="18">
        <v>7213</v>
      </c>
      <c r="M151" s="18">
        <v>6912.9998000000005</v>
      </c>
      <c r="N151" s="31">
        <v>0</v>
      </c>
      <c r="O151" s="18">
        <v>7213</v>
      </c>
      <c r="P151" s="18">
        <v>6912.9998000000005</v>
      </c>
    </row>
    <row r="152" spans="1:16" x14ac:dyDescent="0.2">
      <c r="A152">
        <v>1134</v>
      </c>
      <c r="B152" t="s">
        <v>395</v>
      </c>
      <c r="C152" s="143">
        <v>0.01</v>
      </c>
      <c r="D152" s="31" t="s">
        <v>458</v>
      </c>
      <c r="E152" t="s">
        <v>411</v>
      </c>
      <c r="F152" t="s">
        <v>265</v>
      </c>
      <c r="G152" t="s">
        <v>285</v>
      </c>
      <c r="H152" t="s">
        <v>266</v>
      </c>
      <c r="I152" s="38">
        <v>7.0000000000000007E-2</v>
      </c>
      <c r="J152" s="31">
        <v>31</v>
      </c>
      <c r="K152" s="18">
        <v>109828.57</v>
      </c>
      <c r="L152" s="18">
        <v>7919</v>
      </c>
      <c r="M152" s="18">
        <v>7687.9999000000016</v>
      </c>
      <c r="N152" s="31">
        <v>0</v>
      </c>
      <c r="O152" s="18">
        <v>7919</v>
      </c>
      <c r="P152" s="18">
        <v>7687.9999000000016</v>
      </c>
    </row>
    <row r="153" spans="1:16" x14ac:dyDescent="0.2">
      <c r="A153">
        <v>1135</v>
      </c>
      <c r="B153" t="s">
        <v>406</v>
      </c>
      <c r="C153" s="143">
        <v>0.01</v>
      </c>
      <c r="D153" s="31" t="s">
        <v>458</v>
      </c>
      <c r="E153" t="s">
        <v>411</v>
      </c>
      <c r="F153" t="s">
        <v>269</v>
      </c>
      <c r="G153" t="s">
        <v>284</v>
      </c>
      <c r="H153" t="s">
        <v>266</v>
      </c>
      <c r="I153" s="38">
        <v>7.0000000000000007E-2</v>
      </c>
      <c r="J153" s="31">
        <v>31</v>
      </c>
      <c r="K153" s="18">
        <v>105400</v>
      </c>
      <c r="L153" s="18">
        <v>7562</v>
      </c>
      <c r="M153" s="18">
        <v>7378.0000000000009</v>
      </c>
      <c r="N153" s="31">
        <v>0</v>
      </c>
      <c r="O153" s="18">
        <v>7562</v>
      </c>
      <c r="P153" s="18">
        <v>7378.0000000000009</v>
      </c>
    </row>
    <row r="154" spans="1:16" x14ac:dyDescent="0.2">
      <c r="A154">
        <v>1136</v>
      </c>
      <c r="B154" t="s">
        <v>406</v>
      </c>
      <c r="C154" s="143">
        <v>0.01</v>
      </c>
      <c r="D154" s="31" t="s">
        <v>458</v>
      </c>
      <c r="E154" t="s">
        <v>411</v>
      </c>
      <c r="F154" t="s">
        <v>269</v>
      </c>
      <c r="G154" t="s">
        <v>284</v>
      </c>
      <c r="H154" t="s">
        <v>266</v>
      </c>
      <c r="I154" s="38">
        <v>7.0000000000000007E-2</v>
      </c>
      <c r="J154" s="31">
        <v>31</v>
      </c>
      <c r="K154" s="18">
        <v>108500</v>
      </c>
      <c r="L154" s="18">
        <v>7924</v>
      </c>
      <c r="M154" s="18">
        <v>7595.0000000000009</v>
      </c>
      <c r="N154" s="31">
        <v>0</v>
      </c>
      <c r="O154" s="18">
        <v>7924</v>
      </c>
      <c r="P154" s="18">
        <v>7595.0000000000009</v>
      </c>
    </row>
    <row r="155" spans="1:16" x14ac:dyDescent="0.2">
      <c r="A155">
        <v>1137</v>
      </c>
      <c r="B155" t="s">
        <v>395</v>
      </c>
      <c r="C155" s="143">
        <v>0.01</v>
      </c>
      <c r="D155" s="31" t="s">
        <v>458</v>
      </c>
      <c r="E155" t="s">
        <v>411</v>
      </c>
      <c r="F155" t="s">
        <v>265</v>
      </c>
      <c r="G155" t="s">
        <v>284</v>
      </c>
      <c r="H155" t="s">
        <v>266</v>
      </c>
      <c r="I155" s="38">
        <v>7.0000000000000007E-2</v>
      </c>
      <c r="J155" s="31">
        <v>31</v>
      </c>
      <c r="K155" s="18">
        <v>93885.71</v>
      </c>
      <c r="L155" s="18">
        <v>6824</v>
      </c>
      <c r="M155" s="18">
        <v>6571.9997000000012</v>
      </c>
      <c r="N155" s="31">
        <v>0</v>
      </c>
      <c r="O155" s="18">
        <v>6824</v>
      </c>
      <c r="P155" s="18">
        <v>6571.9997000000012</v>
      </c>
    </row>
    <row r="156" spans="1:16" x14ac:dyDescent="0.2">
      <c r="A156">
        <v>1138</v>
      </c>
      <c r="B156" t="s">
        <v>401</v>
      </c>
      <c r="C156" s="143">
        <v>0.05</v>
      </c>
      <c r="D156" s="31" t="s">
        <v>458</v>
      </c>
      <c r="E156" t="s">
        <v>411</v>
      </c>
      <c r="F156" t="s">
        <v>269</v>
      </c>
      <c r="G156" t="s">
        <v>283</v>
      </c>
      <c r="H156" t="s">
        <v>266</v>
      </c>
      <c r="I156" s="38">
        <v>4.36E-2</v>
      </c>
      <c r="J156" s="31">
        <v>31</v>
      </c>
      <c r="K156" s="18">
        <v>126559.65</v>
      </c>
      <c r="L156" s="18">
        <v>5544</v>
      </c>
      <c r="M156" s="18">
        <v>5518.0007399999995</v>
      </c>
      <c r="N156" s="31">
        <v>0</v>
      </c>
      <c r="O156" s="18">
        <v>5544</v>
      </c>
      <c r="P156" s="18">
        <v>5518.0007399999995</v>
      </c>
    </row>
    <row r="157" spans="1:16" x14ac:dyDescent="0.2">
      <c r="A157">
        <v>1139</v>
      </c>
      <c r="B157" t="s">
        <v>401</v>
      </c>
      <c r="C157" s="143">
        <v>0.05</v>
      </c>
      <c r="D157" s="31" t="s">
        <v>458</v>
      </c>
      <c r="E157" t="s">
        <v>411</v>
      </c>
      <c r="F157" t="s">
        <v>269</v>
      </c>
      <c r="G157" t="s">
        <v>283</v>
      </c>
      <c r="H157" t="s">
        <v>266</v>
      </c>
      <c r="I157" s="38">
        <v>5.3600000000000002E-2</v>
      </c>
      <c r="J157" s="31">
        <v>31</v>
      </c>
      <c r="K157" s="18">
        <v>87910.45</v>
      </c>
      <c r="L157" s="18">
        <v>4764</v>
      </c>
      <c r="M157" s="18">
        <v>4712.0001199999997</v>
      </c>
      <c r="N157" s="31">
        <v>0</v>
      </c>
      <c r="O157" s="18">
        <v>4764</v>
      </c>
      <c r="P157" s="18">
        <v>4712.0001199999997</v>
      </c>
    </row>
    <row r="158" spans="1:16" x14ac:dyDescent="0.2">
      <c r="A158">
        <v>1140</v>
      </c>
      <c r="B158" t="s">
        <v>401</v>
      </c>
      <c r="C158" s="143">
        <v>0.05</v>
      </c>
      <c r="D158" s="31" t="s">
        <v>458</v>
      </c>
      <c r="E158" t="s">
        <v>411</v>
      </c>
      <c r="F158" t="s">
        <v>269</v>
      </c>
      <c r="G158" t="s">
        <v>283</v>
      </c>
      <c r="H158" t="s">
        <v>266</v>
      </c>
      <c r="I158" s="38">
        <v>4.36E-2</v>
      </c>
      <c r="J158" s="31">
        <v>31</v>
      </c>
      <c r="K158" s="18">
        <v>127981.65</v>
      </c>
      <c r="L158" s="18">
        <v>5615</v>
      </c>
      <c r="M158" s="18">
        <v>5579.9999399999997</v>
      </c>
      <c r="N158" s="31">
        <v>0</v>
      </c>
      <c r="O158" s="18">
        <v>5615</v>
      </c>
      <c r="P158" s="18">
        <v>5579.9999399999997</v>
      </c>
    </row>
    <row r="159" spans="1:16" x14ac:dyDescent="0.2">
      <c r="A159">
        <v>1141</v>
      </c>
      <c r="B159" t="s">
        <v>401</v>
      </c>
      <c r="C159" s="143">
        <v>0.05</v>
      </c>
      <c r="D159" s="31" t="s">
        <v>458</v>
      </c>
      <c r="E159" t="s">
        <v>411</v>
      </c>
      <c r="F159" t="s">
        <v>269</v>
      </c>
      <c r="G159" t="s">
        <v>283</v>
      </c>
      <c r="H159" t="s">
        <v>266</v>
      </c>
      <c r="I159" s="38">
        <v>5.3600000000000002E-2</v>
      </c>
      <c r="J159" s="31">
        <v>31</v>
      </c>
      <c r="K159" s="18">
        <v>102947.75</v>
      </c>
      <c r="L159" s="18">
        <v>5588</v>
      </c>
      <c r="M159" s="18">
        <v>5517.9994000000006</v>
      </c>
      <c r="N159" s="31">
        <v>0</v>
      </c>
      <c r="O159" s="18">
        <v>5588</v>
      </c>
      <c r="P159" s="18">
        <v>5517.9994000000006</v>
      </c>
    </row>
    <row r="160" spans="1:16" x14ac:dyDescent="0.2">
      <c r="A160">
        <v>1142</v>
      </c>
      <c r="B160" t="s">
        <v>401</v>
      </c>
      <c r="C160" s="143">
        <v>0.05</v>
      </c>
      <c r="D160" s="31" t="s">
        <v>458</v>
      </c>
      <c r="E160" t="s">
        <v>411</v>
      </c>
      <c r="F160" t="s">
        <v>269</v>
      </c>
      <c r="G160" t="s">
        <v>283</v>
      </c>
      <c r="H160" t="s">
        <v>266</v>
      </c>
      <c r="I160" s="38">
        <v>4.36E-2</v>
      </c>
      <c r="J160" s="31">
        <v>31</v>
      </c>
      <c r="K160" s="18">
        <v>113761.45</v>
      </c>
      <c r="L160" s="18">
        <v>5196</v>
      </c>
      <c r="M160" s="18">
        <v>4959.9992199999997</v>
      </c>
      <c r="N160" s="31">
        <v>0</v>
      </c>
      <c r="O160" s="18">
        <v>5196</v>
      </c>
      <c r="P160" s="18">
        <v>4959.9992199999997</v>
      </c>
    </row>
    <row r="161" spans="1:16" x14ac:dyDescent="0.2">
      <c r="A161">
        <v>1143</v>
      </c>
      <c r="B161" t="s">
        <v>401</v>
      </c>
      <c r="C161" s="143">
        <v>0.05</v>
      </c>
      <c r="D161" s="31" t="s">
        <v>458</v>
      </c>
      <c r="E161" t="s">
        <v>411</v>
      </c>
      <c r="F161" t="s">
        <v>269</v>
      </c>
      <c r="G161" t="s">
        <v>283</v>
      </c>
      <c r="H161" t="s">
        <v>266</v>
      </c>
      <c r="I161" s="38">
        <v>5.3600000000000002E-2</v>
      </c>
      <c r="J161" s="31">
        <v>31</v>
      </c>
      <c r="K161" s="18">
        <v>101791.05</v>
      </c>
      <c r="L161" s="18">
        <v>5456</v>
      </c>
      <c r="M161" s="18">
        <v>5456.0002800000002</v>
      </c>
      <c r="N161" s="31">
        <v>0</v>
      </c>
      <c r="O161" s="18">
        <v>5456</v>
      </c>
      <c r="P161" s="18">
        <v>5456.0002800000002</v>
      </c>
    </row>
    <row r="162" spans="1:16" x14ac:dyDescent="0.2">
      <c r="A162">
        <v>1144</v>
      </c>
      <c r="B162" t="s">
        <v>406</v>
      </c>
      <c r="C162" s="143">
        <v>0.01</v>
      </c>
      <c r="D162" s="31" t="s">
        <v>458</v>
      </c>
      <c r="E162" t="s">
        <v>411</v>
      </c>
      <c r="F162" t="s">
        <v>269</v>
      </c>
      <c r="G162" t="s">
        <v>282</v>
      </c>
      <c r="H162" t="s">
        <v>266</v>
      </c>
      <c r="I162" s="38">
        <v>7.0000000000000007E-2</v>
      </c>
      <c r="J162" s="31">
        <v>31</v>
      </c>
      <c r="K162" s="18">
        <v>89900</v>
      </c>
      <c r="L162" s="18">
        <v>6398</v>
      </c>
      <c r="M162" s="18">
        <v>6293.0000000000009</v>
      </c>
      <c r="N162" s="31">
        <v>0</v>
      </c>
      <c r="O162" s="18">
        <v>6398</v>
      </c>
      <c r="P162" s="18">
        <v>6293.0000000000009</v>
      </c>
    </row>
    <row r="163" spans="1:16" x14ac:dyDescent="0.2">
      <c r="A163">
        <v>1145</v>
      </c>
      <c r="B163" t="s">
        <v>406</v>
      </c>
      <c r="C163" s="143">
        <v>0.01</v>
      </c>
      <c r="D163" s="31" t="s">
        <v>458</v>
      </c>
      <c r="E163" t="s">
        <v>411</v>
      </c>
      <c r="F163" t="s">
        <v>269</v>
      </c>
      <c r="G163" t="s">
        <v>282</v>
      </c>
      <c r="H163" t="s">
        <v>266</v>
      </c>
      <c r="I163" s="38">
        <v>7.0000000000000007E-2</v>
      </c>
      <c r="J163" s="31">
        <v>31</v>
      </c>
      <c r="K163" s="18">
        <v>102742.86</v>
      </c>
      <c r="L163" s="18">
        <v>7396</v>
      </c>
      <c r="M163" s="18">
        <v>7192.0002000000004</v>
      </c>
      <c r="N163" s="31">
        <v>0</v>
      </c>
      <c r="O163" s="18">
        <v>7396</v>
      </c>
      <c r="P163" s="18">
        <v>7192.0002000000004</v>
      </c>
    </row>
    <row r="164" spans="1:16" x14ac:dyDescent="0.2">
      <c r="A164">
        <v>1146</v>
      </c>
      <c r="B164" t="s">
        <v>395</v>
      </c>
      <c r="C164" s="143">
        <v>0.01</v>
      </c>
      <c r="D164" s="31" t="s">
        <v>458</v>
      </c>
      <c r="E164" t="s">
        <v>411</v>
      </c>
      <c r="F164" t="s">
        <v>265</v>
      </c>
      <c r="G164" t="s">
        <v>282</v>
      </c>
      <c r="H164" t="s">
        <v>266</v>
      </c>
      <c r="I164" s="38">
        <v>7.0000000000000007E-2</v>
      </c>
      <c r="J164" s="31">
        <v>31</v>
      </c>
      <c r="K164" s="18">
        <v>91671.43</v>
      </c>
      <c r="L164" s="18">
        <v>6620</v>
      </c>
      <c r="M164" s="18">
        <v>6417.0001000000002</v>
      </c>
      <c r="N164" s="31">
        <v>0</v>
      </c>
      <c r="O164" s="18">
        <v>6620</v>
      </c>
      <c r="P164" s="18">
        <v>6417.0001000000002</v>
      </c>
    </row>
    <row r="165" spans="1:16" x14ac:dyDescent="0.2">
      <c r="A165">
        <v>1147</v>
      </c>
      <c r="B165" t="s">
        <v>406</v>
      </c>
      <c r="C165" s="143">
        <v>0.01</v>
      </c>
      <c r="D165" s="31" t="s">
        <v>862</v>
      </c>
      <c r="E165" t="s">
        <v>391</v>
      </c>
      <c r="F165" t="s">
        <v>269</v>
      </c>
      <c r="G165" t="s">
        <v>281</v>
      </c>
      <c r="H165" t="s">
        <v>272</v>
      </c>
      <c r="I165" s="38">
        <v>2.5000000000000001E-2</v>
      </c>
      <c r="J165" s="31">
        <v>31</v>
      </c>
      <c r="K165" s="18">
        <v>162440</v>
      </c>
      <c r="L165" s="18">
        <v>4352</v>
      </c>
      <c r="M165" s="18">
        <v>4061</v>
      </c>
      <c r="N165" s="31">
        <v>465</v>
      </c>
      <c r="O165" s="18">
        <v>3887</v>
      </c>
      <c r="P165" s="18">
        <v>3596</v>
      </c>
    </row>
    <row r="166" spans="1:16" x14ac:dyDescent="0.2">
      <c r="A166">
        <v>1148</v>
      </c>
      <c r="B166" t="s">
        <v>406</v>
      </c>
      <c r="C166" s="143">
        <v>0.01</v>
      </c>
      <c r="D166" s="31" t="s">
        <v>862</v>
      </c>
      <c r="E166" t="s">
        <v>391</v>
      </c>
      <c r="F166" t="s">
        <v>269</v>
      </c>
      <c r="G166" t="s">
        <v>281</v>
      </c>
      <c r="H166" t="s">
        <v>272</v>
      </c>
      <c r="I166" s="38">
        <v>2.5000000000000001E-2</v>
      </c>
      <c r="J166" s="31">
        <v>31</v>
      </c>
      <c r="K166" s="18">
        <v>121520</v>
      </c>
      <c r="L166" s="18">
        <v>3144</v>
      </c>
      <c r="M166" s="18">
        <v>3038</v>
      </c>
      <c r="N166" s="31">
        <v>465</v>
      </c>
      <c r="O166" s="18">
        <v>2679</v>
      </c>
      <c r="P166" s="18">
        <v>2573</v>
      </c>
    </row>
    <row r="167" spans="1:16" x14ac:dyDescent="0.2">
      <c r="A167">
        <v>1149</v>
      </c>
      <c r="B167" t="s">
        <v>406</v>
      </c>
      <c r="C167" s="143">
        <v>0.01</v>
      </c>
      <c r="D167" s="31" t="s">
        <v>862</v>
      </c>
      <c r="E167" t="s">
        <v>391</v>
      </c>
      <c r="F167" t="s">
        <v>269</v>
      </c>
      <c r="G167" t="s">
        <v>281</v>
      </c>
      <c r="H167" t="s">
        <v>272</v>
      </c>
      <c r="I167" s="38">
        <v>2.5000000000000001E-2</v>
      </c>
      <c r="J167" s="31">
        <v>31</v>
      </c>
      <c r="K167" s="18">
        <v>128960</v>
      </c>
      <c r="L167" s="18">
        <v>3460</v>
      </c>
      <c r="M167" s="18">
        <v>3224</v>
      </c>
      <c r="N167" s="31">
        <v>465</v>
      </c>
      <c r="O167" s="18">
        <v>2995</v>
      </c>
      <c r="P167" s="18">
        <v>2759</v>
      </c>
    </row>
    <row r="168" spans="1:16" x14ac:dyDescent="0.2">
      <c r="A168">
        <v>1150</v>
      </c>
      <c r="B168" t="s">
        <v>406</v>
      </c>
      <c r="C168" s="143">
        <v>0.01</v>
      </c>
      <c r="D168" s="31" t="s">
        <v>862</v>
      </c>
      <c r="E168" t="s">
        <v>391</v>
      </c>
      <c r="F168" t="s">
        <v>269</v>
      </c>
      <c r="G168" t="s">
        <v>281</v>
      </c>
      <c r="H168" t="s">
        <v>272</v>
      </c>
      <c r="I168" s="38">
        <v>2.5000000000000001E-2</v>
      </c>
      <c r="J168" s="31">
        <v>31</v>
      </c>
      <c r="K168" s="18">
        <v>135160</v>
      </c>
      <c r="L168" s="18">
        <v>3570</v>
      </c>
      <c r="M168" s="18">
        <v>3379</v>
      </c>
      <c r="N168" s="31">
        <v>465</v>
      </c>
      <c r="O168" s="18">
        <v>3105</v>
      </c>
      <c r="P168" s="18">
        <v>2914</v>
      </c>
    </row>
    <row r="169" spans="1:16" x14ac:dyDescent="0.2">
      <c r="A169">
        <v>1151</v>
      </c>
      <c r="B169" t="s">
        <v>406</v>
      </c>
      <c r="C169" s="143">
        <v>0.01</v>
      </c>
      <c r="D169" s="31" t="s">
        <v>862</v>
      </c>
      <c r="E169" t="s">
        <v>391</v>
      </c>
      <c r="F169" t="s">
        <v>269</v>
      </c>
      <c r="G169" t="s">
        <v>281</v>
      </c>
      <c r="H169" t="s">
        <v>272</v>
      </c>
      <c r="I169" s="38">
        <v>2.5000000000000001E-2</v>
      </c>
      <c r="J169" s="31">
        <v>31</v>
      </c>
      <c r="K169" s="18">
        <v>163680</v>
      </c>
      <c r="L169" s="18">
        <v>4406</v>
      </c>
      <c r="M169" s="18">
        <v>4092</v>
      </c>
      <c r="N169" s="31">
        <v>465</v>
      </c>
      <c r="O169" s="18">
        <v>3941</v>
      </c>
      <c r="P169" s="18">
        <v>3627</v>
      </c>
    </row>
    <row r="170" spans="1:16" x14ac:dyDescent="0.2">
      <c r="A170">
        <v>1152</v>
      </c>
      <c r="B170" t="s">
        <v>406</v>
      </c>
      <c r="C170" s="143">
        <v>0.05</v>
      </c>
      <c r="D170" s="31" t="s">
        <v>458</v>
      </c>
      <c r="E170" t="s">
        <v>391</v>
      </c>
      <c r="F170" t="s">
        <v>269</v>
      </c>
      <c r="G170" t="s">
        <v>276</v>
      </c>
      <c r="H170" t="s">
        <v>266</v>
      </c>
      <c r="I170" s="38">
        <v>5.9400000000000001E-2</v>
      </c>
      <c r="J170" s="31">
        <v>31</v>
      </c>
      <c r="K170" s="18">
        <v>114814.8</v>
      </c>
      <c r="L170" s="18">
        <v>6956</v>
      </c>
      <c r="M170" s="18">
        <v>6819.9991200000004</v>
      </c>
      <c r="N170" s="31">
        <v>0</v>
      </c>
      <c r="O170" s="18">
        <v>6956</v>
      </c>
      <c r="P170" s="18">
        <v>6819.9991200000004</v>
      </c>
    </row>
    <row r="171" spans="1:16" x14ac:dyDescent="0.2">
      <c r="A171">
        <v>1153</v>
      </c>
      <c r="B171" t="s">
        <v>406</v>
      </c>
      <c r="C171" s="143">
        <v>0.05</v>
      </c>
      <c r="D171" s="31" t="s">
        <v>458</v>
      </c>
      <c r="E171" t="s">
        <v>391</v>
      </c>
      <c r="F171" t="s">
        <v>269</v>
      </c>
      <c r="G171" t="s">
        <v>276</v>
      </c>
      <c r="H171" t="s">
        <v>266</v>
      </c>
      <c r="I171" s="38">
        <v>5.9400000000000001E-2</v>
      </c>
      <c r="J171" s="31">
        <v>31</v>
      </c>
      <c r="K171" s="18">
        <v>108552.2</v>
      </c>
      <c r="L171" s="18">
        <v>6530</v>
      </c>
      <c r="M171" s="18">
        <v>6448.0006800000001</v>
      </c>
      <c r="N171" s="31">
        <v>0</v>
      </c>
      <c r="O171" s="18">
        <v>6530</v>
      </c>
      <c r="P171" s="18">
        <v>6448.0006800000001</v>
      </c>
    </row>
    <row r="172" spans="1:16" x14ac:dyDescent="0.2">
      <c r="A172">
        <v>1154</v>
      </c>
      <c r="B172" t="s">
        <v>406</v>
      </c>
      <c r="C172" s="143">
        <v>0.05</v>
      </c>
      <c r="D172" s="31" t="s">
        <v>458</v>
      </c>
      <c r="E172" t="s">
        <v>391</v>
      </c>
      <c r="F172" t="s">
        <v>269</v>
      </c>
      <c r="G172" t="s">
        <v>276</v>
      </c>
      <c r="H172" t="s">
        <v>266</v>
      </c>
      <c r="I172" s="38">
        <v>5.9400000000000001E-2</v>
      </c>
      <c r="J172" s="31">
        <v>31</v>
      </c>
      <c r="K172" s="18">
        <v>110117.85</v>
      </c>
      <c r="L172" s="18">
        <v>6665</v>
      </c>
      <c r="M172" s="18">
        <v>6541.0002900000009</v>
      </c>
      <c r="N172" s="31">
        <v>0</v>
      </c>
      <c r="O172" s="18">
        <v>6665</v>
      </c>
      <c r="P172" s="18">
        <v>6541.0002900000009</v>
      </c>
    </row>
    <row r="173" spans="1:16" x14ac:dyDescent="0.2">
      <c r="A173">
        <v>1155</v>
      </c>
      <c r="B173" t="s">
        <v>406</v>
      </c>
      <c r="C173" s="143">
        <v>0.05</v>
      </c>
      <c r="D173" s="31" t="s">
        <v>458</v>
      </c>
      <c r="E173" t="s">
        <v>391</v>
      </c>
      <c r="F173" t="s">
        <v>269</v>
      </c>
      <c r="G173" t="s">
        <v>276</v>
      </c>
      <c r="H173" t="s">
        <v>266</v>
      </c>
      <c r="I173" s="38">
        <v>5.9400000000000001E-2</v>
      </c>
      <c r="J173" s="31">
        <v>31</v>
      </c>
      <c r="K173" s="18">
        <v>113249.15</v>
      </c>
      <c r="L173" s="18">
        <v>6906</v>
      </c>
      <c r="M173" s="18">
        <v>6726.9995099999996</v>
      </c>
      <c r="N173" s="31">
        <v>0</v>
      </c>
      <c r="O173" s="18">
        <v>6906</v>
      </c>
      <c r="P173" s="18">
        <v>6726.9995099999996</v>
      </c>
    </row>
    <row r="174" spans="1:16" x14ac:dyDescent="0.2">
      <c r="A174">
        <v>1156</v>
      </c>
      <c r="B174" t="s">
        <v>406</v>
      </c>
      <c r="C174" s="143">
        <v>0.05</v>
      </c>
      <c r="D174" s="31" t="s">
        <v>458</v>
      </c>
      <c r="E174" t="s">
        <v>391</v>
      </c>
      <c r="F174" t="s">
        <v>269</v>
      </c>
      <c r="G174" t="s">
        <v>280</v>
      </c>
      <c r="H174" t="s">
        <v>266</v>
      </c>
      <c r="I174" s="38">
        <v>5.9400000000000001E-2</v>
      </c>
      <c r="J174" s="31">
        <v>31</v>
      </c>
      <c r="K174" s="18">
        <v>116902.35</v>
      </c>
      <c r="L174" s="18">
        <v>7233</v>
      </c>
      <c r="M174" s="18">
        <v>6943.9995900000004</v>
      </c>
      <c r="N174" s="31">
        <v>0</v>
      </c>
      <c r="O174" s="18">
        <v>7233</v>
      </c>
      <c r="P174" s="18">
        <v>6943.9995900000004</v>
      </c>
    </row>
    <row r="175" spans="1:16" x14ac:dyDescent="0.2">
      <c r="A175">
        <v>1157</v>
      </c>
      <c r="B175" t="s">
        <v>406</v>
      </c>
      <c r="C175" s="143">
        <v>0.05</v>
      </c>
      <c r="D175" s="31" t="s">
        <v>458</v>
      </c>
      <c r="E175" t="s">
        <v>391</v>
      </c>
      <c r="F175" t="s">
        <v>269</v>
      </c>
      <c r="G175" t="s">
        <v>280</v>
      </c>
      <c r="H175" t="s">
        <v>266</v>
      </c>
      <c r="I175" s="38">
        <v>5.9400000000000001E-2</v>
      </c>
      <c r="J175" s="31">
        <v>31</v>
      </c>
      <c r="K175" s="18">
        <v>115858.6</v>
      </c>
      <c r="L175" s="18">
        <v>7272</v>
      </c>
      <c r="M175" s="18">
        <v>6882.0008400000006</v>
      </c>
      <c r="N175" s="31">
        <v>0</v>
      </c>
      <c r="O175" s="18">
        <v>7272</v>
      </c>
      <c r="P175" s="18">
        <v>6882.0008400000006</v>
      </c>
    </row>
    <row r="176" spans="1:16" x14ac:dyDescent="0.2">
      <c r="A176">
        <v>1158</v>
      </c>
      <c r="B176" t="s">
        <v>406</v>
      </c>
      <c r="C176" s="143">
        <v>0.05</v>
      </c>
      <c r="D176" s="31" t="s">
        <v>458</v>
      </c>
      <c r="E176" t="s">
        <v>391</v>
      </c>
      <c r="F176" t="s">
        <v>269</v>
      </c>
      <c r="G176" t="s">
        <v>275</v>
      </c>
      <c r="H176" t="s">
        <v>266</v>
      </c>
      <c r="I176" s="38">
        <v>5.9400000000000001E-2</v>
      </c>
      <c r="J176" s="31">
        <v>31</v>
      </c>
      <c r="K176" s="18">
        <v>123643.1</v>
      </c>
      <c r="L176" s="18">
        <v>7698</v>
      </c>
      <c r="M176" s="18">
        <v>7344.4001400000006</v>
      </c>
      <c r="N176" s="31">
        <v>0</v>
      </c>
      <c r="O176" s="18">
        <v>7698</v>
      </c>
      <c r="P176" s="18">
        <v>7344.4001400000006</v>
      </c>
    </row>
    <row r="177" spans="1:16" x14ac:dyDescent="0.2">
      <c r="A177">
        <v>1159</v>
      </c>
      <c r="B177" t="s">
        <v>406</v>
      </c>
      <c r="C177" s="143">
        <v>0.05</v>
      </c>
      <c r="D177" s="31" t="s">
        <v>458</v>
      </c>
      <c r="E177" t="s">
        <v>391</v>
      </c>
      <c r="F177" t="s">
        <v>269</v>
      </c>
      <c r="G177" t="s">
        <v>275</v>
      </c>
      <c r="H177" t="s">
        <v>266</v>
      </c>
      <c r="I177" s="38">
        <v>5.9400000000000001E-2</v>
      </c>
      <c r="J177" s="31">
        <v>31</v>
      </c>
      <c r="K177" s="18">
        <v>125989</v>
      </c>
      <c r="L177" s="18">
        <v>7180</v>
      </c>
      <c r="M177" s="18">
        <v>7483.7466000000004</v>
      </c>
      <c r="N177" s="31">
        <v>0</v>
      </c>
      <c r="O177" s="18">
        <v>7180</v>
      </c>
      <c r="P177" s="18">
        <v>7483.7466000000004</v>
      </c>
    </row>
    <row r="178" spans="1:16" x14ac:dyDescent="0.2">
      <c r="A178">
        <v>1160</v>
      </c>
      <c r="B178" t="s">
        <v>395</v>
      </c>
      <c r="C178" s="143">
        <v>0.01</v>
      </c>
      <c r="D178" s="31" t="s">
        <v>458</v>
      </c>
      <c r="E178" t="s">
        <v>391</v>
      </c>
      <c r="F178" t="s">
        <v>265</v>
      </c>
      <c r="G178" t="s">
        <v>279</v>
      </c>
      <c r="H178" t="s">
        <v>266</v>
      </c>
      <c r="I178" s="38">
        <v>8.1900000000000001E-2</v>
      </c>
      <c r="J178" s="31">
        <v>31</v>
      </c>
      <c r="K178" s="18">
        <v>71916.97</v>
      </c>
      <c r="L178" s="18">
        <v>5998</v>
      </c>
      <c r="M178" s="18">
        <v>5889.9998430000005</v>
      </c>
      <c r="N178" s="31">
        <v>0</v>
      </c>
      <c r="O178" s="18">
        <v>5998</v>
      </c>
      <c r="P178" s="18">
        <v>5889.9998430000005</v>
      </c>
    </row>
    <row r="179" spans="1:16" x14ac:dyDescent="0.2">
      <c r="A179">
        <v>1161</v>
      </c>
      <c r="B179" t="s">
        <v>395</v>
      </c>
      <c r="C179" s="143">
        <v>0.01</v>
      </c>
      <c r="D179" s="31" t="s">
        <v>458</v>
      </c>
      <c r="E179" t="s">
        <v>391</v>
      </c>
      <c r="F179" t="s">
        <v>265</v>
      </c>
      <c r="G179" t="s">
        <v>279</v>
      </c>
      <c r="H179" t="s">
        <v>266</v>
      </c>
      <c r="I179" s="38">
        <v>8.1900000000000001E-2</v>
      </c>
      <c r="J179" s="31">
        <v>31</v>
      </c>
      <c r="K179" s="18">
        <v>64725.27</v>
      </c>
      <c r="L179" s="18">
        <v>5469</v>
      </c>
      <c r="M179" s="18">
        <v>5300.999613</v>
      </c>
      <c r="N179" s="31">
        <v>0</v>
      </c>
      <c r="O179" s="18">
        <v>5469</v>
      </c>
      <c r="P179" s="18">
        <v>5300.999613</v>
      </c>
    </row>
    <row r="180" spans="1:16" x14ac:dyDescent="0.2">
      <c r="A180">
        <v>1162</v>
      </c>
      <c r="B180" t="s">
        <v>395</v>
      </c>
      <c r="C180" s="143">
        <v>0.01</v>
      </c>
      <c r="D180" s="31" t="s">
        <v>458</v>
      </c>
      <c r="E180" t="s">
        <v>391</v>
      </c>
      <c r="F180" t="s">
        <v>265</v>
      </c>
      <c r="G180" t="s">
        <v>279</v>
      </c>
      <c r="H180" t="s">
        <v>266</v>
      </c>
      <c r="I180" s="38">
        <v>8.1900000000000001E-2</v>
      </c>
      <c r="J180" s="31">
        <v>31</v>
      </c>
      <c r="K180" s="18">
        <v>67374.850000000006</v>
      </c>
      <c r="L180" s="18">
        <v>5702</v>
      </c>
      <c r="M180" s="18">
        <v>5518.0002150000009</v>
      </c>
      <c r="N180" s="31">
        <v>0</v>
      </c>
      <c r="O180" s="18">
        <v>5702</v>
      </c>
      <c r="P180" s="18">
        <v>5518.0002150000009</v>
      </c>
    </row>
    <row r="181" spans="1:16" x14ac:dyDescent="0.2">
      <c r="A181">
        <v>1163</v>
      </c>
      <c r="B181" t="s">
        <v>395</v>
      </c>
      <c r="C181" s="143">
        <v>0.25</v>
      </c>
      <c r="D181" s="31" t="s">
        <v>458</v>
      </c>
      <c r="E181" t="s">
        <v>391</v>
      </c>
      <c r="F181" t="s">
        <v>269</v>
      </c>
      <c r="G181" t="s">
        <v>278</v>
      </c>
      <c r="H181" t="s">
        <v>270</v>
      </c>
      <c r="I181" s="38">
        <v>5.2400000000000002E-2</v>
      </c>
      <c r="J181" s="31">
        <v>31</v>
      </c>
      <c r="K181" s="18">
        <v>126011.5</v>
      </c>
      <c r="L181" s="18">
        <v>6867</v>
      </c>
      <c r="M181" s="18">
        <v>6603.0026000000007</v>
      </c>
      <c r="N181" s="31">
        <v>0</v>
      </c>
      <c r="O181" s="18">
        <v>6867</v>
      </c>
      <c r="P181" s="18">
        <v>6603.0026000000007</v>
      </c>
    </row>
    <row r="182" spans="1:16" x14ac:dyDescent="0.2">
      <c r="A182">
        <v>1164</v>
      </c>
      <c r="B182" t="s">
        <v>395</v>
      </c>
      <c r="C182" s="143">
        <v>0.25</v>
      </c>
      <c r="D182" s="31" t="s">
        <v>458</v>
      </c>
      <c r="E182" t="s">
        <v>391</v>
      </c>
      <c r="F182" t="s">
        <v>269</v>
      </c>
      <c r="G182" t="s">
        <v>278</v>
      </c>
      <c r="H182" t="s">
        <v>270</v>
      </c>
      <c r="I182" s="38">
        <v>6.7900000000000002E-2</v>
      </c>
      <c r="J182" s="31">
        <v>31</v>
      </c>
      <c r="K182" s="18">
        <v>98159</v>
      </c>
      <c r="L182" s="18">
        <v>6754</v>
      </c>
      <c r="M182" s="18">
        <v>6664.9961000000003</v>
      </c>
      <c r="N182" s="31">
        <v>0</v>
      </c>
      <c r="O182" s="18">
        <v>6754</v>
      </c>
      <c r="P182" s="18">
        <v>6664.9961000000003</v>
      </c>
    </row>
    <row r="183" spans="1:16" x14ac:dyDescent="0.2">
      <c r="A183">
        <v>1165</v>
      </c>
      <c r="B183" t="s">
        <v>395</v>
      </c>
      <c r="C183" s="143">
        <v>0.25</v>
      </c>
      <c r="D183" s="31" t="s">
        <v>458</v>
      </c>
      <c r="E183" t="s">
        <v>391</v>
      </c>
      <c r="F183" t="s">
        <v>269</v>
      </c>
      <c r="G183" t="s">
        <v>278</v>
      </c>
      <c r="H183" t="s">
        <v>270</v>
      </c>
      <c r="I183" s="38">
        <v>5.2400000000000002E-2</v>
      </c>
      <c r="J183" s="31">
        <v>31</v>
      </c>
      <c r="K183" s="18">
        <v>124828.25</v>
      </c>
      <c r="L183" s="18">
        <v>6574</v>
      </c>
      <c r="M183" s="18">
        <v>6541.0003000000006</v>
      </c>
      <c r="N183" s="31">
        <v>0</v>
      </c>
      <c r="O183" s="18">
        <v>6574</v>
      </c>
      <c r="P183" s="18">
        <v>6541.0003000000006</v>
      </c>
    </row>
    <row r="184" spans="1:16" x14ac:dyDescent="0.2">
      <c r="A184">
        <v>1166</v>
      </c>
      <c r="B184" t="s">
        <v>395</v>
      </c>
      <c r="C184" s="143">
        <v>0.25</v>
      </c>
      <c r="D184" s="31" t="s">
        <v>458</v>
      </c>
      <c r="E184" t="s">
        <v>391</v>
      </c>
      <c r="F184" t="s">
        <v>269</v>
      </c>
      <c r="G184" t="s">
        <v>278</v>
      </c>
      <c r="H184" t="s">
        <v>270</v>
      </c>
      <c r="I184" s="38">
        <v>6.7900000000000002E-2</v>
      </c>
      <c r="J184" s="31">
        <v>31</v>
      </c>
      <c r="K184" s="18">
        <v>99985.25</v>
      </c>
      <c r="L184" s="18">
        <v>7004</v>
      </c>
      <c r="M184" s="18">
        <v>6788.9984750000003</v>
      </c>
      <c r="N184" s="31">
        <v>0</v>
      </c>
      <c r="O184" s="18">
        <v>7004</v>
      </c>
      <c r="P184" s="18">
        <v>6788.9984750000003</v>
      </c>
    </row>
    <row r="185" spans="1:16" x14ac:dyDescent="0.2">
      <c r="A185">
        <v>1167</v>
      </c>
      <c r="B185" t="s">
        <v>395</v>
      </c>
      <c r="C185" s="143">
        <v>0.01</v>
      </c>
      <c r="D185" s="31" t="s">
        <v>458</v>
      </c>
      <c r="E185" t="s">
        <v>391</v>
      </c>
      <c r="F185" t="s">
        <v>265</v>
      </c>
      <c r="G185" t="s">
        <v>277</v>
      </c>
      <c r="H185" t="s">
        <v>266</v>
      </c>
      <c r="I185" s="38">
        <v>8.1900000000000001E-2</v>
      </c>
      <c r="J185" s="31">
        <v>31</v>
      </c>
      <c r="K185" s="18">
        <v>68888.89</v>
      </c>
      <c r="L185" s="18">
        <v>5745</v>
      </c>
      <c r="M185" s="18">
        <v>5642.0000909999999</v>
      </c>
      <c r="N185" s="31">
        <v>0</v>
      </c>
      <c r="O185" s="18">
        <v>5745</v>
      </c>
      <c r="P185" s="18">
        <v>5642.0000909999999</v>
      </c>
    </row>
    <row r="186" spans="1:16" x14ac:dyDescent="0.2">
      <c r="A186">
        <v>1168</v>
      </c>
      <c r="B186" t="s">
        <v>395</v>
      </c>
      <c r="C186" s="143">
        <v>0.01</v>
      </c>
      <c r="D186" s="31" t="s">
        <v>458</v>
      </c>
      <c r="E186" t="s">
        <v>391</v>
      </c>
      <c r="F186" t="s">
        <v>265</v>
      </c>
      <c r="G186" t="s">
        <v>277</v>
      </c>
      <c r="H186" t="s">
        <v>266</v>
      </c>
      <c r="I186" s="38">
        <v>8.1900000000000001E-2</v>
      </c>
      <c r="J186" s="31">
        <v>31</v>
      </c>
      <c r="K186" s="18">
        <v>69645.91</v>
      </c>
      <c r="L186" s="18">
        <v>5790</v>
      </c>
      <c r="M186" s="18">
        <v>5704.0000290000007</v>
      </c>
      <c r="N186" s="31">
        <v>0</v>
      </c>
      <c r="O186" s="18">
        <v>5790</v>
      </c>
      <c r="P186" s="18">
        <v>5704.0000290000007</v>
      </c>
    </row>
    <row r="187" spans="1:16" x14ac:dyDescent="0.2">
      <c r="A187">
        <v>1169</v>
      </c>
      <c r="B187" t="s">
        <v>395</v>
      </c>
      <c r="C187" s="143">
        <v>0.01</v>
      </c>
      <c r="D187" s="31" t="s">
        <v>458</v>
      </c>
      <c r="E187" t="s">
        <v>391</v>
      </c>
      <c r="F187" t="s">
        <v>265</v>
      </c>
      <c r="G187" t="s">
        <v>277</v>
      </c>
      <c r="H187" t="s">
        <v>266</v>
      </c>
      <c r="I187" s="38">
        <v>8.1900000000000001E-2</v>
      </c>
      <c r="J187" s="31">
        <v>31</v>
      </c>
      <c r="K187" s="18">
        <v>79487.179999999993</v>
      </c>
      <c r="L187" s="18">
        <v>6662</v>
      </c>
      <c r="M187" s="18">
        <v>6510.0000419999997</v>
      </c>
      <c r="N187" s="31">
        <v>0</v>
      </c>
      <c r="O187" s="18">
        <v>6662</v>
      </c>
      <c r="P187" s="18">
        <v>6510.0000419999997</v>
      </c>
    </row>
    <row r="188" spans="1:16" x14ac:dyDescent="0.2">
      <c r="A188">
        <v>1171</v>
      </c>
      <c r="B188" t="s">
        <v>406</v>
      </c>
      <c r="C188" s="143">
        <v>0.05</v>
      </c>
      <c r="D188" s="31" t="s">
        <v>458</v>
      </c>
      <c r="E188" t="s">
        <v>391</v>
      </c>
      <c r="F188" t="s">
        <v>269</v>
      </c>
      <c r="G188" t="s">
        <v>276</v>
      </c>
      <c r="H188" t="s">
        <v>266</v>
      </c>
      <c r="I188" s="38">
        <v>5.9400000000000001E-2</v>
      </c>
      <c r="J188" s="31">
        <v>31</v>
      </c>
      <c r="K188" s="18">
        <v>105420.9</v>
      </c>
      <c r="L188" s="18">
        <v>6371</v>
      </c>
      <c r="M188" s="18">
        <v>6262.0014599999995</v>
      </c>
      <c r="N188" s="31">
        <v>0</v>
      </c>
      <c r="O188" s="18">
        <v>6371</v>
      </c>
      <c r="P188" s="18">
        <v>6262.0014599999995</v>
      </c>
    </row>
    <row r="189" spans="1:16" x14ac:dyDescent="0.2">
      <c r="A189">
        <v>1172</v>
      </c>
      <c r="B189" t="s">
        <v>406</v>
      </c>
      <c r="C189" s="143">
        <v>0.05</v>
      </c>
      <c r="D189" s="31" t="s">
        <v>458</v>
      </c>
      <c r="E189" t="s">
        <v>391</v>
      </c>
      <c r="F189" t="s">
        <v>269</v>
      </c>
      <c r="G189" t="s">
        <v>276</v>
      </c>
      <c r="H189" t="s">
        <v>266</v>
      </c>
      <c r="I189" s="38">
        <v>5.9400000000000001E-2</v>
      </c>
      <c r="J189" s="31">
        <v>31</v>
      </c>
      <c r="K189" s="18">
        <v>106464.65</v>
      </c>
      <c r="L189" s="18">
        <v>6324</v>
      </c>
      <c r="M189" s="18">
        <v>6324.0002100000002</v>
      </c>
      <c r="N189" s="31">
        <v>0</v>
      </c>
      <c r="O189" s="18">
        <v>6324</v>
      </c>
      <c r="P189" s="18">
        <v>6324.0002100000002</v>
      </c>
    </row>
    <row r="190" spans="1:16" x14ac:dyDescent="0.2">
      <c r="A190">
        <v>2173</v>
      </c>
      <c r="B190" t="s">
        <v>401</v>
      </c>
      <c r="C190" s="143">
        <v>0.05</v>
      </c>
      <c r="D190" s="31" t="s">
        <v>458</v>
      </c>
      <c r="E190" t="s">
        <v>391</v>
      </c>
      <c r="F190" t="s">
        <v>269</v>
      </c>
      <c r="G190" t="s">
        <v>275</v>
      </c>
      <c r="H190" t="s">
        <v>266</v>
      </c>
      <c r="I190" s="38">
        <v>5.9400000000000001E-2</v>
      </c>
      <c r="J190" s="31">
        <v>15</v>
      </c>
      <c r="K190" s="18">
        <v>53852.49</v>
      </c>
      <c r="L190" s="18">
        <v>3217.4334140435835</v>
      </c>
      <c r="M190" s="18">
        <v>3198.8379059999997</v>
      </c>
      <c r="N190" s="31">
        <v>0</v>
      </c>
      <c r="O190" s="18">
        <v>3217.4334140435835</v>
      </c>
      <c r="P190" s="18">
        <v>3198.8379059999997</v>
      </c>
    </row>
    <row r="191" spans="1:16" x14ac:dyDescent="0.2">
      <c r="A191">
        <v>1174</v>
      </c>
      <c r="B191" t="s">
        <v>401</v>
      </c>
      <c r="C191" s="143">
        <v>0.05</v>
      </c>
      <c r="D191" s="31" t="s">
        <v>458</v>
      </c>
      <c r="E191" t="s">
        <v>391</v>
      </c>
      <c r="F191" t="s">
        <v>269</v>
      </c>
      <c r="G191" t="s">
        <v>275</v>
      </c>
      <c r="H191" t="s">
        <v>266</v>
      </c>
      <c r="I191" s="38">
        <v>5.9400000000000001E-2</v>
      </c>
      <c r="J191" s="31">
        <v>31</v>
      </c>
      <c r="K191" s="18">
        <v>110074.05</v>
      </c>
      <c r="L191" s="18">
        <v>6458</v>
      </c>
      <c r="M191" s="18">
        <v>6538.3985700000003</v>
      </c>
      <c r="N191" s="31">
        <v>0</v>
      </c>
      <c r="O191" s="18">
        <v>6458</v>
      </c>
      <c r="P191" s="18">
        <v>6538.3985700000003</v>
      </c>
    </row>
    <row r="192" spans="1:16" x14ac:dyDescent="0.2">
      <c r="A192">
        <v>1175</v>
      </c>
      <c r="B192" t="s">
        <v>401</v>
      </c>
      <c r="C192" s="143">
        <v>0.05</v>
      </c>
      <c r="D192" s="31" t="s">
        <v>458</v>
      </c>
      <c r="E192" t="s">
        <v>391</v>
      </c>
      <c r="F192" t="s">
        <v>269</v>
      </c>
      <c r="G192" t="s">
        <v>274</v>
      </c>
      <c r="H192" t="s">
        <v>266</v>
      </c>
      <c r="I192" s="38">
        <v>5.9400000000000001E-2</v>
      </c>
      <c r="J192" s="31">
        <v>31</v>
      </c>
      <c r="K192" s="18">
        <v>106986.55</v>
      </c>
      <c r="L192" s="18">
        <v>6305</v>
      </c>
      <c r="M192" s="18">
        <v>6355.0010700000003</v>
      </c>
      <c r="N192" s="31">
        <v>0</v>
      </c>
      <c r="O192" s="18">
        <v>6305</v>
      </c>
      <c r="P192" s="18">
        <v>6355.0010700000003</v>
      </c>
    </row>
    <row r="193" spans="1:16" x14ac:dyDescent="0.2">
      <c r="A193">
        <v>1176</v>
      </c>
      <c r="B193" t="s">
        <v>401</v>
      </c>
      <c r="C193" s="143">
        <v>0.05</v>
      </c>
      <c r="D193" s="31" t="s">
        <v>458</v>
      </c>
      <c r="E193" t="s">
        <v>391</v>
      </c>
      <c r="F193" t="s">
        <v>269</v>
      </c>
      <c r="G193" t="s">
        <v>274</v>
      </c>
      <c r="H193" t="s">
        <v>266</v>
      </c>
      <c r="I193" s="38">
        <v>5.9400000000000001E-2</v>
      </c>
      <c r="J193" s="31">
        <v>31</v>
      </c>
      <c r="K193" s="18">
        <v>107508.4</v>
      </c>
      <c r="L193" s="18">
        <v>6366</v>
      </c>
      <c r="M193" s="18">
        <v>6385.9989599999999</v>
      </c>
      <c r="N193" s="31">
        <v>0</v>
      </c>
      <c r="O193" s="18">
        <v>6366</v>
      </c>
      <c r="P193" s="18">
        <v>6385.9989599999999</v>
      </c>
    </row>
    <row r="194" spans="1:16" x14ac:dyDescent="0.2">
      <c r="A194">
        <v>1177</v>
      </c>
      <c r="B194" t="s">
        <v>401</v>
      </c>
      <c r="C194" s="143">
        <v>0.05</v>
      </c>
      <c r="D194" s="31" t="s">
        <v>458</v>
      </c>
      <c r="E194" t="s">
        <v>391</v>
      </c>
      <c r="F194" t="s">
        <v>269</v>
      </c>
      <c r="G194" t="s">
        <v>274</v>
      </c>
      <c r="H194" t="s">
        <v>266</v>
      </c>
      <c r="I194" s="38">
        <v>5.9400000000000001E-2</v>
      </c>
      <c r="J194" s="31">
        <v>31</v>
      </c>
      <c r="K194" s="18">
        <v>115555</v>
      </c>
      <c r="L194" s="18">
        <v>7552</v>
      </c>
      <c r="M194" s="18">
        <v>6863.9670000000006</v>
      </c>
      <c r="N194" s="31">
        <v>0</v>
      </c>
      <c r="O194" s="18">
        <v>7552</v>
      </c>
      <c r="P194" s="18">
        <v>6863.9670000000006</v>
      </c>
    </row>
    <row r="195" spans="1:16" x14ac:dyDescent="0.2">
      <c r="A195">
        <v>1178</v>
      </c>
      <c r="B195" t="s">
        <v>401</v>
      </c>
      <c r="C195" s="143">
        <v>0.05</v>
      </c>
      <c r="D195" s="31" t="s">
        <v>458</v>
      </c>
      <c r="E195" t="s">
        <v>391</v>
      </c>
      <c r="F195" t="s">
        <v>269</v>
      </c>
      <c r="G195" t="s">
        <v>274</v>
      </c>
      <c r="H195" t="s">
        <v>266</v>
      </c>
      <c r="I195" s="38">
        <v>5.9400000000000001E-2</v>
      </c>
      <c r="J195" s="31">
        <v>31</v>
      </c>
      <c r="K195" s="18">
        <v>107030.3</v>
      </c>
      <c r="L195" s="18">
        <v>6488</v>
      </c>
      <c r="M195" s="18">
        <v>6357.5998200000004</v>
      </c>
      <c r="N195" s="31">
        <v>0</v>
      </c>
      <c r="O195" s="18">
        <v>6488</v>
      </c>
      <c r="P195" s="18">
        <v>6357.5998200000004</v>
      </c>
    </row>
    <row r="196" spans="1:16" x14ac:dyDescent="0.2">
      <c r="A196">
        <v>1179</v>
      </c>
      <c r="B196" t="s">
        <v>401</v>
      </c>
      <c r="C196" s="143">
        <v>0.01</v>
      </c>
      <c r="D196" s="31" t="s">
        <v>458</v>
      </c>
      <c r="E196" t="s">
        <v>391</v>
      </c>
      <c r="F196" t="s">
        <v>269</v>
      </c>
      <c r="G196" t="s">
        <v>273</v>
      </c>
      <c r="H196" t="s">
        <v>272</v>
      </c>
      <c r="I196" s="38">
        <v>1.4999999999999999E-2</v>
      </c>
      <c r="J196" s="31">
        <v>31</v>
      </c>
      <c r="K196" s="18">
        <v>283133.33</v>
      </c>
      <c r="L196" s="18">
        <v>4169</v>
      </c>
      <c r="M196" s="18">
        <v>4246.9999500000004</v>
      </c>
      <c r="N196" s="31">
        <v>0</v>
      </c>
      <c r="O196" s="18">
        <v>4169</v>
      </c>
      <c r="P196" s="18">
        <v>4246.9999500000004</v>
      </c>
    </row>
    <row r="197" spans="1:16" x14ac:dyDescent="0.2">
      <c r="A197">
        <v>1180</v>
      </c>
      <c r="B197" t="s">
        <v>401</v>
      </c>
      <c r="C197" s="143">
        <v>0.01</v>
      </c>
      <c r="D197" s="31" t="s">
        <v>458</v>
      </c>
      <c r="E197" t="s">
        <v>391</v>
      </c>
      <c r="F197" t="s">
        <v>269</v>
      </c>
      <c r="G197" t="s">
        <v>273</v>
      </c>
      <c r="H197" t="s">
        <v>272</v>
      </c>
      <c r="I197" s="38">
        <v>1.4999999999999999E-2</v>
      </c>
      <c r="J197" s="31">
        <v>31</v>
      </c>
      <c r="K197" s="18">
        <v>256266.67</v>
      </c>
      <c r="L197" s="18">
        <v>3741</v>
      </c>
      <c r="M197" s="18">
        <v>3844.0000500000001</v>
      </c>
      <c r="N197" s="31">
        <v>0</v>
      </c>
      <c r="O197" s="18">
        <v>3741</v>
      </c>
      <c r="P197" s="18">
        <v>3844.0000500000001</v>
      </c>
    </row>
    <row r="198" spans="1:16" x14ac:dyDescent="0.2">
      <c r="A198">
        <v>1181</v>
      </c>
      <c r="B198" t="s">
        <v>401</v>
      </c>
      <c r="C198" s="143">
        <v>0.01</v>
      </c>
      <c r="D198" s="31" t="s">
        <v>458</v>
      </c>
      <c r="E198" t="s">
        <v>391</v>
      </c>
      <c r="F198" t="s">
        <v>269</v>
      </c>
      <c r="G198" t="s">
        <v>273</v>
      </c>
      <c r="H198" t="s">
        <v>272</v>
      </c>
      <c r="I198" s="38">
        <v>1.4999999999999999E-2</v>
      </c>
      <c r="J198" s="31">
        <v>31</v>
      </c>
      <c r="K198" s="18">
        <v>258333.33</v>
      </c>
      <c r="L198" s="18">
        <v>3849</v>
      </c>
      <c r="M198" s="18">
        <v>3874.9999499999994</v>
      </c>
      <c r="N198" s="31">
        <v>0</v>
      </c>
      <c r="O198" s="18">
        <v>3849</v>
      </c>
      <c r="P198" s="18">
        <v>3874.9999499999994</v>
      </c>
    </row>
    <row r="199" spans="1:16" x14ac:dyDescent="0.2">
      <c r="A199">
        <v>1182</v>
      </c>
      <c r="B199" t="s">
        <v>401</v>
      </c>
      <c r="C199" s="143">
        <v>0.01</v>
      </c>
      <c r="D199" s="31" t="s">
        <v>458</v>
      </c>
      <c r="E199" t="s">
        <v>391</v>
      </c>
      <c r="F199" t="s">
        <v>269</v>
      </c>
      <c r="G199" t="s">
        <v>273</v>
      </c>
      <c r="H199" t="s">
        <v>272</v>
      </c>
      <c r="I199" s="38">
        <v>1.4999999999999999E-2</v>
      </c>
      <c r="J199" s="31">
        <v>31</v>
      </c>
      <c r="K199" s="18">
        <v>281066.67</v>
      </c>
      <c r="L199" s="18">
        <v>4132</v>
      </c>
      <c r="M199" s="18">
        <v>4216.0000499999996</v>
      </c>
      <c r="N199" s="31">
        <v>0</v>
      </c>
      <c r="O199" s="18">
        <v>4132</v>
      </c>
      <c r="P199" s="18">
        <v>4216.0000499999996</v>
      </c>
    </row>
    <row r="200" spans="1:16" x14ac:dyDescent="0.2">
      <c r="A200">
        <v>1183</v>
      </c>
      <c r="B200" t="s">
        <v>401</v>
      </c>
      <c r="C200" s="143">
        <v>0.01</v>
      </c>
      <c r="D200" s="31" t="s">
        <v>458</v>
      </c>
      <c r="E200" t="s">
        <v>391</v>
      </c>
      <c r="F200" t="s">
        <v>269</v>
      </c>
      <c r="G200" t="s">
        <v>273</v>
      </c>
      <c r="H200" t="s">
        <v>272</v>
      </c>
      <c r="I200" s="38">
        <v>1.4999999999999999E-2</v>
      </c>
      <c r="J200" s="31">
        <v>31</v>
      </c>
      <c r="K200" s="18">
        <v>291400</v>
      </c>
      <c r="L200" s="18">
        <v>4262</v>
      </c>
      <c r="M200" s="18">
        <v>4371</v>
      </c>
      <c r="N200" s="31">
        <v>0</v>
      </c>
      <c r="O200" s="18">
        <v>4262</v>
      </c>
      <c r="P200" s="18">
        <v>4371</v>
      </c>
    </row>
    <row r="201" spans="1:16" x14ac:dyDescent="0.2">
      <c r="A201">
        <v>1184</v>
      </c>
      <c r="B201" t="s">
        <v>401</v>
      </c>
      <c r="C201" s="143">
        <v>0.01</v>
      </c>
      <c r="D201" s="31" t="s">
        <v>458</v>
      </c>
      <c r="E201" t="s">
        <v>391</v>
      </c>
      <c r="F201" t="s">
        <v>269</v>
      </c>
      <c r="G201" t="s">
        <v>273</v>
      </c>
      <c r="H201" t="s">
        <v>272</v>
      </c>
      <c r="I201" s="38">
        <v>1.4999999999999999E-2</v>
      </c>
      <c r="J201" s="31">
        <v>31</v>
      </c>
      <c r="K201" s="18">
        <v>256266.67</v>
      </c>
      <c r="L201" s="18">
        <v>3722</v>
      </c>
      <c r="M201" s="18">
        <v>3844.0000500000001</v>
      </c>
      <c r="N201" s="31">
        <v>0</v>
      </c>
      <c r="O201" s="18">
        <v>3722</v>
      </c>
      <c r="P201" s="18">
        <v>3844.0000500000001</v>
      </c>
    </row>
    <row r="202" spans="1:16" x14ac:dyDescent="0.2">
      <c r="A202">
        <v>1185</v>
      </c>
      <c r="B202" t="s">
        <v>401</v>
      </c>
      <c r="C202" s="143">
        <v>0.01</v>
      </c>
      <c r="D202" s="31" t="s">
        <v>458</v>
      </c>
      <c r="E202" t="s">
        <v>391</v>
      </c>
      <c r="F202" t="s">
        <v>269</v>
      </c>
      <c r="G202" t="s">
        <v>273</v>
      </c>
      <c r="H202" t="s">
        <v>272</v>
      </c>
      <c r="I202" s="38">
        <v>1.4999999999999999E-2</v>
      </c>
      <c r="J202" s="31">
        <v>31</v>
      </c>
      <c r="K202" s="18">
        <v>252133.33</v>
      </c>
      <c r="L202" s="18">
        <v>3757</v>
      </c>
      <c r="M202" s="18">
        <v>3781.9999499999994</v>
      </c>
      <c r="N202" s="31">
        <v>0</v>
      </c>
      <c r="O202" s="18">
        <v>3757</v>
      </c>
      <c r="P202" s="18">
        <v>3781.9999499999994</v>
      </c>
    </row>
    <row r="203" spans="1:16" x14ac:dyDescent="0.2">
      <c r="A203">
        <v>1186</v>
      </c>
      <c r="B203" t="s">
        <v>401</v>
      </c>
      <c r="C203" s="143">
        <v>0.01</v>
      </c>
      <c r="D203" s="31" t="s">
        <v>458</v>
      </c>
      <c r="E203" t="s">
        <v>391</v>
      </c>
      <c r="F203" t="s">
        <v>269</v>
      </c>
      <c r="G203" t="s">
        <v>273</v>
      </c>
      <c r="H203" t="s">
        <v>272</v>
      </c>
      <c r="I203" s="38">
        <v>1.4999999999999999E-2</v>
      </c>
      <c r="J203" s="31">
        <v>31</v>
      </c>
      <c r="K203" s="18">
        <v>291400</v>
      </c>
      <c r="L203" s="18">
        <v>4327</v>
      </c>
      <c r="M203" s="18">
        <v>4371</v>
      </c>
      <c r="N203" s="31">
        <v>0</v>
      </c>
      <c r="O203" s="18">
        <v>4327</v>
      </c>
      <c r="P203" s="18">
        <v>4371</v>
      </c>
    </row>
    <row r="204" spans="1:16" x14ac:dyDescent="0.2">
      <c r="A204">
        <v>1187</v>
      </c>
      <c r="B204" t="s">
        <v>406</v>
      </c>
      <c r="C204" s="143">
        <v>0.25</v>
      </c>
      <c r="D204" s="31" t="s">
        <v>458</v>
      </c>
      <c r="E204" t="s">
        <v>391</v>
      </c>
      <c r="F204" t="s">
        <v>269</v>
      </c>
      <c r="G204" t="s">
        <v>273</v>
      </c>
      <c r="H204" t="s">
        <v>272</v>
      </c>
      <c r="I204" s="38">
        <v>1.4999999999999999E-2</v>
      </c>
      <c r="J204" s="31">
        <v>31</v>
      </c>
      <c r="K204" s="18">
        <v>235600</v>
      </c>
      <c r="L204" s="18">
        <v>3487</v>
      </c>
      <c r="M204" s="18">
        <v>3534</v>
      </c>
      <c r="N204" s="31">
        <v>0</v>
      </c>
      <c r="O204" s="18">
        <v>3487</v>
      </c>
      <c r="P204" s="18">
        <v>3534</v>
      </c>
    </row>
    <row r="205" spans="1:16" x14ac:dyDescent="0.2">
      <c r="A205">
        <v>1188</v>
      </c>
      <c r="B205" t="s">
        <v>406</v>
      </c>
      <c r="C205" s="143">
        <v>0.25</v>
      </c>
      <c r="D205" s="31" t="s">
        <v>458</v>
      </c>
      <c r="E205" t="s">
        <v>391</v>
      </c>
      <c r="F205" t="s">
        <v>269</v>
      </c>
      <c r="G205" t="s">
        <v>273</v>
      </c>
      <c r="H205" t="s">
        <v>272</v>
      </c>
      <c r="I205" s="38">
        <v>1.4999999999999999E-2</v>
      </c>
      <c r="J205" s="31">
        <v>31</v>
      </c>
      <c r="K205" s="18">
        <v>183933.25</v>
      </c>
      <c r="L205" s="18">
        <v>2731</v>
      </c>
      <c r="M205" s="18">
        <v>2758.9987499999997</v>
      </c>
      <c r="N205" s="31">
        <v>0</v>
      </c>
      <c r="O205" s="18">
        <v>2731</v>
      </c>
      <c r="P205" s="18">
        <v>2758.9987499999997</v>
      </c>
    </row>
    <row r="206" spans="1:16" x14ac:dyDescent="0.2">
      <c r="A206">
        <v>1189</v>
      </c>
      <c r="B206" t="s">
        <v>406</v>
      </c>
      <c r="C206" s="143">
        <v>0.25</v>
      </c>
      <c r="D206" s="31" t="s">
        <v>458</v>
      </c>
      <c r="E206" t="s">
        <v>391</v>
      </c>
      <c r="F206" t="s">
        <v>269</v>
      </c>
      <c r="G206" t="s">
        <v>273</v>
      </c>
      <c r="H206" t="s">
        <v>272</v>
      </c>
      <c r="I206" s="38">
        <v>1.4999999999999999E-2</v>
      </c>
      <c r="J206" s="31">
        <v>31</v>
      </c>
      <c r="K206" s="18">
        <v>194266.75</v>
      </c>
      <c r="L206" s="18">
        <v>2987</v>
      </c>
      <c r="M206" s="18">
        <v>2914.0012499999998</v>
      </c>
      <c r="N206" s="31">
        <v>0</v>
      </c>
      <c r="O206" s="18">
        <v>2987</v>
      </c>
      <c r="P206" s="18">
        <v>2914.0012499999998</v>
      </c>
    </row>
    <row r="207" spans="1:16" x14ac:dyDescent="0.2">
      <c r="A207">
        <v>1190</v>
      </c>
      <c r="B207" t="s">
        <v>406</v>
      </c>
      <c r="C207" s="143">
        <v>0.25</v>
      </c>
      <c r="D207" s="31" t="s">
        <v>458</v>
      </c>
      <c r="E207" t="s">
        <v>391</v>
      </c>
      <c r="F207" t="s">
        <v>269</v>
      </c>
      <c r="G207" t="s">
        <v>273</v>
      </c>
      <c r="H207" t="s">
        <v>272</v>
      </c>
      <c r="I207" s="38">
        <v>1.4999999999999999E-2</v>
      </c>
      <c r="J207" s="31">
        <v>31</v>
      </c>
      <c r="K207" s="18">
        <v>192200</v>
      </c>
      <c r="L207" s="18">
        <v>2907</v>
      </c>
      <c r="M207" s="18">
        <v>2883</v>
      </c>
      <c r="N207" s="31">
        <v>0</v>
      </c>
      <c r="O207" s="18">
        <v>2907</v>
      </c>
      <c r="P207" s="18">
        <v>2883</v>
      </c>
    </row>
    <row r="208" spans="1:16" x14ac:dyDescent="0.2">
      <c r="A208">
        <v>1191</v>
      </c>
      <c r="B208" t="s">
        <v>406</v>
      </c>
      <c r="C208" s="143">
        <v>0.25</v>
      </c>
      <c r="D208" s="31" t="s">
        <v>458</v>
      </c>
      <c r="E208" t="s">
        <v>391</v>
      </c>
      <c r="F208" t="s">
        <v>269</v>
      </c>
      <c r="G208" t="s">
        <v>273</v>
      </c>
      <c r="H208" t="s">
        <v>272</v>
      </c>
      <c r="I208" s="38">
        <v>1.4999999999999999E-2</v>
      </c>
      <c r="J208" s="31">
        <v>31</v>
      </c>
      <c r="K208" s="18">
        <v>233533.25</v>
      </c>
      <c r="L208" s="18">
        <v>3456</v>
      </c>
      <c r="M208" s="18">
        <v>3502.9987499999997</v>
      </c>
      <c r="N208" s="31">
        <v>0</v>
      </c>
      <c r="O208" s="18">
        <v>3456</v>
      </c>
      <c r="P208" s="18">
        <v>3502.9987499999997</v>
      </c>
    </row>
    <row r="209" spans="1:16" x14ac:dyDescent="0.2">
      <c r="A209">
        <v>1192</v>
      </c>
      <c r="B209" t="s">
        <v>401</v>
      </c>
      <c r="C209" s="143">
        <v>0.25</v>
      </c>
      <c r="D209" s="31" t="s">
        <v>458</v>
      </c>
      <c r="E209" t="s">
        <v>391</v>
      </c>
      <c r="F209" t="s">
        <v>269</v>
      </c>
      <c r="G209" t="s">
        <v>271</v>
      </c>
      <c r="H209" t="s">
        <v>270</v>
      </c>
      <c r="I209" s="38">
        <v>5.2400000000000002E-2</v>
      </c>
      <c r="J209" s="31">
        <v>31</v>
      </c>
      <c r="K209" s="18">
        <v>134294</v>
      </c>
      <c r="L209" s="18">
        <v>7107</v>
      </c>
      <c r="M209" s="18">
        <v>7037.0056000000004</v>
      </c>
      <c r="N209" s="31">
        <v>0</v>
      </c>
      <c r="O209" s="18">
        <v>7107</v>
      </c>
      <c r="P209" s="18">
        <v>7037.0056000000004</v>
      </c>
    </row>
    <row r="210" spans="1:16" x14ac:dyDescent="0.2">
      <c r="A210">
        <v>1193</v>
      </c>
      <c r="B210" t="s">
        <v>401</v>
      </c>
      <c r="C210" s="143">
        <v>0.25</v>
      </c>
      <c r="D210" s="31" t="s">
        <v>458</v>
      </c>
      <c r="E210" t="s">
        <v>391</v>
      </c>
      <c r="F210" t="s">
        <v>269</v>
      </c>
      <c r="G210" t="s">
        <v>271</v>
      </c>
      <c r="H210" t="s">
        <v>270</v>
      </c>
      <c r="I210" s="38">
        <v>6.7900000000000002E-2</v>
      </c>
      <c r="J210" s="31">
        <v>31</v>
      </c>
      <c r="K210" s="18">
        <v>100441.75</v>
      </c>
      <c r="L210" s="18">
        <v>6945</v>
      </c>
      <c r="M210" s="18">
        <v>6819.9948249999998</v>
      </c>
      <c r="N210" s="31">
        <v>0</v>
      </c>
      <c r="O210" s="18">
        <v>6945</v>
      </c>
      <c r="P210" s="18">
        <v>6819.9948249999998</v>
      </c>
    </row>
    <row r="211" spans="1:16" x14ac:dyDescent="0.2">
      <c r="A211">
        <v>1194</v>
      </c>
      <c r="B211" t="s">
        <v>401</v>
      </c>
      <c r="C211" s="143">
        <v>0.25</v>
      </c>
      <c r="D211" s="31" t="s">
        <v>458</v>
      </c>
      <c r="E211" t="s">
        <v>391</v>
      </c>
      <c r="F211" t="s">
        <v>269</v>
      </c>
      <c r="G211" t="s">
        <v>271</v>
      </c>
      <c r="H211" t="s">
        <v>270</v>
      </c>
      <c r="I211" s="38">
        <v>6.7900000000000002E-2</v>
      </c>
      <c r="J211" s="31">
        <v>31</v>
      </c>
      <c r="K211" s="18">
        <v>98615.5</v>
      </c>
      <c r="L211" s="18">
        <v>6707</v>
      </c>
      <c r="M211" s="18">
        <v>6695.9924500000006</v>
      </c>
      <c r="N211" s="31">
        <v>0</v>
      </c>
      <c r="O211" s="18">
        <v>6707</v>
      </c>
      <c r="P211" s="18">
        <v>6695.9924500000006</v>
      </c>
    </row>
    <row r="212" spans="1:16" x14ac:dyDescent="0.2">
      <c r="A212">
        <v>1195</v>
      </c>
      <c r="B212" t="s">
        <v>401</v>
      </c>
      <c r="C212" s="143">
        <v>0.25</v>
      </c>
      <c r="D212" s="31" t="s">
        <v>458</v>
      </c>
      <c r="E212" t="s">
        <v>391</v>
      </c>
      <c r="F212" t="s">
        <v>269</v>
      </c>
      <c r="G212" t="s">
        <v>271</v>
      </c>
      <c r="H212" t="s">
        <v>270</v>
      </c>
      <c r="I212" s="38">
        <v>5.2400000000000002E-2</v>
      </c>
      <c r="J212" s="31">
        <v>31</v>
      </c>
      <c r="K212" s="18">
        <v>127194.75</v>
      </c>
      <c r="L212" s="18">
        <v>6920</v>
      </c>
      <c r="M212" s="18">
        <v>6665.0048999999999</v>
      </c>
      <c r="N212" s="31">
        <v>0</v>
      </c>
      <c r="O212" s="18">
        <v>6920</v>
      </c>
      <c r="P212" s="18">
        <v>6665.0048999999999</v>
      </c>
    </row>
    <row r="213" spans="1:16" x14ac:dyDescent="0.2">
      <c r="A213">
        <v>1196</v>
      </c>
      <c r="B213" t="s">
        <v>395</v>
      </c>
      <c r="C213" s="143">
        <v>0.01</v>
      </c>
      <c r="D213" s="31" t="s">
        <v>458</v>
      </c>
      <c r="E213" t="s">
        <v>391</v>
      </c>
      <c r="F213" t="s">
        <v>265</v>
      </c>
      <c r="G213" t="s">
        <v>268</v>
      </c>
      <c r="H213" t="s">
        <v>266</v>
      </c>
      <c r="I213" s="38">
        <v>8.1900000000000001E-2</v>
      </c>
      <c r="J213" s="31">
        <v>31</v>
      </c>
      <c r="K213" s="18">
        <v>70402.929999999993</v>
      </c>
      <c r="L213" s="18">
        <v>5728</v>
      </c>
      <c r="M213" s="18">
        <v>5765.9999669999997</v>
      </c>
      <c r="N213" s="31">
        <v>0</v>
      </c>
      <c r="O213" s="18">
        <v>5728</v>
      </c>
      <c r="P213" s="18">
        <v>5765.9999669999997</v>
      </c>
    </row>
    <row r="214" spans="1:16" x14ac:dyDescent="0.2">
      <c r="A214">
        <v>1197</v>
      </c>
      <c r="B214" t="s">
        <v>395</v>
      </c>
      <c r="C214" s="143">
        <v>0.01</v>
      </c>
      <c r="D214" s="31" t="s">
        <v>458</v>
      </c>
      <c r="E214" t="s">
        <v>391</v>
      </c>
      <c r="F214" t="s">
        <v>265</v>
      </c>
      <c r="G214" t="s">
        <v>268</v>
      </c>
      <c r="H214" t="s">
        <v>266</v>
      </c>
      <c r="I214" s="38">
        <v>8.1900000000000001E-2</v>
      </c>
      <c r="J214" s="31">
        <v>31</v>
      </c>
      <c r="K214" s="18">
        <v>74566.539999999994</v>
      </c>
      <c r="L214" s="18">
        <v>5934</v>
      </c>
      <c r="M214" s="18">
        <v>6106.9996259999998</v>
      </c>
      <c r="N214" s="31">
        <v>0</v>
      </c>
      <c r="O214" s="18">
        <v>5934</v>
      </c>
      <c r="P214" s="18">
        <v>6106.9996259999998</v>
      </c>
    </row>
    <row r="215" spans="1:16" x14ac:dyDescent="0.2">
      <c r="A215">
        <v>1198</v>
      </c>
      <c r="B215" t="s">
        <v>395</v>
      </c>
      <c r="C215" s="143">
        <v>0.01</v>
      </c>
      <c r="D215" s="31" t="s">
        <v>458</v>
      </c>
      <c r="E215" t="s">
        <v>391</v>
      </c>
      <c r="F215" t="s">
        <v>265</v>
      </c>
      <c r="G215" t="s">
        <v>267</v>
      </c>
      <c r="H215" t="s">
        <v>266</v>
      </c>
      <c r="I215" s="38">
        <v>8.1900000000000001E-2</v>
      </c>
      <c r="J215" s="31">
        <v>31</v>
      </c>
      <c r="K215" s="18">
        <v>83272.28</v>
      </c>
      <c r="L215" s="18">
        <v>6990</v>
      </c>
      <c r="M215" s="18">
        <v>6819.9997320000002</v>
      </c>
      <c r="N215" s="31">
        <v>0</v>
      </c>
      <c r="O215" s="18">
        <v>6990</v>
      </c>
      <c r="P215" s="18">
        <v>6819.9997320000002</v>
      </c>
    </row>
    <row r="216" spans="1:16" x14ac:dyDescent="0.2">
      <c r="A216">
        <v>1199</v>
      </c>
      <c r="B216" t="s">
        <v>395</v>
      </c>
      <c r="C216" s="143">
        <v>0.01</v>
      </c>
      <c r="D216" s="31" t="s">
        <v>458</v>
      </c>
      <c r="E216" t="s">
        <v>391</v>
      </c>
      <c r="F216" t="s">
        <v>265</v>
      </c>
      <c r="G216" t="s">
        <v>267</v>
      </c>
      <c r="H216" t="s">
        <v>266</v>
      </c>
      <c r="I216" s="38">
        <v>8.1900000000000001E-2</v>
      </c>
      <c r="J216" s="31">
        <v>31</v>
      </c>
      <c r="K216" s="18">
        <v>85543.35</v>
      </c>
      <c r="L216" s="18">
        <v>7240</v>
      </c>
      <c r="M216" s="18">
        <v>7006.0003650000008</v>
      </c>
      <c r="N216" s="31">
        <v>0</v>
      </c>
      <c r="O216" s="18">
        <v>7240</v>
      </c>
      <c r="P216" s="18">
        <v>7006.0003650000008</v>
      </c>
    </row>
    <row r="217" spans="1:16" x14ac:dyDescent="0.2">
      <c r="A217">
        <v>1200</v>
      </c>
      <c r="B217" t="s">
        <v>395</v>
      </c>
      <c r="C217" s="143">
        <v>0.01</v>
      </c>
      <c r="D217" s="31" t="s">
        <v>458</v>
      </c>
      <c r="E217" t="s">
        <v>391</v>
      </c>
      <c r="F217" t="s">
        <v>265</v>
      </c>
      <c r="G217" t="s">
        <v>267</v>
      </c>
      <c r="H217" t="s">
        <v>266</v>
      </c>
      <c r="I217" s="38">
        <v>8.1900000000000001E-2</v>
      </c>
      <c r="J217" s="31">
        <v>31</v>
      </c>
      <c r="K217" s="18">
        <v>84407.81</v>
      </c>
      <c r="L217" s="18">
        <v>7132</v>
      </c>
      <c r="M217" s="18">
        <v>6912.9996389999997</v>
      </c>
      <c r="N217" s="31">
        <v>0</v>
      </c>
      <c r="O217" s="18">
        <v>7132</v>
      </c>
      <c r="P217" s="18">
        <v>6912.9996389999997</v>
      </c>
    </row>
  </sheetData>
  <autoFilter ref="A17:P217" xr:uid="{00000000-0009-0000-0000-000016000000}"/>
  <hyperlinks>
    <hyperlink ref="A3" r:id="rId1" xr:uid="{E22EF7EF-DC5D-422D-8CF0-1C39B91B4F3F}"/>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4"/>
  <sheetViews>
    <sheetView zoomScale="145" zoomScaleNormal="145" workbookViewId="0">
      <selection activeCell="A8" sqref="A8"/>
    </sheetView>
  </sheetViews>
  <sheetFormatPr defaultRowHeight="12.75" x14ac:dyDescent="0.2"/>
  <cols>
    <col min="1" max="1" width="14" style="89" customWidth="1"/>
    <col min="2" max="2" width="12.7109375" style="88" customWidth="1"/>
    <col min="3" max="4" width="12.7109375" style="87" customWidth="1"/>
    <col min="5" max="5" width="12.7109375" style="86" customWidth="1"/>
    <col min="6" max="7" width="14.42578125" style="86" customWidth="1"/>
    <col min="8" max="255" width="9.140625" style="86"/>
    <col min="256" max="256" width="14" style="86" customWidth="1"/>
    <col min="257" max="261" width="12.7109375" style="86" customWidth="1"/>
    <col min="262" max="263" width="14.42578125" style="86" customWidth="1"/>
    <col min="264" max="511" width="9.140625" style="86"/>
    <col min="512" max="512" width="14" style="86" customWidth="1"/>
    <col min="513" max="517" width="12.7109375" style="86" customWidth="1"/>
    <col min="518" max="519" width="14.42578125" style="86" customWidth="1"/>
    <col min="520" max="767" width="9.140625" style="86"/>
    <col min="768" max="768" width="14" style="86" customWidth="1"/>
    <col min="769" max="773" width="12.7109375" style="86" customWidth="1"/>
    <col min="774" max="775" width="14.42578125" style="86" customWidth="1"/>
    <col min="776" max="1023" width="9.140625" style="86"/>
    <col min="1024" max="1024" width="14" style="86" customWidth="1"/>
    <col min="1025" max="1029" width="12.7109375" style="86" customWidth="1"/>
    <col min="1030" max="1031" width="14.42578125" style="86" customWidth="1"/>
    <col min="1032" max="1279" width="9.140625" style="86"/>
    <col min="1280" max="1280" width="14" style="86" customWidth="1"/>
    <col min="1281" max="1285" width="12.7109375" style="86" customWidth="1"/>
    <col min="1286" max="1287" width="14.42578125" style="86" customWidth="1"/>
    <col min="1288" max="1535" width="9.140625" style="86"/>
    <col min="1536" max="1536" width="14" style="86" customWidth="1"/>
    <col min="1537" max="1541" width="12.7109375" style="86" customWidth="1"/>
    <col min="1542" max="1543" width="14.42578125" style="86" customWidth="1"/>
    <col min="1544" max="1791" width="9.140625" style="86"/>
    <col min="1792" max="1792" width="14" style="86" customWidth="1"/>
    <col min="1793" max="1797" width="12.7109375" style="86" customWidth="1"/>
    <col min="1798" max="1799" width="14.42578125" style="86" customWidth="1"/>
    <col min="1800" max="2047" width="9.140625" style="86"/>
    <col min="2048" max="2048" width="14" style="86" customWidth="1"/>
    <col min="2049" max="2053" width="12.7109375" style="86" customWidth="1"/>
    <col min="2054" max="2055" width="14.42578125" style="86" customWidth="1"/>
    <col min="2056" max="2303" width="9.140625" style="86"/>
    <col min="2304" max="2304" width="14" style="86" customWidth="1"/>
    <col min="2305" max="2309" width="12.7109375" style="86" customWidth="1"/>
    <col min="2310" max="2311" width="14.42578125" style="86" customWidth="1"/>
    <col min="2312" max="2559" width="9.140625" style="86"/>
    <col min="2560" max="2560" width="14" style="86" customWidth="1"/>
    <col min="2561" max="2565" width="12.7109375" style="86" customWidth="1"/>
    <col min="2566" max="2567" width="14.42578125" style="86" customWidth="1"/>
    <col min="2568" max="2815" width="9.140625" style="86"/>
    <col min="2816" max="2816" width="14" style="86" customWidth="1"/>
    <col min="2817" max="2821" width="12.7109375" style="86" customWidth="1"/>
    <col min="2822" max="2823" width="14.42578125" style="86" customWidth="1"/>
    <col min="2824" max="3071" width="9.140625" style="86"/>
    <col min="3072" max="3072" width="14" style="86" customWidth="1"/>
    <col min="3073" max="3077" width="12.7109375" style="86" customWidth="1"/>
    <col min="3078" max="3079" width="14.42578125" style="86" customWidth="1"/>
    <col min="3080" max="3327" width="9.140625" style="86"/>
    <col min="3328" max="3328" width="14" style="86" customWidth="1"/>
    <col min="3329" max="3333" width="12.7109375" style="86" customWidth="1"/>
    <col min="3334" max="3335" width="14.42578125" style="86" customWidth="1"/>
    <col min="3336" max="3583" width="9.140625" style="86"/>
    <col min="3584" max="3584" width="14" style="86" customWidth="1"/>
    <col min="3585" max="3589" width="12.7109375" style="86" customWidth="1"/>
    <col min="3590" max="3591" width="14.42578125" style="86" customWidth="1"/>
    <col min="3592" max="3839" width="9.140625" style="86"/>
    <col min="3840" max="3840" width="14" style="86" customWidth="1"/>
    <col min="3841" max="3845" width="12.7109375" style="86" customWidth="1"/>
    <col min="3846" max="3847" width="14.42578125" style="86" customWidth="1"/>
    <col min="3848" max="4095" width="9.140625" style="86"/>
    <col min="4096" max="4096" width="14" style="86" customWidth="1"/>
    <col min="4097" max="4101" width="12.7109375" style="86" customWidth="1"/>
    <col min="4102" max="4103" width="14.42578125" style="86" customWidth="1"/>
    <col min="4104" max="4351" width="9.140625" style="86"/>
    <col min="4352" max="4352" width="14" style="86" customWidth="1"/>
    <col min="4353" max="4357" width="12.7109375" style="86" customWidth="1"/>
    <col min="4358" max="4359" width="14.42578125" style="86" customWidth="1"/>
    <col min="4360" max="4607" width="9.140625" style="86"/>
    <col min="4608" max="4608" width="14" style="86" customWidth="1"/>
    <col min="4609" max="4613" width="12.7109375" style="86" customWidth="1"/>
    <col min="4614" max="4615" width="14.42578125" style="86" customWidth="1"/>
    <col min="4616" max="4863" width="9.140625" style="86"/>
    <col min="4864" max="4864" width="14" style="86" customWidth="1"/>
    <col min="4865" max="4869" width="12.7109375" style="86" customWidth="1"/>
    <col min="4870" max="4871" width="14.42578125" style="86" customWidth="1"/>
    <col min="4872" max="5119" width="9.140625" style="86"/>
    <col min="5120" max="5120" width="14" style="86" customWidth="1"/>
    <col min="5121" max="5125" width="12.7109375" style="86" customWidth="1"/>
    <col min="5126" max="5127" width="14.42578125" style="86" customWidth="1"/>
    <col min="5128" max="5375" width="9.140625" style="86"/>
    <col min="5376" max="5376" width="14" style="86" customWidth="1"/>
    <col min="5377" max="5381" width="12.7109375" style="86" customWidth="1"/>
    <col min="5382" max="5383" width="14.42578125" style="86" customWidth="1"/>
    <col min="5384" max="5631" width="9.140625" style="86"/>
    <col min="5632" max="5632" width="14" style="86" customWidth="1"/>
    <col min="5633" max="5637" width="12.7109375" style="86" customWidth="1"/>
    <col min="5638" max="5639" width="14.42578125" style="86" customWidth="1"/>
    <col min="5640" max="5887" width="9.140625" style="86"/>
    <col min="5888" max="5888" width="14" style="86" customWidth="1"/>
    <col min="5889" max="5893" width="12.7109375" style="86" customWidth="1"/>
    <col min="5894" max="5895" width="14.42578125" style="86" customWidth="1"/>
    <col min="5896" max="6143" width="9.140625" style="86"/>
    <col min="6144" max="6144" width="14" style="86" customWidth="1"/>
    <col min="6145" max="6149" width="12.7109375" style="86" customWidth="1"/>
    <col min="6150" max="6151" width="14.42578125" style="86" customWidth="1"/>
    <col min="6152" max="6399" width="9.140625" style="86"/>
    <col min="6400" max="6400" width="14" style="86" customWidth="1"/>
    <col min="6401" max="6405" width="12.7109375" style="86" customWidth="1"/>
    <col min="6406" max="6407" width="14.42578125" style="86" customWidth="1"/>
    <col min="6408" max="6655" width="9.140625" style="86"/>
    <col min="6656" max="6656" width="14" style="86" customWidth="1"/>
    <col min="6657" max="6661" width="12.7109375" style="86" customWidth="1"/>
    <col min="6662" max="6663" width="14.42578125" style="86" customWidth="1"/>
    <col min="6664" max="6911" width="9.140625" style="86"/>
    <col min="6912" max="6912" width="14" style="86" customWidth="1"/>
    <col min="6913" max="6917" width="12.7109375" style="86" customWidth="1"/>
    <col min="6918" max="6919" width="14.42578125" style="86" customWidth="1"/>
    <col min="6920" max="7167" width="9.140625" style="86"/>
    <col min="7168" max="7168" width="14" style="86" customWidth="1"/>
    <col min="7169" max="7173" width="12.7109375" style="86" customWidth="1"/>
    <col min="7174" max="7175" width="14.42578125" style="86" customWidth="1"/>
    <col min="7176" max="7423" width="9.140625" style="86"/>
    <col min="7424" max="7424" width="14" style="86" customWidth="1"/>
    <col min="7425" max="7429" width="12.7109375" style="86" customWidth="1"/>
    <col min="7430" max="7431" width="14.42578125" style="86" customWidth="1"/>
    <col min="7432" max="7679" width="9.140625" style="86"/>
    <col min="7680" max="7680" width="14" style="86" customWidth="1"/>
    <col min="7681" max="7685" width="12.7109375" style="86" customWidth="1"/>
    <col min="7686" max="7687" width="14.42578125" style="86" customWidth="1"/>
    <col min="7688" max="7935" width="9.140625" style="86"/>
    <col min="7936" max="7936" width="14" style="86" customWidth="1"/>
    <col min="7937" max="7941" width="12.7109375" style="86" customWidth="1"/>
    <col min="7942" max="7943" width="14.42578125" style="86" customWidth="1"/>
    <col min="7944" max="8191" width="9.140625" style="86"/>
    <col min="8192" max="8192" width="14" style="86" customWidth="1"/>
    <col min="8193" max="8197" width="12.7109375" style="86" customWidth="1"/>
    <col min="8198" max="8199" width="14.42578125" style="86" customWidth="1"/>
    <col min="8200" max="8447" width="9.140625" style="86"/>
    <col min="8448" max="8448" width="14" style="86" customWidth="1"/>
    <col min="8449" max="8453" width="12.7109375" style="86" customWidth="1"/>
    <col min="8454" max="8455" width="14.42578125" style="86" customWidth="1"/>
    <col min="8456" max="8703" width="9.140625" style="86"/>
    <col min="8704" max="8704" width="14" style="86" customWidth="1"/>
    <col min="8705" max="8709" width="12.7109375" style="86" customWidth="1"/>
    <col min="8710" max="8711" width="14.42578125" style="86" customWidth="1"/>
    <col min="8712" max="8959" width="9.140625" style="86"/>
    <col min="8960" max="8960" width="14" style="86" customWidth="1"/>
    <col min="8961" max="8965" width="12.7109375" style="86" customWidth="1"/>
    <col min="8966" max="8967" width="14.42578125" style="86" customWidth="1"/>
    <col min="8968" max="9215" width="9.140625" style="86"/>
    <col min="9216" max="9216" width="14" style="86" customWidth="1"/>
    <col min="9217" max="9221" width="12.7109375" style="86" customWidth="1"/>
    <col min="9222" max="9223" width="14.42578125" style="86" customWidth="1"/>
    <col min="9224" max="9471" width="9.140625" style="86"/>
    <col min="9472" max="9472" width="14" style="86" customWidth="1"/>
    <col min="9473" max="9477" width="12.7109375" style="86" customWidth="1"/>
    <col min="9478" max="9479" width="14.42578125" style="86" customWidth="1"/>
    <col min="9480" max="9727" width="9.140625" style="86"/>
    <col min="9728" max="9728" width="14" style="86" customWidth="1"/>
    <col min="9729" max="9733" width="12.7109375" style="86" customWidth="1"/>
    <col min="9734" max="9735" width="14.42578125" style="86" customWidth="1"/>
    <col min="9736" max="9983" width="9.140625" style="86"/>
    <col min="9984" max="9984" width="14" style="86" customWidth="1"/>
    <col min="9985" max="9989" width="12.7109375" style="86" customWidth="1"/>
    <col min="9990" max="9991" width="14.42578125" style="86" customWidth="1"/>
    <col min="9992" max="10239" width="9.140625" style="86"/>
    <col min="10240" max="10240" width="14" style="86" customWidth="1"/>
    <col min="10241" max="10245" width="12.7109375" style="86" customWidth="1"/>
    <col min="10246" max="10247" width="14.42578125" style="86" customWidth="1"/>
    <col min="10248" max="10495" width="9.140625" style="86"/>
    <col min="10496" max="10496" width="14" style="86" customWidth="1"/>
    <col min="10497" max="10501" width="12.7109375" style="86" customWidth="1"/>
    <col min="10502" max="10503" width="14.42578125" style="86" customWidth="1"/>
    <col min="10504" max="10751" width="9.140625" style="86"/>
    <col min="10752" max="10752" width="14" style="86" customWidth="1"/>
    <col min="10753" max="10757" width="12.7109375" style="86" customWidth="1"/>
    <col min="10758" max="10759" width="14.42578125" style="86" customWidth="1"/>
    <col min="10760" max="11007" width="9.140625" style="86"/>
    <col min="11008" max="11008" width="14" style="86" customWidth="1"/>
    <col min="11009" max="11013" width="12.7109375" style="86" customWidth="1"/>
    <col min="11014" max="11015" width="14.42578125" style="86" customWidth="1"/>
    <col min="11016" max="11263" width="9.140625" style="86"/>
    <col min="11264" max="11264" width="14" style="86" customWidth="1"/>
    <col min="11265" max="11269" width="12.7109375" style="86" customWidth="1"/>
    <col min="11270" max="11271" width="14.42578125" style="86" customWidth="1"/>
    <col min="11272" max="11519" width="9.140625" style="86"/>
    <col min="11520" max="11520" width="14" style="86" customWidth="1"/>
    <col min="11521" max="11525" width="12.7109375" style="86" customWidth="1"/>
    <col min="11526" max="11527" width="14.42578125" style="86" customWidth="1"/>
    <col min="11528" max="11775" width="9.140625" style="86"/>
    <col min="11776" max="11776" width="14" style="86" customWidth="1"/>
    <col min="11777" max="11781" width="12.7109375" style="86" customWidth="1"/>
    <col min="11782" max="11783" width="14.42578125" style="86" customWidth="1"/>
    <col min="11784" max="12031" width="9.140625" style="86"/>
    <col min="12032" max="12032" width="14" style="86" customWidth="1"/>
    <col min="12033" max="12037" width="12.7109375" style="86" customWidth="1"/>
    <col min="12038" max="12039" width="14.42578125" style="86" customWidth="1"/>
    <col min="12040" max="12287" width="9.140625" style="86"/>
    <col min="12288" max="12288" width="14" style="86" customWidth="1"/>
    <col min="12289" max="12293" width="12.7109375" style="86" customWidth="1"/>
    <col min="12294" max="12295" width="14.42578125" style="86" customWidth="1"/>
    <col min="12296" max="12543" width="9.140625" style="86"/>
    <col min="12544" max="12544" width="14" style="86" customWidth="1"/>
    <col min="12545" max="12549" width="12.7109375" style="86" customWidth="1"/>
    <col min="12550" max="12551" width="14.42578125" style="86" customWidth="1"/>
    <col min="12552" max="12799" width="9.140625" style="86"/>
    <col min="12800" max="12800" width="14" style="86" customWidth="1"/>
    <col min="12801" max="12805" width="12.7109375" style="86" customWidth="1"/>
    <col min="12806" max="12807" width="14.42578125" style="86" customWidth="1"/>
    <col min="12808" max="13055" width="9.140625" style="86"/>
    <col min="13056" max="13056" width="14" style="86" customWidth="1"/>
    <col min="13057" max="13061" width="12.7109375" style="86" customWidth="1"/>
    <col min="13062" max="13063" width="14.42578125" style="86" customWidth="1"/>
    <col min="13064" max="13311" width="9.140625" style="86"/>
    <col min="13312" max="13312" width="14" style="86" customWidth="1"/>
    <col min="13313" max="13317" width="12.7109375" style="86" customWidth="1"/>
    <col min="13318" max="13319" width="14.42578125" style="86" customWidth="1"/>
    <col min="13320" max="13567" width="9.140625" style="86"/>
    <col min="13568" max="13568" width="14" style="86" customWidth="1"/>
    <col min="13569" max="13573" width="12.7109375" style="86" customWidth="1"/>
    <col min="13574" max="13575" width="14.42578125" style="86" customWidth="1"/>
    <col min="13576" max="13823" width="9.140625" style="86"/>
    <col min="13824" max="13824" width="14" style="86" customWidth="1"/>
    <col min="13825" max="13829" width="12.7109375" style="86" customWidth="1"/>
    <col min="13830" max="13831" width="14.42578125" style="86" customWidth="1"/>
    <col min="13832" max="14079" width="9.140625" style="86"/>
    <col min="14080" max="14080" width="14" style="86" customWidth="1"/>
    <col min="14081" max="14085" width="12.7109375" style="86" customWidth="1"/>
    <col min="14086" max="14087" width="14.42578125" style="86" customWidth="1"/>
    <col min="14088" max="14335" width="9.140625" style="86"/>
    <col min="14336" max="14336" width="14" style="86" customWidth="1"/>
    <col min="14337" max="14341" width="12.7109375" style="86" customWidth="1"/>
    <col min="14342" max="14343" width="14.42578125" style="86" customWidth="1"/>
    <col min="14344" max="14591" width="9.140625" style="86"/>
    <col min="14592" max="14592" width="14" style="86" customWidth="1"/>
    <col min="14593" max="14597" width="12.7109375" style="86" customWidth="1"/>
    <col min="14598" max="14599" width="14.42578125" style="86" customWidth="1"/>
    <col min="14600" max="14847" width="9.140625" style="86"/>
    <col min="14848" max="14848" width="14" style="86" customWidth="1"/>
    <col min="14849" max="14853" width="12.7109375" style="86" customWidth="1"/>
    <col min="14854" max="14855" width="14.42578125" style="86" customWidth="1"/>
    <col min="14856" max="15103" width="9.140625" style="86"/>
    <col min="15104" max="15104" width="14" style="86" customWidth="1"/>
    <col min="15105" max="15109" width="12.7109375" style="86" customWidth="1"/>
    <col min="15110" max="15111" width="14.42578125" style="86" customWidth="1"/>
    <col min="15112" max="15359" width="9.140625" style="86"/>
    <col min="15360" max="15360" width="14" style="86" customWidth="1"/>
    <col min="15361" max="15365" width="12.7109375" style="86" customWidth="1"/>
    <col min="15366" max="15367" width="14.42578125" style="86" customWidth="1"/>
    <col min="15368" max="15615" width="9.140625" style="86"/>
    <col min="15616" max="15616" width="14" style="86" customWidth="1"/>
    <col min="15617" max="15621" width="12.7109375" style="86" customWidth="1"/>
    <col min="15622" max="15623" width="14.42578125" style="86" customWidth="1"/>
    <col min="15624" max="15871" width="9.140625" style="86"/>
    <col min="15872" max="15872" width="14" style="86" customWidth="1"/>
    <col min="15873" max="15877" width="12.7109375" style="86" customWidth="1"/>
    <col min="15878" max="15879" width="14.42578125" style="86" customWidth="1"/>
    <col min="15880" max="16127" width="9.140625" style="86"/>
    <col min="16128" max="16128" width="14" style="86" customWidth="1"/>
    <col min="16129" max="16133" width="12.7109375" style="86" customWidth="1"/>
    <col min="16134" max="16135" width="14.42578125" style="86" customWidth="1"/>
    <col min="16136" max="16384" width="9.140625" style="86"/>
  </cols>
  <sheetData>
    <row r="1" spans="1:7" ht="15.75" x14ac:dyDescent="0.25">
      <c r="A1" s="139" t="s">
        <v>840</v>
      </c>
      <c r="B1" s="215"/>
      <c r="C1" s="216"/>
      <c r="D1" s="234"/>
      <c r="E1" s="93"/>
      <c r="F1" s="93"/>
      <c r="G1" s="93"/>
    </row>
    <row r="2" spans="1:7" x14ac:dyDescent="0.2">
      <c r="A2" s="129" t="s">
        <v>839</v>
      </c>
      <c r="B2" s="215"/>
      <c r="C2" s="216"/>
      <c r="D2" s="233"/>
      <c r="E2" s="93"/>
      <c r="F2" s="93"/>
      <c r="G2" s="93"/>
    </row>
    <row r="3" spans="1:7" x14ac:dyDescent="0.2">
      <c r="A3" s="129" t="s">
        <v>838</v>
      </c>
      <c r="B3" s="93"/>
      <c r="C3" s="93"/>
      <c r="D3" s="93"/>
      <c r="E3" s="93"/>
      <c r="F3" s="93"/>
      <c r="G3" s="93"/>
    </row>
    <row r="4" spans="1:7" s="93" customFormat="1" x14ac:dyDescent="0.2">
      <c r="A4" s="129"/>
      <c r="B4" s="215"/>
      <c r="C4" s="216"/>
      <c r="D4" s="216"/>
    </row>
    <row r="5" spans="1:7" s="92" customFormat="1" x14ac:dyDescent="0.2">
      <c r="A5" s="93"/>
      <c r="B5" s="93"/>
      <c r="C5" s="93"/>
      <c r="D5" s="93"/>
      <c r="E5" s="93"/>
      <c r="F5" s="93"/>
      <c r="G5" s="93"/>
    </row>
    <row r="6" spans="1:7" x14ac:dyDescent="0.2">
      <c r="A6" s="235"/>
      <c r="B6" s="235"/>
      <c r="C6" s="235"/>
      <c r="D6" s="235"/>
      <c r="E6" s="235"/>
      <c r="F6" s="235"/>
      <c r="G6" s="235"/>
    </row>
    <row r="7" spans="1:7" x14ac:dyDescent="0.2">
      <c r="A7" s="93"/>
      <c r="B7" s="93"/>
      <c r="C7" s="93"/>
      <c r="D7" s="93"/>
      <c r="E7" s="93"/>
      <c r="F7" s="93"/>
      <c r="G7" s="93"/>
    </row>
    <row r="8" spans="1:7" ht="13.5" thickBot="1" x14ac:dyDescent="0.25">
      <c r="A8" s="129"/>
      <c r="B8" s="215"/>
      <c r="C8" s="216"/>
      <c r="D8" s="96"/>
      <c r="E8" s="93"/>
      <c r="F8" s="95" t="s">
        <v>837</v>
      </c>
      <c r="G8" s="94"/>
    </row>
    <row r="9" spans="1:7" ht="25.5" x14ac:dyDescent="0.2">
      <c r="A9" s="236" t="s">
        <v>382</v>
      </c>
      <c r="B9" s="237" t="s">
        <v>836</v>
      </c>
      <c r="C9" s="238" t="s">
        <v>380</v>
      </c>
      <c r="D9" s="238" t="s">
        <v>378</v>
      </c>
      <c r="E9" s="239" t="s">
        <v>835</v>
      </c>
      <c r="F9" s="240" t="s">
        <v>377</v>
      </c>
      <c r="G9" s="240" t="s">
        <v>376</v>
      </c>
    </row>
    <row r="10" spans="1:7" x14ac:dyDescent="0.2">
      <c r="A10" s="282">
        <v>10000000</v>
      </c>
      <c r="B10" s="283">
        <f>1-5.009%</f>
        <v>0.94991000000000003</v>
      </c>
      <c r="C10" s="284">
        <f>D10/1.96</f>
        <v>11.084105880283955</v>
      </c>
      <c r="D10" s="285">
        <f>E10*(SQRT(A10))</f>
        <v>21.724847525356552</v>
      </c>
      <c r="E10" s="286">
        <f>(G10-B10)</f>
        <v>6.8699999999999317E-3</v>
      </c>
      <c r="F10" s="287">
        <v>0.94303999999999999</v>
      </c>
      <c r="G10" s="287">
        <v>0.95677999999999996</v>
      </c>
    </row>
    <row r="11" spans="1:7" x14ac:dyDescent="0.2">
      <c r="B11" s="136"/>
      <c r="C11" s="91"/>
      <c r="D11" s="91"/>
      <c r="E11" s="138"/>
      <c r="F11" s="137"/>
      <c r="G11" s="137"/>
    </row>
    <row r="12" spans="1:7" x14ac:dyDescent="0.2">
      <c r="B12" s="136"/>
      <c r="C12" s="91"/>
      <c r="D12" s="91"/>
      <c r="E12" s="135"/>
      <c r="F12" s="134"/>
      <c r="G12" s="134"/>
    </row>
    <row r="13" spans="1:7" x14ac:dyDescent="0.2">
      <c r="A13" s="133"/>
      <c r="B13" s="130"/>
      <c r="C13" s="132"/>
      <c r="D13" s="91"/>
      <c r="E13" s="131"/>
      <c r="F13" s="130"/>
      <c r="G13" s="130"/>
    </row>
    <row r="14" spans="1:7" x14ac:dyDescent="0.2">
      <c r="A14" s="129" t="s">
        <v>834</v>
      </c>
    </row>
  </sheetData>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
  <sheetViews>
    <sheetView showGridLines="0" workbookViewId="0">
      <selection activeCell="A2" sqref="A2"/>
    </sheetView>
  </sheetViews>
  <sheetFormatPr defaultRowHeight="25.5" x14ac:dyDescent="0.35"/>
  <cols>
    <col min="1" max="1" width="84.140625" style="140" customWidth="1"/>
  </cols>
  <sheetData>
    <row r="1" spans="1:1" x14ac:dyDescent="0.35">
      <c r="A1" s="140" t="s">
        <v>842</v>
      </c>
    </row>
    <row r="3" spans="1:1" x14ac:dyDescent="0.35">
      <c r="A3" s="141" t="s">
        <v>841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21A2-DE01-4CBC-8425-D98959202C49}">
  <dimension ref="A1:P33"/>
  <sheetViews>
    <sheetView zoomScale="150" zoomScaleNormal="150" workbookViewId="0">
      <pane xSplit="1" ySplit="9" topLeftCell="B17" activePane="bottomRight" state="frozen"/>
      <selection activeCell="H6" sqref="H6"/>
      <selection pane="topRight" activeCell="H6" sqref="H6"/>
      <selection pane="bottomLeft" activeCell="H6" sqref="H6"/>
      <selection pane="bottomRight" activeCell="J7" sqref="J7"/>
    </sheetView>
  </sheetViews>
  <sheetFormatPr defaultRowHeight="12.75" x14ac:dyDescent="0.2"/>
  <cols>
    <col min="1" max="1" width="12.85546875" customWidth="1"/>
    <col min="2" max="2" width="12.7109375" customWidth="1"/>
    <col min="3" max="6" width="12.7109375" style="3" customWidth="1"/>
    <col min="7" max="8" width="12.7109375" customWidth="1"/>
    <col min="9" max="9" width="0.85546875" customWidth="1"/>
  </cols>
  <sheetData>
    <row r="1" spans="1:16" x14ac:dyDescent="0.2">
      <c r="A1" s="17" t="s">
        <v>861</v>
      </c>
    </row>
    <row r="2" spans="1:16" x14ac:dyDescent="0.2">
      <c r="A2" t="s">
        <v>1231</v>
      </c>
    </row>
    <row r="3" spans="1:16" x14ac:dyDescent="0.2">
      <c r="A3" t="s">
        <v>860</v>
      </c>
    </row>
    <row r="4" spans="1:16" x14ac:dyDescent="0.2">
      <c r="A4" t="s">
        <v>859</v>
      </c>
      <c r="J4" s="16" t="s">
        <v>1232</v>
      </c>
    </row>
    <row r="5" spans="1:16" x14ac:dyDescent="0.2">
      <c r="A5" t="s">
        <v>858</v>
      </c>
      <c r="J5" s="16" t="s">
        <v>1233</v>
      </c>
    </row>
    <row r="7" spans="1:16" x14ac:dyDescent="0.2">
      <c r="C7"/>
      <c r="D7"/>
      <c r="E7"/>
      <c r="F7"/>
      <c r="J7" s="47">
        <v>1060</v>
      </c>
    </row>
    <row r="8" spans="1:16" ht="13.5" thickBot="1" x14ac:dyDescent="0.25">
      <c r="B8" s="317" t="s">
        <v>1234</v>
      </c>
      <c r="C8" s="85"/>
      <c r="D8" s="85"/>
      <c r="E8" s="85"/>
      <c r="F8" s="85"/>
      <c r="G8" s="85"/>
      <c r="H8" s="85"/>
      <c r="J8" s="317" t="s">
        <v>1235</v>
      </c>
      <c r="K8" s="85"/>
      <c r="L8" s="85"/>
      <c r="M8" s="85"/>
      <c r="N8" s="85"/>
      <c r="O8" s="85"/>
      <c r="P8" s="85"/>
    </row>
    <row r="9" spans="1:16" ht="13.5" thickTop="1" x14ac:dyDescent="0.2">
      <c r="A9" t="s">
        <v>857</v>
      </c>
      <c r="B9" t="s">
        <v>856</v>
      </c>
      <c r="C9" t="s">
        <v>855</v>
      </c>
      <c r="D9" t="s">
        <v>854</v>
      </c>
      <c r="E9" t="s">
        <v>853</v>
      </c>
      <c r="F9" t="s">
        <v>852</v>
      </c>
      <c r="G9" s="3" t="s">
        <v>851</v>
      </c>
      <c r="H9" t="s">
        <v>850</v>
      </c>
      <c r="J9" t="s">
        <v>849</v>
      </c>
      <c r="K9" t="s">
        <v>848</v>
      </c>
      <c r="L9" t="s">
        <v>847</v>
      </c>
      <c r="M9" t="s">
        <v>846</v>
      </c>
      <c r="N9" t="s">
        <v>845</v>
      </c>
      <c r="O9" s="3" t="s">
        <v>844</v>
      </c>
      <c r="P9" t="s">
        <v>843</v>
      </c>
    </row>
    <row r="10" spans="1:16" x14ac:dyDescent="0.2">
      <c r="A10" s="142">
        <v>0</v>
      </c>
      <c r="B10">
        <v>589</v>
      </c>
      <c r="C10">
        <v>506</v>
      </c>
      <c r="D10">
        <v>491</v>
      </c>
      <c r="E10">
        <v>511</v>
      </c>
      <c r="F10">
        <v>574</v>
      </c>
      <c r="G10">
        <v>781</v>
      </c>
      <c r="H10">
        <v>775</v>
      </c>
      <c r="J10" s="4">
        <f>B10/$J$7</f>
        <v>0.55566037735849061</v>
      </c>
      <c r="K10" s="4">
        <f t="shared" ref="K10:P25" si="0">C10/$J$7</f>
        <v>0.47735849056603774</v>
      </c>
      <c r="L10" s="4">
        <f t="shared" si="0"/>
        <v>0.46320754716981133</v>
      </c>
      <c r="M10" s="4">
        <f t="shared" si="0"/>
        <v>0.48207547169811321</v>
      </c>
      <c r="N10" s="4">
        <f t="shared" si="0"/>
        <v>0.54150943396226414</v>
      </c>
      <c r="O10" s="4">
        <f t="shared" si="0"/>
        <v>0.73679245283018868</v>
      </c>
      <c r="P10" s="4">
        <f t="shared" si="0"/>
        <v>0.73113207547169812</v>
      </c>
    </row>
    <row r="11" spans="1:16" x14ac:dyDescent="0.2">
      <c r="A11" s="142">
        <v>4.1666666666666699E-2</v>
      </c>
      <c r="B11">
        <v>540</v>
      </c>
      <c r="C11">
        <v>436</v>
      </c>
      <c r="D11">
        <v>422</v>
      </c>
      <c r="E11">
        <v>438</v>
      </c>
      <c r="F11">
        <v>491</v>
      </c>
      <c r="G11">
        <v>707</v>
      </c>
      <c r="H11">
        <v>707</v>
      </c>
      <c r="J11" s="4">
        <f t="shared" ref="J11:P33" si="1">B11/$J$7</f>
        <v>0.50943396226415094</v>
      </c>
      <c r="K11" s="4">
        <f t="shared" si="0"/>
        <v>0.41132075471698115</v>
      </c>
      <c r="L11" s="4">
        <f t="shared" si="0"/>
        <v>0.39811320754716983</v>
      </c>
      <c r="M11" s="4">
        <f t="shared" si="0"/>
        <v>0.41320754716981134</v>
      </c>
      <c r="N11" s="4">
        <f t="shared" si="0"/>
        <v>0.46320754716981133</v>
      </c>
      <c r="O11" s="4">
        <f t="shared" si="0"/>
        <v>0.66698113207547172</v>
      </c>
      <c r="P11" s="4">
        <f t="shared" si="0"/>
        <v>0.66698113207547172</v>
      </c>
    </row>
    <row r="12" spans="1:16" x14ac:dyDescent="0.2">
      <c r="A12" s="142">
        <v>8.3333333333333301E-2</v>
      </c>
      <c r="B12">
        <v>439</v>
      </c>
      <c r="C12">
        <v>351</v>
      </c>
      <c r="D12">
        <v>341</v>
      </c>
      <c r="E12">
        <v>367</v>
      </c>
      <c r="F12">
        <v>402</v>
      </c>
      <c r="G12">
        <v>592</v>
      </c>
      <c r="H12">
        <v>593</v>
      </c>
      <c r="J12" s="4">
        <f t="shared" si="1"/>
        <v>0.41415094339622643</v>
      </c>
      <c r="K12" s="4">
        <f t="shared" si="0"/>
        <v>0.3311320754716981</v>
      </c>
      <c r="L12" s="4">
        <f t="shared" si="0"/>
        <v>0.32169811320754715</v>
      </c>
      <c r="M12" s="4">
        <f t="shared" si="0"/>
        <v>0.3462264150943396</v>
      </c>
      <c r="N12" s="4">
        <f t="shared" si="0"/>
        <v>0.37924528301886795</v>
      </c>
      <c r="O12" s="4">
        <f t="shared" si="0"/>
        <v>0.55849056603773584</v>
      </c>
      <c r="P12" s="4">
        <f t="shared" si="0"/>
        <v>0.55943396226415099</v>
      </c>
    </row>
    <row r="13" spans="1:16" x14ac:dyDescent="0.2">
      <c r="A13" s="142">
        <v>0.125</v>
      </c>
      <c r="B13">
        <v>340</v>
      </c>
      <c r="C13">
        <v>279</v>
      </c>
      <c r="D13">
        <v>268</v>
      </c>
      <c r="E13">
        <v>300</v>
      </c>
      <c r="F13">
        <v>334</v>
      </c>
      <c r="G13">
        <v>479</v>
      </c>
      <c r="H13">
        <v>479</v>
      </c>
      <c r="J13" s="4">
        <f t="shared" si="1"/>
        <v>0.32075471698113206</v>
      </c>
      <c r="K13" s="4">
        <f t="shared" si="0"/>
        <v>0.26320754716981132</v>
      </c>
      <c r="L13" s="4">
        <f t="shared" si="0"/>
        <v>0.25283018867924528</v>
      </c>
      <c r="M13" s="4">
        <f t="shared" si="0"/>
        <v>0.28301886792452829</v>
      </c>
      <c r="N13" s="4">
        <f t="shared" si="0"/>
        <v>0.31509433962264149</v>
      </c>
      <c r="O13" s="4">
        <f t="shared" si="0"/>
        <v>0.4518867924528302</v>
      </c>
      <c r="P13" s="4">
        <f t="shared" si="0"/>
        <v>0.4518867924528302</v>
      </c>
    </row>
    <row r="14" spans="1:16" x14ac:dyDescent="0.2">
      <c r="A14" s="142">
        <v>0.16666666666666699</v>
      </c>
      <c r="B14">
        <v>241</v>
      </c>
      <c r="C14">
        <v>192</v>
      </c>
      <c r="D14">
        <v>197</v>
      </c>
      <c r="E14">
        <v>210</v>
      </c>
      <c r="F14">
        <v>237</v>
      </c>
      <c r="G14">
        <v>338</v>
      </c>
      <c r="H14">
        <v>337</v>
      </c>
      <c r="J14" s="4">
        <f t="shared" si="1"/>
        <v>0.22735849056603774</v>
      </c>
      <c r="K14" s="4">
        <f t="shared" si="0"/>
        <v>0.1811320754716981</v>
      </c>
      <c r="L14" s="4">
        <f t="shared" si="0"/>
        <v>0.18584905660377357</v>
      </c>
      <c r="M14" s="4">
        <f t="shared" si="0"/>
        <v>0.19811320754716982</v>
      </c>
      <c r="N14" s="4">
        <f t="shared" si="0"/>
        <v>0.22358490566037736</v>
      </c>
      <c r="O14" s="4">
        <f t="shared" si="0"/>
        <v>0.31886792452830187</v>
      </c>
      <c r="P14" s="4">
        <f t="shared" si="0"/>
        <v>0.31792452830188678</v>
      </c>
    </row>
    <row r="15" spans="1:16" x14ac:dyDescent="0.2">
      <c r="A15" s="142">
        <v>0.20833333333333301</v>
      </c>
      <c r="B15">
        <v>191</v>
      </c>
      <c r="C15">
        <v>152</v>
      </c>
      <c r="D15">
        <v>156</v>
      </c>
      <c r="E15">
        <v>172</v>
      </c>
      <c r="F15">
        <v>179</v>
      </c>
      <c r="G15">
        <v>266</v>
      </c>
      <c r="H15">
        <v>261</v>
      </c>
      <c r="J15" s="4">
        <f t="shared" si="1"/>
        <v>0.18018867924528301</v>
      </c>
      <c r="K15" s="4">
        <f t="shared" si="0"/>
        <v>0.14339622641509434</v>
      </c>
      <c r="L15" s="4">
        <f t="shared" si="0"/>
        <v>0.14716981132075471</v>
      </c>
      <c r="M15" s="4">
        <f t="shared" si="0"/>
        <v>0.16226415094339622</v>
      </c>
      <c r="N15" s="4">
        <f t="shared" si="0"/>
        <v>0.16886792452830188</v>
      </c>
      <c r="O15" s="4">
        <f t="shared" si="0"/>
        <v>0.25094339622641509</v>
      </c>
      <c r="P15" s="4">
        <f t="shared" si="0"/>
        <v>0.24622641509433962</v>
      </c>
    </row>
    <row r="16" spans="1:16" x14ac:dyDescent="0.2">
      <c r="A16" s="142">
        <v>0.25</v>
      </c>
      <c r="B16">
        <v>148</v>
      </c>
      <c r="C16">
        <v>124</v>
      </c>
      <c r="D16">
        <v>126</v>
      </c>
      <c r="E16">
        <v>140</v>
      </c>
      <c r="F16">
        <v>141</v>
      </c>
      <c r="G16">
        <v>210</v>
      </c>
      <c r="H16">
        <v>203</v>
      </c>
      <c r="J16" s="4">
        <f t="shared" si="1"/>
        <v>0.13962264150943396</v>
      </c>
      <c r="K16" s="4">
        <f t="shared" si="0"/>
        <v>0.1169811320754717</v>
      </c>
      <c r="L16" s="4">
        <f t="shared" si="0"/>
        <v>0.11886792452830189</v>
      </c>
      <c r="M16" s="4">
        <f t="shared" si="0"/>
        <v>0.13207547169811321</v>
      </c>
      <c r="N16" s="4">
        <f t="shared" si="0"/>
        <v>0.1330188679245283</v>
      </c>
      <c r="O16" s="4">
        <f t="shared" si="0"/>
        <v>0.19811320754716982</v>
      </c>
      <c r="P16" s="4">
        <f t="shared" si="0"/>
        <v>0.19150943396226416</v>
      </c>
    </row>
    <row r="17" spans="1:16" x14ac:dyDescent="0.2">
      <c r="A17" s="142">
        <v>0.29166666666666702</v>
      </c>
      <c r="B17">
        <v>134</v>
      </c>
      <c r="C17">
        <v>116</v>
      </c>
      <c r="D17">
        <v>110</v>
      </c>
      <c r="E17">
        <v>127</v>
      </c>
      <c r="F17">
        <v>127</v>
      </c>
      <c r="G17">
        <v>186</v>
      </c>
      <c r="H17">
        <v>180</v>
      </c>
      <c r="J17" s="4">
        <f t="shared" si="1"/>
        <v>0.12641509433962264</v>
      </c>
      <c r="K17" s="4">
        <f t="shared" si="0"/>
        <v>0.10943396226415095</v>
      </c>
      <c r="L17" s="4">
        <f t="shared" si="0"/>
        <v>0.10377358490566038</v>
      </c>
      <c r="M17" s="4">
        <f t="shared" si="0"/>
        <v>0.11981132075471698</v>
      </c>
      <c r="N17" s="4">
        <f t="shared" si="0"/>
        <v>0.11981132075471698</v>
      </c>
      <c r="O17" s="4">
        <f t="shared" si="0"/>
        <v>0.17547169811320754</v>
      </c>
      <c r="P17" s="4">
        <f t="shared" si="0"/>
        <v>0.16981132075471697</v>
      </c>
    </row>
    <row r="18" spans="1:16" x14ac:dyDescent="0.2">
      <c r="A18" s="142">
        <v>0.33333333333333298</v>
      </c>
      <c r="B18">
        <v>142</v>
      </c>
      <c r="C18">
        <v>126</v>
      </c>
      <c r="D18">
        <v>113</v>
      </c>
      <c r="E18">
        <v>134</v>
      </c>
      <c r="F18">
        <v>133</v>
      </c>
      <c r="G18">
        <v>195</v>
      </c>
      <c r="H18">
        <v>192</v>
      </c>
      <c r="J18" s="4">
        <f t="shared" si="1"/>
        <v>0.13396226415094339</v>
      </c>
      <c r="K18" s="4">
        <f t="shared" si="0"/>
        <v>0.11886792452830189</v>
      </c>
      <c r="L18" s="4">
        <f t="shared" si="0"/>
        <v>0.10660377358490566</v>
      </c>
      <c r="M18" s="4">
        <f t="shared" si="0"/>
        <v>0.12641509433962264</v>
      </c>
      <c r="N18" s="4">
        <f t="shared" si="0"/>
        <v>0.12547169811320755</v>
      </c>
      <c r="O18" s="4">
        <f t="shared" si="0"/>
        <v>0.18396226415094338</v>
      </c>
      <c r="P18" s="4">
        <f t="shared" si="0"/>
        <v>0.1811320754716981</v>
      </c>
    </row>
    <row r="19" spans="1:16" x14ac:dyDescent="0.2">
      <c r="A19" s="142">
        <v>0.375</v>
      </c>
      <c r="B19">
        <v>166</v>
      </c>
      <c r="C19">
        <v>157</v>
      </c>
      <c r="D19">
        <v>137</v>
      </c>
      <c r="E19">
        <v>158</v>
      </c>
      <c r="F19">
        <v>160</v>
      </c>
      <c r="G19">
        <v>220</v>
      </c>
      <c r="H19">
        <v>228</v>
      </c>
      <c r="J19" s="4">
        <f t="shared" si="1"/>
        <v>0.15660377358490565</v>
      </c>
      <c r="K19" s="4">
        <f t="shared" si="0"/>
        <v>0.14811320754716981</v>
      </c>
      <c r="L19" s="4">
        <f t="shared" si="0"/>
        <v>0.12924528301886792</v>
      </c>
      <c r="M19" s="4">
        <f t="shared" si="0"/>
        <v>0.1490566037735849</v>
      </c>
      <c r="N19" s="4">
        <f t="shared" si="0"/>
        <v>0.15094339622641509</v>
      </c>
      <c r="O19" s="4">
        <f t="shared" si="0"/>
        <v>0.20754716981132076</v>
      </c>
      <c r="P19" s="4">
        <f t="shared" si="0"/>
        <v>0.21509433962264152</v>
      </c>
    </row>
    <row r="20" spans="1:16" x14ac:dyDescent="0.2">
      <c r="A20" s="142">
        <v>0.41666666666666702</v>
      </c>
      <c r="B20">
        <v>250</v>
      </c>
      <c r="C20">
        <v>240</v>
      </c>
      <c r="D20">
        <v>206</v>
      </c>
      <c r="E20">
        <v>256</v>
      </c>
      <c r="F20">
        <v>228</v>
      </c>
      <c r="G20">
        <v>299</v>
      </c>
      <c r="H20">
        <v>307</v>
      </c>
      <c r="J20" s="4">
        <f t="shared" si="1"/>
        <v>0.23584905660377359</v>
      </c>
      <c r="K20" s="4">
        <f t="shared" si="0"/>
        <v>0.22641509433962265</v>
      </c>
      <c r="L20" s="4">
        <f t="shared" si="0"/>
        <v>0.19433962264150945</v>
      </c>
      <c r="M20" s="4">
        <f t="shared" si="0"/>
        <v>0.24150943396226415</v>
      </c>
      <c r="N20" s="4">
        <f t="shared" si="0"/>
        <v>0.21509433962264152</v>
      </c>
      <c r="O20" s="4">
        <f t="shared" si="0"/>
        <v>0.2820754716981132</v>
      </c>
      <c r="P20" s="4">
        <f t="shared" si="0"/>
        <v>0.28962264150943395</v>
      </c>
    </row>
    <row r="21" spans="1:16" x14ac:dyDescent="0.2">
      <c r="A21" s="142">
        <v>0.45833333333333298</v>
      </c>
      <c r="B21">
        <v>333</v>
      </c>
      <c r="C21">
        <v>337</v>
      </c>
      <c r="D21">
        <v>275</v>
      </c>
      <c r="E21">
        <v>347</v>
      </c>
      <c r="F21">
        <v>299</v>
      </c>
      <c r="G21">
        <v>377</v>
      </c>
      <c r="H21">
        <v>364</v>
      </c>
      <c r="J21" s="4">
        <f t="shared" si="1"/>
        <v>0.3141509433962264</v>
      </c>
      <c r="K21" s="4">
        <f t="shared" si="0"/>
        <v>0.31792452830188678</v>
      </c>
      <c r="L21" s="4">
        <f t="shared" si="0"/>
        <v>0.25943396226415094</v>
      </c>
      <c r="M21" s="4">
        <f t="shared" si="0"/>
        <v>0.32735849056603772</v>
      </c>
      <c r="N21" s="4">
        <f t="shared" si="0"/>
        <v>0.2820754716981132</v>
      </c>
      <c r="O21" s="4">
        <f t="shared" si="0"/>
        <v>0.35566037735849054</v>
      </c>
      <c r="P21" s="4">
        <f t="shared" si="0"/>
        <v>0.34339622641509432</v>
      </c>
    </row>
    <row r="22" spans="1:16" x14ac:dyDescent="0.2">
      <c r="A22" s="142">
        <v>0.5</v>
      </c>
      <c r="B22">
        <v>409</v>
      </c>
      <c r="C22">
        <v>404</v>
      </c>
      <c r="D22">
        <v>335</v>
      </c>
      <c r="E22">
        <v>411</v>
      </c>
      <c r="F22">
        <v>365</v>
      </c>
      <c r="G22">
        <v>466</v>
      </c>
      <c r="H22">
        <v>455</v>
      </c>
      <c r="J22" s="4">
        <f t="shared" si="1"/>
        <v>0.38584905660377361</v>
      </c>
      <c r="K22" s="4">
        <f t="shared" si="0"/>
        <v>0.38113207547169814</v>
      </c>
      <c r="L22" s="4">
        <f t="shared" si="0"/>
        <v>0.31603773584905659</v>
      </c>
      <c r="M22" s="4">
        <f t="shared" si="0"/>
        <v>0.3877358490566038</v>
      </c>
      <c r="N22" s="4">
        <f t="shared" si="0"/>
        <v>0.34433962264150941</v>
      </c>
      <c r="O22" s="4">
        <f t="shared" si="0"/>
        <v>0.43962264150943398</v>
      </c>
      <c r="P22" s="4">
        <f t="shared" si="0"/>
        <v>0.42924528301886794</v>
      </c>
    </row>
    <row r="23" spans="1:16" x14ac:dyDescent="0.2">
      <c r="A23" s="142">
        <v>0.54166666666666696</v>
      </c>
      <c r="B23">
        <v>471</v>
      </c>
      <c r="C23">
        <v>452</v>
      </c>
      <c r="D23">
        <v>374</v>
      </c>
      <c r="E23">
        <v>465</v>
      </c>
      <c r="F23">
        <v>417</v>
      </c>
      <c r="G23">
        <v>542</v>
      </c>
      <c r="H23">
        <v>538</v>
      </c>
      <c r="J23" s="4">
        <f t="shared" si="1"/>
        <v>0.44433962264150945</v>
      </c>
      <c r="K23" s="4">
        <f t="shared" si="0"/>
        <v>0.42641509433962266</v>
      </c>
      <c r="L23" s="4">
        <f t="shared" si="0"/>
        <v>0.35283018867924526</v>
      </c>
      <c r="M23" s="4">
        <f t="shared" si="0"/>
        <v>0.43867924528301888</v>
      </c>
      <c r="N23" s="4">
        <f t="shared" si="0"/>
        <v>0.39339622641509436</v>
      </c>
      <c r="O23" s="4">
        <f t="shared" si="0"/>
        <v>0.51132075471698113</v>
      </c>
      <c r="P23" s="4">
        <f t="shared" si="0"/>
        <v>0.50754716981132075</v>
      </c>
    </row>
    <row r="24" spans="1:16" x14ac:dyDescent="0.2">
      <c r="A24" s="142">
        <v>0.58333333333333304</v>
      </c>
      <c r="B24">
        <v>515</v>
      </c>
      <c r="C24">
        <v>479</v>
      </c>
      <c r="D24">
        <v>410</v>
      </c>
      <c r="E24">
        <v>515</v>
      </c>
      <c r="F24">
        <v>458</v>
      </c>
      <c r="G24">
        <v>603</v>
      </c>
      <c r="H24">
        <v>610</v>
      </c>
      <c r="J24" s="4">
        <f t="shared" si="1"/>
        <v>0.48584905660377359</v>
      </c>
      <c r="K24" s="4">
        <f t="shared" si="0"/>
        <v>0.4518867924528302</v>
      </c>
      <c r="L24" s="4">
        <f t="shared" si="0"/>
        <v>0.3867924528301887</v>
      </c>
      <c r="M24" s="4">
        <f t="shared" si="0"/>
        <v>0.48584905660377359</v>
      </c>
      <c r="N24" s="4">
        <f t="shared" si="0"/>
        <v>0.43207547169811322</v>
      </c>
      <c r="O24" s="4">
        <f t="shared" si="0"/>
        <v>0.56886792452830193</v>
      </c>
      <c r="P24" s="4">
        <f t="shared" si="0"/>
        <v>0.57547169811320753</v>
      </c>
    </row>
    <row r="25" spans="1:16" x14ac:dyDescent="0.2">
      <c r="A25" s="142">
        <v>0.625</v>
      </c>
      <c r="B25">
        <v>538</v>
      </c>
      <c r="C25">
        <v>480</v>
      </c>
      <c r="D25">
        <v>431</v>
      </c>
      <c r="E25">
        <v>533</v>
      </c>
      <c r="F25">
        <v>470</v>
      </c>
      <c r="G25">
        <v>626</v>
      </c>
      <c r="H25">
        <v>664</v>
      </c>
      <c r="J25" s="4">
        <f t="shared" si="1"/>
        <v>0.50754716981132075</v>
      </c>
      <c r="K25" s="4">
        <f t="shared" si="0"/>
        <v>0.45283018867924529</v>
      </c>
      <c r="L25" s="4">
        <f t="shared" si="0"/>
        <v>0.40660377358490568</v>
      </c>
      <c r="M25" s="4">
        <f t="shared" si="0"/>
        <v>0.50283018867924534</v>
      </c>
      <c r="N25" s="4">
        <f t="shared" si="0"/>
        <v>0.44339622641509435</v>
      </c>
      <c r="O25" s="4">
        <f t="shared" si="0"/>
        <v>0.59056603773584904</v>
      </c>
      <c r="P25" s="4">
        <f t="shared" si="0"/>
        <v>0.62641509433962261</v>
      </c>
    </row>
    <row r="26" spans="1:16" x14ac:dyDescent="0.2">
      <c r="A26" s="142">
        <v>0.66666666666666696</v>
      </c>
      <c r="B26">
        <v>551</v>
      </c>
      <c r="C26">
        <v>474</v>
      </c>
      <c r="D26">
        <v>445</v>
      </c>
      <c r="E26">
        <v>547</v>
      </c>
      <c r="F26">
        <v>487</v>
      </c>
      <c r="G26">
        <v>651</v>
      </c>
      <c r="H26">
        <v>689</v>
      </c>
      <c r="J26" s="4">
        <f t="shared" si="1"/>
        <v>0.51981132075471703</v>
      </c>
      <c r="K26" s="4">
        <f t="shared" si="1"/>
        <v>0.44716981132075473</v>
      </c>
      <c r="L26" s="4">
        <f t="shared" si="1"/>
        <v>0.419811320754717</v>
      </c>
      <c r="M26" s="4">
        <f t="shared" si="1"/>
        <v>0.51603773584905666</v>
      </c>
      <c r="N26" s="4">
        <f t="shared" si="1"/>
        <v>0.45943396226415095</v>
      </c>
      <c r="O26" s="4">
        <f t="shared" si="1"/>
        <v>0.61415094339622645</v>
      </c>
      <c r="P26" s="4">
        <f t="shared" si="1"/>
        <v>0.65</v>
      </c>
    </row>
    <row r="27" spans="1:16" x14ac:dyDescent="0.2">
      <c r="A27" s="142">
        <v>0.70833333333333304</v>
      </c>
      <c r="B27">
        <v>541</v>
      </c>
      <c r="C27">
        <v>473</v>
      </c>
      <c r="D27">
        <v>445</v>
      </c>
      <c r="E27">
        <v>549</v>
      </c>
      <c r="F27">
        <v>488</v>
      </c>
      <c r="G27">
        <v>639</v>
      </c>
      <c r="H27">
        <v>675</v>
      </c>
      <c r="J27" s="4">
        <f t="shared" si="1"/>
        <v>0.51037735849056609</v>
      </c>
      <c r="K27" s="4">
        <f t="shared" si="1"/>
        <v>0.44622641509433963</v>
      </c>
      <c r="L27" s="4">
        <f t="shared" si="1"/>
        <v>0.419811320754717</v>
      </c>
      <c r="M27" s="4">
        <f t="shared" si="1"/>
        <v>0.51792452830188684</v>
      </c>
      <c r="N27" s="4">
        <f t="shared" si="1"/>
        <v>0.46037735849056605</v>
      </c>
      <c r="O27" s="4">
        <f t="shared" si="1"/>
        <v>0.60283018867924532</v>
      </c>
      <c r="P27" s="4">
        <f t="shared" si="1"/>
        <v>0.6367924528301887</v>
      </c>
    </row>
    <row r="28" spans="1:16" x14ac:dyDescent="0.2">
      <c r="A28" s="142">
        <v>0.75</v>
      </c>
      <c r="B28">
        <v>534</v>
      </c>
      <c r="C28">
        <v>469</v>
      </c>
      <c r="D28">
        <v>449</v>
      </c>
      <c r="E28">
        <v>540</v>
      </c>
      <c r="F28">
        <v>511</v>
      </c>
      <c r="G28">
        <v>648</v>
      </c>
      <c r="H28">
        <v>649</v>
      </c>
      <c r="J28" s="4">
        <f t="shared" si="1"/>
        <v>0.50377358490566038</v>
      </c>
      <c r="K28" s="4">
        <f t="shared" si="1"/>
        <v>0.44245283018867926</v>
      </c>
      <c r="L28" s="4">
        <f t="shared" si="1"/>
        <v>0.42358490566037738</v>
      </c>
      <c r="M28" s="4">
        <f t="shared" si="1"/>
        <v>0.50943396226415094</v>
      </c>
      <c r="N28" s="4">
        <f t="shared" si="1"/>
        <v>0.48207547169811321</v>
      </c>
      <c r="O28" s="4">
        <f t="shared" si="1"/>
        <v>0.61132075471698111</v>
      </c>
      <c r="P28" s="4">
        <f t="shared" si="1"/>
        <v>0.61226415094339626</v>
      </c>
    </row>
    <row r="29" spans="1:16" x14ac:dyDescent="0.2">
      <c r="A29" s="142">
        <v>0.79166666666666696</v>
      </c>
      <c r="B29">
        <v>561</v>
      </c>
      <c r="C29">
        <v>499</v>
      </c>
      <c r="D29">
        <v>482</v>
      </c>
      <c r="E29">
        <v>575</v>
      </c>
      <c r="F29">
        <v>576</v>
      </c>
      <c r="G29">
        <v>681</v>
      </c>
      <c r="H29">
        <v>647</v>
      </c>
      <c r="J29" s="4">
        <f t="shared" si="1"/>
        <v>0.52924528301886797</v>
      </c>
      <c r="K29" s="4">
        <f t="shared" si="1"/>
        <v>0.47075471698113208</v>
      </c>
      <c r="L29" s="4">
        <f t="shared" si="1"/>
        <v>0.45471698113207548</v>
      </c>
      <c r="M29" s="4">
        <f t="shared" si="1"/>
        <v>0.54245283018867929</v>
      </c>
      <c r="N29" s="4">
        <f t="shared" si="1"/>
        <v>0.54339622641509433</v>
      </c>
      <c r="O29" s="4">
        <f t="shared" si="1"/>
        <v>0.64245283018867927</v>
      </c>
      <c r="P29" s="4">
        <f t="shared" si="1"/>
        <v>0.61037735849056607</v>
      </c>
    </row>
    <row r="30" spans="1:16" x14ac:dyDescent="0.2">
      <c r="A30" s="142">
        <v>0.83333333333333304</v>
      </c>
      <c r="B30">
        <v>602</v>
      </c>
      <c r="C30">
        <v>541</v>
      </c>
      <c r="D30">
        <v>522</v>
      </c>
      <c r="E30">
        <v>627</v>
      </c>
      <c r="F30">
        <v>658</v>
      </c>
      <c r="G30">
        <v>723</v>
      </c>
      <c r="H30">
        <v>651</v>
      </c>
      <c r="J30" s="4">
        <f t="shared" si="1"/>
        <v>0.56792452830188678</v>
      </c>
      <c r="K30" s="4">
        <f t="shared" si="1"/>
        <v>0.51037735849056609</v>
      </c>
      <c r="L30" s="4">
        <f t="shared" si="1"/>
        <v>0.49245283018867925</v>
      </c>
      <c r="M30" s="4">
        <f t="shared" si="1"/>
        <v>0.59150943396226419</v>
      </c>
      <c r="N30" s="4">
        <f t="shared" si="1"/>
        <v>0.62075471698113205</v>
      </c>
      <c r="O30" s="4">
        <f t="shared" si="1"/>
        <v>0.68207547169811322</v>
      </c>
      <c r="P30" s="4">
        <f t="shared" si="1"/>
        <v>0.61415094339622645</v>
      </c>
    </row>
    <row r="31" spans="1:16" x14ac:dyDescent="0.2">
      <c r="A31" s="142">
        <v>0.875</v>
      </c>
      <c r="B31">
        <v>614</v>
      </c>
      <c r="C31">
        <v>557</v>
      </c>
      <c r="D31">
        <v>543</v>
      </c>
      <c r="E31">
        <v>647</v>
      </c>
      <c r="F31">
        <v>723</v>
      </c>
      <c r="G31">
        <v>766</v>
      </c>
      <c r="H31">
        <v>651</v>
      </c>
      <c r="J31" s="4">
        <f t="shared" si="1"/>
        <v>0.57924528301886791</v>
      </c>
      <c r="K31" s="4">
        <f t="shared" si="1"/>
        <v>0.5254716981132076</v>
      </c>
      <c r="L31" s="4">
        <f t="shared" si="1"/>
        <v>0.51226415094339628</v>
      </c>
      <c r="M31" s="4">
        <f t="shared" si="1"/>
        <v>0.61037735849056607</v>
      </c>
      <c r="N31" s="4">
        <f t="shared" si="1"/>
        <v>0.68207547169811322</v>
      </c>
      <c r="O31" s="4">
        <f t="shared" si="1"/>
        <v>0.72264150943396221</v>
      </c>
      <c r="P31" s="4">
        <f t="shared" si="1"/>
        <v>0.61415094339622645</v>
      </c>
    </row>
    <row r="32" spans="1:16" x14ac:dyDescent="0.2">
      <c r="A32" s="142">
        <v>0.91666666666666696</v>
      </c>
      <c r="B32">
        <v>621</v>
      </c>
      <c r="C32">
        <v>597</v>
      </c>
      <c r="D32">
        <v>597</v>
      </c>
      <c r="E32">
        <v>690</v>
      </c>
      <c r="F32">
        <v>760</v>
      </c>
      <c r="G32">
        <v>791</v>
      </c>
      <c r="H32">
        <v>687</v>
      </c>
      <c r="J32" s="4">
        <f t="shared" si="1"/>
        <v>0.58584905660377362</v>
      </c>
      <c r="K32" s="4">
        <f t="shared" si="1"/>
        <v>0.56320754716981136</v>
      </c>
      <c r="L32" s="4">
        <f t="shared" si="1"/>
        <v>0.56320754716981136</v>
      </c>
      <c r="M32" s="4">
        <f t="shared" si="1"/>
        <v>0.65094339622641506</v>
      </c>
      <c r="N32" s="4">
        <f t="shared" si="1"/>
        <v>0.71698113207547165</v>
      </c>
      <c r="O32" s="313">
        <f t="shared" si="1"/>
        <v>0.74622641509433962</v>
      </c>
      <c r="P32" s="4">
        <f t="shared" si="1"/>
        <v>0.64811320754716983</v>
      </c>
    </row>
    <row r="33" spans="1:16" x14ac:dyDescent="0.2">
      <c r="A33" s="142">
        <v>0.95833333333333304</v>
      </c>
      <c r="B33">
        <v>580</v>
      </c>
      <c r="C33">
        <v>563</v>
      </c>
      <c r="D33">
        <v>569</v>
      </c>
      <c r="E33">
        <v>636</v>
      </c>
      <c r="F33">
        <v>782</v>
      </c>
      <c r="G33">
        <v>789</v>
      </c>
      <c r="H33">
        <v>645</v>
      </c>
      <c r="J33" s="4">
        <f t="shared" si="1"/>
        <v>0.54716981132075471</v>
      </c>
      <c r="K33" s="4">
        <f t="shared" si="1"/>
        <v>0.53113207547169816</v>
      </c>
      <c r="L33" s="4">
        <f t="shared" si="1"/>
        <v>0.53679245283018873</v>
      </c>
      <c r="M33" s="4">
        <f t="shared" si="1"/>
        <v>0.6</v>
      </c>
      <c r="N33" s="4">
        <f t="shared" si="1"/>
        <v>0.73773584905660372</v>
      </c>
      <c r="O33" s="4">
        <f t="shared" si="1"/>
        <v>0.74433962264150944</v>
      </c>
      <c r="P33" s="4">
        <f t="shared" si="1"/>
        <v>0.60849056603773588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205"/>
  <sheetViews>
    <sheetView zoomScale="140" zoomScaleNormal="140" workbookViewId="0">
      <pane xSplit="2" ySplit="5" topLeftCell="O6" activePane="bottomRight" state="frozen"/>
      <selection activeCell="H6" sqref="H6"/>
      <selection pane="topRight" activeCell="H6" sqref="H6"/>
      <selection pane="bottomLeft" activeCell="H6" sqref="H6"/>
      <selection pane="bottomRight" activeCell="A2" sqref="A2"/>
    </sheetView>
  </sheetViews>
  <sheetFormatPr defaultRowHeight="12.75" x14ac:dyDescent="0.2"/>
  <cols>
    <col min="1" max="1" width="26.5703125" style="31" customWidth="1"/>
    <col min="2" max="2" width="6.5703125" customWidth="1"/>
    <col min="3" max="3" width="6.7109375" customWidth="1"/>
    <col min="4" max="4" width="6.7109375" style="100" customWidth="1"/>
    <col min="5" max="5" width="8.85546875" style="100" customWidth="1"/>
    <col min="6" max="6" width="9.140625" style="143"/>
    <col min="13" max="13" width="11" customWidth="1"/>
    <col min="14" max="14" width="16.28515625" customWidth="1"/>
    <col min="15" max="15" width="9.140625" style="38"/>
    <col min="16" max="16" width="9.140625" style="31"/>
    <col min="17" max="20" width="10.7109375" style="18" customWidth="1"/>
    <col min="21" max="22" width="7.7109375" style="31" customWidth="1"/>
    <col min="23" max="24" width="10.7109375" style="18" customWidth="1"/>
    <col min="25" max="25" width="14.7109375" style="31" customWidth="1"/>
    <col min="26" max="27" width="12.7109375" style="18" customWidth="1"/>
    <col min="28" max="28" width="10.7109375" style="18" customWidth="1"/>
  </cols>
  <sheetData>
    <row r="1" spans="1:28" x14ac:dyDescent="0.2">
      <c r="A1" s="114" t="s">
        <v>1226</v>
      </c>
    </row>
    <row r="3" spans="1:28" x14ac:dyDescent="0.2">
      <c r="Z3" s="153"/>
      <c r="AA3" s="69"/>
    </row>
    <row r="4" spans="1:28" x14ac:dyDescent="0.2">
      <c r="A4" s="288" t="s">
        <v>1189</v>
      </c>
      <c r="Y4" s="288" t="s">
        <v>1190</v>
      </c>
      <c r="AB4" s="289" t="s">
        <v>1191</v>
      </c>
    </row>
    <row r="5" spans="1:28" s="144" customFormat="1" ht="38.25" x14ac:dyDescent="0.2">
      <c r="A5" s="146" t="s">
        <v>873</v>
      </c>
      <c r="B5" s="150" t="s">
        <v>424</v>
      </c>
      <c r="C5" s="150" t="s">
        <v>423</v>
      </c>
      <c r="D5" s="152" t="s">
        <v>249</v>
      </c>
      <c r="E5" s="152" t="s">
        <v>422</v>
      </c>
      <c r="F5" s="151" t="s">
        <v>5</v>
      </c>
      <c r="G5" s="150" t="s">
        <v>872</v>
      </c>
      <c r="H5" s="150" t="s">
        <v>871</v>
      </c>
      <c r="I5" s="150" t="s">
        <v>870</v>
      </c>
      <c r="J5" s="150" t="s">
        <v>330</v>
      </c>
      <c r="K5" s="150" t="s">
        <v>329</v>
      </c>
      <c r="L5" s="150" t="s">
        <v>418</v>
      </c>
      <c r="M5" s="150" t="s">
        <v>245</v>
      </c>
      <c r="N5" s="150" t="s">
        <v>247</v>
      </c>
      <c r="O5" s="149" t="s">
        <v>381</v>
      </c>
      <c r="P5" s="148" t="s">
        <v>13</v>
      </c>
      <c r="Q5" s="147" t="s">
        <v>39</v>
      </c>
      <c r="R5" s="147" t="s">
        <v>382</v>
      </c>
      <c r="S5" s="147" t="s">
        <v>869</v>
      </c>
      <c r="T5" s="147" t="s">
        <v>868</v>
      </c>
      <c r="U5" s="148" t="s">
        <v>826</v>
      </c>
      <c r="V5" s="148" t="s">
        <v>867</v>
      </c>
      <c r="W5" s="147" t="s">
        <v>866</v>
      </c>
      <c r="X5" s="147" t="s">
        <v>865</v>
      </c>
      <c r="Y5" s="146" t="s">
        <v>864</v>
      </c>
      <c r="Z5" s="145" t="s">
        <v>1192</v>
      </c>
      <c r="AA5" s="145" t="s">
        <v>1193</v>
      </c>
      <c r="AB5" s="145" t="s">
        <v>863</v>
      </c>
    </row>
    <row r="6" spans="1:28" x14ac:dyDescent="0.2">
      <c r="A6" s="31" t="str">
        <f t="shared" ref="A6:A37" si="0">_xlfn.CONCAT(N6,"-",J6,"-",F6)</f>
        <v>Martini Madness-MLV-0.05</v>
      </c>
      <c r="B6">
        <v>1000</v>
      </c>
      <c r="C6" t="s">
        <v>395</v>
      </c>
      <c r="D6" s="100" t="s">
        <v>398</v>
      </c>
      <c r="E6" s="100" t="s">
        <v>396</v>
      </c>
      <c r="F6" s="143">
        <v>0.05</v>
      </c>
      <c r="G6" t="s">
        <v>269</v>
      </c>
      <c r="H6" t="s">
        <v>393</v>
      </c>
      <c r="I6">
        <v>90</v>
      </c>
      <c r="J6" t="s">
        <v>266</v>
      </c>
      <c r="K6" t="s">
        <v>269</v>
      </c>
      <c r="L6" t="s">
        <v>392</v>
      </c>
      <c r="M6" t="s">
        <v>414</v>
      </c>
      <c r="N6" t="s">
        <v>321</v>
      </c>
      <c r="O6" s="38">
        <v>4.65E-2</v>
      </c>
      <c r="P6" s="31">
        <v>31</v>
      </c>
      <c r="Q6" s="18">
        <v>149333.35</v>
      </c>
      <c r="R6" s="18">
        <v>46576</v>
      </c>
      <c r="S6" s="18">
        <v>6999</v>
      </c>
      <c r="T6" s="18">
        <v>6944.0007750000004</v>
      </c>
      <c r="U6" s="31" t="s">
        <v>458</v>
      </c>
      <c r="V6" s="31">
        <v>0</v>
      </c>
      <c r="W6" s="18">
        <v>6999</v>
      </c>
      <c r="X6" s="18">
        <v>6944.0007750000004</v>
      </c>
      <c r="Y6" s="31" t="str">
        <f t="shared" ref="Y6:Y37" si="1">_xlfn.CONCAT(C6,"-",J6,"-",F6)</f>
        <v>B-MLV-0.05</v>
      </c>
      <c r="Z6" s="18">
        <f t="shared" ref="Z6:Z37" si="2">X6/P6</f>
        <v>224.00002500000002</v>
      </c>
      <c r="AA6" s="18">
        <f t="shared" ref="AA6:AA37" si="3">SUMIF($Y$6:$Y$205,Y6,$X$6:$X$205)/SUMIF($Y$6:$Y$205,Y6,$P$6:$P$205)</f>
        <v>218.00000207979627</v>
      </c>
      <c r="AB6" s="18">
        <f t="shared" ref="AB6:AB37" si="4">AA6*P6</f>
        <v>6758.0000644736847</v>
      </c>
    </row>
    <row r="7" spans="1:28" x14ac:dyDescent="0.2">
      <c r="A7" s="31" t="str">
        <f>_xlfn.CONCAT(N7,"-",J7,"-",F7)</f>
        <v>Martini Madness-MLV-0.05</v>
      </c>
      <c r="B7">
        <v>1001</v>
      </c>
      <c r="C7" t="s">
        <v>395</v>
      </c>
      <c r="D7" s="100" t="s">
        <v>398</v>
      </c>
      <c r="E7" s="100" t="s">
        <v>398</v>
      </c>
      <c r="F7" s="143">
        <v>0.05</v>
      </c>
      <c r="G7" t="s">
        <v>269</v>
      </c>
      <c r="H7" t="s">
        <v>393</v>
      </c>
      <c r="I7">
        <v>90</v>
      </c>
      <c r="J7" t="s">
        <v>266</v>
      </c>
      <c r="K7" t="s">
        <v>269</v>
      </c>
      <c r="L7" t="s">
        <v>392</v>
      </c>
      <c r="M7" t="s">
        <v>414</v>
      </c>
      <c r="N7" t="s">
        <v>321</v>
      </c>
      <c r="O7" s="38">
        <v>4.65E-2</v>
      </c>
      <c r="P7" s="31">
        <v>31</v>
      </c>
      <c r="Q7" s="18">
        <v>154666.65</v>
      </c>
      <c r="R7" s="18">
        <v>40651</v>
      </c>
      <c r="S7" s="18">
        <v>7090</v>
      </c>
      <c r="T7" s="18">
        <v>7191.9992249999996</v>
      </c>
      <c r="U7" s="31" t="s">
        <v>458</v>
      </c>
      <c r="V7" s="31">
        <v>0</v>
      </c>
      <c r="W7" s="18">
        <v>7090</v>
      </c>
      <c r="X7" s="18">
        <v>7191.9992249999996</v>
      </c>
      <c r="Y7" s="31" t="str">
        <f t="shared" si="1"/>
        <v>B-MLV-0.05</v>
      </c>
      <c r="Z7" s="18">
        <f t="shared" si="2"/>
        <v>231.99997499999998</v>
      </c>
      <c r="AA7" s="18">
        <f t="shared" si="3"/>
        <v>218.00000207979627</v>
      </c>
      <c r="AB7" s="18">
        <f t="shared" si="4"/>
        <v>6758.0000644736847</v>
      </c>
    </row>
    <row r="8" spans="1:28" x14ac:dyDescent="0.2">
      <c r="A8" s="31" t="str">
        <f t="shared" si="0"/>
        <v>Diamond Head-MLV-0.05</v>
      </c>
      <c r="B8">
        <v>1002</v>
      </c>
      <c r="C8" t="s">
        <v>395</v>
      </c>
      <c r="D8" s="100" t="s">
        <v>410</v>
      </c>
      <c r="E8" s="100" t="s">
        <v>403</v>
      </c>
      <c r="F8" s="143">
        <v>0.05</v>
      </c>
      <c r="G8" t="s">
        <v>269</v>
      </c>
      <c r="H8" t="s">
        <v>393</v>
      </c>
      <c r="I8">
        <v>200</v>
      </c>
      <c r="J8" t="s">
        <v>266</v>
      </c>
      <c r="K8" t="s">
        <v>269</v>
      </c>
      <c r="L8" t="s">
        <v>399</v>
      </c>
      <c r="M8" t="s">
        <v>414</v>
      </c>
      <c r="N8" t="s">
        <v>320</v>
      </c>
      <c r="O8" s="38">
        <v>5.0999999999999997E-2</v>
      </c>
      <c r="P8" s="31">
        <v>31</v>
      </c>
      <c r="Q8" s="18">
        <v>135549</v>
      </c>
      <c r="R8" s="18">
        <v>22592</v>
      </c>
      <c r="S8" s="18">
        <v>7097</v>
      </c>
      <c r="T8" s="18">
        <v>6912.9989999999998</v>
      </c>
      <c r="U8" s="31" t="s">
        <v>458</v>
      </c>
      <c r="V8" s="31">
        <v>0</v>
      </c>
      <c r="W8" s="18">
        <v>7097</v>
      </c>
      <c r="X8" s="18">
        <v>6912.9989999999998</v>
      </c>
      <c r="Y8" s="31" t="str">
        <f t="shared" si="1"/>
        <v>B-MLV-0.05</v>
      </c>
      <c r="Z8" s="18">
        <f t="shared" si="2"/>
        <v>222.99996774193548</v>
      </c>
      <c r="AA8" s="18">
        <f t="shared" si="3"/>
        <v>218.00000207979627</v>
      </c>
      <c r="AB8" s="18">
        <f t="shared" si="4"/>
        <v>6758.0000644736847</v>
      </c>
    </row>
    <row r="9" spans="1:28" x14ac:dyDescent="0.2">
      <c r="A9" s="31" t="str">
        <f t="shared" si="0"/>
        <v>Diamond Head-MLV-0.05</v>
      </c>
      <c r="B9">
        <v>1003</v>
      </c>
      <c r="C9" t="s">
        <v>395</v>
      </c>
      <c r="D9" s="100" t="s">
        <v>410</v>
      </c>
      <c r="E9" s="100" t="s">
        <v>396</v>
      </c>
      <c r="F9" s="143">
        <v>0.05</v>
      </c>
      <c r="G9" t="s">
        <v>269</v>
      </c>
      <c r="H9" t="s">
        <v>393</v>
      </c>
      <c r="I9">
        <v>200</v>
      </c>
      <c r="J9" t="s">
        <v>266</v>
      </c>
      <c r="K9" t="s">
        <v>269</v>
      </c>
      <c r="L9" t="s">
        <v>399</v>
      </c>
      <c r="M9" t="s">
        <v>414</v>
      </c>
      <c r="N9" t="s">
        <v>320</v>
      </c>
      <c r="O9" s="38">
        <v>5.0999999999999997E-2</v>
      </c>
      <c r="P9" s="31">
        <v>31</v>
      </c>
      <c r="Q9" s="18">
        <v>136156.85</v>
      </c>
      <c r="R9" s="18">
        <v>21612</v>
      </c>
      <c r="S9" s="18">
        <v>7094</v>
      </c>
      <c r="T9" s="18">
        <v>6943.99935</v>
      </c>
      <c r="U9" s="31" t="s">
        <v>458</v>
      </c>
      <c r="V9" s="31">
        <v>0</v>
      </c>
      <c r="W9" s="18">
        <v>7094</v>
      </c>
      <c r="X9" s="18">
        <v>6943.99935</v>
      </c>
      <c r="Y9" s="31" t="str">
        <f t="shared" si="1"/>
        <v>B-MLV-0.05</v>
      </c>
      <c r="Z9" s="18">
        <f t="shared" si="2"/>
        <v>223.99997903225807</v>
      </c>
      <c r="AA9" s="18">
        <f t="shared" si="3"/>
        <v>218.00000207979627</v>
      </c>
      <c r="AB9" s="18">
        <f t="shared" si="4"/>
        <v>6758.0000644736847</v>
      </c>
    </row>
    <row r="10" spans="1:28" x14ac:dyDescent="0.2">
      <c r="A10" s="31" t="str">
        <f t="shared" si="0"/>
        <v>Grabby Crabs-MLV-0.01</v>
      </c>
      <c r="B10">
        <v>1004</v>
      </c>
      <c r="C10" t="s">
        <v>401</v>
      </c>
      <c r="D10" s="100" t="s">
        <v>397</v>
      </c>
      <c r="E10" s="100" t="s">
        <v>403</v>
      </c>
      <c r="F10" s="143">
        <v>0.01</v>
      </c>
      <c r="G10" t="s">
        <v>408</v>
      </c>
      <c r="H10" s="27" t="s">
        <v>407</v>
      </c>
      <c r="I10">
        <v>300</v>
      </c>
      <c r="J10" t="s">
        <v>266</v>
      </c>
      <c r="K10" t="s">
        <v>269</v>
      </c>
      <c r="L10" t="s">
        <v>392</v>
      </c>
      <c r="M10" t="s">
        <v>414</v>
      </c>
      <c r="N10" t="s">
        <v>319</v>
      </c>
      <c r="O10" s="38">
        <v>7.6799999999999993E-2</v>
      </c>
      <c r="P10" s="31">
        <v>31</v>
      </c>
      <c r="Q10" s="18">
        <v>87994.79</v>
      </c>
      <c r="R10" s="18">
        <v>34107</v>
      </c>
      <c r="S10" s="18">
        <v>6645</v>
      </c>
      <c r="T10" s="18">
        <v>6757.9998719999985</v>
      </c>
      <c r="U10" s="31" t="s">
        <v>458</v>
      </c>
      <c r="V10" s="31">
        <v>0</v>
      </c>
      <c r="W10" s="18">
        <v>6645</v>
      </c>
      <c r="X10" s="18">
        <v>6757.9998719999985</v>
      </c>
      <c r="Y10" s="31" t="str">
        <f t="shared" si="1"/>
        <v>C-MLV-0.01</v>
      </c>
      <c r="Z10" s="18">
        <f t="shared" si="2"/>
        <v>217.99999587096769</v>
      </c>
      <c r="AA10" s="18">
        <f t="shared" si="3"/>
        <v>185.40928632834098</v>
      </c>
      <c r="AB10" s="18">
        <f t="shared" si="4"/>
        <v>5747.6878761785701</v>
      </c>
    </row>
    <row r="11" spans="1:28" x14ac:dyDescent="0.2">
      <c r="A11" s="31" t="str">
        <f t="shared" si="0"/>
        <v>Grabby Crabs-MLV-0.01</v>
      </c>
      <c r="B11">
        <v>1005</v>
      </c>
      <c r="C11" t="s">
        <v>401</v>
      </c>
      <c r="D11" s="100" t="s">
        <v>397</v>
      </c>
      <c r="E11" s="100" t="s">
        <v>396</v>
      </c>
      <c r="F11" s="143">
        <v>0.01</v>
      </c>
      <c r="G11" t="s">
        <v>408</v>
      </c>
      <c r="H11" s="27" t="s">
        <v>407</v>
      </c>
      <c r="I11">
        <v>300</v>
      </c>
      <c r="J11" t="s">
        <v>266</v>
      </c>
      <c r="K11" t="s">
        <v>269</v>
      </c>
      <c r="L11" t="s">
        <v>392</v>
      </c>
      <c r="M11" t="s">
        <v>414</v>
      </c>
      <c r="N11" t="s">
        <v>319</v>
      </c>
      <c r="O11" s="38">
        <v>8.9300000000000004E-2</v>
      </c>
      <c r="P11" s="31">
        <v>31</v>
      </c>
      <c r="Q11" s="18">
        <v>62833.15</v>
      </c>
      <c r="R11" s="18">
        <v>22281</v>
      </c>
      <c r="S11" s="18">
        <v>5443</v>
      </c>
      <c r="T11" s="18">
        <v>5611.0002950000007</v>
      </c>
      <c r="U11" s="31" t="s">
        <v>458</v>
      </c>
      <c r="V11" s="31">
        <v>0</v>
      </c>
      <c r="W11" s="18">
        <v>5443</v>
      </c>
      <c r="X11" s="18">
        <v>5611.0002950000007</v>
      </c>
      <c r="Y11" s="31" t="str">
        <f t="shared" si="1"/>
        <v>C-MLV-0.01</v>
      </c>
      <c r="Z11" s="18">
        <f t="shared" si="2"/>
        <v>181.00000951612907</v>
      </c>
      <c r="AA11" s="18">
        <f t="shared" si="3"/>
        <v>185.40928632834098</v>
      </c>
      <c r="AB11" s="18">
        <f t="shared" si="4"/>
        <v>5747.6878761785701</v>
      </c>
    </row>
    <row r="12" spans="1:28" x14ac:dyDescent="0.2">
      <c r="A12" s="31" t="str">
        <f t="shared" si="0"/>
        <v>Hang 10-MLV-0.05</v>
      </c>
      <c r="B12">
        <v>1006</v>
      </c>
      <c r="C12" t="s">
        <v>395</v>
      </c>
      <c r="D12" s="100" t="s">
        <v>410</v>
      </c>
      <c r="E12" s="100" t="s">
        <v>402</v>
      </c>
      <c r="F12" s="143">
        <v>0.05</v>
      </c>
      <c r="G12" t="s">
        <v>269</v>
      </c>
      <c r="H12" t="s">
        <v>393</v>
      </c>
      <c r="I12">
        <v>200</v>
      </c>
      <c r="J12" t="s">
        <v>266</v>
      </c>
      <c r="K12" t="s">
        <v>269</v>
      </c>
      <c r="L12" t="s">
        <v>399</v>
      </c>
      <c r="M12" t="s">
        <v>414</v>
      </c>
      <c r="N12" t="s">
        <v>318</v>
      </c>
      <c r="O12" s="38">
        <v>5.0999999999999997E-2</v>
      </c>
      <c r="P12" s="31">
        <v>31</v>
      </c>
      <c r="Q12" s="18">
        <v>133725.5</v>
      </c>
      <c r="R12" s="18">
        <v>19104</v>
      </c>
      <c r="S12" s="18">
        <v>6888</v>
      </c>
      <c r="T12" s="18">
        <v>6820.0004999999992</v>
      </c>
      <c r="U12" s="31" t="s">
        <v>458</v>
      </c>
      <c r="V12" s="31">
        <v>0</v>
      </c>
      <c r="W12" s="18">
        <v>6888</v>
      </c>
      <c r="X12" s="18">
        <v>6820.0004999999992</v>
      </c>
      <c r="Y12" s="31" t="str">
        <f t="shared" si="1"/>
        <v>B-MLV-0.05</v>
      </c>
      <c r="Z12" s="18">
        <f t="shared" si="2"/>
        <v>220.00001612903222</v>
      </c>
      <c r="AA12" s="18">
        <f t="shared" si="3"/>
        <v>218.00000207979627</v>
      </c>
      <c r="AB12" s="18">
        <f t="shared" si="4"/>
        <v>6758.0000644736847</v>
      </c>
    </row>
    <row r="13" spans="1:28" x14ac:dyDescent="0.2">
      <c r="A13" s="31" t="str">
        <f t="shared" si="0"/>
        <v>Hang 10-MLV-0.05</v>
      </c>
      <c r="B13">
        <v>1007</v>
      </c>
      <c r="C13" t="s">
        <v>395</v>
      </c>
      <c r="D13" s="100" t="s">
        <v>410</v>
      </c>
      <c r="E13" s="100" t="s">
        <v>398</v>
      </c>
      <c r="F13" s="143">
        <v>0.05</v>
      </c>
      <c r="G13" t="s">
        <v>269</v>
      </c>
      <c r="H13" t="s">
        <v>393</v>
      </c>
      <c r="I13">
        <v>200</v>
      </c>
      <c r="J13" t="s">
        <v>266</v>
      </c>
      <c r="K13" t="s">
        <v>269</v>
      </c>
      <c r="L13" t="s">
        <v>399</v>
      </c>
      <c r="M13" t="s">
        <v>414</v>
      </c>
      <c r="N13" t="s">
        <v>318</v>
      </c>
      <c r="O13" s="38">
        <v>5.0999999999999997E-2</v>
      </c>
      <c r="P13" s="31">
        <v>31</v>
      </c>
      <c r="Q13" s="18">
        <v>136156.85</v>
      </c>
      <c r="R13" s="18">
        <v>20947</v>
      </c>
      <c r="S13" s="18">
        <v>7071</v>
      </c>
      <c r="T13" s="18">
        <v>6943.99935</v>
      </c>
      <c r="U13" s="31" t="s">
        <v>458</v>
      </c>
      <c r="V13" s="31">
        <v>0</v>
      </c>
      <c r="W13" s="18">
        <v>7071</v>
      </c>
      <c r="X13" s="18">
        <v>6943.99935</v>
      </c>
      <c r="Y13" s="31" t="str">
        <f t="shared" si="1"/>
        <v>B-MLV-0.05</v>
      </c>
      <c r="Z13" s="18">
        <f t="shared" si="2"/>
        <v>223.99997903225807</v>
      </c>
      <c r="AA13" s="18">
        <f t="shared" si="3"/>
        <v>218.00000207979627</v>
      </c>
      <c r="AB13" s="18">
        <f t="shared" si="4"/>
        <v>6758.0000644736847</v>
      </c>
    </row>
    <row r="14" spans="1:28" x14ac:dyDescent="0.2">
      <c r="A14" s="31" t="str">
        <f t="shared" si="0"/>
        <v>Puffer Fish-MLV-0.01</v>
      </c>
      <c r="B14">
        <v>1008</v>
      </c>
      <c r="C14" t="s">
        <v>401</v>
      </c>
      <c r="D14" s="100" t="s">
        <v>397</v>
      </c>
      <c r="E14" s="100" t="s">
        <v>402</v>
      </c>
      <c r="F14" s="143">
        <v>0.01</v>
      </c>
      <c r="G14" t="s">
        <v>408</v>
      </c>
      <c r="H14" s="27" t="s">
        <v>407</v>
      </c>
      <c r="I14">
        <v>300</v>
      </c>
      <c r="J14" t="s">
        <v>266</v>
      </c>
      <c r="K14" t="s">
        <v>269</v>
      </c>
      <c r="L14" t="s">
        <v>392</v>
      </c>
      <c r="M14" t="s">
        <v>414</v>
      </c>
      <c r="N14" t="s">
        <v>317</v>
      </c>
      <c r="O14" s="38">
        <v>8.9300000000000004E-2</v>
      </c>
      <c r="P14" s="31">
        <v>31</v>
      </c>
      <c r="Q14" s="18">
        <v>66651.740000000005</v>
      </c>
      <c r="R14" s="18">
        <v>28854</v>
      </c>
      <c r="S14" s="18">
        <v>5942</v>
      </c>
      <c r="T14" s="18">
        <v>5952.0003820000011</v>
      </c>
      <c r="U14" s="31" t="s">
        <v>458</v>
      </c>
      <c r="V14" s="31">
        <v>0</v>
      </c>
      <c r="W14" s="18">
        <v>5942</v>
      </c>
      <c r="X14" s="18">
        <v>5952.0003820000011</v>
      </c>
      <c r="Y14" s="31" t="str">
        <f t="shared" si="1"/>
        <v>C-MLV-0.01</v>
      </c>
      <c r="Z14" s="18">
        <f t="shared" si="2"/>
        <v>192.00001232258069</v>
      </c>
      <c r="AA14" s="18">
        <f t="shared" si="3"/>
        <v>185.40928632834098</v>
      </c>
      <c r="AB14" s="18">
        <f t="shared" si="4"/>
        <v>5747.6878761785701</v>
      </c>
    </row>
    <row r="15" spans="1:28" x14ac:dyDescent="0.2">
      <c r="A15" s="31" t="str">
        <f t="shared" si="0"/>
        <v>Puffer Fish-MLV-0.01</v>
      </c>
      <c r="B15">
        <v>1009</v>
      </c>
      <c r="C15" t="s">
        <v>401</v>
      </c>
      <c r="D15" s="100" t="s">
        <v>397</v>
      </c>
      <c r="E15" s="100" t="s">
        <v>398</v>
      </c>
      <c r="F15" s="143">
        <v>0.01</v>
      </c>
      <c r="G15" t="s">
        <v>408</v>
      </c>
      <c r="H15" s="27" t="s">
        <v>407</v>
      </c>
      <c r="I15">
        <v>300</v>
      </c>
      <c r="J15" t="s">
        <v>266</v>
      </c>
      <c r="K15" t="s">
        <v>269</v>
      </c>
      <c r="L15" t="s">
        <v>392</v>
      </c>
      <c r="M15" t="s">
        <v>414</v>
      </c>
      <c r="N15" t="s">
        <v>317</v>
      </c>
      <c r="O15" s="38">
        <v>7.6799999999999993E-2</v>
      </c>
      <c r="P15" s="31">
        <v>31</v>
      </c>
      <c r="Q15" s="18">
        <v>74270.83</v>
      </c>
      <c r="R15" s="18">
        <v>34385</v>
      </c>
      <c r="S15" s="18">
        <v>5742</v>
      </c>
      <c r="T15" s="18">
        <v>5703.9997439999997</v>
      </c>
      <c r="U15" s="31" t="s">
        <v>458</v>
      </c>
      <c r="V15" s="31">
        <v>0</v>
      </c>
      <c r="W15" s="18">
        <v>5742</v>
      </c>
      <c r="X15" s="18">
        <v>5703.9997439999997</v>
      </c>
      <c r="Y15" s="31" t="str">
        <f t="shared" si="1"/>
        <v>C-MLV-0.01</v>
      </c>
      <c r="Z15" s="18">
        <f t="shared" si="2"/>
        <v>183.99999174193547</v>
      </c>
      <c r="AA15" s="18">
        <f t="shared" si="3"/>
        <v>185.40928632834098</v>
      </c>
      <c r="AB15" s="18">
        <f t="shared" si="4"/>
        <v>5747.6878761785701</v>
      </c>
    </row>
    <row r="16" spans="1:28" x14ac:dyDescent="0.2">
      <c r="A16" s="31" t="str">
        <f t="shared" si="0"/>
        <v>Sleepy Starfish-MLV-0.01</v>
      </c>
      <c r="B16">
        <v>1010</v>
      </c>
      <c r="C16" t="s">
        <v>401</v>
      </c>
      <c r="D16" s="100" t="s">
        <v>397</v>
      </c>
      <c r="E16" s="100" t="s">
        <v>404</v>
      </c>
      <c r="F16" s="143">
        <v>0.01</v>
      </c>
      <c r="G16" t="s">
        <v>408</v>
      </c>
      <c r="H16" s="27" t="s">
        <v>407</v>
      </c>
      <c r="I16">
        <v>300</v>
      </c>
      <c r="J16" t="s">
        <v>266</v>
      </c>
      <c r="K16" t="s">
        <v>269</v>
      </c>
      <c r="L16" t="s">
        <v>392</v>
      </c>
      <c r="M16" t="s">
        <v>414</v>
      </c>
      <c r="N16" t="s">
        <v>316</v>
      </c>
      <c r="O16" s="38">
        <v>8.9300000000000004E-2</v>
      </c>
      <c r="P16" s="31">
        <v>31</v>
      </c>
      <c r="Q16" s="18">
        <v>84703.25</v>
      </c>
      <c r="R16" s="18">
        <v>39767</v>
      </c>
      <c r="S16" s="18">
        <v>7627</v>
      </c>
      <c r="T16" s="18">
        <v>7564.0002250000007</v>
      </c>
      <c r="U16" s="31" t="s">
        <v>458</v>
      </c>
      <c r="V16" s="31">
        <v>0</v>
      </c>
      <c r="W16" s="18">
        <v>7627</v>
      </c>
      <c r="X16" s="18">
        <v>7564.0002250000007</v>
      </c>
      <c r="Y16" s="31" t="str">
        <f t="shared" si="1"/>
        <v>C-MLV-0.01</v>
      </c>
      <c r="Z16" s="18">
        <f t="shared" si="2"/>
        <v>244.00000725806453</v>
      </c>
      <c r="AA16" s="18">
        <f t="shared" si="3"/>
        <v>185.40928632834098</v>
      </c>
      <c r="AB16" s="18">
        <f t="shared" si="4"/>
        <v>5747.6878761785701</v>
      </c>
    </row>
    <row r="17" spans="1:28" x14ac:dyDescent="0.2">
      <c r="A17" s="31" t="str">
        <f t="shared" si="0"/>
        <v>Sleepy Starfish-MLV-0.01</v>
      </c>
      <c r="B17">
        <v>1011</v>
      </c>
      <c r="C17" t="s">
        <v>401</v>
      </c>
      <c r="D17" s="100" t="s">
        <v>397</v>
      </c>
      <c r="E17" s="100" t="s">
        <v>394</v>
      </c>
      <c r="F17" s="143">
        <v>0.01</v>
      </c>
      <c r="G17" t="s">
        <v>408</v>
      </c>
      <c r="H17" s="27" t="s">
        <v>407</v>
      </c>
      <c r="I17">
        <v>300</v>
      </c>
      <c r="J17" t="s">
        <v>266</v>
      </c>
      <c r="K17" t="s">
        <v>269</v>
      </c>
      <c r="L17" t="s">
        <v>392</v>
      </c>
      <c r="M17" t="s">
        <v>414</v>
      </c>
      <c r="N17" t="s">
        <v>316</v>
      </c>
      <c r="O17" s="38">
        <v>8.9300000000000004E-2</v>
      </c>
      <c r="P17" s="31">
        <v>31</v>
      </c>
      <c r="Q17" s="18">
        <v>96159.01</v>
      </c>
      <c r="R17" s="18">
        <v>37709</v>
      </c>
      <c r="S17" s="18">
        <v>8458</v>
      </c>
      <c r="T17" s="18">
        <v>8586.9995930000005</v>
      </c>
      <c r="U17" s="31" t="s">
        <v>458</v>
      </c>
      <c r="V17" s="31">
        <v>0</v>
      </c>
      <c r="W17" s="18">
        <v>8458</v>
      </c>
      <c r="X17" s="18">
        <v>8586.9995930000005</v>
      </c>
      <c r="Y17" s="31" t="str">
        <f t="shared" si="1"/>
        <v>C-MLV-0.01</v>
      </c>
      <c r="Z17" s="18">
        <f t="shared" si="2"/>
        <v>276.99998687096775</v>
      </c>
      <c r="AA17" s="18">
        <f t="shared" si="3"/>
        <v>185.40928632834098</v>
      </c>
      <c r="AB17" s="18">
        <f t="shared" si="4"/>
        <v>5747.6878761785701</v>
      </c>
    </row>
    <row r="18" spans="1:28" x14ac:dyDescent="0.2">
      <c r="A18" s="31" t="str">
        <f t="shared" si="0"/>
        <v>Penny Pinchers-MLV-0.01</v>
      </c>
      <c r="B18">
        <v>1012</v>
      </c>
      <c r="C18" t="s">
        <v>406</v>
      </c>
      <c r="D18" s="100" t="s">
        <v>404</v>
      </c>
      <c r="E18" s="100" t="s">
        <v>403</v>
      </c>
      <c r="F18" s="143">
        <v>0.01</v>
      </c>
      <c r="G18" t="s">
        <v>269</v>
      </c>
      <c r="H18" t="s">
        <v>393</v>
      </c>
      <c r="I18">
        <v>200</v>
      </c>
      <c r="J18" t="s">
        <v>266</v>
      </c>
      <c r="K18" t="s">
        <v>311</v>
      </c>
      <c r="L18" t="s">
        <v>392</v>
      </c>
      <c r="M18" t="s">
        <v>414</v>
      </c>
      <c r="N18" t="s">
        <v>313</v>
      </c>
      <c r="O18" s="38">
        <v>8.1000000000000003E-2</v>
      </c>
      <c r="P18" s="31">
        <v>31</v>
      </c>
      <c r="Q18" s="18">
        <v>102720.99</v>
      </c>
      <c r="R18" s="18">
        <v>75530.400000000009</v>
      </c>
      <c r="S18" s="18">
        <v>7665</v>
      </c>
      <c r="T18" s="18">
        <v>8320.4001900000003</v>
      </c>
      <c r="U18" s="31" t="s">
        <v>458</v>
      </c>
      <c r="V18" s="31">
        <v>0</v>
      </c>
      <c r="W18" s="18">
        <v>7665</v>
      </c>
      <c r="X18" s="18">
        <v>8320.4001900000003</v>
      </c>
      <c r="Y18" s="31" t="str">
        <f t="shared" si="1"/>
        <v>A-MLV-0.01</v>
      </c>
      <c r="Z18" s="18">
        <f t="shared" si="2"/>
        <v>268.40000612903225</v>
      </c>
      <c r="AA18" s="18">
        <f t="shared" si="3"/>
        <v>233.09873385944707</v>
      </c>
      <c r="AB18" s="18">
        <f t="shared" si="4"/>
        <v>7226.0607496428593</v>
      </c>
    </row>
    <row r="19" spans="1:28" x14ac:dyDescent="0.2">
      <c r="A19" s="31" t="str">
        <f t="shared" si="0"/>
        <v>Penny Pinchers-MLV-0.01</v>
      </c>
      <c r="B19">
        <v>1013</v>
      </c>
      <c r="C19" t="s">
        <v>406</v>
      </c>
      <c r="D19" s="100" t="s">
        <v>404</v>
      </c>
      <c r="E19" s="100" t="s">
        <v>396</v>
      </c>
      <c r="F19" s="143">
        <v>0.01</v>
      </c>
      <c r="G19" t="s">
        <v>269</v>
      </c>
      <c r="H19" t="s">
        <v>393</v>
      </c>
      <c r="I19">
        <v>200</v>
      </c>
      <c r="J19" t="s">
        <v>266</v>
      </c>
      <c r="K19" t="s">
        <v>311</v>
      </c>
      <c r="L19" t="s">
        <v>392</v>
      </c>
      <c r="M19" t="s">
        <v>414</v>
      </c>
      <c r="N19" t="s">
        <v>313</v>
      </c>
      <c r="O19" s="38">
        <v>8.1000000000000003E-2</v>
      </c>
      <c r="P19" s="31">
        <v>31</v>
      </c>
      <c r="Q19" s="18">
        <v>86723.46</v>
      </c>
      <c r="R19" s="18">
        <v>72270</v>
      </c>
      <c r="S19" s="18">
        <v>6556</v>
      </c>
      <c r="T19" s="18">
        <v>7024.6002600000011</v>
      </c>
      <c r="U19" s="31" t="s">
        <v>458</v>
      </c>
      <c r="V19" s="31">
        <v>0</v>
      </c>
      <c r="W19" s="18">
        <v>6556</v>
      </c>
      <c r="X19" s="18">
        <v>7024.6002600000011</v>
      </c>
      <c r="Y19" s="31" t="str">
        <f t="shared" si="1"/>
        <v>A-MLV-0.01</v>
      </c>
      <c r="Z19" s="18">
        <f t="shared" si="2"/>
        <v>226.60000838709681</v>
      </c>
      <c r="AA19" s="18">
        <f t="shared" si="3"/>
        <v>233.09873385944707</v>
      </c>
      <c r="AB19" s="18">
        <f t="shared" si="4"/>
        <v>7226.0607496428593</v>
      </c>
    </row>
    <row r="20" spans="1:28" x14ac:dyDescent="0.2">
      <c r="A20" s="31" t="str">
        <f t="shared" si="0"/>
        <v>Penny Grabbers-MLV-0.01</v>
      </c>
      <c r="B20">
        <v>1014</v>
      </c>
      <c r="C20" t="s">
        <v>406</v>
      </c>
      <c r="D20" s="100" t="s">
        <v>404</v>
      </c>
      <c r="E20" s="100" t="s">
        <v>402</v>
      </c>
      <c r="F20" s="143">
        <v>0.01</v>
      </c>
      <c r="G20" t="s">
        <v>269</v>
      </c>
      <c r="H20" t="s">
        <v>393</v>
      </c>
      <c r="I20">
        <v>200</v>
      </c>
      <c r="J20" t="s">
        <v>266</v>
      </c>
      <c r="K20" t="s">
        <v>311</v>
      </c>
      <c r="L20" t="s">
        <v>392</v>
      </c>
      <c r="M20" t="s">
        <v>414</v>
      </c>
      <c r="N20" t="s">
        <v>314</v>
      </c>
      <c r="O20" s="38">
        <v>8.8800000000000004E-2</v>
      </c>
      <c r="P20" s="31">
        <v>31</v>
      </c>
      <c r="Q20" s="18">
        <v>98690.31</v>
      </c>
      <c r="R20" s="18">
        <v>75221.2</v>
      </c>
      <c r="S20" s="18">
        <v>8073</v>
      </c>
      <c r="T20" s="18">
        <v>8763.699528000001</v>
      </c>
      <c r="U20" s="31" t="s">
        <v>458</v>
      </c>
      <c r="V20" s="31">
        <v>0</v>
      </c>
      <c r="W20" s="18">
        <v>8073</v>
      </c>
      <c r="X20" s="18">
        <v>8763.699528000001</v>
      </c>
      <c r="Y20" s="31" t="str">
        <f t="shared" si="1"/>
        <v>A-MLV-0.01</v>
      </c>
      <c r="Z20" s="18">
        <f t="shared" si="2"/>
        <v>282.69998477419358</v>
      </c>
      <c r="AA20" s="18">
        <f t="shared" si="3"/>
        <v>233.09873385944707</v>
      </c>
      <c r="AB20" s="18">
        <f t="shared" si="4"/>
        <v>7226.0607496428593</v>
      </c>
    </row>
    <row r="21" spans="1:28" x14ac:dyDescent="0.2">
      <c r="A21" s="31" t="str">
        <f t="shared" si="0"/>
        <v>Penny Grabbers-MLV-0.01</v>
      </c>
      <c r="B21">
        <v>1015</v>
      </c>
      <c r="C21" t="s">
        <v>406</v>
      </c>
      <c r="D21" s="100" t="s">
        <v>404</v>
      </c>
      <c r="E21" s="100" t="s">
        <v>398</v>
      </c>
      <c r="F21" s="143">
        <v>0.01</v>
      </c>
      <c r="G21" t="s">
        <v>269</v>
      </c>
      <c r="H21" t="s">
        <v>393</v>
      </c>
      <c r="I21">
        <v>200</v>
      </c>
      <c r="J21" t="s">
        <v>266</v>
      </c>
      <c r="K21" t="s">
        <v>311</v>
      </c>
      <c r="L21" t="s">
        <v>392</v>
      </c>
      <c r="M21" t="s">
        <v>414</v>
      </c>
      <c r="N21" t="s">
        <v>314</v>
      </c>
      <c r="O21" s="38">
        <v>8.8800000000000004E-2</v>
      </c>
      <c r="P21" s="31">
        <v>31</v>
      </c>
      <c r="Q21" s="18">
        <v>99074.33</v>
      </c>
      <c r="R21" s="18">
        <v>73811.3</v>
      </c>
      <c r="S21" s="18">
        <v>8185</v>
      </c>
      <c r="T21" s="18">
        <v>8797.8005040000007</v>
      </c>
      <c r="U21" s="31" t="s">
        <v>458</v>
      </c>
      <c r="V21" s="31">
        <v>0</v>
      </c>
      <c r="W21" s="18">
        <v>8185</v>
      </c>
      <c r="X21" s="18">
        <v>8797.8005040000007</v>
      </c>
      <c r="Y21" s="31" t="str">
        <f t="shared" si="1"/>
        <v>A-MLV-0.01</v>
      </c>
      <c r="Z21" s="18">
        <f t="shared" si="2"/>
        <v>283.80001625806455</v>
      </c>
      <c r="AA21" s="18">
        <f t="shared" si="3"/>
        <v>233.09873385944707</v>
      </c>
      <c r="AB21" s="18">
        <f t="shared" si="4"/>
        <v>7226.0607496428593</v>
      </c>
    </row>
    <row r="22" spans="1:28" x14ac:dyDescent="0.2">
      <c r="A22" s="31" t="str">
        <f t="shared" si="0"/>
        <v>Penny Collectors-MLV-0.01</v>
      </c>
      <c r="B22">
        <v>1016</v>
      </c>
      <c r="C22" t="s">
        <v>406</v>
      </c>
      <c r="D22" s="100" t="s">
        <v>404</v>
      </c>
      <c r="E22" s="100" t="s">
        <v>404</v>
      </c>
      <c r="F22" s="143">
        <v>0.01</v>
      </c>
      <c r="G22" t="s">
        <v>269</v>
      </c>
      <c r="H22" t="s">
        <v>393</v>
      </c>
      <c r="I22">
        <v>200</v>
      </c>
      <c r="J22" t="s">
        <v>266</v>
      </c>
      <c r="K22" t="s">
        <v>311</v>
      </c>
      <c r="L22" t="s">
        <v>392</v>
      </c>
      <c r="M22" t="s">
        <v>414</v>
      </c>
      <c r="N22" t="s">
        <v>315</v>
      </c>
      <c r="O22" s="38">
        <v>8.1000000000000003E-2</v>
      </c>
      <c r="P22" s="31">
        <v>31</v>
      </c>
      <c r="Q22" s="18">
        <v>68283.95</v>
      </c>
      <c r="R22" s="18">
        <v>35784.100000000006</v>
      </c>
      <c r="S22" s="18">
        <v>2749</v>
      </c>
      <c r="T22" s="18">
        <v>5530.9999500000004</v>
      </c>
      <c r="U22" s="31" t="s">
        <v>458</v>
      </c>
      <c r="V22" s="31">
        <v>0</v>
      </c>
      <c r="W22" s="18">
        <v>2749</v>
      </c>
      <c r="X22" s="18">
        <v>5530.9999500000004</v>
      </c>
      <c r="Y22" s="31" t="str">
        <f t="shared" si="1"/>
        <v>A-MLV-0.01</v>
      </c>
      <c r="Z22" s="18">
        <f t="shared" si="2"/>
        <v>178.41935322580647</v>
      </c>
      <c r="AA22" s="18">
        <f t="shared" si="3"/>
        <v>233.09873385944707</v>
      </c>
      <c r="AB22" s="18">
        <f t="shared" si="4"/>
        <v>7226.0607496428593</v>
      </c>
    </row>
    <row r="23" spans="1:28" x14ac:dyDescent="0.2">
      <c r="A23" s="31" t="str">
        <f t="shared" si="0"/>
        <v>Penny Collectors-MLV-0.01</v>
      </c>
      <c r="B23">
        <v>1017</v>
      </c>
      <c r="C23" t="s">
        <v>406</v>
      </c>
      <c r="D23" s="100" t="s">
        <v>404</v>
      </c>
      <c r="E23" s="100" t="s">
        <v>394</v>
      </c>
      <c r="F23" s="143">
        <v>0.01</v>
      </c>
      <c r="G23" t="s">
        <v>269</v>
      </c>
      <c r="H23" t="s">
        <v>393</v>
      </c>
      <c r="I23">
        <v>200</v>
      </c>
      <c r="J23" t="s">
        <v>266</v>
      </c>
      <c r="K23" t="s">
        <v>311</v>
      </c>
      <c r="L23" t="s">
        <v>392</v>
      </c>
      <c r="M23" t="s">
        <v>414</v>
      </c>
      <c r="N23" t="s">
        <v>315</v>
      </c>
      <c r="O23" s="38">
        <v>8.1000000000000003E-2</v>
      </c>
      <c r="P23" s="31">
        <v>31</v>
      </c>
      <c r="Q23" s="18">
        <v>69748.149999999994</v>
      </c>
      <c r="R23" s="18">
        <v>70469.3</v>
      </c>
      <c r="S23" s="18">
        <v>7245</v>
      </c>
      <c r="T23" s="18">
        <v>5649.6001499999993</v>
      </c>
      <c r="U23" s="31" t="s">
        <v>458</v>
      </c>
      <c r="V23" s="31">
        <v>0</v>
      </c>
      <c r="W23" s="18">
        <v>7245</v>
      </c>
      <c r="X23" s="18">
        <v>5649.6001499999993</v>
      </c>
      <c r="Y23" s="31" t="str">
        <f t="shared" si="1"/>
        <v>A-MLV-0.01</v>
      </c>
      <c r="Z23" s="18">
        <f t="shared" si="2"/>
        <v>182.24516612903224</v>
      </c>
      <c r="AA23" s="18">
        <f t="shared" si="3"/>
        <v>233.09873385944707</v>
      </c>
      <c r="AB23" s="18">
        <f t="shared" si="4"/>
        <v>7226.0607496428593</v>
      </c>
    </row>
    <row r="24" spans="1:28" x14ac:dyDescent="0.2">
      <c r="A24" s="31" t="str">
        <f t="shared" si="0"/>
        <v>Penny Grabbers-MLV-0.01</v>
      </c>
      <c r="B24">
        <v>1018</v>
      </c>
      <c r="C24" t="s">
        <v>406</v>
      </c>
      <c r="D24" s="100" t="s">
        <v>404</v>
      </c>
      <c r="E24" s="100" t="s">
        <v>409</v>
      </c>
      <c r="F24" s="143">
        <v>0.01</v>
      </c>
      <c r="G24" t="s">
        <v>269</v>
      </c>
      <c r="H24" t="s">
        <v>393</v>
      </c>
      <c r="I24">
        <v>200</v>
      </c>
      <c r="J24" t="s">
        <v>266</v>
      </c>
      <c r="K24" t="s">
        <v>311</v>
      </c>
      <c r="L24" t="s">
        <v>392</v>
      </c>
      <c r="M24" t="s">
        <v>414</v>
      </c>
      <c r="N24" t="s">
        <v>314</v>
      </c>
      <c r="O24" s="38">
        <v>8.8800000000000004E-2</v>
      </c>
      <c r="P24" s="31">
        <v>31</v>
      </c>
      <c r="Q24" s="18">
        <v>100994.37</v>
      </c>
      <c r="R24" s="18">
        <v>88992.200000000012</v>
      </c>
      <c r="S24" s="18">
        <v>8493</v>
      </c>
      <c r="T24" s="18">
        <v>8968.300056</v>
      </c>
      <c r="U24" s="31" t="s">
        <v>458</v>
      </c>
      <c r="V24" s="31">
        <v>0</v>
      </c>
      <c r="W24" s="18">
        <v>8493</v>
      </c>
      <c r="X24" s="18">
        <v>8968.300056</v>
      </c>
      <c r="Y24" s="31" t="str">
        <f t="shared" si="1"/>
        <v>A-MLV-0.01</v>
      </c>
      <c r="Z24" s="18">
        <f t="shared" si="2"/>
        <v>289.30000180645163</v>
      </c>
      <c r="AA24" s="18">
        <f t="shared" si="3"/>
        <v>233.09873385944707</v>
      </c>
      <c r="AB24" s="18">
        <f t="shared" si="4"/>
        <v>7226.0607496428593</v>
      </c>
    </row>
    <row r="25" spans="1:28" x14ac:dyDescent="0.2">
      <c r="A25" s="31" t="str">
        <f t="shared" si="0"/>
        <v>Penny Grabbers-MLV-0.01</v>
      </c>
      <c r="B25">
        <v>1019</v>
      </c>
      <c r="C25" t="s">
        <v>406</v>
      </c>
      <c r="D25" s="100" t="s">
        <v>404</v>
      </c>
      <c r="E25" s="100" t="s">
        <v>397</v>
      </c>
      <c r="F25" s="143">
        <v>0.01</v>
      </c>
      <c r="G25" t="s">
        <v>269</v>
      </c>
      <c r="H25" t="s">
        <v>393</v>
      </c>
      <c r="I25">
        <v>200</v>
      </c>
      <c r="J25" t="s">
        <v>266</v>
      </c>
      <c r="K25" t="s">
        <v>311</v>
      </c>
      <c r="L25" t="s">
        <v>392</v>
      </c>
      <c r="M25" t="s">
        <v>414</v>
      </c>
      <c r="N25" t="s">
        <v>314</v>
      </c>
      <c r="O25" s="38">
        <v>8.8800000000000004E-2</v>
      </c>
      <c r="P25" s="31">
        <v>31</v>
      </c>
      <c r="Q25" s="18">
        <v>97154.28</v>
      </c>
      <c r="R25" s="18">
        <v>85608.6</v>
      </c>
      <c r="S25" s="18">
        <v>8170</v>
      </c>
      <c r="T25" s="18">
        <v>8627.3000640000009</v>
      </c>
      <c r="U25" s="31" t="s">
        <v>458</v>
      </c>
      <c r="V25" s="31">
        <v>0</v>
      </c>
      <c r="W25" s="18">
        <v>8170</v>
      </c>
      <c r="X25" s="18">
        <v>8627.3000640000009</v>
      </c>
      <c r="Y25" s="31" t="str">
        <f t="shared" si="1"/>
        <v>A-MLV-0.01</v>
      </c>
      <c r="Z25" s="18">
        <f t="shared" si="2"/>
        <v>278.30000206451615</v>
      </c>
      <c r="AA25" s="18">
        <f t="shared" si="3"/>
        <v>233.09873385944707</v>
      </c>
      <c r="AB25" s="18">
        <f t="shared" si="4"/>
        <v>7226.0607496428593</v>
      </c>
    </row>
    <row r="26" spans="1:28" x14ac:dyDescent="0.2">
      <c r="A26" s="31" t="str">
        <f t="shared" si="0"/>
        <v>Penny Pinchers-MLV-0.01</v>
      </c>
      <c r="B26">
        <v>1020</v>
      </c>
      <c r="C26" t="s">
        <v>406</v>
      </c>
      <c r="D26" s="100" t="s">
        <v>404</v>
      </c>
      <c r="E26" s="100" t="s">
        <v>410</v>
      </c>
      <c r="F26" s="143">
        <v>0.01</v>
      </c>
      <c r="G26" t="s">
        <v>269</v>
      </c>
      <c r="H26" t="s">
        <v>393</v>
      </c>
      <c r="I26">
        <v>200</v>
      </c>
      <c r="J26" t="s">
        <v>266</v>
      </c>
      <c r="K26" t="s">
        <v>311</v>
      </c>
      <c r="L26" t="s">
        <v>392</v>
      </c>
      <c r="M26" t="s">
        <v>414</v>
      </c>
      <c r="N26" t="s">
        <v>313</v>
      </c>
      <c r="O26" s="38">
        <v>8.1000000000000003E-2</v>
      </c>
      <c r="P26" s="31">
        <v>31</v>
      </c>
      <c r="Q26" s="18">
        <v>89670.37</v>
      </c>
      <c r="R26" s="18">
        <v>71166.700000000012</v>
      </c>
      <c r="S26" s="18">
        <v>6746</v>
      </c>
      <c r="T26" s="18">
        <v>7263.29997</v>
      </c>
      <c r="U26" s="31" t="s">
        <v>458</v>
      </c>
      <c r="V26" s="31">
        <v>0</v>
      </c>
      <c r="W26" s="18">
        <v>6746</v>
      </c>
      <c r="X26" s="18">
        <v>7263.29997</v>
      </c>
      <c r="Y26" s="31" t="str">
        <f t="shared" si="1"/>
        <v>A-MLV-0.01</v>
      </c>
      <c r="Z26" s="18">
        <f t="shared" si="2"/>
        <v>234.29999903225806</v>
      </c>
      <c r="AA26" s="18">
        <f t="shared" si="3"/>
        <v>233.09873385944707</v>
      </c>
      <c r="AB26" s="18">
        <f t="shared" si="4"/>
        <v>7226.0607496428593</v>
      </c>
    </row>
    <row r="27" spans="1:28" x14ac:dyDescent="0.2">
      <c r="A27" s="31" t="str">
        <f t="shared" si="0"/>
        <v>Penny Pinchers-MLV-0.01</v>
      </c>
      <c r="B27">
        <v>1021</v>
      </c>
      <c r="C27" t="s">
        <v>406</v>
      </c>
      <c r="D27" s="100" t="s">
        <v>404</v>
      </c>
      <c r="E27" s="100">
        <v>10</v>
      </c>
      <c r="F27" s="143">
        <v>0.01</v>
      </c>
      <c r="G27" t="s">
        <v>269</v>
      </c>
      <c r="H27" t="s">
        <v>393</v>
      </c>
      <c r="I27">
        <v>200</v>
      </c>
      <c r="J27" t="s">
        <v>266</v>
      </c>
      <c r="K27" t="s">
        <v>311</v>
      </c>
      <c r="L27" t="s">
        <v>392</v>
      </c>
      <c r="M27" t="s">
        <v>414</v>
      </c>
      <c r="N27" t="s">
        <v>313</v>
      </c>
      <c r="O27" s="38">
        <v>8.1000000000000003E-2</v>
      </c>
      <c r="P27" s="31">
        <v>31</v>
      </c>
      <c r="Q27" s="18">
        <v>99774.07</v>
      </c>
      <c r="R27" s="18">
        <v>97817.500000000015</v>
      </c>
      <c r="S27" s="18">
        <v>7653</v>
      </c>
      <c r="T27" s="18">
        <v>8081.6996700000009</v>
      </c>
      <c r="U27" s="31" t="s">
        <v>458</v>
      </c>
      <c r="V27" s="31">
        <v>0</v>
      </c>
      <c r="W27" s="18">
        <v>7653</v>
      </c>
      <c r="X27" s="18">
        <v>8081.6996700000009</v>
      </c>
      <c r="Y27" s="31" t="str">
        <f t="shared" si="1"/>
        <v>A-MLV-0.01</v>
      </c>
      <c r="Z27" s="18">
        <f t="shared" si="2"/>
        <v>260.69998935483875</v>
      </c>
      <c r="AA27" s="18">
        <f t="shared" si="3"/>
        <v>233.09873385944707</v>
      </c>
      <c r="AB27" s="18">
        <f t="shared" si="4"/>
        <v>7226.0607496428593</v>
      </c>
    </row>
    <row r="28" spans="1:28" x14ac:dyDescent="0.2">
      <c r="A28" s="31" t="str">
        <f t="shared" si="0"/>
        <v>Penny Station-MLV-0.01</v>
      </c>
      <c r="B28">
        <v>1022</v>
      </c>
      <c r="C28" t="s">
        <v>401</v>
      </c>
      <c r="D28" s="100" t="s">
        <v>394</v>
      </c>
      <c r="E28" s="100" t="s">
        <v>403</v>
      </c>
      <c r="F28" s="143">
        <v>0.01</v>
      </c>
      <c r="G28" t="s">
        <v>269</v>
      </c>
      <c r="H28" t="s">
        <v>393</v>
      </c>
      <c r="I28">
        <v>200</v>
      </c>
      <c r="J28" t="s">
        <v>266</v>
      </c>
      <c r="K28" t="s">
        <v>311</v>
      </c>
      <c r="L28" t="s">
        <v>392</v>
      </c>
      <c r="M28" t="s">
        <v>414</v>
      </c>
      <c r="N28" t="s">
        <v>312</v>
      </c>
      <c r="O28" s="38">
        <v>9.8800000000000013E-2</v>
      </c>
      <c r="P28" s="31">
        <v>31</v>
      </c>
      <c r="Q28" s="18">
        <v>80712.95</v>
      </c>
      <c r="R28" s="18">
        <v>79130.73000000001</v>
      </c>
      <c r="S28" s="18">
        <v>7621</v>
      </c>
      <c r="T28" s="18">
        <v>7974.4394600000005</v>
      </c>
      <c r="U28" s="31" t="s">
        <v>458</v>
      </c>
      <c r="V28" s="31">
        <v>0</v>
      </c>
      <c r="W28" s="18">
        <v>7621</v>
      </c>
      <c r="X28" s="18">
        <v>7974.4394600000005</v>
      </c>
      <c r="Y28" s="31" t="str">
        <f t="shared" si="1"/>
        <v>C-MLV-0.01</v>
      </c>
      <c r="Z28" s="18">
        <f t="shared" si="2"/>
        <v>257.23998258064518</v>
      </c>
      <c r="AA28" s="18">
        <f t="shared" si="3"/>
        <v>185.40928632834098</v>
      </c>
      <c r="AB28" s="18">
        <f t="shared" si="4"/>
        <v>5747.6878761785701</v>
      </c>
    </row>
    <row r="29" spans="1:28" x14ac:dyDescent="0.2">
      <c r="A29" s="31" t="str">
        <f t="shared" si="0"/>
        <v>Penny Station-MLV-0.01</v>
      </c>
      <c r="B29">
        <v>1023</v>
      </c>
      <c r="C29" t="s">
        <v>401</v>
      </c>
      <c r="D29" s="100" t="s">
        <v>394</v>
      </c>
      <c r="E29" s="100" t="s">
        <v>396</v>
      </c>
      <c r="F29" s="143">
        <v>0.01</v>
      </c>
      <c r="G29" t="s">
        <v>269</v>
      </c>
      <c r="H29" t="s">
        <v>393</v>
      </c>
      <c r="I29">
        <v>200</v>
      </c>
      <c r="J29" t="s">
        <v>266</v>
      </c>
      <c r="K29" t="s">
        <v>311</v>
      </c>
      <c r="L29" t="s">
        <v>392</v>
      </c>
      <c r="M29" t="s">
        <v>414</v>
      </c>
      <c r="N29" t="s">
        <v>312</v>
      </c>
      <c r="O29" s="38">
        <v>8.1000000000000003E-2</v>
      </c>
      <c r="P29" s="31">
        <v>31</v>
      </c>
      <c r="Q29" s="18">
        <v>85935.07</v>
      </c>
      <c r="R29" s="18">
        <v>65102.430000000008</v>
      </c>
      <c r="S29" s="18">
        <v>6492</v>
      </c>
      <c r="T29" s="18">
        <v>6960.740670000001</v>
      </c>
      <c r="U29" s="31" t="s">
        <v>458</v>
      </c>
      <c r="V29" s="31">
        <v>0</v>
      </c>
      <c r="W29" s="18">
        <v>6492</v>
      </c>
      <c r="X29" s="18">
        <v>6960.740670000001</v>
      </c>
      <c r="Y29" s="31" t="str">
        <f t="shared" si="1"/>
        <v>C-MLV-0.01</v>
      </c>
      <c r="Z29" s="18">
        <f t="shared" si="2"/>
        <v>224.54002161290325</v>
      </c>
      <c r="AA29" s="18">
        <f t="shared" si="3"/>
        <v>185.40928632834098</v>
      </c>
      <c r="AB29" s="18">
        <f t="shared" si="4"/>
        <v>5747.6878761785701</v>
      </c>
    </row>
    <row r="30" spans="1:28" x14ac:dyDescent="0.2">
      <c r="A30" s="31" t="str">
        <f t="shared" si="0"/>
        <v>Penny Station-MLV-0.01</v>
      </c>
      <c r="B30">
        <v>1024</v>
      </c>
      <c r="C30" t="s">
        <v>401</v>
      </c>
      <c r="D30" s="100" t="s">
        <v>394</v>
      </c>
      <c r="E30" s="100" t="s">
        <v>402</v>
      </c>
      <c r="F30" s="143">
        <v>0.01</v>
      </c>
      <c r="G30" t="s">
        <v>269</v>
      </c>
      <c r="H30" t="s">
        <v>393</v>
      </c>
      <c r="I30">
        <v>200</v>
      </c>
      <c r="J30" t="s">
        <v>266</v>
      </c>
      <c r="K30" t="s">
        <v>311</v>
      </c>
      <c r="L30" t="s">
        <v>392</v>
      </c>
      <c r="M30" t="s">
        <v>414</v>
      </c>
      <c r="N30" t="s">
        <v>312</v>
      </c>
      <c r="O30" s="38">
        <v>9.8800000000000013E-2</v>
      </c>
      <c r="P30" s="31">
        <v>31</v>
      </c>
      <c r="Q30" s="18">
        <v>73188.87</v>
      </c>
      <c r="R30" s="18">
        <v>57179.22</v>
      </c>
      <c r="S30" s="18">
        <v>6767</v>
      </c>
      <c r="T30" s="18">
        <v>7231.0603560000009</v>
      </c>
      <c r="U30" s="31" t="s">
        <v>458</v>
      </c>
      <c r="V30" s="31">
        <v>0</v>
      </c>
      <c r="W30" s="18">
        <v>6767</v>
      </c>
      <c r="X30" s="18">
        <v>7231.0603560000009</v>
      </c>
      <c r="Y30" s="31" t="str">
        <f t="shared" si="1"/>
        <v>C-MLV-0.01</v>
      </c>
      <c r="Z30" s="18">
        <f t="shared" si="2"/>
        <v>233.26001148387098</v>
      </c>
      <c r="AA30" s="18">
        <f t="shared" si="3"/>
        <v>185.40928632834098</v>
      </c>
      <c r="AB30" s="18">
        <f t="shared" si="4"/>
        <v>5747.6878761785701</v>
      </c>
    </row>
    <row r="31" spans="1:28" x14ac:dyDescent="0.2">
      <c r="A31" s="31" t="str">
        <f t="shared" si="0"/>
        <v>Penny Station-MLV-0.01</v>
      </c>
      <c r="B31">
        <v>1025</v>
      </c>
      <c r="C31" t="s">
        <v>401</v>
      </c>
      <c r="D31" s="100" t="s">
        <v>394</v>
      </c>
      <c r="E31" s="100" t="s">
        <v>398</v>
      </c>
      <c r="F31" s="143">
        <v>0.01</v>
      </c>
      <c r="G31" t="s">
        <v>269</v>
      </c>
      <c r="H31" t="s">
        <v>393</v>
      </c>
      <c r="I31">
        <v>200</v>
      </c>
      <c r="J31" t="s">
        <v>266</v>
      </c>
      <c r="K31" t="s">
        <v>311</v>
      </c>
      <c r="L31" t="s">
        <v>392</v>
      </c>
      <c r="M31" t="s">
        <v>414</v>
      </c>
      <c r="N31" t="s">
        <v>312</v>
      </c>
      <c r="O31" s="38">
        <v>8.1000000000000003E-2</v>
      </c>
      <c r="P31" s="31">
        <v>31</v>
      </c>
      <c r="Q31" s="18">
        <v>99284.2</v>
      </c>
      <c r="R31" s="18">
        <v>91929.510000000009</v>
      </c>
      <c r="S31" s="18">
        <v>7649</v>
      </c>
      <c r="T31" s="18">
        <v>8042.0201999999999</v>
      </c>
      <c r="U31" s="31" t="s">
        <v>458</v>
      </c>
      <c r="V31" s="31">
        <v>0</v>
      </c>
      <c r="W31" s="18">
        <v>7649</v>
      </c>
      <c r="X31" s="18">
        <v>8042.0201999999999</v>
      </c>
      <c r="Y31" s="31" t="str">
        <f t="shared" si="1"/>
        <v>C-MLV-0.01</v>
      </c>
      <c r="Z31" s="18">
        <f t="shared" si="2"/>
        <v>259.42000645161289</v>
      </c>
      <c r="AA31" s="18">
        <f t="shared" si="3"/>
        <v>185.40928632834098</v>
      </c>
      <c r="AB31" s="18">
        <f t="shared" si="4"/>
        <v>5747.6878761785701</v>
      </c>
    </row>
    <row r="32" spans="1:28" x14ac:dyDescent="0.2">
      <c r="A32" s="31" t="str">
        <f t="shared" si="0"/>
        <v>Pipeline-MLV-0.05</v>
      </c>
      <c r="B32">
        <v>1026</v>
      </c>
      <c r="C32" t="s">
        <v>395</v>
      </c>
      <c r="D32" s="100" t="s">
        <v>410</v>
      </c>
      <c r="E32" s="100" t="s">
        <v>404</v>
      </c>
      <c r="F32" s="143">
        <v>0.05</v>
      </c>
      <c r="G32" t="s">
        <v>269</v>
      </c>
      <c r="H32" t="s">
        <v>393</v>
      </c>
      <c r="I32">
        <v>200</v>
      </c>
      <c r="J32" t="s">
        <v>266</v>
      </c>
      <c r="K32" t="s">
        <v>269</v>
      </c>
      <c r="L32" t="s">
        <v>399</v>
      </c>
      <c r="M32" t="s">
        <v>414</v>
      </c>
      <c r="N32" t="s">
        <v>310</v>
      </c>
      <c r="O32" s="38">
        <v>5.0999999999999997E-2</v>
      </c>
      <c r="P32" s="31">
        <v>31</v>
      </c>
      <c r="Q32" s="18">
        <v>129470.6</v>
      </c>
      <c r="R32" s="18">
        <v>18496</v>
      </c>
      <c r="S32" s="18">
        <v>6669</v>
      </c>
      <c r="T32" s="18">
        <v>6603.0006000000003</v>
      </c>
      <c r="U32" s="31" t="s">
        <v>458</v>
      </c>
      <c r="V32" s="31">
        <v>0</v>
      </c>
      <c r="W32" s="18">
        <v>6669</v>
      </c>
      <c r="X32" s="18">
        <v>6603.0006000000003</v>
      </c>
      <c r="Y32" s="31" t="str">
        <f t="shared" si="1"/>
        <v>B-MLV-0.05</v>
      </c>
      <c r="Z32" s="18">
        <f t="shared" si="2"/>
        <v>213.00001935483871</v>
      </c>
      <c r="AA32" s="18">
        <f t="shared" si="3"/>
        <v>218.00000207979627</v>
      </c>
      <c r="AB32" s="18">
        <f t="shared" si="4"/>
        <v>6758.0000644736847</v>
      </c>
    </row>
    <row r="33" spans="1:28" x14ac:dyDescent="0.2">
      <c r="A33" s="31" t="str">
        <f t="shared" si="0"/>
        <v>Pipeline-MLV-0.05</v>
      </c>
      <c r="B33">
        <v>1027</v>
      </c>
      <c r="C33" t="s">
        <v>395</v>
      </c>
      <c r="D33" s="100" t="s">
        <v>410</v>
      </c>
      <c r="E33" s="100" t="s">
        <v>394</v>
      </c>
      <c r="F33" s="143">
        <v>0.05</v>
      </c>
      <c r="G33" t="s">
        <v>269</v>
      </c>
      <c r="H33" t="s">
        <v>393</v>
      </c>
      <c r="I33">
        <v>200</v>
      </c>
      <c r="J33" t="s">
        <v>266</v>
      </c>
      <c r="K33" t="s">
        <v>269</v>
      </c>
      <c r="L33" t="s">
        <v>399</v>
      </c>
      <c r="M33" t="s">
        <v>414</v>
      </c>
      <c r="N33" t="s">
        <v>310</v>
      </c>
      <c r="O33" s="38">
        <v>5.0999999999999997E-2</v>
      </c>
      <c r="P33" s="31">
        <v>31</v>
      </c>
      <c r="Q33" s="18">
        <v>129470.6</v>
      </c>
      <c r="R33" s="18">
        <v>23540</v>
      </c>
      <c r="S33" s="18">
        <v>6834</v>
      </c>
      <c r="T33" s="18">
        <v>6603.0006000000003</v>
      </c>
      <c r="U33" s="31" t="s">
        <v>458</v>
      </c>
      <c r="V33" s="31">
        <v>0</v>
      </c>
      <c r="W33" s="18">
        <v>6834</v>
      </c>
      <c r="X33" s="18">
        <v>6603.0006000000003</v>
      </c>
      <c r="Y33" s="31" t="str">
        <f t="shared" si="1"/>
        <v>B-MLV-0.05</v>
      </c>
      <c r="Z33" s="18">
        <f t="shared" si="2"/>
        <v>213.00001935483871</v>
      </c>
      <c r="AA33" s="18">
        <f t="shared" si="3"/>
        <v>218.00000207979627</v>
      </c>
      <c r="AB33" s="18">
        <f t="shared" si="4"/>
        <v>6758.0000644736847</v>
      </c>
    </row>
    <row r="34" spans="1:28" x14ac:dyDescent="0.2">
      <c r="A34" s="31" t="str">
        <f t="shared" si="0"/>
        <v>Crazy Clams-MLV-0.01</v>
      </c>
      <c r="B34">
        <v>1028</v>
      </c>
      <c r="C34" t="s">
        <v>401</v>
      </c>
      <c r="D34" s="100" t="s">
        <v>402</v>
      </c>
      <c r="E34" s="100" t="s">
        <v>403</v>
      </c>
      <c r="F34" s="143">
        <v>0.01</v>
      </c>
      <c r="G34" t="s">
        <v>408</v>
      </c>
      <c r="H34" s="27" t="s">
        <v>407</v>
      </c>
      <c r="I34">
        <v>300</v>
      </c>
      <c r="J34" t="s">
        <v>266</v>
      </c>
      <c r="K34" t="s">
        <v>269</v>
      </c>
      <c r="L34" t="s">
        <v>392</v>
      </c>
      <c r="M34" t="s">
        <v>414</v>
      </c>
      <c r="N34" t="s">
        <v>309</v>
      </c>
      <c r="O34" s="38">
        <v>7.6799999999999993E-2</v>
      </c>
      <c r="P34" s="31">
        <v>31</v>
      </c>
      <c r="Q34" s="18">
        <v>79518.23</v>
      </c>
      <c r="R34" s="18">
        <v>30121</v>
      </c>
      <c r="S34" s="18">
        <v>5985</v>
      </c>
      <c r="T34" s="18">
        <v>6107.0000639999989</v>
      </c>
      <c r="U34" s="31" t="s">
        <v>458</v>
      </c>
      <c r="V34" s="31">
        <v>0</v>
      </c>
      <c r="W34" s="18">
        <v>5985</v>
      </c>
      <c r="X34" s="18">
        <v>6107.0000639999989</v>
      </c>
      <c r="Y34" s="31" t="str">
        <f t="shared" si="1"/>
        <v>C-MLV-0.01</v>
      </c>
      <c r="Z34" s="18">
        <f t="shared" si="2"/>
        <v>197.00000206451608</v>
      </c>
      <c r="AA34" s="18">
        <f t="shared" si="3"/>
        <v>185.40928632834098</v>
      </c>
      <c r="AB34" s="18">
        <f t="shared" si="4"/>
        <v>5747.6878761785701</v>
      </c>
    </row>
    <row r="35" spans="1:28" x14ac:dyDescent="0.2">
      <c r="A35" s="31" t="str">
        <f t="shared" si="0"/>
        <v>Crazy Clams-MLV-0.01</v>
      </c>
      <c r="B35">
        <v>1029</v>
      </c>
      <c r="C35" t="s">
        <v>401</v>
      </c>
      <c r="D35" s="100" t="s">
        <v>402</v>
      </c>
      <c r="E35" s="100" t="s">
        <v>396</v>
      </c>
      <c r="F35" s="143">
        <v>0.01</v>
      </c>
      <c r="G35" t="s">
        <v>408</v>
      </c>
      <c r="H35" s="27" t="s">
        <v>407</v>
      </c>
      <c r="I35">
        <v>300</v>
      </c>
      <c r="J35" t="s">
        <v>266</v>
      </c>
      <c r="K35" t="s">
        <v>269</v>
      </c>
      <c r="L35" t="s">
        <v>392</v>
      </c>
      <c r="M35" t="s">
        <v>414</v>
      </c>
      <c r="N35" t="s">
        <v>309</v>
      </c>
      <c r="O35" s="38">
        <v>8.9300000000000004E-2</v>
      </c>
      <c r="P35" s="31">
        <v>31</v>
      </c>
      <c r="Q35" s="18">
        <v>58667.41</v>
      </c>
      <c r="R35" s="18">
        <v>27937</v>
      </c>
      <c r="S35" s="18">
        <v>5291</v>
      </c>
      <c r="T35" s="18">
        <v>5238.9997130000002</v>
      </c>
      <c r="U35" s="31" t="s">
        <v>458</v>
      </c>
      <c r="V35" s="31">
        <v>0</v>
      </c>
      <c r="W35" s="18">
        <v>5291</v>
      </c>
      <c r="X35" s="18">
        <v>5238.9997130000002</v>
      </c>
      <c r="Y35" s="31" t="str">
        <f t="shared" si="1"/>
        <v>C-MLV-0.01</v>
      </c>
      <c r="Z35" s="18">
        <f t="shared" si="2"/>
        <v>168.99999074193548</v>
      </c>
      <c r="AA35" s="18">
        <f t="shared" si="3"/>
        <v>185.40928632834098</v>
      </c>
      <c r="AB35" s="18">
        <f t="shared" si="4"/>
        <v>5747.6878761785701</v>
      </c>
    </row>
    <row r="36" spans="1:28" x14ac:dyDescent="0.2">
      <c r="A36" s="31" t="str">
        <f t="shared" si="0"/>
        <v>Green Plankton-MLV-0.01</v>
      </c>
      <c r="B36">
        <v>1030</v>
      </c>
      <c r="C36" t="s">
        <v>401</v>
      </c>
      <c r="D36" s="100" t="s">
        <v>402</v>
      </c>
      <c r="E36" s="100" t="s">
        <v>402</v>
      </c>
      <c r="F36" s="143">
        <v>0.01</v>
      </c>
      <c r="G36" t="s">
        <v>408</v>
      </c>
      <c r="H36" s="27" t="s">
        <v>407</v>
      </c>
      <c r="I36">
        <v>300</v>
      </c>
      <c r="J36" t="s">
        <v>266</v>
      </c>
      <c r="K36" t="s">
        <v>269</v>
      </c>
      <c r="L36" t="s">
        <v>392</v>
      </c>
      <c r="M36" t="s">
        <v>414</v>
      </c>
      <c r="N36" t="s">
        <v>308</v>
      </c>
      <c r="O36" s="38">
        <v>8.9300000000000004E-2</v>
      </c>
      <c r="P36" s="31">
        <v>31</v>
      </c>
      <c r="Q36" s="18">
        <v>47211.65</v>
      </c>
      <c r="R36" s="18">
        <v>17106</v>
      </c>
      <c r="S36" s="18">
        <v>4104</v>
      </c>
      <c r="T36" s="18">
        <v>4216.0003450000004</v>
      </c>
      <c r="U36" s="31" t="s">
        <v>458</v>
      </c>
      <c r="V36" s="31">
        <v>0</v>
      </c>
      <c r="W36" s="18">
        <v>4104</v>
      </c>
      <c r="X36" s="18">
        <v>4216.0003450000004</v>
      </c>
      <c r="Y36" s="31" t="str">
        <f t="shared" si="1"/>
        <v>C-MLV-0.01</v>
      </c>
      <c r="Z36" s="18">
        <f t="shared" si="2"/>
        <v>136.00001112903226</v>
      </c>
      <c r="AA36" s="18">
        <f t="shared" si="3"/>
        <v>185.40928632834098</v>
      </c>
      <c r="AB36" s="18">
        <f t="shared" si="4"/>
        <v>5747.6878761785701</v>
      </c>
    </row>
    <row r="37" spans="1:28" x14ac:dyDescent="0.2">
      <c r="A37" s="31" t="str">
        <f t="shared" si="0"/>
        <v>Green Plankton-MLV-0.01</v>
      </c>
      <c r="B37">
        <v>1031</v>
      </c>
      <c r="C37" t="s">
        <v>401</v>
      </c>
      <c r="D37" s="100" t="s">
        <v>402</v>
      </c>
      <c r="E37" s="100" t="s">
        <v>398</v>
      </c>
      <c r="F37" s="143">
        <v>0.01</v>
      </c>
      <c r="G37" t="s">
        <v>408</v>
      </c>
      <c r="H37" s="27" t="s">
        <v>407</v>
      </c>
      <c r="I37">
        <v>300</v>
      </c>
      <c r="J37" t="s">
        <v>266</v>
      </c>
      <c r="K37" t="s">
        <v>269</v>
      </c>
      <c r="L37" t="s">
        <v>392</v>
      </c>
      <c r="M37" t="s">
        <v>414</v>
      </c>
      <c r="N37" t="s">
        <v>308</v>
      </c>
      <c r="O37" s="38">
        <v>7.6799999999999993E-2</v>
      </c>
      <c r="P37" s="31">
        <v>31</v>
      </c>
      <c r="Q37" s="18">
        <v>66601.56</v>
      </c>
      <c r="R37" s="18">
        <v>24944</v>
      </c>
      <c r="S37" s="18">
        <v>5004</v>
      </c>
      <c r="T37" s="18">
        <v>5114.9998079999996</v>
      </c>
      <c r="U37" s="31" t="s">
        <v>458</v>
      </c>
      <c r="V37" s="31">
        <v>0</v>
      </c>
      <c r="W37" s="18">
        <v>5004</v>
      </c>
      <c r="X37" s="18">
        <v>5114.9998079999996</v>
      </c>
      <c r="Y37" s="31" t="str">
        <f t="shared" si="1"/>
        <v>C-MLV-0.01</v>
      </c>
      <c r="Z37" s="18">
        <f t="shared" si="2"/>
        <v>164.99999380645161</v>
      </c>
      <c r="AA37" s="18">
        <f t="shared" si="3"/>
        <v>185.40928632834098</v>
      </c>
      <c r="AB37" s="18">
        <f t="shared" si="4"/>
        <v>5747.6878761785701</v>
      </c>
    </row>
    <row r="38" spans="1:28" x14ac:dyDescent="0.2">
      <c r="A38" s="31" t="str">
        <f t="shared" ref="A38:A69" si="5">_xlfn.CONCAT(N38,"-",J38,"-",F38)</f>
        <v>South Shore-MLV-0.05</v>
      </c>
      <c r="B38">
        <v>1032</v>
      </c>
      <c r="C38" t="s">
        <v>395</v>
      </c>
      <c r="D38" s="100" t="s">
        <v>410</v>
      </c>
      <c r="E38" s="100" t="s">
        <v>409</v>
      </c>
      <c r="F38" s="143">
        <v>0.05</v>
      </c>
      <c r="G38" t="s">
        <v>269</v>
      </c>
      <c r="H38" t="s">
        <v>393</v>
      </c>
      <c r="I38">
        <v>200</v>
      </c>
      <c r="J38" t="s">
        <v>266</v>
      </c>
      <c r="K38" t="s">
        <v>269</v>
      </c>
      <c r="L38" t="s">
        <v>399</v>
      </c>
      <c r="M38" t="s">
        <v>414</v>
      </c>
      <c r="N38" t="s">
        <v>307</v>
      </c>
      <c r="O38" s="38">
        <v>5.0999999999999997E-2</v>
      </c>
      <c r="P38" s="31">
        <v>31</v>
      </c>
      <c r="Q38" s="18">
        <v>131901.95000000001</v>
      </c>
      <c r="R38" s="18">
        <v>21275</v>
      </c>
      <c r="S38" s="18">
        <v>6884</v>
      </c>
      <c r="T38" s="18">
        <v>6726.9994500000003</v>
      </c>
      <c r="U38" s="31" t="s">
        <v>458</v>
      </c>
      <c r="V38" s="31">
        <v>0</v>
      </c>
      <c r="W38" s="18">
        <v>6884</v>
      </c>
      <c r="X38" s="18">
        <v>6726.9994500000003</v>
      </c>
      <c r="Y38" s="31" t="str">
        <f t="shared" ref="Y38:Y69" si="6">_xlfn.CONCAT(C38,"-",J38,"-",F38)</f>
        <v>B-MLV-0.05</v>
      </c>
      <c r="Z38" s="18">
        <f t="shared" ref="Z38:Z69" si="7">X38/P38</f>
        <v>216.99998225806453</v>
      </c>
      <c r="AA38" s="18">
        <f t="shared" ref="AA38:AA69" si="8">SUMIF($Y$6:$Y$205,Y38,$X$6:$X$205)/SUMIF($Y$6:$Y$205,Y38,$P$6:$P$205)</f>
        <v>218.00000207979627</v>
      </c>
      <c r="AB38" s="18">
        <f t="shared" ref="AB38:AB69" si="9">AA38*P38</f>
        <v>6758.0000644736847</v>
      </c>
    </row>
    <row r="39" spans="1:28" x14ac:dyDescent="0.2">
      <c r="A39" s="31" t="str">
        <f t="shared" si="5"/>
        <v>South Shore-MLV-0.05</v>
      </c>
      <c r="B39">
        <v>1033</v>
      </c>
      <c r="C39" t="s">
        <v>395</v>
      </c>
      <c r="D39" s="100" t="s">
        <v>402</v>
      </c>
      <c r="E39" s="100" t="s">
        <v>403</v>
      </c>
      <c r="F39" s="143">
        <v>0.05</v>
      </c>
      <c r="G39" t="s">
        <v>269</v>
      </c>
      <c r="H39" t="s">
        <v>393</v>
      </c>
      <c r="I39">
        <v>200</v>
      </c>
      <c r="J39" t="s">
        <v>266</v>
      </c>
      <c r="K39" t="s">
        <v>269</v>
      </c>
      <c r="L39" t="s">
        <v>399</v>
      </c>
      <c r="M39" t="s">
        <v>414</v>
      </c>
      <c r="N39" t="s">
        <v>307</v>
      </c>
      <c r="O39" s="38">
        <v>5.0999999999999997E-2</v>
      </c>
      <c r="P39" s="31">
        <v>31</v>
      </c>
      <c r="Q39" s="18">
        <v>137372.54999999999</v>
      </c>
      <c r="R39" s="18">
        <v>20202</v>
      </c>
      <c r="S39" s="18">
        <v>7099</v>
      </c>
      <c r="T39" s="18">
        <v>7006.0000499999987</v>
      </c>
      <c r="U39" s="31" t="s">
        <v>458</v>
      </c>
      <c r="V39" s="31">
        <v>0</v>
      </c>
      <c r="W39" s="18">
        <v>7099</v>
      </c>
      <c r="X39" s="18">
        <v>7006.0000499999987</v>
      </c>
      <c r="Y39" s="31" t="str">
        <f t="shared" si="6"/>
        <v>B-MLV-0.05</v>
      </c>
      <c r="Z39" s="18">
        <f t="shared" si="7"/>
        <v>226.00000161290319</v>
      </c>
      <c r="AA39" s="18">
        <f t="shared" si="8"/>
        <v>218.00000207979627</v>
      </c>
      <c r="AB39" s="18">
        <f t="shared" si="9"/>
        <v>6758.0000644736847</v>
      </c>
    </row>
    <row r="40" spans="1:28" x14ac:dyDescent="0.2">
      <c r="A40" s="31" t="str">
        <f t="shared" si="5"/>
        <v>Fun Sea Sponges-MLV-0.01</v>
      </c>
      <c r="B40">
        <v>1034</v>
      </c>
      <c r="C40" t="s">
        <v>401</v>
      </c>
      <c r="D40" s="100" t="s">
        <v>402</v>
      </c>
      <c r="E40" s="100" t="s">
        <v>404</v>
      </c>
      <c r="F40" s="143">
        <v>0.01</v>
      </c>
      <c r="G40" t="s">
        <v>408</v>
      </c>
      <c r="H40" s="27" t="s">
        <v>407</v>
      </c>
      <c r="I40">
        <v>300</v>
      </c>
      <c r="J40" t="s">
        <v>266</v>
      </c>
      <c r="K40" t="s">
        <v>269</v>
      </c>
      <c r="L40" t="s">
        <v>392</v>
      </c>
      <c r="M40" t="s">
        <v>414</v>
      </c>
      <c r="N40" t="s">
        <v>306</v>
      </c>
      <c r="O40" s="38">
        <v>8.9300000000000004E-2</v>
      </c>
      <c r="P40" s="31">
        <v>31</v>
      </c>
      <c r="Q40" s="18">
        <v>73247.48</v>
      </c>
      <c r="R40" s="18">
        <v>34880</v>
      </c>
      <c r="S40" s="18">
        <v>6606</v>
      </c>
      <c r="T40" s="18">
        <v>6540.9999639999996</v>
      </c>
      <c r="U40" s="31" t="s">
        <v>458</v>
      </c>
      <c r="V40" s="31">
        <v>0</v>
      </c>
      <c r="W40" s="18">
        <v>6606</v>
      </c>
      <c r="X40" s="18">
        <v>6540.9999639999996</v>
      </c>
      <c r="Y40" s="31" t="str">
        <f t="shared" si="6"/>
        <v>C-MLV-0.01</v>
      </c>
      <c r="Z40" s="18">
        <f t="shared" si="7"/>
        <v>210.99999883870967</v>
      </c>
      <c r="AA40" s="18">
        <f t="shared" si="8"/>
        <v>185.40928632834098</v>
      </c>
      <c r="AB40" s="18">
        <f t="shared" si="9"/>
        <v>5747.6878761785701</v>
      </c>
    </row>
    <row r="41" spans="1:28" x14ac:dyDescent="0.2">
      <c r="A41" s="31" t="str">
        <f t="shared" si="5"/>
        <v>Fun Sea Sponges-MLV-0.01</v>
      </c>
      <c r="B41">
        <v>1035</v>
      </c>
      <c r="C41" t="s">
        <v>401</v>
      </c>
      <c r="D41" s="100" t="s">
        <v>402</v>
      </c>
      <c r="E41" s="100" t="s">
        <v>394</v>
      </c>
      <c r="F41" s="143">
        <v>0.01</v>
      </c>
      <c r="G41" t="s">
        <v>408</v>
      </c>
      <c r="H41" s="27" t="s">
        <v>407</v>
      </c>
      <c r="I41">
        <v>300</v>
      </c>
      <c r="J41" t="s">
        <v>266</v>
      </c>
      <c r="K41" t="s">
        <v>269</v>
      </c>
      <c r="L41" t="s">
        <v>392</v>
      </c>
      <c r="M41" t="s">
        <v>414</v>
      </c>
      <c r="N41" t="s">
        <v>306</v>
      </c>
      <c r="O41" s="38">
        <v>7.6799999999999993E-2</v>
      </c>
      <c r="P41" s="31">
        <v>31</v>
      </c>
      <c r="Q41" s="18">
        <v>71445.31</v>
      </c>
      <c r="R41" s="18">
        <v>25608</v>
      </c>
      <c r="S41" s="18">
        <v>5332</v>
      </c>
      <c r="T41" s="18">
        <v>5486.9998079999996</v>
      </c>
      <c r="U41" s="31" t="s">
        <v>458</v>
      </c>
      <c r="V41" s="31">
        <v>0</v>
      </c>
      <c r="W41" s="18">
        <v>5332</v>
      </c>
      <c r="X41" s="18">
        <v>5486.9998079999996</v>
      </c>
      <c r="Y41" s="31" t="str">
        <f t="shared" si="6"/>
        <v>C-MLV-0.01</v>
      </c>
      <c r="Z41" s="18">
        <f t="shared" si="7"/>
        <v>176.99999380645161</v>
      </c>
      <c r="AA41" s="18">
        <f t="shared" si="8"/>
        <v>185.40928632834098</v>
      </c>
      <c r="AB41" s="18">
        <f t="shared" si="9"/>
        <v>5747.6878761785701</v>
      </c>
    </row>
    <row r="42" spans="1:28" x14ac:dyDescent="0.2">
      <c r="A42" s="31" t="str">
        <f t="shared" si="5"/>
        <v>Giant Squid-MLV-0.01</v>
      </c>
      <c r="B42">
        <v>1036</v>
      </c>
      <c r="C42" t="s">
        <v>401</v>
      </c>
      <c r="D42" s="100" t="s">
        <v>402</v>
      </c>
      <c r="E42" s="100" t="s">
        <v>409</v>
      </c>
      <c r="F42" s="143">
        <v>0.01</v>
      </c>
      <c r="G42" t="s">
        <v>408</v>
      </c>
      <c r="H42" s="27" t="s">
        <v>407</v>
      </c>
      <c r="I42">
        <v>300</v>
      </c>
      <c r="J42" t="s">
        <v>266</v>
      </c>
      <c r="K42" t="s">
        <v>269</v>
      </c>
      <c r="L42" t="s">
        <v>392</v>
      </c>
      <c r="M42" t="s">
        <v>414</v>
      </c>
      <c r="N42" t="s">
        <v>305</v>
      </c>
      <c r="O42" s="38">
        <v>8.9300000000000004E-2</v>
      </c>
      <c r="P42" s="31">
        <v>31</v>
      </c>
      <c r="Q42" s="18">
        <v>59014.559999999998</v>
      </c>
      <c r="R42" s="18">
        <v>22611</v>
      </c>
      <c r="S42" s="18">
        <v>5173</v>
      </c>
      <c r="T42" s="18">
        <v>5270.0002080000004</v>
      </c>
      <c r="U42" s="31" t="s">
        <v>458</v>
      </c>
      <c r="V42" s="31">
        <v>0</v>
      </c>
      <c r="W42" s="18">
        <v>5173</v>
      </c>
      <c r="X42" s="18">
        <v>5270.0002080000004</v>
      </c>
      <c r="Y42" s="31" t="str">
        <f t="shared" si="6"/>
        <v>C-MLV-0.01</v>
      </c>
      <c r="Z42" s="18">
        <f t="shared" si="7"/>
        <v>170.00000670967742</v>
      </c>
      <c r="AA42" s="18">
        <f t="shared" si="8"/>
        <v>185.40928632834098</v>
      </c>
      <c r="AB42" s="18">
        <f t="shared" si="9"/>
        <v>5747.6878761785701</v>
      </c>
    </row>
    <row r="43" spans="1:28" x14ac:dyDescent="0.2">
      <c r="A43" s="31" t="str">
        <f t="shared" si="5"/>
        <v>Giant Squid-MLV-0.01</v>
      </c>
      <c r="B43">
        <v>1037</v>
      </c>
      <c r="C43" t="s">
        <v>401</v>
      </c>
      <c r="D43" s="100" t="s">
        <v>402</v>
      </c>
      <c r="E43" s="100" t="s">
        <v>397</v>
      </c>
      <c r="F43" s="143">
        <v>0.01</v>
      </c>
      <c r="G43" t="s">
        <v>408</v>
      </c>
      <c r="H43" s="27" t="s">
        <v>407</v>
      </c>
      <c r="I43">
        <v>300</v>
      </c>
      <c r="J43" t="s">
        <v>266</v>
      </c>
      <c r="K43" t="s">
        <v>269</v>
      </c>
      <c r="L43" t="s">
        <v>392</v>
      </c>
      <c r="M43" t="s">
        <v>414</v>
      </c>
      <c r="N43" t="s">
        <v>305</v>
      </c>
      <c r="O43" s="38">
        <v>7.6799999999999993E-2</v>
      </c>
      <c r="P43" s="31">
        <v>31</v>
      </c>
      <c r="Q43" s="18">
        <v>81132.81</v>
      </c>
      <c r="R43" s="18">
        <v>31085</v>
      </c>
      <c r="S43" s="18">
        <v>6117</v>
      </c>
      <c r="T43" s="18">
        <v>6230.9998079999996</v>
      </c>
      <c r="U43" s="31" t="s">
        <v>458</v>
      </c>
      <c r="V43" s="31">
        <v>0</v>
      </c>
      <c r="W43" s="18">
        <v>6117</v>
      </c>
      <c r="X43" s="18">
        <v>6230.9998079999996</v>
      </c>
      <c r="Y43" s="31" t="str">
        <f t="shared" si="6"/>
        <v>C-MLV-0.01</v>
      </c>
      <c r="Z43" s="18">
        <f t="shared" si="7"/>
        <v>200.99999380645161</v>
      </c>
      <c r="AA43" s="18">
        <f t="shared" si="8"/>
        <v>185.40928632834098</v>
      </c>
      <c r="AB43" s="18">
        <f t="shared" si="9"/>
        <v>5747.6878761785701</v>
      </c>
    </row>
    <row r="44" spans="1:28" x14ac:dyDescent="0.2">
      <c r="A44" s="31" t="str">
        <f t="shared" si="5"/>
        <v>Sunset Beach-MLV-0.05</v>
      </c>
      <c r="B44">
        <v>1038</v>
      </c>
      <c r="C44" t="s">
        <v>395</v>
      </c>
      <c r="D44" s="100" t="s">
        <v>402</v>
      </c>
      <c r="E44" s="100" t="s">
        <v>396</v>
      </c>
      <c r="F44" s="143">
        <v>0.05</v>
      </c>
      <c r="G44" t="s">
        <v>269</v>
      </c>
      <c r="H44" t="s">
        <v>393</v>
      </c>
      <c r="I44">
        <v>200</v>
      </c>
      <c r="J44" t="s">
        <v>266</v>
      </c>
      <c r="K44" t="s">
        <v>269</v>
      </c>
      <c r="L44" t="s">
        <v>399</v>
      </c>
      <c r="M44" t="s">
        <v>414</v>
      </c>
      <c r="N44" t="s">
        <v>304</v>
      </c>
      <c r="O44" s="38">
        <v>5.0999999999999997E-2</v>
      </c>
      <c r="P44" s="31">
        <v>31</v>
      </c>
      <c r="Q44" s="18">
        <v>120352.95</v>
      </c>
      <c r="R44" s="18">
        <v>23145</v>
      </c>
      <c r="S44" s="18">
        <v>6384</v>
      </c>
      <c r="T44" s="18">
        <v>6138.0004499999995</v>
      </c>
      <c r="U44" s="31" t="s">
        <v>458</v>
      </c>
      <c r="V44" s="31">
        <v>0</v>
      </c>
      <c r="W44" s="18">
        <v>6384</v>
      </c>
      <c r="X44" s="18">
        <v>6138.0004499999995</v>
      </c>
      <c r="Y44" s="31" t="str">
        <f t="shared" si="6"/>
        <v>B-MLV-0.05</v>
      </c>
      <c r="Z44" s="18">
        <f t="shared" si="7"/>
        <v>198.00001451612903</v>
      </c>
      <c r="AA44" s="18">
        <f t="shared" si="8"/>
        <v>218.00000207979627</v>
      </c>
      <c r="AB44" s="18">
        <f t="shared" si="9"/>
        <v>6758.0000644736847</v>
      </c>
    </row>
    <row r="45" spans="1:28" x14ac:dyDescent="0.2">
      <c r="A45" s="31" t="str">
        <f t="shared" si="5"/>
        <v>Sunset Beach-MLV-0.05</v>
      </c>
      <c r="B45">
        <v>1039</v>
      </c>
      <c r="C45" t="s">
        <v>395</v>
      </c>
      <c r="D45" s="100" t="s">
        <v>402</v>
      </c>
      <c r="E45" s="100" t="s">
        <v>402</v>
      </c>
      <c r="F45" s="143">
        <v>0.05</v>
      </c>
      <c r="G45" t="s">
        <v>269</v>
      </c>
      <c r="H45" t="s">
        <v>393</v>
      </c>
      <c r="I45">
        <v>200</v>
      </c>
      <c r="J45" t="s">
        <v>266</v>
      </c>
      <c r="K45" t="s">
        <v>269</v>
      </c>
      <c r="L45" t="s">
        <v>399</v>
      </c>
      <c r="M45" t="s">
        <v>414</v>
      </c>
      <c r="N45" t="s">
        <v>304</v>
      </c>
      <c r="O45" s="38">
        <v>5.0999999999999997E-2</v>
      </c>
      <c r="P45" s="31">
        <v>31</v>
      </c>
      <c r="Q45" s="18">
        <v>122176.45</v>
      </c>
      <c r="R45" s="18">
        <v>22214</v>
      </c>
      <c r="S45" s="18">
        <v>6449</v>
      </c>
      <c r="T45" s="18">
        <v>6230.9989499999992</v>
      </c>
      <c r="U45" s="31" t="s">
        <v>458</v>
      </c>
      <c r="V45" s="31">
        <v>0</v>
      </c>
      <c r="W45" s="18">
        <v>6449</v>
      </c>
      <c r="X45" s="18">
        <v>6230.9989499999992</v>
      </c>
      <c r="Y45" s="31" t="str">
        <f t="shared" si="6"/>
        <v>B-MLV-0.05</v>
      </c>
      <c r="Z45" s="18">
        <f t="shared" si="7"/>
        <v>200.99996612903223</v>
      </c>
      <c r="AA45" s="18">
        <f t="shared" si="8"/>
        <v>218.00000207979627</v>
      </c>
      <c r="AB45" s="18">
        <f t="shared" si="9"/>
        <v>6758.0000644736847</v>
      </c>
    </row>
    <row r="46" spans="1:28" x14ac:dyDescent="0.2">
      <c r="A46" s="31" t="str">
        <f t="shared" si="5"/>
        <v>Sugar Daddy-MLV-0.05</v>
      </c>
      <c r="B46">
        <v>1040</v>
      </c>
      <c r="C46" t="s">
        <v>395</v>
      </c>
      <c r="D46" s="100" t="s">
        <v>398</v>
      </c>
      <c r="E46" s="100" t="s">
        <v>403</v>
      </c>
      <c r="F46" s="143">
        <v>0.05</v>
      </c>
      <c r="G46" t="s">
        <v>269</v>
      </c>
      <c r="H46" t="s">
        <v>393</v>
      </c>
      <c r="I46">
        <v>75</v>
      </c>
      <c r="J46" t="s">
        <v>266</v>
      </c>
      <c r="K46" t="s">
        <v>269</v>
      </c>
      <c r="L46" t="s">
        <v>392</v>
      </c>
      <c r="M46" t="s">
        <v>414</v>
      </c>
      <c r="N46" t="s">
        <v>303</v>
      </c>
      <c r="O46" s="38">
        <v>4.65E-2</v>
      </c>
      <c r="P46" s="31">
        <v>31</v>
      </c>
      <c r="Q46" s="18">
        <v>153333.35</v>
      </c>
      <c r="R46" s="18">
        <v>52489</v>
      </c>
      <c r="S46" s="18">
        <v>7107</v>
      </c>
      <c r="T46" s="18">
        <v>7130.0007750000004</v>
      </c>
      <c r="U46" s="31" t="s">
        <v>458</v>
      </c>
      <c r="V46" s="31">
        <v>0</v>
      </c>
      <c r="W46" s="18">
        <v>7107</v>
      </c>
      <c r="X46" s="18">
        <v>7130.0007750000004</v>
      </c>
      <c r="Y46" s="31" t="str">
        <f t="shared" si="6"/>
        <v>B-MLV-0.05</v>
      </c>
      <c r="Z46" s="18">
        <f t="shared" si="7"/>
        <v>230.00002500000002</v>
      </c>
      <c r="AA46" s="18">
        <f t="shared" si="8"/>
        <v>218.00000207979627</v>
      </c>
      <c r="AB46" s="18">
        <f t="shared" si="9"/>
        <v>6758.0000644736847</v>
      </c>
    </row>
    <row r="47" spans="1:28" x14ac:dyDescent="0.2">
      <c r="A47" s="31" t="str">
        <f t="shared" si="5"/>
        <v>Sugar Daddy-MLV-0.05</v>
      </c>
      <c r="B47">
        <v>1041</v>
      </c>
      <c r="C47" t="s">
        <v>395</v>
      </c>
      <c r="D47" s="100" t="s">
        <v>398</v>
      </c>
      <c r="E47" s="100" t="s">
        <v>402</v>
      </c>
      <c r="F47" s="143">
        <v>0.05</v>
      </c>
      <c r="G47" t="s">
        <v>269</v>
      </c>
      <c r="H47" t="s">
        <v>393</v>
      </c>
      <c r="I47">
        <v>75</v>
      </c>
      <c r="J47" t="s">
        <v>266</v>
      </c>
      <c r="K47" t="s">
        <v>269</v>
      </c>
      <c r="L47" t="s">
        <v>392</v>
      </c>
      <c r="M47" t="s">
        <v>414</v>
      </c>
      <c r="N47" t="s">
        <v>303</v>
      </c>
      <c r="O47" s="38">
        <v>4.65E-2</v>
      </c>
      <c r="P47" s="31">
        <v>31</v>
      </c>
      <c r="Q47" s="18">
        <v>154000</v>
      </c>
      <c r="R47" s="18">
        <v>56879</v>
      </c>
      <c r="S47" s="18">
        <v>7206</v>
      </c>
      <c r="T47" s="18">
        <v>7161</v>
      </c>
      <c r="U47" s="31" t="s">
        <v>458</v>
      </c>
      <c r="V47" s="31">
        <v>0</v>
      </c>
      <c r="W47" s="18">
        <v>7206</v>
      </c>
      <c r="X47" s="18">
        <v>7161</v>
      </c>
      <c r="Y47" s="31" t="str">
        <f t="shared" si="6"/>
        <v>B-MLV-0.05</v>
      </c>
      <c r="Z47" s="18">
        <f t="shared" si="7"/>
        <v>231</v>
      </c>
      <c r="AA47" s="18">
        <f t="shared" si="8"/>
        <v>218.00000207979627</v>
      </c>
      <c r="AB47" s="18">
        <f t="shared" si="9"/>
        <v>6758.0000644736847</v>
      </c>
    </row>
    <row r="48" spans="1:28" x14ac:dyDescent="0.2">
      <c r="A48" s="31" t="str">
        <f t="shared" si="5"/>
        <v>Sugar Daddy-MLV-0.05</v>
      </c>
      <c r="B48">
        <v>1042</v>
      </c>
      <c r="C48" t="s">
        <v>395</v>
      </c>
      <c r="D48" s="100" t="s">
        <v>398</v>
      </c>
      <c r="E48" s="100" t="s">
        <v>404</v>
      </c>
      <c r="F48" s="143">
        <v>0.05</v>
      </c>
      <c r="G48" t="s">
        <v>269</v>
      </c>
      <c r="H48" t="s">
        <v>393</v>
      </c>
      <c r="I48">
        <v>75</v>
      </c>
      <c r="J48" t="s">
        <v>266</v>
      </c>
      <c r="K48" t="s">
        <v>269</v>
      </c>
      <c r="L48" t="s">
        <v>392</v>
      </c>
      <c r="M48" t="s">
        <v>414</v>
      </c>
      <c r="N48" t="s">
        <v>303</v>
      </c>
      <c r="O48" s="38">
        <v>4.65E-2</v>
      </c>
      <c r="P48" s="31">
        <v>31</v>
      </c>
      <c r="Q48" s="18">
        <v>148000</v>
      </c>
      <c r="R48" s="18">
        <v>53261</v>
      </c>
      <c r="S48" s="18">
        <v>6904</v>
      </c>
      <c r="T48" s="18">
        <v>6882</v>
      </c>
      <c r="U48" s="31" t="s">
        <v>458</v>
      </c>
      <c r="V48" s="31">
        <v>0</v>
      </c>
      <c r="W48" s="18">
        <v>6904</v>
      </c>
      <c r="X48" s="18">
        <v>6882</v>
      </c>
      <c r="Y48" s="31" t="str">
        <f t="shared" si="6"/>
        <v>B-MLV-0.05</v>
      </c>
      <c r="Z48" s="18">
        <f t="shared" si="7"/>
        <v>222</v>
      </c>
      <c r="AA48" s="18">
        <f t="shared" si="8"/>
        <v>218.00000207979627</v>
      </c>
      <c r="AB48" s="18">
        <f t="shared" si="9"/>
        <v>6758.0000644736847</v>
      </c>
    </row>
    <row r="49" spans="1:28" x14ac:dyDescent="0.2">
      <c r="A49" s="31" t="str">
        <f t="shared" si="5"/>
        <v>Waikiki-MLV-0.05</v>
      </c>
      <c r="B49">
        <v>1043</v>
      </c>
      <c r="C49" t="s">
        <v>395</v>
      </c>
      <c r="D49" s="100" t="s">
        <v>402</v>
      </c>
      <c r="E49" s="100" t="s">
        <v>398</v>
      </c>
      <c r="F49" s="143">
        <v>0.05</v>
      </c>
      <c r="G49" t="s">
        <v>269</v>
      </c>
      <c r="H49" t="s">
        <v>393</v>
      </c>
      <c r="I49">
        <v>200</v>
      </c>
      <c r="J49" t="s">
        <v>266</v>
      </c>
      <c r="K49" t="s">
        <v>269</v>
      </c>
      <c r="L49" t="s">
        <v>399</v>
      </c>
      <c r="M49" t="s">
        <v>414</v>
      </c>
      <c r="N49" t="s">
        <v>302</v>
      </c>
      <c r="O49" s="38">
        <v>5.0999999999999997E-2</v>
      </c>
      <c r="P49" s="31">
        <v>31</v>
      </c>
      <c r="Q49" s="18">
        <v>125823.55</v>
      </c>
      <c r="R49" s="18">
        <v>18235</v>
      </c>
      <c r="S49" s="18">
        <v>6492</v>
      </c>
      <c r="T49" s="18">
        <v>6417.0010499999999</v>
      </c>
      <c r="U49" s="31" t="s">
        <v>458</v>
      </c>
      <c r="V49" s="31">
        <v>0</v>
      </c>
      <c r="W49" s="18">
        <v>6492</v>
      </c>
      <c r="X49" s="18">
        <v>6417.0010499999999</v>
      </c>
      <c r="Y49" s="31" t="str">
        <f t="shared" si="6"/>
        <v>B-MLV-0.05</v>
      </c>
      <c r="Z49" s="18">
        <f t="shared" si="7"/>
        <v>207.00003387096774</v>
      </c>
      <c r="AA49" s="18">
        <f t="shared" si="8"/>
        <v>218.00000207979627</v>
      </c>
      <c r="AB49" s="18">
        <f t="shared" si="9"/>
        <v>6758.0000644736847</v>
      </c>
    </row>
    <row r="50" spans="1:28" x14ac:dyDescent="0.2">
      <c r="A50" s="31" t="str">
        <f t="shared" si="5"/>
        <v>Waikiki-MLV-0.05</v>
      </c>
      <c r="B50">
        <v>1044</v>
      </c>
      <c r="C50" t="s">
        <v>395</v>
      </c>
      <c r="D50" s="100" t="s">
        <v>402</v>
      </c>
      <c r="E50" s="100" t="s">
        <v>404</v>
      </c>
      <c r="F50" s="143">
        <v>0.05</v>
      </c>
      <c r="G50" t="s">
        <v>269</v>
      </c>
      <c r="H50" t="s">
        <v>393</v>
      </c>
      <c r="I50">
        <v>200</v>
      </c>
      <c r="J50" t="s">
        <v>266</v>
      </c>
      <c r="K50" t="s">
        <v>269</v>
      </c>
      <c r="L50" t="s">
        <v>399</v>
      </c>
      <c r="M50" t="s">
        <v>414</v>
      </c>
      <c r="N50" t="s">
        <v>302</v>
      </c>
      <c r="O50" s="38">
        <v>5.0999999999999997E-2</v>
      </c>
      <c r="P50" s="31">
        <v>31</v>
      </c>
      <c r="Q50" s="18">
        <v>130078.45</v>
      </c>
      <c r="R50" s="18">
        <v>22427</v>
      </c>
      <c r="S50" s="18">
        <v>6833</v>
      </c>
      <c r="T50" s="18">
        <v>6634.0009499999996</v>
      </c>
      <c r="U50" s="31" t="s">
        <v>458</v>
      </c>
      <c r="V50" s="31">
        <v>0</v>
      </c>
      <c r="W50" s="18">
        <v>6833</v>
      </c>
      <c r="X50" s="18">
        <v>6634.0009499999996</v>
      </c>
      <c r="Y50" s="31" t="str">
        <f t="shared" si="6"/>
        <v>B-MLV-0.05</v>
      </c>
      <c r="Z50" s="18">
        <f t="shared" si="7"/>
        <v>214.00003064516127</v>
      </c>
      <c r="AA50" s="18">
        <f t="shared" si="8"/>
        <v>218.00000207979627</v>
      </c>
      <c r="AB50" s="18">
        <f t="shared" si="9"/>
        <v>6758.0000644736847</v>
      </c>
    </row>
    <row r="51" spans="1:28" x14ac:dyDescent="0.2">
      <c r="A51" s="31" t="str">
        <f t="shared" si="5"/>
        <v>Waimea Bay-MLV-0.05</v>
      </c>
      <c r="B51">
        <v>1045</v>
      </c>
      <c r="C51" t="s">
        <v>395</v>
      </c>
      <c r="D51" s="100" t="s">
        <v>402</v>
      </c>
      <c r="E51" s="100" t="s">
        <v>394</v>
      </c>
      <c r="F51" s="143">
        <v>0.05</v>
      </c>
      <c r="G51" t="s">
        <v>269</v>
      </c>
      <c r="H51" t="s">
        <v>393</v>
      </c>
      <c r="I51">
        <v>200</v>
      </c>
      <c r="J51" t="s">
        <v>266</v>
      </c>
      <c r="K51" t="s">
        <v>269</v>
      </c>
      <c r="L51" t="s">
        <v>399</v>
      </c>
      <c r="M51" t="s">
        <v>414</v>
      </c>
      <c r="N51" t="s">
        <v>301</v>
      </c>
      <c r="O51" s="38">
        <v>5.0999999999999997E-2</v>
      </c>
      <c r="P51" s="31">
        <v>31</v>
      </c>
      <c r="Q51" s="18">
        <v>122784.3</v>
      </c>
      <c r="R51" s="18">
        <v>22324</v>
      </c>
      <c r="S51" s="18">
        <v>6481</v>
      </c>
      <c r="T51" s="18">
        <v>6261.9992999999995</v>
      </c>
      <c r="U51" s="31" t="s">
        <v>458</v>
      </c>
      <c r="V51" s="31">
        <v>0</v>
      </c>
      <c r="W51" s="18">
        <v>6481</v>
      </c>
      <c r="X51" s="18">
        <v>6261.9992999999995</v>
      </c>
      <c r="Y51" s="31" t="str">
        <f t="shared" si="6"/>
        <v>B-MLV-0.05</v>
      </c>
      <c r="Z51" s="18">
        <f t="shared" si="7"/>
        <v>201.99997741935482</v>
      </c>
      <c r="AA51" s="18">
        <f t="shared" si="8"/>
        <v>218.00000207979627</v>
      </c>
      <c r="AB51" s="18">
        <f t="shared" si="9"/>
        <v>6758.0000644736847</v>
      </c>
    </row>
    <row r="52" spans="1:28" x14ac:dyDescent="0.2">
      <c r="A52" s="31" t="str">
        <f t="shared" si="5"/>
        <v>Waimea Bay-MLV-0.05</v>
      </c>
      <c r="B52">
        <v>1046</v>
      </c>
      <c r="C52" t="s">
        <v>395</v>
      </c>
      <c r="D52" s="100" t="s">
        <v>402</v>
      </c>
      <c r="E52" s="100" t="s">
        <v>409</v>
      </c>
      <c r="F52" s="143">
        <v>0.05</v>
      </c>
      <c r="G52" t="s">
        <v>269</v>
      </c>
      <c r="H52" t="s">
        <v>393</v>
      </c>
      <c r="I52">
        <v>200</v>
      </c>
      <c r="J52" t="s">
        <v>266</v>
      </c>
      <c r="K52" t="s">
        <v>269</v>
      </c>
      <c r="L52" t="s">
        <v>399</v>
      </c>
      <c r="M52" t="s">
        <v>414</v>
      </c>
      <c r="N52" t="s">
        <v>301</v>
      </c>
      <c r="O52" s="38">
        <v>5.0999999999999997E-2</v>
      </c>
      <c r="P52" s="31">
        <v>31</v>
      </c>
      <c r="Q52" s="18">
        <v>134333.35</v>
      </c>
      <c r="R52" s="18">
        <v>20050</v>
      </c>
      <c r="S52" s="18">
        <v>6954</v>
      </c>
      <c r="T52" s="18">
        <v>6851.0008499999994</v>
      </c>
      <c r="U52" s="31" t="s">
        <v>458</v>
      </c>
      <c r="V52" s="31">
        <v>0</v>
      </c>
      <c r="W52" s="18">
        <v>6954</v>
      </c>
      <c r="X52" s="18">
        <v>6851.0008499999994</v>
      </c>
      <c r="Y52" s="31" t="str">
        <f t="shared" si="6"/>
        <v>B-MLV-0.05</v>
      </c>
      <c r="Z52" s="18">
        <f t="shared" si="7"/>
        <v>221.00002741935481</v>
      </c>
      <c r="AA52" s="18">
        <f t="shared" si="8"/>
        <v>218.00000207979627</v>
      </c>
      <c r="AB52" s="18">
        <f t="shared" si="9"/>
        <v>6758.0000644736847</v>
      </c>
    </row>
    <row r="53" spans="1:28" x14ac:dyDescent="0.2">
      <c r="A53" s="31" t="str">
        <f t="shared" si="5"/>
        <v>Bank Robbers-MLV-0.01</v>
      </c>
      <c r="B53">
        <v>1047</v>
      </c>
      <c r="C53" t="s">
        <v>406</v>
      </c>
      <c r="D53" s="100" t="s">
        <v>394</v>
      </c>
      <c r="E53" s="100" t="s">
        <v>403</v>
      </c>
      <c r="F53" s="143">
        <v>0.01</v>
      </c>
      <c r="G53" t="s">
        <v>269</v>
      </c>
      <c r="H53" t="s">
        <v>393</v>
      </c>
      <c r="I53">
        <v>250</v>
      </c>
      <c r="J53" t="s">
        <v>266</v>
      </c>
      <c r="K53" t="s">
        <v>265</v>
      </c>
      <c r="L53" t="s">
        <v>392</v>
      </c>
      <c r="M53" t="s">
        <v>412</v>
      </c>
      <c r="N53" t="s">
        <v>300</v>
      </c>
      <c r="O53" s="38">
        <v>0.1012</v>
      </c>
      <c r="P53" s="31">
        <v>31</v>
      </c>
      <c r="Q53" s="18">
        <v>65247.040000000001</v>
      </c>
      <c r="R53" s="18">
        <v>47452</v>
      </c>
      <c r="S53" s="18">
        <v>6834</v>
      </c>
      <c r="T53" s="18">
        <v>6603.0004479999998</v>
      </c>
      <c r="U53" s="31" t="s">
        <v>458</v>
      </c>
      <c r="V53" s="31">
        <v>0</v>
      </c>
      <c r="W53" s="18">
        <v>6834</v>
      </c>
      <c r="X53" s="18">
        <v>6603.0004479999998</v>
      </c>
      <c r="Y53" s="31" t="str">
        <f t="shared" si="6"/>
        <v>A-MLV-0.01</v>
      </c>
      <c r="Z53" s="18">
        <f t="shared" si="7"/>
        <v>213.00001445161288</v>
      </c>
      <c r="AA53" s="18">
        <f t="shared" si="8"/>
        <v>233.09873385944707</v>
      </c>
      <c r="AB53" s="18">
        <f t="shared" si="9"/>
        <v>7226.0607496428593</v>
      </c>
    </row>
    <row r="54" spans="1:28" x14ac:dyDescent="0.2">
      <c r="A54" s="31" t="str">
        <f t="shared" si="5"/>
        <v>Bank Robbers-MLV-0.01</v>
      </c>
      <c r="B54">
        <v>1048</v>
      </c>
      <c r="C54" t="s">
        <v>406</v>
      </c>
      <c r="D54" s="100" t="s">
        <v>394</v>
      </c>
      <c r="E54" s="100" t="s">
        <v>396</v>
      </c>
      <c r="F54" s="143">
        <v>0.01</v>
      </c>
      <c r="G54" t="s">
        <v>269</v>
      </c>
      <c r="H54" t="s">
        <v>393</v>
      </c>
      <c r="I54">
        <v>250</v>
      </c>
      <c r="J54" t="s">
        <v>266</v>
      </c>
      <c r="K54" t="s">
        <v>265</v>
      </c>
      <c r="L54" t="s">
        <v>392</v>
      </c>
      <c r="M54" t="s">
        <v>412</v>
      </c>
      <c r="N54" t="s">
        <v>300</v>
      </c>
      <c r="O54" s="38">
        <v>8.8999999999999996E-2</v>
      </c>
      <c r="P54" s="31">
        <v>31</v>
      </c>
      <c r="Q54" s="18">
        <v>66179.78</v>
      </c>
      <c r="R54" s="18">
        <v>42697</v>
      </c>
      <c r="S54" s="18">
        <v>6027</v>
      </c>
      <c r="T54" s="18">
        <v>5890.0004199999994</v>
      </c>
      <c r="U54" s="31" t="s">
        <v>458</v>
      </c>
      <c r="V54" s="31">
        <v>0</v>
      </c>
      <c r="W54" s="18">
        <v>6027</v>
      </c>
      <c r="X54" s="18">
        <v>5890.0004199999994</v>
      </c>
      <c r="Y54" s="31" t="str">
        <f t="shared" si="6"/>
        <v>A-MLV-0.01</v>
      </c>
      <c r="Z54" s="18">
        <f t="shared" si="7"/>
        <v>190.00001354838707</v>
      </c>
      <c r="AA54" s="18">
        <f t="shared" si="8"/>
        <v>233.09873385944707</v>
      </c>
      <c r="AB54" s="18">
        <f t="shared" si="9"/>
        <v>7226.0607496428593</v>
      </c>
    </row>
    <row r="55" spans="1:28" x14ac:dyDescent="0.2">
      <c r="A55" s="31" t="str">
        <f t="shared" si="5"/>
        <v>Bank Robbers-MLV-0.01</v>
      </c>
      <c r="B55">
        <v>1049</v>
      </c>
      <c r="C55" t="s">
        <v>406</v>
      </c>
      <c r="D55" s="100" t="s">
        <v>394</v>
      </c>
      <c r="E55" s="100" t="s">
        <v>402</v>
      </c>
      <c r="F55" s="143">
        <v>0.01</v>
      </c>
      <c r="G55" t="s">
        <v>269</v>
      </c>
      <c r="H55" t="s">
        <v>393</v>
      </c>
      <c r="I55">
        <v>250</v>
      </c>
      <c r="J55" t="s">
        <v>266</v>
      </c>
      <c r="K55" t="s">
        <v>265</v>
      </c>
      <c r="L55" t="s">
        <v>392</v>
      </c>
      <c r="M55" t="s">
        <v>412</v>
      </c>
      <c r="N55" t="s">
        <v>300</v>
      </c>
      <c r="O55" s="38">
        <v>0.1012</v>
      </c>
      <c r="P55" s="31">
        <v>31</v>
      </c>
      <c r="Q55" s="18">
        <v>60345.85</v>
      </c>
      <c r="R55" s="18">
        <v>37136</v>
      </c>
      <c r="S55" s="18">
        <v>6219</v>
      </c>
      <c r="T55" s="18">
        <v>6107.0000199999995</v>
      </c>
      <c r="U55" s="31" t="s">
        <v>458</v>
      </c>
      <c r="V55" s="31">
        <v>0</v>
      </c>
      <c r="W55" s="18">
        <v>6219</v>
      </c>
      <c r="X55" s="18">
        <v>6107.0000199999995</v>
      </c>
      <c r="Y55" s="31" t="str">
        <f t="shared" si="6"/>
        <v>A-MLV-0.01</v>
      </c>
      <c r="Z55" s="18">
        <f t="shared" si="7"/>
        <v>197.00000064516126</v>
      </c>
      <c r="AA55" s="18">
        <f t="shared" si="8"/>
        <v>233.09873385944707</v>
      </c>
      <c r="AB55" s="18">
        <f t="shared" si="9"/>
        <v>7226.0607496428593</v>
      </c>
    </row>
    <row r="56" spans="1:28" x14ac:dyDescent="0.2">
      <c r="A56" s="31" t="str">
        <f t="shared" si="5"/>
        <v>Bank Robbers-MLV-0.01</v>
      </c>
      <c r="B56">
        <v>1050</v>
      </c>
      <c r="C56" t="s">
        <v>406</v>
      </c>
      <c r="D56" s="100" t="s">
        <v>394</v>
      </c>
      <c r="E56" s="100" t="s">
        <v>398</v>
      </c>
      <c r="F56" s="143">
        <v>0.01</v>
      </c>
      <c r="G56" t="s">
        <v>269</v>
      </c>
      <c r="H56" t="s">
        <v>393</v>
      </c>
      <c r="I56">
        <v>250</v>
      </c>
      <c r="J56" t="s">
        <v>266</v>
      </c>
      <c r="K56" t="s">
        <v>265</v>
      </c>
      <c r="L56" t="s">
        <v>392</v>
      </c>
      <c r="M56" t="s">
        <v>412</v>
      </c>
      <c r="N56" t="s">
        <v>300</v>
      </c>
      <c r="O56" s="38">
        <v>8.8999999999999996E-2</v>
      </c>
      <c r="P56" s="31">
        <v>31</v>
      </c>
      <c r="Q56" s="18">
        <v>77325.84</v>
      </c>
      <c r="R56" s="18">
        <v>68734</v>
      </c>
      <c r="S56" s="18">
        <v>7238</v>
      </c>
      <c r="T56" s="18">
        <v>6881.9997599999997</v>
      </c>
      <c r="U56" s="31" t="s">
        <v>458</v>
      </c>
      <c r="V56" s="31">
        <v>0</v>
      </c>
      <c r="W56" s="18">
        <v>7238</v>
      </c>
      <c r="X56" s="18">
        <v>6881.9997599999997</v>
      </c>
      <c r="Y56" s="31" t="str">
        <f t="shared" si="6"/>
        <v>A-MLV-0.01</v>
      </c>
      <c r="Z56" s="18">
        <f t="shared" si="7"/>
        <v>221.99999225806451</v>
      </c>
      <c r="AA56" s="18">
        <f t="shared" si="8"/>
        <v>233.09873385944707</v>
      </c>
      <c r="AB56" s="18">
        <f t="shared" si="9"/>
        <v>7226.0607496428593</v>
      </c>
    </row>
    <row r="57" spans="1:28" x14ac:dyDescent="0.2">
      <c r="A57" s="31" t="str">
        <f t="shared" si="5"/>
        <v>Bank Robbers-MLV-0.01</v>
      </c>
      <c r="B57">
        <v>1051</v>
      </c>
      <c r="C57" t="s">
        <v>401</v>
      </c>
      <c r="D57" s="100" t="s">
        <v>404</v>
      </c>
      <c r="E57" s="100" t="s">
        <v>403</v>
      </c>
      <c r="F57" s="143">
        <v>0.01</v>
      </c>
      <c r="G57" t="s">
        <v>269</v>
      </c>
      <c r="H57" t="s">
        <v>393</v>
      </c>
      <c r="I57">
        <v>250</v>
      </c>
      <c r="J57" t="s">
        <v>266</v>
      </c>
      <c r="K57" t="s">
        <v>265</v>
      </c>
      <c r="L57" t="s">
        <v>392</v>
      </c>
      <c r="M57" t="s">
        <v>412</v>
      </c>
      <c r="N57" t="s">
        <v>300</v>
      </c>
      <c r="O57" s="38">
        <v>8.900000000000001E-2</v>
      </c>
      <c r="P57" s="31">
        <v>31</v>
      </c>
      <c r="Q57" s="18">
        <v>58865.17</v>
      </c>
      <c r="R57" s="18">
        <v>36225</v>
      </c>
      <c r="S57" s="18">
        <v>5335</v>
      </c>
      <c r="T57" s="18">
        <v>5239.0001300000004</v>
      </c>
      <c r="U57" s="31" t="s">
        <v>458</v>
      </c>
      <c r="V57" s="31">
        <v>0</v>
      </c>
      <c r="W57" s="18">
        <v>5335</v>
      </c>
      <c r="X57" s="18">
        <v>5239.0001300000004</v>
      </c>
      <c r="Y57" s="31" t="str">
        <f t="shared" si="6"/>
        <v>C-MLV-0.01</v>
      </c>
      <c r="Z57" s="18">
        <f t="shared" si="7"/>
        <v>169.00000419354839</v>
      </c>
      <c r="AA57" s="18">
        <f t="shared" si="8"/>
        <v>185.40928632834098</v>
      </c>
      <c r="AB57" s="18">
        <f t="shared" si="9"/>
        <v>5747.6878761785701</v>
      </c>
    </row>
    <row r="58" spans="1:28" x14ac:dyDescent="0.2">
      <c r="A58" s="31" t="str">
        <f t="shared" si="5"/>
        <v>Bank Robbers-MLV-0.01</v>
      </c>
      <c r="B58">
        <v>1052</v>
      </c>
      <c r="C58" t="s">
        <v>401</v>
      </c>
      <c r="D58" s="100" t="s">
        <v>404</v>
      </c>
      <c r="E58" s="100" t="s">
        <v>396</v>
      </c>
      <c r="F58" s="143">
        <v>0.01</v>
      </c>
      <c r="G58" t="s">
        <v>269</v>
      </c>
      <c r="H58" t="s">
        <v>393</v>
      </c>
      <c r="I58">
        <v>250</v>
      </c>
      <c r="J58" t="s">
        <v>266</v>
      </c>
      <c r="K58" t="s">
        <v>265</v>
      </c>
      <c r="L58" t="s">
        <v>392</v>
      </c>
      <c r="M58" t="s">
        <v>412</v>
      </c>
      <c r="N58" t="s">
        <v>300</v>
      </c>
      <c r="O58" s="38">
        <v>8.900000000000001E-2</v>
      </c>
      <c r="P58" s="31">
        <v>31</v>
      </c>
      <c r="Q58" s="18">
        <v>51550.559999999998</v>
      </c>
      <c r="R58" s="18">
        <v>39654</v>
      </c>
      <c r="S58" s="18">
        <v>4772</v>
      </c>
      <c r="T58" s="18">
        <v>4587.9998400000004</v>
      </c>
      <c r="U58" s="31" t="s">
        <v>458</v>
      </c>
      <c r="V58" s="31">
        <v>0</v>
      </c>
      <c r="W58" s="18">
        <v>4772</v>
      </c>
      <c r="X58" s="18">
        <v>4587.9998400000004</v>
      </c>
      <c r="Y58" s="31" t="str">
        <f t="shared" si="6"/>
        <v>C-MLV-0.01</v>
      </c>
      <c r="Z58" s="18">
        <f t="shared" si="7"/>
        <v>147.99999483870968</v>
      </c>
      <c r="AA58" s="18">
        <f t="shared" si="8"/>
        <v>185.40928632834098</v>
      </c>
      <c r="AB58" s="18">
        <f t="shared" si="9"/>
        <v>5747.6878761785701</v>
      </c>
    </row>
    <row r="59" spans="1:28" x14ac:dyDescent="0.2">
      <c r="A59" s="31" t="str">
        <f t="shared" si="5"/>
        <v>Bank Robbers-MLV-0.01</v>
      </c>
      <c r="B59">
        <v>1053</v>
      </c>
      <c r="C59" t="s">
        <v>401</v>
      </c>
      <c r="D59" s="100" t="s">
        <v>404</v>
      </c>
      <c r="E59" s="100" t="s">
        <v>402</v>
      </c>
      <c r="F59" s="143">
        <v>0.01</v>
      </c>
      <c r="G59" t="s">
        <v>269</v>
      </c>
      <c r="H59" t="s">
        <v>393</v>
      </c>
      <c r="I59">
        <v>250</v>
      </c>
      <c r="J59" t="s">
        <v>266</v>
      </c>
      <c r="K59" t="s">
        <v>265</v>
      </c>
      <c r="L59" t="s">
        <v>392</v>
      </c>
      <c r="M59" t="s">
        <v>412</v>
      </c>
      <c r="N59" t="s">
        <v>300</v>
      </c>
      <c r="O59" s="38">
        <v>0.1012</v>
      </c>
      <c r="P59" s="31">
        <v>31</v>
      </c>
      <c r="Q59" s="18">
        <v>46254.94</v>
      </c>
      <c r="R59" s="18">
        <v>38546</v>
      </c>
      <c r="S59" s="18">
        <v>4899</v>
      </c>
      <c r="T59" s="18">
        <v>4680.9999280000002</v>
      </c>
      <c r="U59" s="31" t="s">
        <v>458</v>
      </c>
      <c r="V59" s="31">
        <v>0</v>
      </c>
      <c r="W59" s="18">
        <v>4899</v>
      </c>
      <c r="X59" s="18">
        <v>4680.9999280000002</v>
      </c>
      <c r="Y59" s="31" t="str">
        <f t="shared" si="6"/>
        <v>C-MLV-0.01</v>
      </c>
      <c r="Z59" s="18">
        <f t="shared" si="7"/>
        <v>150.99999767741937</v>
      </c>
      <c r="AA59" s="18">
        <f t="shared" si="8"/>
        <v>185.40928632834098</v>
      </c>
      <c r="AB59" s="18">
        <f t="shared" si="9"/>
        <v>5747.6878761785701</v>
      </c>
    </row>
    <row r="60" spans="1:28" x14ac:dyDescent="0.2">
      <c r="A60" s="31" t="str">
        <f t="shared" si="5"/>
        <v>Bank Robbers-MLV-0.01</v>
      </c>
      <c r="B60">
        <v>1054</v>
      </c>
      <c r="C60" t="s">
        <v>401</v>
      </c>
      <c r="D60" s="100" t="s">
        <v>404</v>
      </c>
      <c r="E60" s="100" t="s">
        <v>398</v>
      </c>
      <c r="F60" s="143">
        <v>0.01</v>
      </c>
      <c r="G60" t="s">
        <v>269</v>
      </c>
      <c r="H60" t="s">
        <v>393</v>
      </c>
      <c r="I60">
        <v>250</v>
      </c>
      <c r="J60" t="s">
        <v>266</v>
      </c>
      <c r="K60" t="s">
        <v>265</v>
      </c>
      <c r="L60" t="s">
        <v>392</v>
      </c>
      <c r="M60" t="s">
        <v>412</v>
      </c>
      <c r="N60" t="s">
        <v>300</v>
      </c>
      <c r="O60" s="38">
        <v>0.1012</v>
      </c>
      <c r="P60" s="31">
        <v>31</v>
      </c>
      <c r="Q60" s="18">
        <v>44417</v>
      </c>
      <c r="R60" s="18">
        <v>41318</v>
      </c>
      <c r="S60" s="18">
        <v>4742</v>
      </c>
      <c r="T60" s="18">
        <v>4495.0003999999999</v>
      </c>
      <c r="U60" s="31" t="s">
        <v>458</v>
      </c>
      <c r="V60" s="31">
        <v>0</v>
      </c>
      <c r="W60" s="18">
        <v>4742</v>
      </c>
      <c r="X60" s="18">
        <v>4495.0003999999999</v>
      </c>
      <c r="Y60" s="31" t="str">
        <f t="shared" si="6"/>
        <v>C-MLV-0.01</v>
      </c>
      <c r="Z60" s="18">
        <f t="shared" si="7"/>
        <v>145.00001290322581</v>
      </c>
      <c r="AA60" s="18">
        <f t="shared" si="8"/>
        <v>185.40928632834098</v>
      </c>
      <c r="AB60" s="18">
        <f t="shared" si="9"/>
        <v>5747.6878761785701</v>
      </c>
    </row>
    <row r="61" spans="1:28" x14ac:dyDescent="0.2">
      <c r="A61" s="31" t="str">
        <f t="shared" si="5"/>
        <v>Bank Robbers-MLV-0.01</v>
      </c>
      <c r="B61">
        <v>1055</v>
      </c>
      <c r="C61" t="s">
        <v>401</v>
      </c>
      <c r="D61" s="100" t="s">
        <v>404</v>
      </c>
      <c r="E61" s="100" t="s">
        <v>404</v>
      </c>
      <c r="F61" s="143">
        <v>0.01</v>
      </c>
      <c r="G61" t="s">
        <v>269</v>
      </c>
      <c r="H61" t="s">
        <v>393</v>
      </c>
      <c r="I61">
        <v>250</v>
      </c>
      <c r="J61" t="s">
        <v>266</v>
      </c>
      <c r="K61" t="s">
        <v>265</v>
      </c>
      <c r="L61" t="s">
        <v>392</v>
      </c>
      <c r="M61" t="s">
        <v>412</v>
      </c>
      <c r="N61" t="s">
        <v>300</v>
      </c>
      <c r="O61" s="38">
        <v>8.900000000000001E-2</v>
      </c>
      <c r="P61" s="31">
        <v>31</v>
      </c>
      <c r="Q61" s="18">
        <v>49112.36</v>
      </c>
      <c r="R61" s="18">
        <v>31182</v>
      </c>
      <c r="S61" s="18">
        <v>4466</v>
      </c>
      <c r="T61" s="18">
        <v>4371.0000400000008</v>
      </c>
      <c r="U61" s="31" t="s">
        <v>458</v>
      </c>
      <c r="V61" s="31">
        <v>0</v>
      </c>
      <c r="W61" s="18">
        <v>4466</v>
      </c>
      <c r="X61" s="18">
        <v>4371.0000400000008</v>
      </c>
      <c r="Y61" s="31" t="str">
        <f t="shared" si="6"/>
        <v>C-MLV-0.01</v>
      </c>
      <c r="Z61" s="18">
        <f t="shared" si="7"/>
        <v>141.00000129032261</v>
      </c>
      <c r="AA61" s="18">
        <f t="shared" si="8"/>
        <v>185.40928632834098</v>
      </c>
      <c r="AB61" s="18">
        <f t="shared" si="9"/>
        <v>5747.6878761785701</v>
      </c>
    </row>
    <row r="62" spans="1:28" x14ac:dyDescent="0.2">
      <c r="A62" s="31" t="str">
        <f t="shared" si="5"/>
        <v>Bank Robbers-MLV-0.01</v>
      </c>
      <c r="B62">
        <v>1056</v>
      </c>
      <c r="C62" t="s">
        <v>401</v>
      </c>
      <c r="D62" s="100" t="s">
        <v>404</v>
      </c>
      <c r="E62" s="100" t="s">
        <v>394</v>
      </c>
      <c r="F62" s="143">
        <v>0.01</v>
      </c>
      <c r="G62" t="s">
        <v>269</v>
      </c>
      <c r="H62" t="s">
        <v>393</v>
      </c>
      <c r="I62">
        <v>250</v>
      </c>
      <c r="J62" t="s">
        <v>266</v>
      </c>
      <c r="K62" t="s">
        <v>265</v>
      </c>
      <c r="L62" t="s">
        <v>392</v>
      </c>
      <c r="M62" t="s">
        <v>412</v>
      </c>
      <c r="N62" t="s">
        <v>300</v>
      </c>
      <c r="O62" s="38">
        <v>8.900000000000001E-2</v>
      </c>
      <c r="P62" s="31">
        <v>31</v>
      </c>
      <c r="Q62" s="18">
        <v>49460.67</v>
      </c>
      <c r="R62" s="18">
        <v>49461</v>
      </c>
      <c r="S62" s="18">
        <v>4666</v>
      </c>
      <c r="T62" s="18">
        <v>4401.9996300000003</v>
      </c>
      <c r="U62" s="31" t="s">
        <v>458</v>
      </c>
      <c r="V62" s="31">
        <v>0</v>
      </c>
      <c r="W62" s="18">
        <v>4666</v>
      </c>
      <c r="X62" s="18">
        <v>4401.9996300000003</v>
      </c>
      <c r="Y62" s="31" t="str">
        <f t="shared" si="6"/>
        <v>C-MLV-0.01</v>
      </c>
      <c r="Z62" s="18">
        <f t="shared" si="7"/>
        <v>141.99998806451615</v>
      </c>
      <c r="AA62" s="18">
        <f t="shared" si="8"/>
        <v>185.40928632834098</v>
      </c>
      <c r="AB62" s="18">
        <f t="shared" si="9"/>
        <v>5747.6878761785701</v>
      </c>
    </row>
    <row r="63" spans="1:28" x14ac:dyDescent="0.2">
      <c r="A63" s="31" t="str">
        <f t="shared" si="5"/>
        <v>Bank Robbers-MLV-0.01</v>
      </c>
      <c r="B63">
        <v>1057</v>
      </c>
      <c r="C63" t="s">
        <v>401</v>
      </c>
      <c r="D63" s="100" t="s">
        <v>404</v>
      </c>
      <c r="E63" s="100" t="s">
        <v>409</v>
      </c>
      <c r="F63" s="143">
        <v>0.01</v>
      </c>
      <c r="G63" t="s">
        <v>269</v>
      </c>
      <c r="H63" t="s">
        <v>393</v>
      </c>
      <c r="I63">
        <v>250</v>
      </c>
      <c r="J63" t="s">
        <v>266</v>
      </c>
      <c r="K63" t="s">
        <v>265</v>
      </c>
      <c r="L63" t="s">
        <v>392</v>
      </c>
      <c r="M63" t="s">
        <v>412</v>
      </c>
      <c r="N63" t="s">
        <v>300</v>
      </c>
      <c r="O63" s="38">
        <v>0.1012</v>
      </c>
      <c r="P63" s="31">
        <v>31</v>
      </c>
      <c r="Q63" s="18">
        <v>42885.38</v>
      </c>
      <c r="R63" s="18">
        <v>32989</v>
      </c>
      <c r="S63" s="18">
        <v>4514</v>
      </c>
      <c r="T63" s="18">
        <v>4340.0004559999998</v>
      </c>
      <c r="U63" s="31" t="s">
        <v>458</v>
      </c>
      <c r="V63" s="31">
        <v>0</v>
      </c>
      <c r="W63" s="18">
        <v>4514</v>
      </c>
      <c r="X63" s="18">
        <v>4340.0004559999998</v>
      </c>
      <c r="Y63" s="31" t="str">
        <f t="shared" si="6"/>
        <v>C-MLV-0.01</v>
      </c>
      <c r="Z63" s="18">
        <f t="shared" si="7"/>
        <v>140.0000147096774</v>
      </c>
      <c r="AA63" s="18">
        <f t="shared" si="8"/>
        <v>185.40928632834098</v>
      </c>
      <c r="AB63" s="18">
        <f t="shared" si="9"/>
        <v>5747.6878761785701</v>
      </c>
    </row>
    <row r="64" spans="1:28" x14ac:dyDescent="0.2">
      <c r="A64" s="31" t="str">
        <f t="shared" si="5"/>
        <v>Bank Robbers-MLV-0.01</v>
      </c>
      <c r="B64">
        <v>1058</v>
      </c>
      <c r="C64" t="s">
        <v>401</v>
      </c>
      <c r="D64" s="100" t="s">
        <v>404</v>
      </c>
      <c r="E64" s="100" t="s">
        <v>397</v>
      </c>
      <c r="F64" s="143">
        <v>0.01</v>
      </c>
      <c r="G64" t="s">
        <v>269</v>
      </c>
      <c r="H64" t="s">
        <v>393</v>
      </c>
      <c r="I64">
        <v>250</v>
      </c>
      <c r="J64" t="s">
        <v>266</v>
      </c>
      <c r="K64" t="s">
        <v>265</v>
      </c>
      <c r="L64" t="s">
        <v>392</v>
      </c>
      <c r="M64" t="s">
        <v>412</v>
      </c>
      <c r="N64" t="s">
        <v>300</v>
      </c>
      <c r="O64" s="38">
        <v>0.1012</v>
      </c>
      <c r="P64" s="31">
        <v>31</v>
      </c>
      <c r="Q64" s="18">
        <v>43498.02</v>
      </c>
      <c r="R64" s="18">
        <v>28999</v>
      </c>
      <c r="S64" s="18">
        <v>4519</v>
      </c>
      <c r="T64" s="18">
        <v>4401.999624</v>
      </c>
      <c r="U64" s="31" t="s">
        <v>458</v>
      </c>
      <c r="V64" s="31">
        <v>0</v>
      </c>
      <c r="W64" s="18">
        <v>4519</v>
      </c>
      <c r="X64" s="18">
        <v>4401.999624</v>
      </c>
      <c r="Y64" s="31" t="str">
        <f t="shared" si="6"/>
        <v>C-MLV-0.01</v>
      </c>
      <c r="Z64" s="18">
        <f t="shared" si="7"/>
        <v>141.99998787096774</v>
      </c>
      <c r="AA64" s="18">
        <f t="shared" si="8"/>
        <v>185.40928632834098</v>
      </c>
      <c r="AB64" s="18">
        <f t="shared" si="9"/>
        <v>5747.6878761785701</v>
      </c>
    </row>
    <row r="65" spans="1:28" x14ac:dyDescent="0.2">
      <c r="A65" s="31" t="str">
        <f t="shared" si="5"/>
        <v>Bank Robbers-MLV-0.01</v>
      </c>
      <c r="B65">
        <v>1059</v>
      </c>
      <c r="C65" t="s">
        <v>401</v>
      </c>
      <c r="D65" s="100" t="s">
        <v>404</v>
      </c>
      <c r="E65" s="100" t="s">
        <v>410</v>
      </c>
      <c r="F65" s="143">
        <v>0.01</v>
      </c>
      <c r="G65" t="s">
        <v>269</v>
      </c>
      <c r="H65" t="s">
        <v>393</v>
      </c>
      <c r="I65">
        <v>250</v>
      </c>
      <c r="J65" t="s">
        <v>266</v>
      </c>
      <c r="K65" t="s">
        <v>265</v>
      </c>
      <c r="L65" t="s">
        <v>392</v>
      </c>
      <c r="M65" t="s">
        <v>412</v>
      </c>
      <c r="N65" t="s">
        <v>300</v>
      </c>
      <c r="O65" s="38">
        <v>8.900000000000001E-2</v>
      </c>
      <c r="P65" s="31">
        <v>31</v>
      </c>
      <c r="Q65" s="18">
        <v>50157.3</v>
      </c>
      <c r="R65" s="18">
        <v>40945</v>
      </c>
      <c r="S65" s="18">
        <v>4665</v>
      </c>
      <c r="T65" s="18">
        <v>4463.9997000000003</v>
      </c>
      <c r="U65" s="31" t="s">
        <v>458</v>
      </c>
      <c r="V65" s="31">
        <v>0</v>
      </c>
      <c r="W65" s="18">
        <v>4665</v>
      </c>
      <c r="X65" s="18">
        <v>4463.9997000000003</v>
      </c>
      <c r="Y65" s="31" t="str">
        <f t="shared" si="6"/>
        <v>C-MLV-0.01</v>
      </c>
      <c r="Z65" s="18">
        <f t="shared" si="7"/>
        <v>143.99999032258066</v>
      </c>
      <c r="AA65" s="18">
        <f t="shared" si="8"/>
        <v>185.40928632834098</v>
      </c>
      <c r="AB65" s="18">
        <f t="shared" si="9"/>
        <v>5747.6878761785701</v>
      </c>
    </row>
    <row r="66" spans="1:28" x14ac:dyDescent="0.2">
      <c r="A66" s="31" t="str">
        <f t="shared" si="5"/>
        <v>Bank Robbers-MLV-0.01</v>
      </c>
      <c r="B66">
        <v>1060</v>
      </c>
      <c r="C66" t="s">
        <v>401</v>
      </c>
      <c r="D66" s="100" t="s">
        <v>404</v>
      </c>
      <c r="E66" s="100" t="s">
        <v>400</v>
      </c>
      <c r="F66" s="143">
        <v>0.01</v>
      </c>
      <c r="G66" t="s">
        <v>269</v>
      </c>
      <c r="H66" t="s">
        <v>393</v>
      </c>
      <c r="I66">
        <v>250</v>
      </c>
      <c r="J66" t="s">
        <v>266</v>
      </c>
      <c r="K66" t="s">
        <v>265</v>
      </c>
      <c r="L66" t="s">
        <v>392</v>
      </c>
      <c r="M66" t="s">
        <v>412</v>
      </c>
      <c r="N66" t="s">
        <v>300</v>
      </c>
      <c r="O66" s="38">
        <v>8.900000000000001E-2</v>
      </c>
      <c r="P66" s="31">
        <v>31</v>
      </c>
      <c r="Q66" s="18">
        <v>60258.43</v>
      </c>
      <c r="R66" s="18">
        <v>56054</v>
      </c>
      <c r="S66" s="18">
        <v>5658</v>
      </c>
      <c r="T66" s="18">
        <v>5363.0002700000005</v>
      </c>
      <c r="U66" s="31" t="s">
        <v>458</v>
      </c>
      <c r="V66" s="31">
        <v>0</v>
      </c>
      <c r="W66" s="18">
        <v>5658</v>
      </c>
      <c r="X66" s="18">
        <v>5363.0002700000005</v>
      </c>
      <c r="Y66" s="31" t="str">
        <f t="shared" si="6"/>
        <v>C-MLV-0.01</v>
      </c>
      <c r="Z66" s="18">
        <f t="shared" si="7"/>
        <v>173.00000870967745</v>
      </c>
      <c r="AA66" s="18">
        <f t="shared" si="8"/>
        <v>185.40928632834098</v>
      </c>
      <c r="AB66" s="18">
        <f t="shared" si="9"/>
        <v>5747.6878761785701</v>
      </c>
    </row>
    <row r="67" spans="1:28" x14ac:dyDescent="0.2">
      <c r="A67" s="31" t="str">
        <f t="shared" si="5"/>
        <v>Poker Deluxe-Poker-0.05</v>
      </c>
      <c r="B67">
        <v>1061</v>
      </c>
      <c r="C67" t="s">
        <v>406</v>
      </c>
      <c r="D67" s="100" t="s">
        <v>403</v>
      </c>
      <c r="E67" s="100" t="s">
        <v>403</v>
      </c>
      <c r="F67" s="143">
        <v>0.05</v>
      </c>
      <c r="G67" t="s">
        <v>269</v>
      </c>
      <c r="H67" t="s">
        <v>393</v>
      </c>
      <c r="I67">
        <v>10</v>
      </c>
      <c r="J67" t="s">
        <v>272</v>
      </c>
      <c r="K67" t="s">
        <v>269</v>
      </c>
      <c r="L67" t="s">
        <v>399</v>
      </c>
      <c r="M67" t="s">
        <v>412</v>
      </c>
      <c r="N67" t="s">
        <v>299</v>
      </c>
      <c r="O67" s="38">
        <v>2.2499999999999999E-2</v>
      </c>
      <c r="P67" s="31">
        <v>31</v>
      </c>
      <c r="Q67" s="18">
        <v>297600</v>
      </c>
      <c r="R67" s="18">
        <v>753418</v>
      </c>
      <c r="S67" s="18">
        <v>6663</v>
      </c>
      <c r="T67" s="18">
        <v>6696</v>
      </c>
      <c r="U67" s="31" t="s">
        <v>458</v>
      </c>
      <c r="V67" s="31">
        <v>0</v>
      </c>
      <c r="W67" s="18">
        <v>6663</v>
      </c>
      <c r="X67" s="18">
        <v>6696</v>
      </c>
      <c r="Y67" s="31" t="str">
        <f t="shared" si="6"/>
        <v>A-Poker-0.05</v>
      </c>
      <c r="Z67" s="18">
        <f t="shared" si="7"/>
        <v>216</v>
      </c>
      <c r="AA67" s="18">
        <f t="shared" si="8"/>
        <v>206.62499848790321</v>
      </c>
      <c r="AB67" s="18">
        <f t="shared" si="9"/>
        <v>6405.3749531249996</v>
      </c>
    </row>
    <row r="68" spans="1:28" x14ac:dyDescent="0.2">
      <c r="A68" s="31" t="str">
        <f t="shared" si="5"/>
        <v>Poker Deluxe-Poker-0.05</v>
      </c>
      <c r="B68">
        <v>1062</v>
      </c>
      <c r="C68" t="s">
        <v>406</v>
      </c>
      <c r="D68" s="100" t="s">
        <v>403</v>
      </c>
      <c r="E68" s="100" t="s">
        <v>396</v>
      </c>
      <c r="F68" s="143">
        <v>0.05</v>
      </c>
      <c r="G68" t="s">
        <v>269</v>
      </c>
      <c r="H68" t="s">
        <v>393</v>
      </c>
      <c r="I68">
        <v>10</v>
      </c>
      <c r="J68" t="s">
        <v>272</v>
      </c>
      <c r="K68" t="s">
        <v>269</v>
      </c>
      <c r="L68" t="s">
        <v>399</v>
      </c>
      <c r="M68" t="s">
        <v>412</v>
      </c>
      <c r="N68" t="s">
        <v>299</v>
      </c>
      <c r="O68" s="38">
        <v>2.2499999999999999E-2</v>
      </c>
      <c r="P68" s="31">
        <v>31</v>
      </c>
      <c r="Q68" s="18">
        <v>264533.34999999998</v>
      </c>
      <c r="R68" s="18">
        <v>881778</v>
      </c>
      <c r="S68" s="18">
        <v>6111</v>
      </c>
      <c r="T68" s="18">
        <v>5952.0003749999996</v>
      </c>
      <c r="U68" s="31" t="s">
        <v>458</v>
      </c>
      <c r="V68" s="31">
        <v>0</v>
      </c>
      <c r="W68" s="18">
        <v>6111</v>
      </c>
      <c r="X68" s="18">
        <v>5952.0003749999996</v>
      </c>
      <c r="Y68" s="31" t="str">
        <f t="shared" si="6"/>
        <v>A-Poker-0.05</v>
      </c>
      <c r="Z68" s="18">
        <f t="shared" si="7"/>
        <v>192.00001209677419</v>
      </c>
      <c r="AA68" s="18">
        <f t="shared" si="8"/>
        <v>206.62499848790321</v>
      </c>
      <c r="AB68" s="18">
        <f t="shared" si="9"/>
        <v>6405.3749531249996</v>
      </c>
    </row>
    <row r="69" spans="1:28" x14ac:dyDescent="0.2">
      <c r="A69" s="31" t="str">
        <f t="shared" si="5"/>
        <v>Poker Deluxe-Poker-0.05</v>
      </c>
      <c r="B69">
        <v>1063</v>
      </c>
      <c r="C69" t="s">
        <v>406</v>
      </c>
      <c r="D69" s="100" t="s">
        <v>403</v>
      </c>
      <c r="E69" s="100" t="s">
        <v>402</v>
      </c>
      <c r="F69" s="143">
        <v>0.05</v>
      </c>
      <c r="G69" t="s">
        <v>269</v>
      </c>
      <c r="H69" t="s">
        <v>393</v>
      </c>
      <c r="I69">
        <v>10</v>
      </c>
      <c r="J69" t="s">
        <v>272</v>
      </c>
      <c r="K69" t="s">
        <v>269</v>
      </c>
      <c r="L69" t="s">
        <v>399</v>
      </c>
      <c r="M69" t="s">
        <v>412</v>
      </c>
      <c r="N69" t="s">
        <v>299</v>
      </c>
      <c r="O69" s="38">
        <v>2.2499999999999999E-2</v>
      </c>
      <c r="P69" s="31">
        <v>31</v>
      </c>
      <c r="Q69" s="18">
        <v>272800</v>
      </c>
      <c r="R69" s="18">
        <v>924746</v>
      </c>
      <c r="S69" s="18">
        <v>6312</v>
      </c>
      <c r="T69" s="18">
        <v>6138</v>
      </c>
      <c r="U69" s="31" t="s">
        <v>458</v>
      </c>
      <c r="V69" s="31">
        <v>0</v>
      </c>
      <c r="W69" s="18">
        <v>6312</v>
      </c>
      <c r="X69" s="18">
        <v>6138</v>
      </c>
      <c r="Y69" s="31" t="str">
        <f t="shared" si="6"/>
        <v>A-Poker-0.05</v>
      </c>
      <c r="Z69" s="18">
        <f t="shared" si="7"/>
        <v>198</v>
      </c>
      <c r="AA69" s="18">
        <f t="shared" si="8"/>
        <v>206.62499848790321</v>
      </c>
      <c r="AB69" s="18">
        <f t="shared" si="9"/>
        <v>6405.3749531249996</v>
      </c>
    </row>
    <row r="70" spans="1:28" x14ac:dyDescent="0.2">
      <c r="A70" s="31" t="str">
        <f t="shared" ref="A70:A101" si="10">_xlfn.CONCAT(N70,"-",J70,"-",F70)</f>
        <v>Poker Deluxe-Poker-0.05</v>
      </c>
      <c r="B70">
        <v>1064</v>
      </c>
      <c r="C70" t="s">
        <v>406</v>
      </c>
      <c r="D70" s="100" t="s">
        <v>403</v>
      </c>
      <c r="E70" s="100" t="s">
        <v>398</v>
      </c>
      <c r="F70" s="143">
        <v>0.05</v>
      </c>
      <c r="G70" t="s">
        <v>269</v>
      </c>
      <c r="H70" t="s">
        <v>393</v>
      </c>
      <c r="I70">
        <v>10</v>
      </c>
      <c r="J70" t="s">
        <v>272</v>
      </c>
      <c r="K70" t="s">
        <v>269</v>
      </c>
      <c r="L70" t="s">
        <v>399</v>
      </c>
      <c r="M70" t="s">
        <v>412</v>
      </c>
      <c r="N70" t="s">
        <v>299</v>
      </c>
      <c r="O70" s="38">
        <v>2.2499999999999999E-2</v>
      </c>
      <c r="P70" s="31">
        <v>31</v>
      </c>
      <c r="Q70" s="18">
        <v>300355.55</v>
      </c>
      <c r="R70" s="18">
        <v>760394</v>
      </c>
      <c r="S70" s="18">
        <v>6724</v>
      </c>
      <c r="T70" s="18">
        <v>6757.9998749999995</v>
      </c>
      <c r="U70" s="31" t="s">
        <v>458</v>
      </c>
      <c r="V70" s="31">
        <v>0</v>
      </c>
      <c r="W70" s="18">
        <v>6724</v>
      </c>
      <c r="X70" s="18">
        <v>6757.9998749999995</v>
      </c>
      <c r="Y70" s="31" t="str">
        <f t="shared" ref="Y70:Y101" si="11">_xlfn.CONCAT(C70,"-",J70,"-",F70)</f>
        <v>A-Poker-0.05</v>
      </c>
      <c r="Z70" s="18">
        <f t="shared" ref="Z70:Z101" si="12">X70/P70</f>
        <v>217.99999596774191</v>
      </c>
      <c r="AA70" s="18">
        <f t="shared" ref="AA70:AA101" si="13">SUMIF($Y$6:$Y$205,Y70,$X$6:$X$205)/SUMIF($Y$6:$Y$205,Y70,$P$6:$P$205)</f>
        <v>206.62499848790321</v>
      </c>
      <c r="AB70" s="18">
        <f t="shared" ref="AB70:AB101" si="14">AA70*P70</f>
        <v>6405.3749531249996</v>
      </c>
    </row>
    <row r="71" spans="1:28" x14ac:dyDescent="0.2">
      <c r="A71" s="31" t="str">
        <f t="shared" si="10"/>
        <v>Poker Deluxe-Poker-0.05</v>
      </c>
      <c r="B71">
        <v>1065</v>
      </c>
      <c r="C71" t="s">
        <v>406</v>
      </c>
      <c r="D71" s="100" t="s">
        <v>403</v>
      </c>
      <c r="E71" s="100" t="s">
        <v>404</v>
      </c>
      <c r="F71" s="143">
        <v>0.05</v>
      </c>
      <c r="G71" t="s">
        <v>269</v>
      </c>
      <c r="H71" t="s">
        <v>393</v>
      </c>
      <c r="I71">
        <v>10</v>
      </c>
      <c r="J71" t="s">
        <v>272</v>
      </c>
      <c r="K71" t="s">
        <v>269</v>
      </c>
      <c r="L71" t="s">
        <v>399</v>
      </c>
      <c r="M71" t="s">
        <v>412</v>
      </c>
      <c r="N71" t="s">
        <v>299</v>
      </c>
      <c r="O71" s="38">
        <v>2.2499999999999999E-2</v>
      </c>
      <c r="P71" s="31">
        <v>31</v>
      </c>
      <c r="Q71" s="18">
        <v>296222.2</v>
      </c>
      <c r="R71" s="18">
        <v>987407</v>
      </c>
      <c r="S71" s="18">
        <v>6843</v>
      </c>
      <c r="T71" s="18">
        <v>6664.9994999999999</v>
      </c>
      <c r="U71" s="31" t="s">
        <v>458</v>
      </c>
      <c r="V71" s="31">
        <v>0</v>
      </c>
      <c r="W71" s="18">
        <v>6843</v>
      </c>
      <c r="X71" s="18">
        <v>6664.9994999999999</v>
      </c>
      <c r="Y71" s="31" t="str">
        <f t="shared" si="11"/>
        <v>A-Poker-0.05</v>
      </c>
      <c r="Z71" s="18">
        <f t="shared" si="12"/>
        <v>214.99998387096772</v>
      </c>
      <c r="AA71" s="18">
        <f t="shared" si="13"/>
        <v>206.62499848790321</v>
      </c>
      <c r="AB71" s="18">
        <f t="shared" si="14"/>
        <v>6405.3749531249996</v>
      </c>
    </row>
    <row r="72" spans="1:28" x14ac:dyDescent="0.2">
      <c r="A72" s="31" t="str">
        <f t="shared" si="10"/>
        <v>Poker Deluxe-Poker-0.05</v>
      </c>
      <c r="B72">
        <v>1066</v>
      </c>
      <c r="C72" t="s">
        <v>406</v>
      </c>
      <c r="D72" s="100" t="s">
        <v>403</v>
      </c>
      <c r="E72" s="100" t="s">
        <v>394</v>
      </c>
      <c r="F72" s="143">
        <v>0.05</v>
      </c>
      <c r="G72" t="s">
        <v>269</v>
      </c>
      <c r="H72" t="s">
        <v>393</v>
      </c>
      <c r="I72">
        <v>10</v>
      </c>
      <c r="J72" t="s">
        <v>272</v>
      </c>
      <c r="K72" t="s">
        <v>269</v>
      </c>
      <c r="L72" t="s">
        <v>399</v>
      </c>
      <c r="M72" t="s">
        <v>412</v>
      </c>
      <c r="N72" t="s">
        <v>299</v>
      </c>
      <c r="O72" s="38">
        <v>2.2499999999999999E-2</v>
      </c>
      <c r="P72" s="31">
        <v>31</v>
      </c>
      <c r="Q72" s="18">
        <v>271422.2</v>
      </c>
      <c r="R72" s="18">
        <v>969365</v>
      </c>
      <c r="S72" s="18">
        <v>6311</v>
      </c>
      <c r="T72" s="18">
        <v>6106.9994999999999</v>
      </c>
      <c r="U72" s="31" t="s">
        <v>458</v>
      </c>
      <c r="V72" s="31">
        <v>0</v>
      </c>
      <c r="W72" s="18">
        <v>6311</v>
      </c>
      <c r="X72" s="18">
        <v>6106.9994999999999</v>
      </c>
      <c r="Y72" s="31" t="str">
        <f t="shared" si="11"/>
        <v>A-Poker-0.05</v>
      </c>
      <c r="Z72" s="18">
        <f t="shared" si="12"/>
        <v>196.99998387096772</v>
      </c>
      <c r="AA72" s="18">
        <f t="shared" si="13"/>
        <v>206.62499848790321</v>
      </c>
      <c r="AB72" s="18">
        <f t="shared" si="14"/>
        <v>6405.3749531249996</v>
      </c>
    </row>
    <row r="73" spans="1:28" x14ac:dyDescent="0.2">
      <c r="A73" s="31" t="str">
        <f t="shared" si="10"/>
        <v>Poker Deluxe-Poker-0.05</v>
      </c>
      <c r="B73">
        <v>1067</v>
      </c>
      <c r="C73" t="s">
        <v>406</v>
      </c>
      <c r="D73" s="100" t="s">
        <v>403</v>
      </c>
      <c r="E73" s="100" t="s">
        <v>409</v>
      </c>
      <c r="F73" s="143">
        <v>0.05</v>
      </c>
      <c r="G73" t="s">
        <v>269</v>
      </c>
      <c r="H73" t="s">
        <v>393</v>
      </c>
      <c r="I73">
        <v>10</v>
      </c>
      <c r="J73" t="s">
        <v>272</v>
      </c>
      <c r="K73" t="s">
        <v>269</v>
      </c>
      <c r="L73" t="s">
        <v>399</v>
      </c>
      <c r="M73" t="s">
        <v>412</v>
      </c>
      <c r="N73" t="s">
        <v>299</v>
      </c>
      <c r="O73" s="38">
        <v>2.2499999999999999E-2</v>
      </c>
      <c r="P73" s="31">
        <v>31</v>
      </c>
      <c r="Q73" s="18">
        <v>263155.55</v>
      </c>
      <c r="R73" s="18">
        <v>809709</v>
      </c>
      <c r="S73" s="18">
        <v>6030</v>
      </c>
      <c r="T73" s="18">
        <v>5920.9998749999995</v>
      </c>
      <c r="U73" s="31" t="s">
        <v>458</v>
      </c>
      <c r="V73" s="31">
        <v>0</v>
      </c>
      <c r="W73" s="18">
        <v>6030</v>
      </c>
      <c r="X73" s="18">
        <v>5920.9998749999995</v>
      </c>
      <c r="Y73" s="31" t="str">
        <f t="shared" si="11"/>
        <v>A-Poker-0.05</v>
      </c>
      <c r="Z73" s="18">
        <f t="shared" si="12"/>
        <v>190.99999596774191</v>
      </c>
      <c r="AA73" s="18">
        <f t="shared" si="13"/>
        <v>206.62499848790321</v>
      </c>
      <c r="AB73" s="18">
        <f t="shared" si="14"/>
        <v>6405.3749531249996</v>
      </c>
    </row>
    <row r="74" spans="1:28" x14ac:dyDescent="0.2">
      <c r="A74" s="31" t="str">
        <f t="shared" si="10"/>
        <v>Poker Deluxe-Poker-0.05</v>
      </c>
      <c r="B74">
        <v>1068</v>
      </c>
      <c r="C74" t="s">
        <v>406</v>
      </c>
      <c r="D74" s="100" t="s">
        <v>403</v>
      </c>
      <c r="E74" s="100" t="s">
        <v>397</v>
      </c>
      <c r="F74" s="143">
        <v>0.05</v>
      </c>
      <c r="G74" t="s">
        <v>269</v>
      </c>
      <c r="H74" t="s">
        <v>393</v>
      </c>
      <c r="I74">
        <v>10</v>
      </c>
      <c r="J74" t="s">
        <v>272</v>
      </c>
      <c r="K74" t="s">
        <v>269</v>
      </c>
      <c r="L74" t="s">
        <v>399</v>
      </c>
      <c r="M74" t="s">
        <v>412</v>
      </c>
      <c r="N74" t="s">
        <v>299</v>
      </c>
      <c r="O74" s="38">
        <v>2.2499999999999999E-2</v>
      </c>
      <c r="P74" s="31">
        <v>31</v>
      </c>
      <c r="Q74" s="18">
        <v>311377.8</v>
      </c>
      <c r="R74" s="18">
        <v>768834</v>
      </c>
      <c r="S74" s="18">
        <v>6948</v>
      </c>
      <c r="T74" s="18">
        <v>7006.0004999999992</v>
      </c>
      <c r="U74" s="31" t="s">
        <v>458</v>
      </c>
      <c r="V74" s="31">
        <v>0</v>
      </c>
      <c r="W74" s="18">
        <v>6948</v>
      </c>
      <c r="X74" s="18">
        <v>7006.0004999999992</v>
      </c>
      <c r="Y74" s="31" t="str">
        <f t="shared" si="11"/>
        <v>A-Poker-0.05</v>
      </c>
      <c r="Z74" s="18">
        <f t="shared" si="12"/>
        <v>226.00001612903222</v>
      </c>
      <c r="AA74" s="18">
        <f t="shared" si="13"/>
        <v>206.62499848790321</v>
      </c>
      <c r="AB74" s="18">
        <f t="shared" si="14"/>
        <v>6405.3749531249996</v>
      </c>
    </row>
    <row r="75" spans="1:28" x14ac:dyDescent="0.2">
      <c r="A75" s="31" t="str">
        <f t="shared" si="10"/>
        <v>Poker Deluxe-Poker-0.05</v>
      </c>
      <c r="B75">
        <v>2069</v>
      </c>
      <c r="C75" t="s">
        <v>401</v>
      </c>
      <c r="D75" s="100" t="s">
        <v>410</v>
      </c>
      <c r="E75" s="100" t="s">
        <v>396</v>
      </c>
      <c r="F75" s="143">
        <v>0.05</v>
      </c>
      <c r="G75" t="s">
        <v>269</v>
      </c>
      <c r="H75" t="s">
        <v>393</v>
      </c>
      <c r="I75">
        <v>10</v>
      </c>
      <c r="J75" t="s">
        <v>272</v>
      </c>
      <c r="K75" t="s">
        <v>269</v>
      </c>
      <c r="L75" t="s">
        <v>392</v>
      </c>
      <c r="M75" t="s">
        <v>412</v>
      </c>
      <c r="N75" t="s">
        <v>299</v>
      </c>
      <c r="O75" s="38">
        <v>0.02</v>
      </c>
      <c r="P75" s="31">
        <v>5</v>
      </c>
      <c r="Q75" s="18">
        <v>28250</v>
      </c>
      <c r="R75" s="18">
        <v>72436</v>
      </c>
      <c r="S75" s="18">
        <v>563</v>
      </c>
      <c r="T75" s="18">
        <v>565</v>
      </c>
      <c r="U75" s="31" t="s">
        <v>458</v>
      </c>
      <c r="V75" s="31">
        <v>0</v>
      </c>
      <c r="W75" s="18">
        <v>563</v>
      </c>
      <c r="X75" s="18">
        <v>565</v>
      </c>
      <c r="Y75" s="31" t="str">
        <f t="shared" si="11"/>
        <v>C-Poker-0.05</v>
      </c>
      <c r="Z75" s="18">
        <f t="shared" si="12"/>
        <v>113</v>
      </c>
      <c r="AA75" s="18">
        <f t="shared" si="13"/>
        <v>118.5</v>
      </c>
      <c r="AB75" s="18">
        <f t="shared" si="14"/>
        <v>592.5</v>
      </c>
    </row>
    <row r="76" spans="1:28" x14ac:dyDescent="0.2">
      <c r="A76" s="31" t="str">
        <f t="shared" si="10"/>
        <v>Poker Deluxe-Poker-0.05</v>
      </c>
      <c r="B76">
        <v>2070</v>
      </c>
      <c r="C76" t="s">
        <v>401</v>
      </c>
      <c r="D76" s="100" t="s">
        <v>410</v>
      </c>
      <c r="E76" s="100" t="s">
        <v>402</v>
      </c>
      <c r="F76" s="143">
        <v>0.05</v>
      </c>
      <c r="G76" t="s">
        <v>269</v>
      </c>
      <c r="H76" t="s">
        <v>393</v>
      </c>
      <c r="I76">
        <v>10</v>
      </c>
      <c r="J76" t="s">
        <v>272</v>
      </c>
      <c r="K76" t="s">
        <v>269</v>
      </c>
      <c r="L76" t="s">
        <v>392</v>
      </c>
      <c r="M76" t="s">
        <v>412</v>
      </c>
      <c r="N76" t="s">
        <v>299</v>
      </c>
      <c r="O76" s="38">
        <v>0.02</v>
      </c>
      <c r="P76" s="31">
        <v>5</v>
      </c>
      <c r="Q76" s="18">
        <v>27250</v>
      </c>
      <c r="R76" s="18">
        <v>90833</v>
      </c>
      <c r="S76" s="18">
        <v>560</v>
      </c>
      <c r="T76" s="18">
        <v>545</v>
      </c>
      <c r="U76" s="31" t="s">
        <v>458</v>
      </c>
      <c r="V76" s="31">
        <v>0</v>
      </c>
      <c r="W76" s="18">
        <v>560</v>
      </c>
      <c r="X76" s="18">
        <v>545</v>
      </c>
      <c r="Y76" s="31" t="str">
        <f t="shared" si="11"/>
        <v>C-Poker-0.05</v>
      </c>
      <c r="Z76" s="18">
        <f t="shared" si="12"/>
        <v>109</v>
      </c>
      <c r="AA76" s="18">
        <f t="shared" si="13"/>
        <v>118.5</v>
      </c>
      <c r="AB76" s="18">
        <f t="shared" si="14"/>
        <v>592.5</v>
      </c>
    </row>
    <row r="77" spans="1:28" x14ac:dyDescent="0.2">
      <c r="A77" s="31" t="str">
        <f t="shared" si="10"/>
        <v>Poker Deluxe-Poker-0.05</v>
      </c>
      <c r="B77">
        <v>2071</v>
      </c>
      <c r="C77" t="s">
        <v>401</v>
      </c>
      <c r="D77" s="100" t="s">
        <v>410</v>
      </c>
      <c r="E77" s="100" t="s">
        <v>410</v>
      </c>
      <c r="F77" s="143">
        <v>0.05</v>
      </c>
      <c r="G77" t="s">
        <v>269</v>
      </c>
      <c r="H77" t="s">
        <v>393</v>
      </c>
      <c r="I77">
        <v>10</v>
      </c>
      <c r="J77" t="s">
        <v>272</v>
      </c>
      <c r="K77" t="s">
        <v>269</v>
      </c>
      <c r="L77" t="s">
        <v>392</v>
      </c>
      <c r="M77" t="s">
        <v>412</v>
      </c>
      <c r="N77" t="s">
        <v>299</v>
      </c>
      <c r="O77" s="38">
        <v>0.02</v>
      </c>
      <c r="P77" s="31">
        <v>5</v>
      </c>
      <c r="Q77" s="18">
        <v>27500</v>
      </c>
      <c r="R77" s="18">
        <v>85938</v>
      </c>
      <c r="S77" s="18">
        <v>561</v>
      </c>
      <c r="T77" s="18">
        <v>550</v>
      </c>
      <c r="U77" s="31" t="s">
        <v>458</v>
      </c>
      <c r="V77" s="31">
        <v>0</v>
      </c>
      <c r="W77" s="18">
        <v>561</v>
      </c>
      <c r="X77" s="18">
        <v>550</v>
      </c>
      <c r="Y77" s="31" t="str">
        <f t="shared" si="11"/>
        <v>C-Poker-0.05</v>
      </c>
      <c r="Z77" s="18">
        <f t="shared" si="12"/>
        <v>110</v>
      </c>
      <c r="AA77" s="18">
        <f t="shared" si="13"/>
        <v>118.5</v>
      </c>
      <c r="AB77" s="18">
        <f t="shared" si="14"/>
        <v>592.5</v>
      </c>
    </row>
    <row r="78" spans="1:28" x14ac:dyDescent="0.2">
      <c r="A78" s="31" t="str">
        <f t="shared" si="10"/>
        <v>Poker Deluxe-Poker-0.05</v>
      </c>
      <c r="B78">
        <v>2072</v>
      </c>
      <c r="C78" t="s">
        <v>401</v>
      </c>
      <c r="D78" s="100" t="s">
        <v>410</v>
      </c>
      <c r="E78" s="100">
        <v>10</v>
      </c>
      <c r="F78" s="143">
        <v>0.05</v>
      </c>
      <c r="G78" t="s">
        <v>269</v>
      </c>
      <c r="H78" t="s">
        <v>393</v>
      </c>
      <c r="I78">
        <v>10</v>
      </c>
      <c r="J78" t="s">
        <v>272</v>
      </c>
      <c r="K78" t="s">
        <v>269</v>
      </c>
      <c r="L78" t="s">
        <v>392</v>
      </c>
      <c r="M78" t="s">
        <v>412</v>
      </c>
      <c r="N78" t="s">
        <v>299</v>
      </c>
      <c r="O78" s="38">
        <v>0.02</v>
      </c>
      <c r="P78" s="31">
        <v>5</v>
      </c>
      <c r="Q78" s="18">
        <v>35500</v>
      </c>
      <c r="R78" s="18">
        <v>95946</v>
      </c>
      <c r="S78" s="18">
        <v>712</v>
      </c>
      <c r="T78" s="18">
        <v>710</v>
      </c>
      <c r="U78" s="31" t="s">
        <v>458</v>
      </c>
      <c r="V78" s="31">
        <v>0</v>
      </c>
      <c r="W78" s="18">
        <v>712</v>
      </c>
      <c r="X78" s="18">
        <v>710</v>
      </c>
      <c r="Y78" s="31" t="str">
        <f t="shared" si="11"/>
        <v>C-Poker-0.05</v>
      </c>
      <c r="Z78" s="18">
        <f t="shared" si="12"/>
        <v>142</v>
      </c>
      <c r="AA78" s="18">
        <f t="shared" si="13"/>
        <v>118.5</v>
      </c>
      <c r="AB78" s="18">
        <f t="shared" si="14"/>
        <v>592.5</v>
      </c>
    </row>
    <row r="79" spans="1:28" x14ac:dyDescent="0.2">
      <c r="A79" s="31" t="str">
        <f t="shared" si="10"/>
        <v>Poker Deluxe-Poker-0.25</v>
      </c>
      <c r="B79">
        <v>1073</v>
      </c>
      <c r="C79" t="s">
        <v>401</v>
      </c>
      <c r="D79" s="100" t="s">
        <v>410</v>
      </c>
      <c r="E79" s="100" t="s">
        <v>403</v>
      </c>
      <c r="F79" s="143">
        <v>0.25</v>
      </c>
      <c r="G79" t="s">
        <v>269</v>
      </c>
      <c r="H79" t="s">
        <v>393</v>
      </c>
      <c r="I79">
        <v>5</v>
      </c>
      <c r="J79" t="s">
        <v>272</v>
      </c>
      <c r="K79" t="s">
        <v>269</v>
      </c>
      <c r="L79" t="s">
        <v>392</v>
      </c>
      <c r="M79" t="s">
        <v>412</v>
      </c>
      <c r="N79" t="s">
        <v>299</v>
      </c>
      <c r="O79" s="38">
        <v>1.7500000000000002E-2</v>
      </c>
      <c r="P79" s="31">
        <v>31</v>
      </c>
      <c r="Q79" s="18">
        <v>256857.25</v>
      </c>
      <c r="R79" s="18">
        <v>348281</v>
      </c>
      <c r="S79" s="18">
        <v>4622</v>
      </c>
      <c r="T79" s="18">
        <v>4495.0018750000008</v>
      </c>
      <c r="U79" s="31" t="s">
        <v>458</v>
      </c>
      <c r="V79" s="31">
        <v>0</v>
      </c>
      <c r="W79" s="18">
        <v>4622</v>
      </c>
      <c r="X79" s="18">
        <v>4495.0018750000008</v>
      </c>
      <c r="Y79" s="31" t="str">
        <f t="shared" si="11"/>
        <v>C-Poker-0.25</v>
      </c>
      <c r="Z79" s="18">
        <f t="shared" si="12"/>
        <v>145.00006048387098</v>
      </c>
      <c r="AA79" s="18">
        <f t="shared" si="13"/>
        <v>129.66667338709678</v>
      </c>
      <c r="AB79" s="18">
        <f t="shared" si="14"/>
        <v>4019.6668750000003</v>
      </c>
    </row>
    <row r="80" spans="1:28" x14ac:dyDescent="0.2">
      <c r="A80" s="31" t="str">
        <f t="shared" si="10"/>
        <v>Poker Deluxe-Poker-0.25</v>
      </c>
      <c r="B80">
        <v>1074</v>
      </c>
      <c r="C80" t="s">
        <v>401</v>
      </c>
      <c r="D80" s="100" t="s">
        <v>410</v>
      </c>
      <c r="E80" s="100" t="s">
        <v>398</v>
      </c>
      <c r="F80" s="143">
        <v>0.25</v>
      </c>
      <c r="G80" t="s">
        <v>269</v>
      </c>
      <c r="H80" t="s">
        <v>393</v>
      </c>
      <c r="I80">
        <v>5</v>
      </c>
      <c r="J80" t="s">
        <v>272</v>
      </c>
      <c r="K80" t="s">
        <v>269</v>
      </c>
      <c r="L80" t="s">
        <v>392</v>
      </c>
      <c r="M80" t="s">
        <v>412</v>
      </c>
      <c r="N80" t="s">
        <v>299</v>
      </c>
      <c r="O80" s="38">
        <v>1.7500000000000002E-2</v>
      </c>
      <c r="P80" s="31">
        <v>31</v>
      </c>
      <c r="Q80" s="18">
        <v>210800</v>
      </c>
      <c r="R80" s="18">
        <v>219013</v>
      </c>
      <c r="S80" s="18">
        <v>3683</v>
      </c>
      <c r="T80" s="18">
        <v>3689.0000000000005</v>
      </c>
      <c r="U80" s="31" t="s">
        <v>458</v>
      </c>
      <c r="V80" s="31">
        <v>0</v>
      </c>
      <c r="W80" s="18">
        <v>3683</v>
      </c>
      <c r="X80" s="18">
        <v>3689.0000000000005</v>
      </c>
      <c r="Y80" s="31" t="str">
        <f t="shared" si="11"/>
        <v>C-Poker-0.25</v>
      </c>
      <c r="Z80" s="18">
        <f t="shared" si="12"/>
        <v>119.00000000000001</v>
      </c>
      <c r="AA80" s="18">
        <f t="shared" si="13"/>
        <v>129.66667338709678</v>
      </c>
      <c r="AB80" s="18">
        <f t="shared" si="14"/>
        <v>4019.6668750000003</v>
      </c>
    </row>
    <row r="81" spans="1:28" x14ac:dyDescent="0.2">
      <c r="A81" s="31" t="str">
        <f t="shared" si="10"/>
        <v>Poker Deluxe-Poker-0.25</v>
      </c>
      <c r="B81">
        <v>1075</v>
      </c>
      <c r="C81" t="s">
        <v>401</v>
      </c>
      <c r="D81" s="100" t="s">
        <v>410</v>
      </c>
      <c r="E81" s="100" t="s">
        <v>404</v>
      </c>
      <c r="F81" s="143">
        <v>0.25</v>
      </c>
      <c r="G81" t="s">
        <v>269</v>
      </c>
      <c r="H81" t="s">
        <v>393</v>
      </c>
      <c r="I81">
        <v>5</v>
      </c>
      <c r="J81" t="s">
        <v>272</v>
      </c>
      <c r="K81" t="s">
        <v>269</v>
      </c>
      <c r="L81" t="s">
        <v>392</v>
      </c>
      <c r="M81" t="s">
        <v>412</v>
      </c>
      <c r="N81" t="s">
        <v>299</v>
      </c>
      <c r="O81" s="38">
        <v>1.7500000000000002E-2</v>
      </c>
      <c r="P81" s="31">
        <v>31</v>
      </c>
      <c r="Q81" s="18">
        <v>262171.5</v>
      </c>
      <c r="R81" s="18">
        <v>367960</v>
      </c>
      <c r="S81" s="18">
        <v>4733</v>
      </c>
      <c r="T81" s="18">
        <v>4588.0012500000003</v>
      </c>
      <c r="U81" s="31" t="s">
        <v>458</v>
      </c>
      <c r="V81" s="31">
        <v>0</v>
      </c>
      <c r="W81" s="18">
        <v>4733</v>
      </c>
      <c r="X81" s="18">
        <v>4588.0012500000003</v>
      </c>
      <c r="Y81" s="31" t="str">
        <f t="shared" si="11"/>
        <v>C-Poker-0.25</v>
      </c>
      <c r="Z81" s="18">
        <f t="shared" si="12"/>
        <v>148.00004032258065</v>
      </c>
      <c r="AA81" s="18">
        <f t="shared" si="13"/>
        <v>129.66667338709678</v>
      </c>
      <c r="AB81" s="18">
        <f t="shared" si="14"/>
        <v>4019.6668750000003</v>
      </c>
    </row>
    <row r="82" spans="1:28" x14ac:dyDescent="0.2">
      <c r="A82" s="31" t="str">
        <f t="shared" si="10"/>
        <v>Poker Deluxe-Poker-0.25</v>
      </c>
      <c r="B82">
        <v>1076</v>
      </c>
      <c r="C82" t="s">
        <v>401</v>
      </c>
      <c r="D82" s="100" t="s">
        <v>410</v>
      </c>
      <c r="E82" s="100" t="s">
        <v>394</v>
      </c>
      <c r="F82" s="143">
        <v>0.25</v>
      </c>
      <c r="G82" t="s">
        <v>269</v>
      </c>
      <c r="H82" t="s">
        <v>393</v>
      </c>
      <c r="I82">
        <v>5</v>
      </c>
      <c r="J82" t="s">
        <v>272</v>
      </c>
      <c r="K82" t="s">
        <v>269</v>
      </c>
      <c r="L82" t="s">
        <v>392</v>
      </c>
      <c r="M82" t="s">
        <v>412</v>
      </c>
      <c r="N82" t="s">
        <v>299</v>
      </c>
      <c r="O82" s="38">
        <v>1.7500000000000002E-2</v>
      </c>
      <c r="P82" s="31">
        <v>31</v>
      </c>
      <c r="Q82" s="18">
        <v>248000</v>
      </c>
      <c r="R82" s="18">
        <v>354286</v>
      </c>
      <c r="S82" s="18">
        <v>4485</v>
      </c>
      <c r="T82" s="18">
        <v>4340</v>
      </c>
      <c r="U82" s="31" t="s">
        <v>458</v>
      </c>
      <c r="V82" s="31">
        <v>0</v>
      </c>
      <c r="W82" s="18">
        <v>4485</v>
      </c>
      <c r="X82" s="18">
        <v>4340</v>
      </c>
      <c r="Y82" s="31" t="str">
        <f t="shared" si="11"/>
        <v>C-Poker-0.25</v>
      </c>
      <c r="Z82" s="18">
        <f t="shared" si="12"/>
        <v>140</v>
      </c>
      <c r="AA82" s="18">
        <f t="shared" si="13"/>
        <v>129.66667338709678</v>
      </c>
      <c r="AB82" s="18">
        <f t="shared" si="14"/>
        <v>4019.6668750000003</v>
      </c>
    </row>
    <row r="83" spans="1:28" x14ac:dyDescent="0.2">
      <c r="A83" s="31" t="str">
        <f t="shared" si="10"/>
        <v>Poker Deluxe-Poker-0.25</v>
      </c>
      <c r="B83">
        <v>1077</v>
      </c>
      <c r="C83" t="s">
        <v>401</v>
      </c>
      <c r="D83" s="100" t="s">
        <v>410</v>
      </c>
      <c r="E83" s="100" t="s">
        <v>409</v>
      </c>
      <c r="F83" s="143">
        <v>0.25</v>
      </c>
      <c r="G83" t="s">
        <v>269</v>
      </c>
      <c r="H83" t="s">
        <v>393</v>
      </c>
      <c r="I83">
        <v>5</v>
      </c>
      <c r="J83" t="s">
        <v>272</v>
      </c>
      <c r="K83" t="s">
        <v>269</v>
      </c>
      <c r="L83" t="s">
        <v>392</v>
      </c>
      <c r="M83" t="s">
        <v>412</v>
      </c>
      <c r="N83" t="s">
        <v>299</v>
      </c>
      <c r="O83" s="38">
        <v>1.7500000000000002E-2</v>
      </c>
      <c r="P83" s="31">
        <v>31</v>
      </c>
      <c r="Q83" s="18">
        <v>203714.25</v>
      </c>
      <c r="R83" s="18">
        <v>211651</v>
      </c>
      <c r="S83" s="18">
        <v>3559</v>
      </c>
      <c r="T83" s="18">
        <v>3564.9993750000003</v>
      </c>
      <c r="U83" s="31" t="s">
        <v>458</v>
      </c>
      <c r="V83" s="31">
        <v>0</v>
      </c>
      <c r="W83" s="18">
        <v>3559</v>
      </c>
      <c r="X83" s="18">
        <v>3564.9993750000003</v>
      </c>
      <c r="Y83" s="31" t="str">
        <f t="shared" si="11"/>
        <v>C-Poker-0.25</v>
      </c>
      <c r="Z83" s="18">
        <f t="shared" si="12"/>
        <v>114.99997983870969</v>
      </c>
      <c r="AA83" s="18">
        <f t="shared" si="13"/>
        <v>129.66667338709678</v>
      </c>
      <c r="AB83" s="18">
        <f t="shared" si="14"/>
        <v>4019.6668750000003</v>
      </c>
    </row>
    <row r="84" spans="1:28" x14ac:dyDescent="0.2">
      <c r="A84" s="31" t="str">
        <f t="shared" si="10"/>
        <v>Poker Deluxe-Poker-0.25</v>
      </c>
      <c r="B84">
        <v>1078</v>
      </c>
      <c r="C84" t="s">
        <v>401</v>
      </c>
      <c r="D84" s="100" t="s">
        <v>410</v>
      </c>
      <c r="E84" s="100" t="s">
        <v>397</v>
      </c>
      <c r="F84" s="143">
        <v>0.25</v>
      </c>
      <c r="G84" t="s">
        <v>269</v>
      </c>
      <c r="H84" t="s">
        <v>393</v>
      </c>
      <c r="I84">
        <v>5</v>
      </c>
      <c r="J84" t="s">
        <v>272</v>
      </c>
      <c r="K84" t="s">
        <v>269</v>
      </c>
      <c r="L84" t="s">
        <v>392</v>
      </c>
      <c r="M84" t="s">
        <v>412</v>
      </c>
      <c r="N84" t="s">
        <v>299</v>
      </c>
      <c r="O84" s="38">
        <v>1.7500000000000002E-2</v>
      </c>
      <c r="P84" s="31">
        <v>31</v>
      </c>
      <c r="Q84" s="18">
        <v>196628.5</v>
      </c>
      <c r="R84" s="18">
        <v>238338</v>
      </c>
      <c r="S84" s="18">
        <v>3498</v>
      </c>
      <c r="T84" s="18">
        <v>3440.9987500000002</v>
      </c>
      <c r="U84" s="31" t="s">
        <v>458</v>
      </c>
      <c r="V84" s="31">
        <v>0</v>
      </c>
      <c r="W84" s="18">
        <v>3498</v>
      </c>
      <c r="X84" s="18">
        <v>3440.9987500000002</v>
      </c>
      <c r="Y84" s="31" t="str">
        <f t="shared" si="11"/>
        <v>C-Poker-0.25</v>
      </c>
      <c r="Z84" s="18">
        <f t="shared" si="12"/>
        <v>110.99995967741935</v>
      </c>
      <c r="AA84" s="18">
        <f t="shared" si="13"/>
        <v>129.66667338709678</v>
      </c>
      <c r="AB84" s="18">
        <f t="shared" si="14"/>
        <v>4019.6668750000003</v>
      </c>
    </row>
    <row r="85" spans="1:28" x14ac:dyDescent="0.2">
      <c r="A85" s="31" t="str">
        <f t="shared" si="10"/>
        <v>Sleepy 7's-Reels-0.25</v>
      </c>
      <c r="B85">
        <v>2079</v>
      </c>
      <c r="C85" t="s">
        <v>406</v>
      </c>
      <c r="D85" s="100" t="s">
        <v>409</v>
      </c>
      <c r="E85" s="100" t="s">
        <v>403</v>
      </c>
      <c r="F85" s="143">
        <v>0.25</v>
      </c>
      <c r="G85" t="s">
        <v>269</v>
      </c>
      <c r="H85" t="s">
        <v>393</v>
      </c>
      <c r="I85">
        <v>3</v>
      </c>
      <c r="J85" t="s">
        <v>270</v>
      </c>
      <c r="K85" t="s">
        <v>269</v>
      </c>
      <c r="L85" t="s">
        <v>392</v>
      </c>
      <c r="M85" t="s">
        <v>412</v>
      </c>
      <c r="N85" t="s">
        <v>298</v>
      </c>
      <c r="O85" s="38">
        <v>0.06</v>
      </c>
      <c r="P85" s="31">
        <v>20</v>
      </c>
      <c r="Q85" s="18">
        <v>83666.75</v>
      </c>
      <c r="R85" s="18">
        <v>128225</v>
      </c>
      <c r="S85" s="18">
        <v>4928</v>
      </c>
      <c r="T85" s="18">
        <v>5020.0050000000001</v>
      </c>
      <c r="U85" s="31" t="s">
        <v>458</v>
      </c>
      <c r="V85" s="31">
        <v>0</v>
      </c>
      <c r="W85" s="18">
        <v>4928</v>
      </c>
      <c r="X85" s="18">
        <v>5020.0050000000001</v>
      </c>
      <c r="Y85" s="31" t="str">
        <f t="shared" si="11"/>
        <v>A-Reels-0.25</v>
      </c>
      <c r="Z85" s="18">
        <f t="shared" si="12"/>
        <v>251.00024999999999</v>
      </c>
      <c r="AA85" s="18">
        <f t="shared" si="13"/>
        <v>241.9201181818182</v>
      </c>
      <c r="AB85" s="18">
        <f t="shared" si="14"/>
        <v>4838.4023636363636</v>
      </c>
    </row>
    <row r="86" spans="1:28" x14ac:dyDescent="0.2">
      <c r="A86" s="31" t="str">
        <f t="shared" si="10"/>
        <v>Sleepy 7's-Reels-0.25</v>
      </c>
      <c r="B86">
        <v>2080</v>
      </c>
      <c r="C86" t="s">
        <v>406</v>
      </c>
      <c r="D86" s="100" t="s">
        <v>409</v>
      </c>
      <c r="E86" s="100" t="s">
        <v>402</v>
      </c>
      <c r="F86" s="143">
        <v>0.25</v>
      </c>
      <c r="G86" t="s">
        <v>269</v>
      </c>
      <c r="H86" t="s">
        <v>393</v>
      </c>
      <c r="I86">
        <v>3</v>
      </c>
      <c r="J86" t="s">
        <v>270</v>
      </c>
      <c r="K86" t="s">
        <v>269</v>
      </c>
      <c r="L86" t="s">
        <v>392</v>
      </c>
      <c r="M86" t="s">
        <v>412</v>
      </c>
      <c r="N86" t="s">
        <v>298</v>
      </c>
      <c r="O86" s="38">
        <v>6.5000000000000002E-2</v>
      </c>
      <c r="P86" s="31">
        <v>20</v>
      </c>
      <c r="Q86" s="18">
        <v>77538.5</v>
      </c>
      <c r="R86" s="18">
        <v>139709</v>
      </c>
      <c r="S86" s="18">
        <v>5057</v>
      </c>
      <c r="T86" s="18">
        <v>5040.0025000000005</v>
      </c>
      <c r="U86" s="31" t="s">
        <v>458</v>
      </c>
      <c r="V86" s="31">
        <v>0</v>
      </c>
      <c r="W86" s="18">
        <v>5057</v>
      </c>
      <c r="X86" s="18">
        <v>5040.0025000000005</v>
      </c>
      <c r="Y86" s="31" t="str">
        <f t="shared" si="11"/>
        <v>A-Reels-0.25</v>
      </c>
      <c r="Z86" s="18">
        <f t="shared" si="12"/>
        <v>252.00012500000003</v>
      </c>
      <c r="AA86" s="18">
        <f t="shared" si="13"/>
        <v>241.9201181818182</v>
      </c>
      <c r="AB86" s="18">
        <f t="shared" si="14"/>
        <v>4838.4023636363636</v>
      </c>
    </row>
    <row r="87" spans="1:28" x14ac:dyDescent="0.2">
      <c r="A87" s="31" t="str">
        <f t="shared" si="10"/>
        <v>Sleepy 7's-Reels-0.25</v>
      </c>
      <c r="B87">
        <v>2081</v>
      </c>
      <c r="C87" t="s">
        <v>406</v>
      </c>
      <c r="D87" s="100" t="s">
        <v>409</v>
      </c>
      <c r="E87" s="100" t="s">
        <v>398</v>
      </c>
      <c r="F87" s="143">
        <v>0.25</v>
      </c>
      <c r="G87" t="s">
        <v>269</v>
      </c>
      <c r="H87" t="s">
        <v>393</v>
      </c>
      <c r="I87">
        <v>3</v>
      </c>
      <c r="J87" t="s">
        <v>270</v>
      </c>
      <c r="K87" t="s">
        <v>269</v>
      </c>
      <c r="L87" t="s">
        <v>392</v>
      </c>
      <c r="M87" t="s">
        <v>412</v>
      </c>
      <c r="N87" t="s">
        <v>298</v>
      </c>
      <c r="O87" s="38">
        <v>0.06</v>
      </c>
      <c r="P87" s="31">
        <v>20</v>
      </c>
      <c r="Q87" s="18">
        <v>84666.75</v>
      </c>
      <c r="R87" s="18">
        <v>141111</v>
      </c>
      <c r="S87" s="18">
        <v>5046</v>
      </c>
      <c r="T87" s="18">
        <v>5080.0050000000001</v>
      </c>
      <c r="U87" s="31" t="s">
        <v>458</v>
      </c>
      <c r="V87" s="31">
        <v>0</v>
      </c>
      <c r="W87" s="18">
        <v>5046</v>
      </c>
      <c r="X87" s="18">
        <v>5080.0050000000001</v>
      </c>
      <c r="Y87" s="31" t="str">
        <f t="shared" si="11"/>
        <v>A-Reels-0.25</v>
      </c>
      <c r="Z87" s="18">
        <f t="shared" si="12"/>
        <v>254.00024999999999</v>
      </c>
      <c r="AA87" s="18">
        <f t="shared" si="13"/>
        <v>241.9201181818182</v>
      </c>
      <c r="AB87" s="18">
        <f t="shared" si="14"/>
        <v>4838.4023636363636</v>
      </c>
    </row>
    <row r="88" spans="1:28" x14ac:dyDescent="0.2">
      <c r="A88" s="31" t="str">
        <f t="shared" si="10"/>
        <v>Sleepy 7's-Reels-0.25</v>
      </c>
      <c r="B88">
        <v>2082</v>
      </c>
      <c r="C88" t="s">
        <v>406</v>
      </c>
      <c r="D88" s="100" t="s">
        <v>409</v>
      </c>
      <c r="E88" s="100" t="s">
        <v>394</v>
      </c>
      <c r="F88" s="143">
        <v>0.25</v>
      </c>
      <c r="G88" t="s">
        <v>269</v>
      </c>
      <c r="H88" t="s">
        <v>393</v>
      </c>
      <c r="I88">
        <v>3</v>
      </c>
      <c r="J88" t="s">
        <v>270</v>
      </c>
      <c r="K88" t="s">
        <v>269</v>
      </c>
      <c r="L88" t="s">
        <v>392</v>
      </c>
      <c r="M88" t="s">
        <v>412</v>
      </c>
      <c r="N88" t="s">
        <v>298</v>
      </c>
      <c r="O88" s="38">
        <v>6.5000000000000002E-2</v>
      </c>
      <c r="P88" s="31">
        <v>20</v>
      </c>
      <c r="Q88" s="18">
        <v>78461.5</v>
      </c>
      <c r="R88" s="18">
        <v>121646</v>
      </c>
      <c r="S88" s="18">
        <v>5015</v>
      </c>
      <c r="T88" s="18">
        <v>5099.9975000000004</v>
      </c>
      <c r="U88" s="31" t="s">
        <v>458</v>
      </c>
      <c r="V88" s="31">
        <v>0</v>
      </c>
      <c r="W88" s="18">
        <v>5015</v>
      </c>
      <c r="X88" s="18">
        <v>5099.9975000000004</v>
      </c>
      <c r="Y88" s="31" t="str">
        <f t="shared" si="11"/>
        <v>A-Reels-0.25</v>
      </c>
      <c r="Z88" s="18">
        <f t="shared" si="12"/>
        <v>254.99987500000003</v>
      </c>
      <c r="AA88" s="18">
        <f t="shared" si="13"/>
        <v>241.9201181818182</v>
      </c>
      <c r="AB88" s="18">
        <f t="shared" si="14"/>
        <v>4838.4023636363636</v>
      </c>
    </row>
    <row r="89" spans="1:28" x14ac:dyDescent="0.2">
      <c r="A89" s="31" t="str">
        <f t="shared" si="10"/>
        <v>Smokin 7's-Reels-0.25</v>
      </c>
      <c r="B89">
        <v>1083</v>
      </c>
      <c r="C89" t="s">
        <v>406</v>
      </c>
      <c r="D89" s="100" t="s">
        <v>397</v>
      </c>
      <c r="E89" s="100" t="s">
        <v>403</v>
      </c>
      <c r="F89" s="143">
        <v>0.25</v>
      </c>
      <c r="G89" t="s">
        <v>269</v>
      </c>
      <c r="H89" t="s">
        <v>393</v>
      </c>
      <c r="I89">
        <v>3</v>
      </c>
      <c r="J89" t="s">
        <v>270</v>
      </c>
      <c r="K89" t="s">
        <v>269</v>
      </c>
      <c r="L89" t="s">
        <v>392</v>
      </c>
      <c r="M89" t="s">
        <v>412</v>
      </c>
      <c r="N89" t="s">
        <v>297</v>
      </c>
      <c r="O89" s="38">
        <v>6.5000000000000002E-2</v>
      </c>
      <c r="P89" s="31">
        <v>31</v>
      </c>
      <c r="Q89" s="18">
        <v>114461.5</v>
      </c>
      <c r="R89" s="18">
        <v>299246</v>
      </c>
      <c r="S89" s="18">
        <v>7750</v>
      </c>
      <c r="T89" s="18">
        <v>7439.9975000000004</v>
      </c>
      <c r="U89" s="31" t="s">
        <v>458</v>
      </c>
      <c r="V89" s="31">
        <v>0</v>
      </c>
      <c r="W89" s="18">
        <v>7750</v>
      </c>
      <c r="X89" s="18">
        <v>7439.9975000000004</v>
      </c>
      <c r="Y89" s="31" t="str">
        <f t="shared" si="11"/>
        <v>A-Reels-0.25</v>
      </c>
      <c r="Z89" s="18">
        <f t="shared" si="12"/>
        <v>239.99991935483871</v>
      </c>
      <c r="AA89" s="18">
        <f t="shared" si="13"/>
        <v>241.9201181818182</v>
      </c>
      <c r="AB89" s="18">
        <f t="shared" si="14"/>
        <v>7499.5236636363643</v>
      </c>
    </row>
    <row r="90" spans="1:28" x14ac:dyDescent="0.2">
      <c r="A90" s="31" t="str">
        <f t="shared" si="10"/>
        <v>Insane 7s-Reels-0.25</v>
      </c>
      <c r="B90">
        <v>1084</v>
      </c>
      <c r="C90" t="s">
        <v>406</v>
      </c>
      <c r="D90" s="100" t="s">
        <v>397</v>
      </c>
      <c r="E90" s="100" t="s">
        <v>396</v>
      </c>
      <c r="F90" s="143">
        <v>0.25</v>
      </c>
      <c r="G90" t="s">
        <v>269</v>
      </c>
      <c r="H90" t="s">
        <v>393</v>
      </c>
      <c r="I90">
        <v>3</v>
      </c>
      <c r="J90" t="s">
        <v>270</v>
      </c>
      <c r="K90" t="s">
        <v>269</v>
      </c>
      <c r="L90" t="s">
        <v>392</v>
      </c>
      <c r="M90" t="s">
        <v>412</v>
      </c>
      <c r="N90" t="s">
        <v>296</v>
      </c>
      <c r="O90" s="38">
        <v>0.06</v>
      </c>
      <c r="P90" s="31">
        <v>31</v>
      </c>
      <c r="Q90" s="18">
        <v>127616.75</v>
      </c>
      <c r="R90" s="18">
        <v>278944</v>
      </c>
      <c r="S90" s="18">
        <v>7848</v>
      </c>
      <c r="T90" s="18">
        <v>7657.0050000000001</v>
      </c>
      <c r="U90" s="31" t="s">
        <v>458</v>
      </c>
      <c r="V90" s="31">
        <v>0</v>
      </c>
      <c r="W90" s="18">
        <v>7848</v>
      </c>
      <c r="X90" s="18">
        <v>7657.0050000000001</v>
      </c>
      <c r="Y90" s="31" t="str">
        <f t="shared" si="11"/>
        <v>A-Reels-0.25</v>
      </c>
      <c r="Z90" s="18">
        <f t="shared" si="12"/>
        <v>247.00016129032258</v>
      </c>
      <c r="AA90" s="18">
        <f t="shared" si="13"/>
        <v>241.9201181818182</v>
      </c>
      <c r="AB90" s="18">
        <f t="shared" si="14"/>
        <v>7499.5236636363643</v>
      </c>
    </row>
    <row r="91" spans="1:28" x14ac:dyDescent="0.2">
      <c r="A91" s="31" t="str">
        <f t="shared" si="10"/>
        <v>Insane 7s-Reels-0.25</v>
      </c>
      <c r="B91">
        <v>1085</v>
      </c>
      <c r="C91" t="s">
        <v>406</v>
      </c>
      <c r="D91" s="100" t="s">
        <v>397</v>
      </c>
      <c r="E91" s="100" t="s">
        <v>402</v>
      </c>
      <c r="F91" s="143">
        <v>0.25</v>
      </c>
      <c r="G91" t="s">
        <v>269</v>
      </c>
      <c r="H91" t="s">
        <v>393</v>
      </c>
      <c r="I91">
        <v>3</v>
      </c>
      <c r="J91" t="s">
        <v>270</v>
      </c>
      <c r="K91" t="s">
        <v>269</v>
      </c>
      <c r="L91" t="s">
        <v>392</v>
      </c>
      <c r="M91" t="s">
        <v>412</v>
      </c>
      <c r="N91" t="s">
        <v>296</v>
      </c>
      <c r="O91" s="38">
        <v>6.5000000000000002E-2</v>
      </c>
      <c r="P91" s="31">
        <v>31</v>
      </c>
      <c r="Q91" s="18">
        <v>116846.25</v>
      </c>
      <c r="R91" s="18">
        <v>268612</v>
      </c>
      <c r="S91" s="18">
        <v>7823</v>
      </c>
      <c r="T91" s="18">
        <v>7595.0062500000004</v>
      </c>
      <c r="U91" s="31" t="s">
        <v>458</v>
      </c>
      <c r="V91" s="31">
        <v>0</v>
      </c>
      <c r="W91" s="18">
        <v>7823</v>
      </c>
      <c r="X91" s="18">
        <v>7595.0062500000004</v>
      </c>
      <c r="Y91" s="31" t="str">
        <f t="shared" si="11"/>
        <v>A-Reels-0.25</v>
      </c>
      <c r="Z91" s="18">
        <f t="shared" si="12"/>
        <v>245.00020161290323</v>
      </c>
      <c r="AA91" s="18">
        <f t="shared" si="13"/>
        <v>241.9201181818182</v>
      </c>
      <c r="AB91" s="18">
        <f t="shared" si="14"/>
        <v>7499.5236636363643</v>
      </c>
    </row>
    <row r="92" spans="1:28" x14ac:dyDescent="0.2">
      <c r="A92" s="31" t="str">
        <f t="shared" si="10"/>
        <v>Insane 7s-Reels-0.25</v>
      </c>
      <c r="B92">
        <v>1086</v>
      </c>
      <c r="C92" t="s">
        <v>406</v>
      </c>
      <c r="D92" s="100" t="s">
        <v>397</v>
      </c>
      <c r="E92" s="100" t="s">
        <v>398</v>
      </c>
      <c r="F92" s="143">
        <v>0.25</v>
      </c>
      <c r="G92" t="s">
        <v>269</v>
      </c>
      <c r="H92" t="s">
        <v>393</v>
      </c>
      <c r="I92">
        <v>3</v>
      </c>
      <c r="J92" t="s">
        <v>270</v>
      </c>
      <c r="K92" t="s">
        <v>269</v>
      </c>
      <c r="L92" t="s">
        <v>392</v>
      </c>
      <c r="M92" t="s">
        <v>412</v>
      </c>
      <c r="N92" t="s">
        <v>296</v>
      </c>
      <c r="O92" s="38">
        <v>0.06</v>
      </c>
      <c r="P92" s="31">
        <v>31</v>
      </c>
      <c r="Q92" s="18">
        <v>122966.75</v>
      </c>
      <c r="R92" s="18">
        <v>264445</v>
      </c>
      <c r="S92" s="18">
        <v>7550</v>
      </c>
      <c r="T92" s="18">
        <v>7378.0050000000001</v>
      </c>
      <c r="U92" s="31" t="s">
        <v>458</v>
      </c>
      <c r="V92" s="31">
        <v>0</v>
      </c>
      <c r="W92" s="18">
        <v>7550</v>
      </c>
      <c r="X92" s="18">
        <v>7378.0050000000001</v>
      </c>
      <c r="Y92" s="31" t="str">
        <f t="shared" si="11"/>
        <v>A-Reels-0.25</v>
      </c>
      <c r="Z92" s="18">
        <f t="shared" si="12"/>
        <v>238.00016129032258</v>
      </c>
      <c r="AA92" s="18">
        <f t="shared" si="13"/>
        <v>241.9201181818182</v>
      </c>
      <c r="AB92" s="18">
        <f t="shared" si="14"/>
        <v>7499.5236636363643</v>
      </c>
    </row>
    <row r="93" spans="1:28" x14ac:dyDescent="0.2">
      <c r="A93" s="31" t="str">
        <f t="shared" si="10"/>
        <v>Insane 7s-Reels-0.25</v>
      </c>
      <c r="B93">
        <v>1087</v>
      </c>
      <c r="C93" t="s">
        <v>406</v>
      </c>
      <c r="D93" s="100" t="s">
        <v>397</v>
      </c>
      <c r="E93" s="100" t="s">
        <v>404</v>
      </c>
      <c r="F93" s="143">
        <v>0.25</v>
      </c>
      <c r="G93" t="s">
        <v>269</v>
      </c>
      <c r="H93" t="s">
        <v>393</v>
      </c>
      <c r="I93">
        <v>3</v>
      </c>
      <c r="J93" t="s">
        <v>270</v>
      </c>
      <c r="K93" t="s">
        <v>269</v>
      </c>
      <c r="L93" t="s">
        <v>392</v>
      </c>
      <c r="M93" t="s">
        <v>412</v>
      </c>
      <c r="N93" t="s">
        <v>296</v>
      </c>
      <c r="O93" s="38">
        <v>6.5000000000000002E-2</v>
      </c>
      <c r="P93" s="31">
        <v>31</v>
      </c>
      <c r="Q93" s="18">
        <v>113507.75</v>
      </c>
      <c r="R93" s="18">
        <v>236474</v>
      </c>
      <c r="S93" s="18">
        <v>7526</v>
      </c>
      <c r="T93" s="18">
        <v>7378.0037499999999</v>
      </c>
      <c r="U93" s="31" t="s">
        <v>458</v>
      </c>
      <c r="V93" s="31">
        <v>0</v>
      </c>
      <c r="W93" s="18">
        <v>7526</v>
      </c>
      <c r="X93" s="18">
        <v>7378.0037499999999</v>
      </c>
      <c r="Y93" s="31" t="str">
        <f t="shared" si="11"/>
        <v>A-Reels-0.25</v>
      </c>
      <c r="Z93" s="18">
        <f t="shared" si="12"/>
        <v>238.00012096774194</v>
      </c>
      <c r="AA93" s="18">
        <f t="shared" si="13"/>
        <v>241.9201181818182</v>
      </c>
      <c r="AB93" s="18">
        <f t="shared" si="14"/>
        <v>7499.5236636363643</v>
      </c>
    </row>
    <row r="94" spans="1:28" x14ac:dyDescent="0.2">
      <c r="A94" s="31" t="str">
        <f t="shared" si="10"/>
        <v>Insane 7s-Reels-1</v>
      </c>
      <c r="B94">
        <v>1088</v>
      </c>
      <c r="C94" t="s">
        <v>395</v>
      </c>
      <c r="D94" s="100" t="s">
        <v>409</v>
      </c>
      <c r="E94" s="100" t="s">
        <v>403</v>
      </c>
      <c r="F94" s="143">
        <v>1</v>
      </c>
      <c r="G94" t="s">
        <v>269</v>
      </c>
      <c r="H94" t="s">
        <v>393</v>
      </c>
      <c r="I94">
        <v>3</v>
      </c>
      <c r="J94" t="s">
        <v>270</v>
      </c>
      <c r="K94" t="s">
        <v>265</v>
      </c>
      <c r="L94" t="s">
        <v>392</v>
      </c>
      <c r="M94" t="s">
        <v>412</v>
      </c>
      <c r="N94" t="s">
        <v>296</v>
      </c>
      <c r="O94" s="38">
        <v>2.8000000000000001E-2</v>
      </c>
      <c r="P94" s="31">
        <v>31</v>
      </c>
      <c r="Q94" s="18">
        <v>249107</v>
      </c>
      <c r="R94" s="18">
        <v>131803</v>
      </c>
      <c r="S94" s="18">
        <v>7126</v>
      </c>
      <c r="T94" s="18">
        <v>6974.9960000000001</v>
      </c>
      <c r="U94" s="31" t="s">
        <v>458</v>
      </c>
      <c r="V94" s="31">
        <v>0</v>
      </c>
      <c r="W94" s="18">
        <v>7126</v>
      </c>
      <c r="X94" s="18">
        <v>6974.9960000000001</v>
      </c>
      <c r="Y94" s="31" t="str">
        <f t="shared" si="11"/>
        <v>B-Reels-1</v>
      </c>
      <c r="Z94" s="18">
        <f t="shared" si="12"/>
        <v>224.99987096774194</v>
      </c>
      <c r="AA94" s="18">
        <f t="shared" si="13"/>
        <v>246.72218727598562</v>
      </c>
      <c r="AB94" s="18">
        <f t="shared" si="14"/>
        <v>7648.3878055555542</v>
      </c>
    </row>
    <row r="95" spans="1:28" x14ac:dyDescent="0.2">
      <c r="A95" s="31" t="str">
        <f t="shared" si="10"/>
        <v>Insane 7s-Reels-1</v>
      </c>
      <c r="B95">
        <v>1089</v>
      </c>
      <c r="C95" t="s">
        <v>395</v>
      </c>
      <c r="D95" s="100" t="s">
        <v>409</v>
      </c>
      <c r="E95" s="100" t="s">
        <v>398</v>
      </c>
      <c r="F95" s="143">
        <v>1</v>
      </c>
      <c r="G95" t="s">
        <v>269</v>
      </c>
      <c r="H95" t="s">
        <v>393</v>
      </c>
      <c r="I95">
        <v>3</v>
      </c>
      <c r="J95" t="s">
        <v>270</v>
      </c>
      <c r="K95" t="s">
        <v>265</v>
      </c>
      <c r="L95" t="s">
        <v>392</v>
      </c>
      <c r="M95" t="s">
        <v>412</v>
      </c>
      <c r="N95" t="s">
        <v>296</v>
      </c>
      <c r="O95" s="38">
        <v>2.8000000000000001E-2</v>
      </c>
      <c r="P95" s="31">
        <v>31</v>
      </c>
      <c r="Q95" s="18">
        <v>243571</v>
      </c>
      <c r="R95" s="18">
        <v>126860</v>
      </c>
      <c r="S95" s="18">
        <v>6956</v>
      </c>
      <c r="T95" s="18">
        <v>6819.9880000000003</v>
      </c>
      <c r="U95" s="31" t="s">
        <v>458</v>
      </c>
      <c r="V95" s="31">
        <v>0</v>
      </c>
      <c r="W95" s="18">
        <v>6956</v>
      </c>
      <c r="X95" s="18">
        <v>6819.9880000000003</v>
      </c>
      <c r="Y95" s="31" t="str">
        <f t="shared" si="11"/>
        <v>B-Reels-1</v>
      </c>
      <c r="Z95" s="18">
        <f t="shared" si="12"/>
        <v>219.99961290322582</v>
      </c>
      <c r="AA95" s="18">
        <f t="shared" si="13"/>
        <v>246.72218727598562</v>
      </c>
      <c r="AB95" s="18">
        <f t="shared" si="14"/>
        <v>7648.3878055555542</v>
      </c>
    </row>
    <row r="96" spans="1:28" x14ac:dyDescent="0.2">
      <c r="A96" s="31" t="str">
        <f t="shared" si="10"/>
        <v>Insane 7s-Reels-1</v>
      </c>
      <c r="B96">
        <v>1090</v>
      </c>
      <c r="C96" t="s">
        <v>395</v>
      </c>
      <c r="D96" s="100" t="s">
        <v>397</v>
      </c>
      <c r="E96" s="100" t="s">
        <v>403</v>
      </c>
      <c r="F96" s="143">
        <v>1</v>
      </c>
      <c r="G96" t="s">
        <v>269</v>
      </c>
      <c r="H96" t="s">
        <v>393</v>
      </c>
      <c r="I96">
        <v>3</v>
      </c>
      <c r="J96" t="s">
        <v>270</v>
      </c>
      <c r="K96" t="s">
        <v>265</v>
      </c>
      <c r="L96" t="s">
        <v>392</v>
      </c>
      <c r="M96" t="s">
        <v>412</v>
      </c>
      <c r="N96" t="s">
        <v>296</v>
      </c>
      <c r="O96" s="38">
        <v>2.8000000000000001E-2</v>
      </c>
      <c r="P96" s="31">
        <v>31</v>
      </c>
      <c r="Q96" s="18">
        <v>280107</v>
      </c>
      <c r="R96" s="18">
        <v>119704</v>
      </c>
      <c r="S96" s="18">
        <v>7817</v>
      </c>
      <c r="T96" s="18">
        <v>7842.9960000000001</v>
      </c>
      <c r="U96" s="31" t="s">
        <v>458</v>
      </c>
      <c r="V96" s="31">
        <v>0</v>
      </c>
      <c r="W96" s="18">
        <v>7817</v>
      </c>
      <c r="X96" s="18">
        <v>7842.9960000000001</v>
      </c>
      <c r="Y96" s="31" t="str">
        <f t="shared" si="11"/>
        <v>B-Reels-1</v>
      </c>
      <c r="Z96" s="18">
        <f t="shared" si="12"/>
        <v>252.99987096774194</v>
      </c>
      <c r="AA96" s="18">
        <f t="shared" si="13"/>
        <v>246.72218727598562</v>
      </c>
      <c r="AB96" s="18">
        <f t="shared" si="14"/>
        <v>7648.3878055555542</v>
      </c>
    </row>
    <row r="97" spans="1:28" x14ac:dyDescent="0.2">
      <c r="A97" s="31" t="str">
        <f t="shared" si="10"/>
        <v>Insane 7s-Reels-1</v>
      </c>
      <c r="B97">
        <v>1091</v>
      </c>
      <c r="C97" t="s">
        <v>395</v>
      </c>
      <c r="D97" s="100" t="s">
        <v>397</v>
      </c>
      <c r="E97" s="100" t="s">
        <v>398</v>
      </c>
      <c r="F97" s="143">
        <v>1</v>
      </c>
      <c r="G97" t="s">
        <v>269</v>
      </c>
      <c r="H97" t="s">
        <v>393</v>
      </c>
      <c r="I97">
        <v>3</v>
      </c>
      <c r="J97" t="s">
        <v>270</v>
      </c>
      <c r="K97" t="s">
        <v>265</v>
      </c>
      <c r="L97" t="s">
        <v>392</v>
      </c>
      <c r="M97" t="s">
        <v>412</v>
      </c>
      <c r="N97" t="s">
        <v>296</v>
      </c>
      <c r="O97" s="38">
        <v>2.8000000000000001E-2</v>
      </c>
      <c r="P97" s="31">
        <v>31</v>
      </c>
      <c r="Q97" s="18">
        <v>255750</v>
      </c>
      <c r="R97" s="18">
        <v>115203</v>
      </c>
      <c r="S97" s="18">
        <v>7185</v>
      </c>
      <c r="T97" s="18">
        <v>7161</v>
      </c>
      <c r="U97" s="31" t="s">
        <v>458</v>
      </c>
      <c r="V97" s="31">
        <v>0</v>
      </c>
      <c r="W97" s="18">
        <v>7185</v>
      </c>
      <c r="X97" s="18">
        <v>7161</v>
      </c>
      <c r="Y97" s="31" t="str">
        <f t="shared" si="11"/>
        <v>B-Reels-1</v>
      </c>
      <c r="Z97" s="18">
        <f t="shared" si="12"/>
        <v>231</v>
      </c>
      <c r="AA97" s="18">
        <f t="shared" si="13"/>
        <v>246.72218727598562</v>
      </c>
      <c r="AB97" s="18">
        <f t="shared" si="14"/>
        <v>7648.3878055555542</v>
      </c>
    </row>
    <row r="98" spans="1:28" x14ac:dyDescent="0.2">
      <c r="A98" s="31" t="str">
        <f t="shared" si="10"/>
        <v>Insane 7s-Reels-1</v>
      </c>
      <c r="B98">
        <v>1092</v>
      </c>
      <c r="C98" t="s">
        <v>395</v>
      </c>
      <c r="D98" s="100" t="s">
        <v>397</v>
      </c>
      <c r="E98" s="100" t="s">
        <v>409</v>
      </c>
      <c r="F98" s="143">
        <v>1</v>
      </c>
      <c r="G98" t="s">
        <v>269</v>
      </c>
      <c r="H98" t="s">
        <v>393</v>
      </c>
      <c r="I98">
        <v>3</v>
      </c>
      <c r="J98" t="s">
        <v>270</v>
      </c>
      <c r="K98" t="s">
        <v>265</v>
      </c>
      <c r="L98" t="s">
        <v>392</v>
      </c>
      <c r="M98" t="s">
        <v>412</v>
      </c>
      <c r="N98" t="s">
        <v>296</v>
      </c>
      <c r="O98" s="38">
        <v>2.8000000000000001E-2</v>
      </c>
      <c r="P98" s="31">
        <v>31</v>
      </c>
      <c r="Q98" s="18">
        <v>272357</v>
      </c>
      <c r="R98" s="18">
        <v>171294</v>
      </c>
      <c r="S98" s="18">
        <v>7918</v>
      </c>
      <c r="T98" s="18">
        <v>7625.9960000000001</v>
      </c>
      <c r="U98" s="31" t="s">
        <v>458</v>
      </c>
      <c r="V98" s="31">
        <v>0</v>
      </c>
      <c r="W98" s="18">
        <v>7918</v>
      </c>
      <c r="X98" s="18">
        <v>7625.9960000000001</v>
      </c>
      <c r="Y98" s="31" t="str">
        <f t="shared" si="11"/>
        <v>B-Reels-1</v>
      </c>
      <c r="Z98" s="18">
        <f t="shared" si="12"/>
        <v>245.99987096774194</v>
      </c>
      <c r="AA98" s="18">
        <f t="shared" si="13"/>
        <v>246.72218727598562</v>
      </c>
      <c r="AB98" s="18">
        <f t="shared" si="14"/>
        <v>7648.3878055555542</v>
      </c>
    </row>
    <row r="99" spans="1:28" x14ac:dyDescent="0.2">
      <c r="A99" s="31" t="str">
        <f t="shared" si="10"/>
        <v>Insane 7s-Reels-1</v>
      </c>
      <c r="B99">
        <v>1093</v>
      </c>
      <c r="C99" t="s">
        <v>395</v>
      </c>
      <c r="D99" s="100" t="s">
        <v>397</v>
      </c>
      <c r="E99" s="100" t="s">
        <v>400</v>
      </c>
      <c r="F99" s="143">
        <v>1</v>
      </c>
      <c r="G99" t="s">
        <v>269</v>
      </c>
      <c r="H99" t="s">
        <v>393</v>
      </c>
      <c r="I99">
        <v>3</v>
      </c>
      <c r="J99" t="s">
        <v>270</v>
      </c>
      <c r="K99" t="s">
        <v>265</v>
      </c>
      <c r="L99" t="s">
        <v>392</v>
      </c>
      <c r="M99" t="s">
        <v>412</v>
      </c>
      <c r="N99" t="s">
        <v>296</v>
      </c>
      <c r="O99" s="38">
        <v>2.8000000000000001E-2</v>
      </c>
      <c r="P99" s="31">
        <v>31</v>
      </c>
      <c r="Q99" s="18">
        <v>252429</v>
      </c>
      <c r="R99" s="18">
        <v>106510</v>
      </c>
      <c r="S99" s="18">
        <v>7033</v>
      </c>
      <c r="T99" s="18">
        <v>7068.0119999999997</v>
      </c>
      <c r="U99" s="31" t="s">
        <v>458</v>
      </c>
      <c r="V99" s="31">
        <v>0</v>
      </c>
      <c r="W99" s="18">
        <v>7033</v>
      </c>
      <c r="X99" s="18">
        <v>7068.0119999999997</v>
      </c>
      <c r="Y99" s="31" t="str">
        <f t="shared" si="11"/>
        <v>B-Reels-1</v>
      </c>
      <c r="Z99" s="18">
        <f t="shared" si="12"/>
        <v>228.00038709677418</v>
      </c>
      <c r="AA99" s="18">
        <f t="shared" si="13"/>
        <v>246.72218727598562</v>
      </c>
      <c r="AB99" s="18">
        <f t="shared" si="14"/>
        <v>7648.3878055555542</v>
      </c>
    </row>
    <row r="100" spans="1:28" x14ac:dyDescent="0.2">
      <c r="A100" s="31" t="str">
        <f t="shared" si="10"/>
        <v>Ultra Triple Double 7's Deluxe-Reels-1</v>
      </c>
      <c r="B100">
        <v>1094</v>
      </c>
      <c r="C100" t="s">
        <v>395</v>
      </c>
      <c r="D100" s="100" t="s">
        <v>409</v>
      </c>
      <c r="E100" s="100" t="s">
        <v>402</v>
      </c>
      <c r="F100" s="143">
        <v>1</v>
      </c>
      <c r="G100" t="s">
        <v>269</v>
      </c>
      <c r="H100" t="s">
        <v>393</v>
      </c>
      <c r="I100">
        <v>3</v>
      </c>
      <c r="J100" t="s">
        <v>270</v>
      </c>
      <c r="K100" t="s">
        <v>265</v>
      </c>
      <c r="L100" t="s">
        <v>392</v>
      </c>
      <c r="M100" t="s">
        <v>412</v>
      </c>
      <c r="N100" t="s">
        <v>295</v>
      </c>
      <c r="O100" s="38">
        <v>2.8500000000000001E-2</v>
      </c>
      <c r="P100" s="31">
        <v>31</v>
      </c>
      <c r="Q100" s="18">
        <v>240386</v>
      </c>
      <c r="R100" s="18">
        <v>97718</v>
      </c>
      <c r="S100" s="18">
        <v>6782</v>
      </c>
      <c r="T100" s="18">
        <v>6851.0010000000002</v>
      </c>
      <c r="U100" s="31" t="s">
        <v>458</v>
      </c>
      <c r="V100" s="31">
        <v>0</v>
      </c>
      <c r="W100" s="18">
        <v>6782</v>
      </c>
      <c r="X100" s="18">
        <v>6851.0010000000002</v>
      </c>
      <c r="Y100" s="31" t="str">
        <f t="shared" si="11"/>
        <v>B-Reels-1</v>
      </c>
      <c r="Z100" s="18">
        <f t="shared" si="12"/>
        <v>221.00003225806452</v>
      </c>
      <c r="AA100" s="18">
        <f t="shared" si="13"/>
        <v>246.72218727598562</v>
      </c>
      <c r="AB100" s="18">
        <f t="shared" si="14"/>
        <v>7648.3878055555542</v>
      </c>
    </row>
    <row r="101" spans="1:28" x14ac:dyDescent="0.2">
      <c r="A101" s="31" t="str">
        <f t="shared" si="10"/>
        <v>Ultra Triple Double 7's Deluxe-Reels-1</v>
      </c>
      <c r="B101">
        <v>1095</v>
      </c>
      <c r="C101" t="s">
        <v>395</v>
      </c>
      <c r="D101" s="100" t="s">
        <v>409</v>
      </c>
      <c r="E101" s="100" t="s">
        <v>394</v>
      </c>
      <c r="F101" s="143">
        <v>1</v>
      </c>
      <c r="G101" t="s">
        <v>269</v>
      </c>
      <c r="H101" t="s">
        <v>393</v>
      </c>
      <c r="I101">
        <v>3</v>
      </c>
      <c r="J101" t="s">
        <v>270</v>
      </c>
      <c r="K101" t="s">
        <v>265</v>
      </c>
      <c r="L101" t="s">
        <v>392</v>
      </c>
      <c r="M101" t="s">
        <v>412</v>
      </c>
      <c r="N101" t="s">
        <v>295</v>
      </c>
      <c r="O101" s="38">
        <v>2.8500000000000001E-2</v>
      </c>
      <c r="P101" s="31">
        <v>31</v>
      </c>
      <c r="Q101" s="18">
        <v>238211</v>
      </c>
      <c r="R101" s="18">
        <v>120309</v>
      </c>
      <c r="S101" s="18">
        <v>6902</v>
      </c>
      <c r="T101" s="18">
        <v>6789.0135</v>
      </c>
      <c r="U101" s="31" t="s">
        <v>458</v>
      </c>
      <c r="V101" s="31">
        <v>0</v>
      </c>
      <c r="W101" s="18">
        <v>6902</v>
      </c>
      <c r="X101" s="18">
        <v>6789.0135</v>
      </c>
      <c r="Y101" s="31" t="str">
        <f t="shared" si="11"/>
        <v>B-Reels-1</v>
      </c>
      <c r="Z101" s="18">
        <f t="shared" si="12"/>
        <v>219.00043548387097</v>
      </c>
      <c r="AA101" s="18">
        <f t="shared" si="13"/>
        <v>246.72218727598562</v>
      </c>
      <c r="AB101" s="18">
        <f t="shared" si="14"/>
        <v>7648.3878055555542</v>
      </c>
    </row>
    <row r="102" spans="1:28" x14ac:dyDescent="0.2">
      <c r="A102" s="31" t="str">
        <f t="shared" ref="A102:A133" si="15">_xlfn.CONCAT(N102,"-",J102,"-",F102)</f>
        <v>Ultra Triple Double 7's Deluxe-Reels-1</v>
      </c>
      <c r="B102">
        <v>1096</v>
      </c>
      <c r="C102" t="s">
        <v>395</v>
      </c>
      <c r="D102" s="100" t="s">
        <v>397</v>
      </c>
      <c r="E102" s="100" t="s">
        <v>402</v>
      </c>
      <c r="F102" s="143">
        <v>1</v>
      </c>
      <c r="G102" t="s">
        <v>269</v>
      </c>
      <c r="H102" t="s">
        <v>393</v>
      </c>
      <c r="I102">
        <v>3</v>
      </c>
      <c r="J102" t="s">
        <v>270</v>
      </c>
      <c r="K102" t="s">
        <v>265</v>
      </c>
      <c r="L102" t="s">
        <v>392</v>
      </c>
      <c r="M102" t="s">
        <v>412</v>
      </c>
      <c r="N102" t="s">
        <v>295</v>
      </c>
      <c r="O102" s="38">
        <v>2.8500000000000001E-2</v>
      </c>
      <c r="P102" s="31">
        <v>31</v>
      </c>
      <c r="Q102" s="18">
        <v>243649</v>
      </c>
      <c r="R102" s="18">
        <v>147666</v>
      </c>
      <c r="S102" s="18">
        <v>7187</v>
      </c>
      <c r="T102" s="18">
        <v>6943.9965000000002</v>
      </c>
      <c r="U102" s="31" t="s">
        <v>458</v>
      </c>
      <c r="V102" s="31">
        <v>0</v>
      </c>
      <c r="W102" s="18">
        <v>7187</v>
      </c>
      <c r="X102" s="18">
        <v>6943.9965000000002</v>
      </c>
      <c r="Y102" s="31" t="str">
        <f t="shared" ref="Y102:Y133" si="16">_xlfn.CONCAT(C102,"-",J102,"-",F102)</f>
        <v>B-Reels-1</v>
      </c>
      <c r="Z102" s="18">
        <f t="shared" ref="Z102:Z133" si="17">X102/P102</f>
        <v>223.99988709677419</v>
      </c>
      <c r="AA102" s="18">
        <f t="shared" ref="AA102:AA133" si="18">SUMIF($Y$6:$Y$205,Y102,$X$6:$X$205)/SUMIF($Y$6:$Y$205,Y102,$P$6:$P$205)</f>
        <v>246.72218727598562</v>
      </c>
      <c r="AB102" s="18">
        <f t="shared" ref="AB102:AB133" si="19">AA102*P102</f>
        <v>7648.3878055555542</v>
      </c>
    </row>
    <row r="103" spans="1:28" x14ac:dyDescent="0.2">
      <c r="A103" s="31" t="str">
        <f t="shared" si="15"/>
        <v>Ultra Triple Double 7's Deluxe-Reels-1</v>
      </c>
      <c r="B103">
        <v>1097</v>
      </c>
      <c r="C103" t="s">
        <v>395</v>
      </c>
      <c r="D103" s="100" t="s">
        <v>397</v>
      </c>
      <c r="E103" s="100" t="s">
        <v>394</v>
      </c>
      <c r="F103" s="143">
        <v>1</v>
      </c>
      <c r="G103" t="s">
        <v>269</v>
      </c>
      <c r="H103" t="s">
        <v>393</v>
      </c>
      <c r="I103">
        <v>3</v>
      </c>
      <c r="J103" t="s">
        <v>270</v>
      </c>
      <c r="K103" t="s">
        <v>265</v>
      </c>
      <c r="L103" t="s">
        <v>392</v>
      </c>
      <c r="M103" t="s">
        <v>412</v>
      </c>
      <c r="N103" t="s">
        <v>295</v>
      </c>
      <c r="O103" s="38">
        <v>2.8500000000000001E-2</v>
      </c>
      <c r="P103" s="31">
        <v>31</v>
      </c>
      <c r="Q103" s="18">
        <v>269754</v>
      </c>
      <c r="R103" s="18">
        <v>169657</v>
      </c>
      <c r="S103" s="18">
        <v>7983</v>
      </c>
      <c r="T103" s="18">
        <v>7687.9890000000005</v>
      </c>
      <c r="U103" s="31" t="s">
        <v>458</v>
      </c>
      <c r="V103" s="31">
        <v>0</v>
      </c>
      <c r="W103" s="18">
        <v>7983</v>
      </c>
      <c r="X103" s="18">
        <v>7687.9890000000005</v>
      </c>
      <c r="Y103" s="31" t="str">
        <f t="shared" si="16"/>
        <v>B-Reels-1</v>
      </c>
      <c r="Z103" s="18">
        <f t="shared" si="17"/>
        <v>247.99964516129035</v>
      </c>
      <c r="AA103" s="18">
        <f t="shared" si="18"/>
        <v>246.72218727598562</v>
      </c>
      <c r="AB103" s="18">
        <f t="shared" si="19"/>
        <v>7648.3878055555542</v>
      </c>
    </row>
    <row r="104" spans="1:28" x14ac:dyDescent="0.2">
      <c r="A104" s="31" t="str">
        <f t="shared" si="15"/>
        <v>Ultra Triple Double 7's Deluxe-Reels-1</v>
      </c>
      <c r="B104">
        <v>1098</v>
      </c>
      <c r="C104" t="s">
        <v>395</v>
      </c>
      <c r="D104" s="100" t="s">
        <v>397</v>
      </c>
      <c r="E104" s="100" t="s">
        <v>410</v>
      </c>
      <c r="F104" s="143">
        <v>1</v>
      </c>
      <c r="G104" t="s">
        <v>269</v>
      </c>
      <c r="H104" t="s">
        <v>393</v>
      </c>
      <c r="I104">
        <v>3</v>
      </c>
      <c r="J104" t="s">
        <v>270</v>
      </c>
      <c r="K104" t="s">
        <v>265</v>
      </c>
      <c r="L104" t="s">
        <v>392</v>
      </c>
      <c r="M104" t="s">
        <v>412</v>
      </c>
      <c r="N104" t="s">
        <v>295</v>
      </c>
      <c r="O104" s="38">
        <v>2.8500000000000001E-2</v>
      </c>
      <c r="P104" s="31">
        <v>31</v>
      </c>
      <c r="Q104" s="18">
        <v>244737</v>
      </c>
      <c r="R104" s="18">
        <v>105947</v>
      </c>
      <c r="S104" s="18">
        <v>6963</v>
      </c>
      <c r="T104" s="18">
        <v>6975.0045</v>
      </c>
      <c r="U104" s="31" t="s">
        <v>458</v>
      </c>
      <c r="V104" s="31">
        <v>0</v>
      </c>
      <c r="W104" s="18">
        <v>6963</v>
      </c>
      <c r="X104" s="18">
        <v>6975.0045</v>
      </c>
      <c r="Y104" s="31" t="str">
        <f t="shared" si="16"/>
        <v>B-Reels-1</v>
      </c>
      <c r="Z104" s="18">
        <f t="shared" si="17"/>
        <v>225.00014516129033</v>
      </c>
      <c r="AA104" s="18">
        <f t="shared" si="18"/>
        <v>246.72218727598562</v>
      </c>
      <c r="AB104" s="18">
        <f t="shared" si="19"/>
        <v>7648.3878055555542</v>
      </c>
    </row>
    <row r="105" spans="1:28" x14ac:dyDescent="0.2">
      <c r="A105" s="31" t="str">
        <f t="shared" si="15"/>
        <v>Ultra Triple Double 7's Deluxe-Reels-1</v>
      </c>
      <c r="B105">
        <v>1099</v>
      </c>
      <c r="C105" t="s">
        <v>395</v>
      </c>
      <c r="D105" s="100" t="s">
        <v>397</v>
      </c>
      <c r="E105" s="100" t="s">
        <v>413</v>
      </c>
      <c r="F105" s="143">
        <v>1</v>
      </c>
      <c r="G105" t="s">
        <v>269</v>
      </c>
      <c r="H105" t="s">
        <v>393</v>
      </c>
      <c r="I105">
        <v>3</v>
      </c>
      <c r="J105" t="s">
        <v>270</v>
      </c>
      <c r="K105" t="s">
        <v>265</v>
      </c>
      <c r="L105" t="s">
        <v>392</v>
      </c>
      <c r="M105" t="s">
        <v>412</v>
      </c>
      <c r="N105" t="s">
        <v>295</v>
      </c>
      <c r="O105" s="38">
        <v>2.8500000000000001E-2</v>
      </c>
      <c r="P105" s="31">
        <v>31</v>
      </c>
      <c r="Q105" s="18">
        <v>278456</v>
      </c>
      <c r="R105" s="18">
        <v>140634</v>
      </c>
      <c r="S105" s="18">
        <v>8068</v>
      </c>
      <c r="T105" s="18">
        <v>7935.9960000000001</v>
      </c>
      <c r="U105" s="31" t="s">
        <v>458</v>
      </c>
      <c r="V105" s="31">
        <v>0</v>
      </c>
      <c r="W105" s="18">
        <v>8068</v>
      </c>
      <c r="X105" s="18">
        <v>7935.9960000000001</v>
      </c>
      <c r="Y105" s="31" t="str">
        <f t="shared" si="16"/>
        <v>B-Reels-1</v>
      </c>
      <c r="Z105" s="18">
        <f t="shared" si="17"/>
        <v>255.99987096774194</v>
      </c>
      <c r="AA105" s="18">
        <f t="shared" si="18"/>
        <v>246.72218727598562</v>
      </c>
      <c r="AB105" s="18">
        <f t="shared" si="19"/>
        <v>7648.3878055555542</v>
      </c>
    </row>
    <row r="106" spans="1:28" x14ac:dyDescent="0.2">
      <c r="A106" s="31" t="str">
        <f t="shared" si="15"/>
        <v>Smokin 7s-Reels-1</v>
      </c>
      <c r="B106">
        <v>1100</v>
      </c>
      <c r="C106" t="s">
        <v>395</v>
      </c>
      <c r="D106" s="100" t="s">
        <v>409</v>
      </c>
      <c r="E106" s="100" t="s">
        <v>396</v>
      </c>
      <c r="F106" s="143">
        <v>1</v>
      </c>
      <c r="G106" t="s">
        <v>269</v>
      </c>
      <c r="H106" t="s">
        <v>393</v>
      </c>
      <c r="I106">
        <v>3</v>
      </c>
      <c r="J106" t="s">
        <v>270</v>
      </c>
      <c r="K106" t="s">
        <v>265</v>
      </c>
      <c r="L106" t="s">
        <v>392</v>
      </c>
      <c r="M106" t="s">
        <v>412</v>
      </c>
      <c r="N106" t="s">
        <v>294</v>
      </c>
      <c r="O106" s="38">
        <v>2.9000000000000001E-2</v>
      </c>
      <c r="P106" s="31">
        <v>31</v>
      </c>
      <c r="Q106" s="18">
        <v>716207</v>
      </c>
      <c r="R106" s="18">
        <v>426314</v>
      </c>
      <c r="S106" s="18">
        <v>5366</v>
      </c>
      <c r="T106" s="18">
        <v>20770.003000000001</v>
      </c>
      <c r="U106" s="31" t="s">
        <v>458</v>
      </c>
      <c r="V106" s="31">
        <v>0</v>
      </c>
      <c r="W106" s="18">
        <v>5366</v>
      </c>
      <c r="X106" s="18">
        <v>20770.003000000001</v>
      </c>
      <c r="Y106" s="31" t="str">
        <f t="shared" si="16"/>
        <v>B-Reels-1</v>
      </c>
      <c r="Z106" s="18">
        <f t="shared" si="17"/>
        <v>670.00009677419359</v>
      </c>
      <c r="AA106" s="18">
        <f t="shared" si="18"/>
        <v>246.72218727598562</v>
      </c>
      <c r="AB106" s="18">
        <f t="shared" si="19"/>
        <v>7648.3878055555542</v>
      </c>
    </row>
    <row r="107" spans="1:28" x14ac:dyDescent="0.2">
      <c r="A107" s="31" t="str">
        <f t="shared" si="15"/>
        <v>Smokin 7s-Reels-1</v>
      </c>
      <c r="B107">
        <v>1101</v>
      </c>
      <c r="C107" t="s">
        <v>395</v>
      </c>
      <c r="D107" s="100" t="s">
        <v>409</v>
      </c>
      <c r="E107" s="100" t="s">
        <v>404</v>
      </c>
      <c r="F107" s="143">
        <v>1</v>
      </c>
      <c r="G107" t="s">
        <v>269</v>
      </c>
      <c r="H107" t="s">
        <v>393</v>
      </c>
      <c r="I107">
        <v>3</v>
      </c>
      <c r="J107" t="s">
        <v>270</v>
      </c>
      <c r="K107" t="s">
        <v>265</v>
      </c>
      <c r="L107" t="s">
        <v>392</v>
      </c>
      <c r="M107" t="s">
        <v>412</v>
      </c>
      <c r="N107" t="s">
        <v>294</v>
      </c>
      <c r="O107" s="38">
        <v>2.9000000000000001E-2</v>
      </c>
      <c r="P107" s="31">
        <v>31</v>
      </c>
      <c r="Q107" s="18">
        <v>189207</v>
      </c>
      <c r="R107" s="18">
        <v>88830</v>
      </c>
      <c r="S107" s="18">
        <v>5533</v>
      </c>
      <c r="T107" s="18">
        <v>5487.0030000000006</v>
      </c>
      <c r="U107" s="31" t="s">
        <v>458</v>
      </c>
      <c r="V107" s="31">
        <v>0</v>
      </c>
      <c r="W107" s="18">
        <v>5533</v>
      </c>
      <c r="X107" s="18">
        <v>5487.0030000000006</v>
      </c>
      <c r="Y107" s="31" t="str">
        <f t="shared" si="16"/>
        <v>B-Reels-1</v>
      </c>
      <c r="Z107" s="18">
        <f t="shared" si="17"/>
        <v>177.00009677419357</v>
      </c>
      <c r="AA107" s="18">
        <f t="shared" si="18"/>
        <v>246.72218727598562</v>
      </c>
      <c r="AB107" s="18">
        <f t="shared" si="19"/>
        <v>7648.3878055555542</v>
      </c>
    </row>
    <row r="108" spans="1:28" x14ac:dyDescent="0.2">
      <c r="A108" s="31" t="str">
        <f t="shared" si="15"/>
        <v>Smokin 7s-Reels-1</v>
      </c>
      <c r="B108">
        <v>1102</v>
      </c>
      <c r="C108" t="s">
        <v>395</v>
      </c>
      <c r="D108" s="100" t="s">
        <v>397</v>
      </c>
      <c r="E108" s="100" t="s">
        <v>396</v>
      </c>
      <c r="F108" s="143">
        <v>1</v>
      </c>
      <c r="G108" t="s">
        <v>269</v>
      </c>
      <c r="H108" t="s">
        <v>393</v>
      </c>
      <c r="I108">
        <v>3</v>
      </c>
      <c r="J108" t="s">
        <v>270</v>
      </c>
      <c r="K108" t="s">
        <v>265</v>
      </c>
      <c r="L108" t="s">
        <v>392</v>
      </c>
      <c r="M108" t="s">
        <v>412</v>
      </c>
      <c r="N108" t="s">
        <v>294</v>
      </c>
      <c r="O108" s="38">
        <v>2.9000000000000001E-2</v>
      </c>
      <c r="P108" s="31">
        <v>31</v>
      </c>
      <c r="Q108" s="18">
        <v>210586</v>
      </c>
      <c r="R108" s="18">
        <v>92362</v>
      </c>
      <c r="S108" s="18">
        <v>6107</v>
      </c>
      <c r="T108" s="18">
        <v>6106.9940000000006</v>
      </c>
      <c r="U108" s="31" t="s">
        <v>458</v>
      </c>
      <c r="V108" s="31">
        <v>0</v>
      </c>
      <c r="W108" s="18">
        <v>6107</v>
      </c>
      <c r="X108" s="18">
        <v>6106.9940000000006</v>
      </c>
      <c r="Y108" s="31" t="str">
        <f t="shared" si="16"/>
        <v>B-Reels-1</v>
      </c>
      <c r="Z108" s="18">
        <f t="shared" si="17"/>
        <v>196.99980645161293</v>
      </c>
      <c r="AA108" s="18">
        <f t="shared" si="18"/>
        <v>246.72218727598562</v>
      </c>
      <c r="AB108" s="18">
        <f t="shared" si="19"/>
        <v>7648.3878055555542</v>
      </c>
    </row>
    <row r="109" spans="1:28" x14ac:dyDescent="0.2">
      <c r="A109" s="31" t="str">
        <f t="shared" si="15"/>
        <v>Smokin 7s-Reels-1</v>
      </c>
      <c r="B109">
        <v>1103</v>
      </c>
      <c r="C109" t="s">
        <v>395</v>
      </c>
      <c r="D109" s="100" t="s">
        <v>397</v>
      </c>
      <c r="E109" s="100" t="s">
        <v>404</v>
      </c>
      <c r="F109" s="143">
        <v>1</v>
      </c>
      <c r="G109" t="s">
        <v>269</v>
      </c>
      <c r="H109" t="s">
        <v>393</v>
      </c>
      <c r="I109">
        <v>3</v>
      </c>
      <c r="J109" t="s">
        <v>270</v>
      </c>
      <c r="K109" t="s">
        <v>265</v>
      </c>
      <c r="L109" t="s">
        <v>392</v>
      </c>
      <c r="M109" t="s">
        <v>412</v>
      </c>
      <c r="N109" t="s">
        <v>294</v>
      </c>
      <c r="O109" s="38">
        <v>2.9000000000000001E-2</v>
      </c>
      <c r="P109" s="31">
        <v>31</v>
      </c>
      <c r="Q109" s="18">
        <v>217000</v>
      </c>
      <c r="R109" s="18">
        <v>90417</v>
      </c>
      <c r="S109" s="18">
        <v>6251</v>
      </c>
      <c r="T109" s="18">
        <v>6293</v>
      </c>
      <c r="U109" s="31" t="s">
        <v>458</v>
      </c>
      <c r="V109" s="31">
        <v>0</v>
      </c>
      <c r="W109" s="18">
        <v>6251</v>
      </c>
      <c r="X109" s="18">
        <v>6293</v>
      </c>
      <c r="Y109" s="31" t="str">
        <f t="shared" si="16"/>
        <v>B-Reels-1</v>
      </c>
      <c r="Z109" s="18">
        <f t="shared" si="17"/>
        <v>203</v>
      </c>
      <c r="AA109" s="18">
        <f t="shared" si="18"/>
        <v>246.72218727598562</v>
      </c>
      <c r="AB109" s="18">
        <f t="shared" si="19"/>
        <v>7648.3878055555542</v>
      </c>
    </row>
    <row r="110" spans="1:28" x14ac:dyDescent="0.2">
      <c r="A110" s="31" t="str">
        <f t="shared" si="15"/>
        <v>Smokin 7s-Reels-1</v>
      </c>
      <c r="B110">
        <v>1104</v>
      </c>
      <c r="C110" t="s">
        <v>395</v>
      </c>
      <c r="D110" s="100" t="s">
        <v>397</v>
      </c>
      <c r="E110" s="100" t="s">
        <v>397</v>
      </c>
      <c r="F110" s="143">
        <v>1</v>
      </c>
      <c r="G110" t="s">
        <v>269</v>
      </c>
      <c r="H110" t="s">
        <v>393</v>
      </c>
      <c r="I110">
        <v>3</v>
      </c>
      <c r="J110" t="s">
        <v>270</v>
      </c>
      <c r="K110" t="s">
        <v>265</v>
      </c>
      <c r="L110" t="s">
        <v>392</v>
      </c>
      <c r="M110" t="s">
        <v>412</v>
      </c>
      <c r="N110" t="s">
        <v>294</v>
      </c>
      <c r="O110" s="38">
        <v>2.9000000000000001E-2</v>
      </c>
      <c r="P110" s="31">
        <v>31</v>
      </c>
      <c r="Q110" s="18">
        <v>210586</v>
      </c>
      <c r="R110" s="18">
        <v>116992</v>
      </c>
      <c r="S110" s="18">
        <v>6270</v>
      </c>
      <c r="T110" s="18">
        <v>6106.9940000000006</v>
      </c>
      <c r="U110" s="31" t="s">
        <v>458</v>
      </c>
      <c r="V110" s="31">
        <v>0</v>
      </c>
      <c r="W110" s="18">
        <v>6270</v>
      </c>
      <c r="X110" s="18">
        <v>6106.9940000000006</v>
      </c>
      <c r="Y110" s="31" t="str">
        <f t="shared" si="16"/>
        <v>B-Reels-1</v>
      </c>
      <c r="Z110" s="18">
        <f t="shared" si="17"/>
        <v>196.99980645161293</v>
      </c>
      <c r="AA110" s="18">
        <f t="shared" si="18"/>
        <v>246.72218727598562</v>
      </c>
      <c r="AB110" s="18">
        <f t="shared" si="19"/>
        <v>7648.3878055555542</v>
      </c>
    </row>
    <row r="111" spans="1:28" x14ac:dyDescent="0.2">
      <c r="A111" s="31" t="str">
        <f t="shared" si="15"/>
        <v>Smokin 7s-Reels-1</v>
      </c>
      <c r="B111">
        <v>1105</v>
      </c>
      <c r="C111" t="s">
        <v>395</v>
      </c>
      <c r="D111" s="100" t="s">
        <v>397</v>
      </c>
      <c r="E111" s="100" t="s">
        <v>405</v>
      </c>
      <c r="F111" s="143">
        <v>1</v>
      </c>
      <c r="G111" t="s">
        <v>269</v>
      </c>
      <c r="H111" t="s">
        <v>393</v>
      </c>
      <c r="I111">
        <v>3</v>
      </c>
      <c r="J111" t="s">
        <v>270</v>
      </c>
      <c r="K111" t="s">
        <v>265</v>
      </c>
      <c r="L111" t="s">
        <v>392</v>
      </c>
      <c r="M111" t="s">
        <v>412</v>
      </c>
      <c r="N111" t="s">
        <v>294</v>
      </c>
      <c r="O111" s="38">
        <v>2.9000000000000001E-2</v>
      </c>
      <c r="P111" s="31">
        <v>31</v>
      </c>
      <c r="Q111" s="18">
        <v>214862</v>
      </c>
      <c r="R111" s="18">
        <v>98111</v>
      </c>
      <c r="S111" s="18">
        <v>6262</v>
      </c>
      <c r="T111" s="18">
        <v>6230.9980000000005</v>
      </c>
      <c r="U111" s="31" t="s">
        <v>458</v>
      </c>
      <c r="V111" s="31">
        <v>0</v>
      </c>
      <c r="W111" s="18">
        <v>6262</v>
      </c>
      <c r="X111" s="18">
        <v>6230.9980000000005</v>
      </c>
      <c r="Y111" s="31" t="str">
        <f t="shared" si="16"/>
        <v>B-Reels-1</v>
      </c>
      <c r="Z111" s="18">
        <f t="shared" si="17"/>
        <v>200.99993548387098</v>
      </c>
      <c r="AA111" s="18">
        <f t="shared" si="18"/>
        <v>246.72218727598562</v>
      </c>
      <c r="AB111" s="18">
        <f t="shared" si="19"/>
        <v>7648.3878055555542</v>
      </c>
    </row>
    <row r="112" spans="1:28" x14ac:dyDescent="0.2">
      <c r="A112" s="31" t="str">
        <f t="shared" si="15"/>
        <v>Super Sleepy 7's-Reels-0.25</v>
      </c>
      <c r="B112">
        <v>2106</v>
      </c>
      <c r="C112" t="s">
        <v>406</v>
      </c>
      <c r="D112" s="100" t="s">
        <v>409</v>
      </c>
      <c r="E112" s="100" t="s">
        <v>396</v>
      </c>
      <c r="F112" s="143">
        <v>0.25</v>
      </c>
      <c r="G112" t="s">
        <v>269</v>
      </c>
      <c r="H112" t="s">
        <v>393</v>
      </c>
      <c r="I112">
        <v>3</v>
      </c>
      <c r="J112" t="s">
        <v>270</v>
      </c>
      <c r="K112" t="s">
        <v>269</v>
      </c>
      <c r="L112" t="s">
        <v>392</v>
      </c>
      <c r="M112" t="s">
        <v>412</v>
      </c>
      <c r="N112" t="s">
        <v>293</v>
      </c>
      <c r="O112" s="38">
        <v>6.5000000000000002E-2</v>
      </c>
      <c r="P112" s="31">
        <v>20</v>
      </c>
      <c r="Q112" s="18">
        <v>68000</v>
      </c>
      <c r="R112" s="18">
        <v>137374</v>
      </c>
      <c r="S112" s="18">
        <v>4494</v>
      </c>
      <c r="T112" s="18">
        <v>4420</v>
      </c>
      <c r="U112" s="31" t="s">
        <v>458</v>
      </c>
      <c r="V112" s="31">
        <v>0</v>
      </c>
      <c r="W112" s="18">
        <v>4494</v>
      </c>
      <c r="X112" s="18">
        <v>4420</v>
      </c>
      <c r="Y112" s="31" t="str">
        <f t="shared" si="16"/>
        <v>A-Reels-0.25</v>
      </c>
      <c r="Z112" s="18">
        <f t="shared" si="17"/>
        <v>221</v>
      </c>
      <c r="AA112" s="18">
        <f t="shared" si="18"/>
        <v>241.9201181818182</v>
      </c>
      <c r="AB112" s="18">
        <f t="shared" si="19"/>
        <v>4838.4023636363636</v>
      </c>
    </row>
    <row r="113" spans="1:28" x14ac:dyDescent="0.2">
      <c r="A113" s="31" t="str">
        <f t="shared" si="15"/>
        <v>Super Sleepy 7's-Reels-0.25</v>
      </c>
      <c r="B113">
        <v>2107</v>
      </c>
      <c r="C113" t="s">
        <v>406</v>
      </c>
      <c r="D113" s="100" t="s">
        <v>409</v>
      </c>
      <c r="E113" s="100" t="s">
        <v>404</v>
      </c>
      <c r="F113" s="143">
        <v>0.25</v>
      </c>
      <c r="G113" t="s">
        <v>269</v>
      </c>
      <c r="H113" t="s">
        <v>393</v>
      </c>
      <c r="I113">
        <v>3</v>
      </c>
      <c r="J113" t="s">
        <v>270</v>
      </c>
      <c r="K113" t="s">
        <v>269</v>
      </c>
      <c r="L113" t="s">
        <v>392</v>
      </c>
      <c r="M113" t="s">
        <v>412</v>
      </c>
      <c r="N113" t="s">
        <v>293</v>
      </c>
      <c r="O113" s="38">
        <v>0.06</v>
      </c>
      <c r="P113" s="31">
        <v>20</v>
      </c>
      <c r="Q113" s="18">
        <v>73666.75</v>
      </c>
      <c r="R113" s="18">
        <v>134551</v>
      </c>
      <c r="S113" s="18">
        <v>4442</v>
      </c>
      <c r="T113" s="18">
        <v>4420.0050000000001</v>
      </c>
      <c r="U113" s="31" t="s">
        <v>458</v>
      </c>
      <c r="V113" s="31">
        <v>0</v>
      </c>
      <c r="W113" s="18">
        <v>4442</v>
      </c>
      <c r="X113" s="18">
        <v>4420.0050000000001</v>
      </c>
      <c r="Y113" s="31" t="str">
        <f t="shared" si="16"/>
        <v>A-Reels-0.25</v>
      </c>
      <c r="Z113" s="18">
        <f t="shared" si="17"/>
        <v>221.00024999999999</v>
      </c>
      <c r="AA113" s="18">
        <f t="shared" si="18"/>
        <v>241.9201181818182</v>
      </c>
      <c r="AB113" s="18">
        <f t="shared" si="19"/>
        <v>4838.4023636363636</v>
      </c>
    </row>
    <row r="114" spans="1:28" x14ac:dyDescent="0.2">
      <c r="A114" s="31" t="str">
        <f t="shared" si="15"/>
        <v>Butterfly Temple-MLV-0.01</v>
      </c>
      <c r="B114">
        <v>1108</v>
      </c>
      <c r="C114" t="s">
        <v>406</v>
      </c>
      <c r="D114" s="100" t="s">
        <v>402</v>
      </c>
      <c r="E114" s="100" t="s">
        <v>403</v>
      </c>
      <c r="F114" s="143">
        <v>0.01</v>
      </c>
      <c r="G114" t="s">
        <v>269</v>
      </c>
      <c r="H114" t="s">
        <v>393</v>
      </c>
      <c r="I114">
        <v>200</v>
      </c>
      <c r="J114" t="s">
        <v>266</v>
      </c>
      <c r="K114" t="s">
        <v>269</v>
      </c>
      <c r="L114" t="s">
        <v>392</v>
      </c>
      <c r="M114" t="s">
        <v>411</v>
      </c>
      <c r="N114" t="s">
        <v>292</v>
      </c>
      <c r="O114" s="38">
        <v>7.0000000000000007E-2</v>
      </c>
      <c r="P114" s="31">
        <v>31</v>
      </c>
      <c r="Q114" s="18">
        <v>106285.71</v>
      </c>
      <c r="R114" s="18">
        <v>94898</v>
      </c>
      <c r="S114" s="18">
        <v>7688</v>
      </c>
      <c r="T114" s="18">
        <v>7439.9997000000012</v>
      </c>
      <c r="U114" s="31" t="s">
        <v>458</v>
      </c>
      <c r="V114" s="31">
        <v>0</v>
      </c>
      <c r="W114" s="18">
        <v>7688</v>
      </c>
      <c r="X114" s="18">
        <v>7439.9997000000012</v>
      </c>
      <c r="Y114" s="31" t="str">
        <f t="shared" si="16"/>
        <v>A-MLV-0.01</v>
      </c>
      <c r="Z114" s="18">
        <f t="shared" si="17"/>
        <v>239.99999032258069</v>
      </c>
      <c r="AA114" s="18">
        <f t="shared" si="18"/>
        <v>233.09873385944707</v>
      </c>
      <c r="AB114" s="18">
        <f t="shared" si="19"/>
        <v>7226.0607496428593</v>
      </c>
    </row>
    <row r="115" spans="1:28" x14ac:dyDescent="0.2">
      <c r="A115" s="31" t="str">
        <f t="shared" si="15"/>
        <v>Butterfly Temple-MLV-0.01</v>
      </c>
      <c r="B115">
        <v>1109</v>
      </c>
      <c r="C115" t="s">
        <v>406</v>
      </c>
      <c r="D115" s="100" t="s">
        <v>402</v>
      </c>
      <c r="E115" s="100" t="s">
        <v>396</v>
      </c>
      <c r="F115" s="143">
        <v>0.01</v>
      </c>
      <c r="G115" t="s">
        <v>269</v>
      </c>
      <c r="H115" t="s">
        <v>393</v>
      </c>
      <c r="I115">
        <v>200</v>
      </c>
      <c r="J115" t="s">
        <v>266</v>
      </c>
      <c r="K115" t="s">
        <v>269</v>
      </c>
      <c r="L115" t="s">
        <v>392</v>
      </c>
      <c r="M115" t="s">
        <v>411</v>
      </c>
      <c r="N115" t="s">
        <v>292</v>
      </c>
      <c r="O115" s="38">
        <v>7.0000000000000007E-2</v>
      </c>
      <c r="P115" s="31">
        <v>31</v>
      </c>
      <c r="Q115" s="18">
        <v>94328.57</v>
      </c>
      <c r="R115" s="18">
        <v>79939</v>
      </c>
      <c r="S115" s="18">
        <v>6790</v>
      </c>
      <c r="T115" s="18">
        <v>6602.9999000000007</v>
      </c>
      <c r="U115" s="31" t="s">
        <v>458</v>
      </c>
      <c r="V115" s="31">
        <v>0</v>
      </c>
      <c r="W115" s="18">
        <v>6790</v>
      </c>
      <c r="X115" s="18">
        <v>6602.9999000000007</v>
      </c>
      <c r="Y115" s="31" t="str">
        <f t="shared" si="16"/>
        <v>A-MLV-0.01</v>
      </c>
      <c r="Z115" s="18">
        <f t="shared" si="17"/>
        <v>212.99999677419356</v>
      </c>
      <c r="AA115" s="18">
        <f t="shared" si="18"/>
        <v>233.09873385944707</v>
      </c>
      <c r="AB115" s="18">
        <f t="shared" si="19"/>
        <v>7226.0607496428593</v>
      </c>
    </row>
    <row r="116" spans="1:28" x14ac:dyDescent="0.2">
      <c r="A116" s="31" t="str">
        <f t="shared" si="15"/>
        <v>Butterfly Temple-MLV-0.01</v>
      </c>
      <c r="B116">
        <v>1110</v>
      </c>
      <c r="C116" t="s">
        <v>395</v>
      </c>
      <c r="D116" s="100" t="s">
        <v>404</v>
      </c>
      <c r="E116" s="100" t="s">
        <v>396</v>
      </c>
      <c r="F116" s="143">
        <v>0.01</v>
      </c>
      <c r="G116" t="s">
        <v>269</v>
      </c>
      <c r="H116" t="s">
        <v>393</v>
      </c>
      <c r="I116">
        <v>200</v>
      </c>
      <c r="J116" t="s">
        <v>266</v>
      </c>
      <c r="K116" t="s">
        <v>265</v>
      </c>
      <c r="L116" t="s">
        <v>392</v>
      </c>
      <c r="M116" t="s">
        <v>411</v>
      </c>
      <c r="N116" t="s">
        <v>292</v>
      </c>
      <c r="O116" s="38">
        <v>7.0000000000000007E-2</v>
      </c>
      <c r="P116" s="31">
        <v>31</v>
      </c>
      <c r="Q116" s="18">
        <v>93885.71</v>
      </c>
      <c r="R116" s="18">
        <v>82356</v>
      </c>
      <c r="S116" s="18">
        <v>6780</v>
      </c>
      <c r="T116" s="18">
        <v>6571.9997000000012</v>
      </c>
      <c r="U116" s="31" t="s">
        <v>458</v>
      </c>
      <c r="V116" s="31">
        <v>0</v>
      </c>
      <c r="W116" s="18">
        <v>6780</v>
      </c>
      <c r="X116" s="18">
        <v>6571.9997000000012</v>
      </c>
      <c r="Y116" s="31" t="str">
        <f t="shared" si="16"/>
        <v>B-MLV-0.01</v>
      </c>
      <c r="Z116" s="18">
        <f t="shared" si="17"/>
        <v>211.99999032258069</v>
      </c>
      <c r="AA116" s="18">
        <f t="shared" si="18"/>
        <v>207.33333201075268</v>
      </c>
      <c r="AB116" s="18">
        <f t="shared" si="19"/>
        <v>6427.3332923333328</v>
      </c>
    </row>
    <row r="117" spans="1:28" x14ac:dyDescent="0.2">
      <c r="A117" s="31" t="str">
        <f t="shared" si="15"/>
        <v>Circle of Fortune-Reels-0.25</v>
      </c>
      <c r="B117">
        <v>2111</v>
      </c>
      <c r="C117" t="s">
        <v>395</v>
      </c>
      <c r="D117" s="100" t="s">
        <v>396</v>
      </c>
      <c r="E117" s="100" t="s">
        <v>403</v>
      </c>
      <c r="F117" s="143">
        <v>0.25</v>
      </c>
      <c r="G117" t="s">
        <v>269</v>
      </c>
      <c r="H117" t="s">
        <v>393</v>
      </c>
      <c r="I117">
        <v>3</v>
      </c>
      <c r="J117" t="s">
        <v>270</v>
      </c>
      <c r="K117" t="s">
        <v>265</v>
      </c>
      <c r="L117" t="s">
        <v>392</v>
      </c>
      <c r="M117" t="s">
        <v>391</v>
      </c>
      <c r="N117" t="s">
        <v>291</v>
      </c>
      <c r="O117" s="38">
        <v>4.8500000000000001E-2</v>
      </c>
      <c r="P117" s="31">
        <v>10</v>
      </c>
      <c r="Q117" s="18">
        <v>54226.75</v>
      </c>
      <c r="R117" s="18">
        <v>114766</v>
      </c>
      <c r="S117" s="18">
        <v>5374</v>
      </c>
      <c r="T117" s="18">
        <v>2629.9973749999999</v>
      </c>
      <c r="U117" s="31" t="s">
        <v>12</v>
      </c>
      <c r="V117" s="31">
        <v>542.26750000000004</v>
      </c>
      <c r="W117" s="18">
        <v>4831.7325000000001</v>
      </c>
      <c r="X117" s="18">
        <v>2087.729875</v>
      </c>
      <c r="Y117" s="31" t="str">
        <f t="shared" si="16"/>
        <v>B-Reels-0.25</v>
      </c>
      <c r="Z117" s="18">
        <f t="shared" si="17"/>
        <v>208.7729875</v>
      </c>
      <c r="AA117" s="18">
        <f t="shared" si="18"/>
        <v>203.35696385869565</v>
      </c>
      <c r="AB117" s="18">
        <f t="shared" si="19"/>
        <v>2033.5696385869564</v>
      </c>
    </row>
    <row r="118" spans="1:28" x14ac:dyDescent="0.2">
      <c r="A118" s="31" t="str">
        <f t="shared" si="15"/>
        <v>Circle of Dreams-Reels-0.25</v>
      </c>
      <c r="B118">
        <v>2112</v>
      </c>
      <c r="C118" t="s">
        <v>395</v>
      </c>
      <c r="D118" s="100" t="s">
        <v>396</v>
      </c>
      <c r="E118" s="100" t="s">
        <v>396</v>
      </c>
      <c r="F118" s="143">
        <v>0.25</v>
      </c>
      <c r="G118" t="s">
        <v>269</v>
      </c>
      <c r="H118" t="s">
        <v>393</v>
      </c>
      <c r="I118">
        <v>3</v>
      </c>
      <c r="J118" t="s">
        <v>270</v>
      </c>
      <c r="K118" t="s">
        <v>265</v>
      </c>
      <c r="L118" t="s">
        <v>392</v>
      </c>
      <c r="M118" t="s">
        <v>391</v>
      </c>
      <c r="N118" t="s">
        <v>290</v>
      </c>
      <c r="O118" s="38">
        <v>4.8500000000000001E-2</v>
      </c>
      <c r="P118" s="31">
        <v>10</v>
      </c>
      <c r="Q118" s="18">
        <v>40206.25</v>
      </c>
      <c r="R118" s="18">
        <v>87883</v>
      </c>
      <c r="S118" s="18">
        <v>1999</v>
      </c>
      <c r="T118" s="18">
        <v>1950.003125</v>
      </c>
      <c r="U118" s="31" t="s">
        <v>12</v>
      </c>
      <c r="V118" s="31">
        <v>402.0625</v>
      </c>
      <c r="W118" s="18">
        <v>1596.9375</v>
      </c>
      <c r="X118" s="18">
        <v>1547.940625</v>
      </c>
      <c r="Y118" s="31" t="str">
        <f t="shared" si="16"/>
        <v>B-Reels-0.25</v>
      </c>
      <c r="Z118" s="18">
        <f t="shared" si="17"/>
        <v>154.7940625</v>
      </c>
      <c r="AA118" s="18">
        <f t="shared" si="18"/>
        <v>203.35696385869565</v>
      </c>
      <c r="AB118" s="18">
        <f t="shared" si="19"/>
        <v>2033.5696385869564</v>
      </c>
    </row>
    <row r="119" spans="1:28" x14ac:dyDescent="0.2">
      <c r="A119" s="31" t="str">
        <f t="shared" si="15"/>
        <v>Circle of Cash-Reels-0.25</v>
      </c>
      <c r="B119">
        <v>2113</v>
      </c>
      <c r="C119" t="s">
        <v>401</v>
      </c>
      <c r="D119" s="100" t="s">
        <v>403</v>
      </c>
      <c r="E119" s="100" t="s">
        <v>398</v>
      </c>
      <c r="F119" s="143">
        <v>0.25</v>
      </c>
      <c r="G119" t="s">
        <v>269</v>
      </c>
      <c r="H119" t="s">
        <v>393</v>
      </c>
      <c r="I119">
        <v>3</v>
      </c>
      <c r="J119" t="s">
        <v>270</v>
      </c>
      <c r="K119" t="s">
        <v>265</v>
      </c>
      <c r="L119" t="s">
        <v>392</v>
      </c>
      <c r="M119" t="s">
        <v>391</v>
      </c>
      <c r="N119" t="s">
        <v>289</v>
      </c>
      <c r="O119" s="38">
        <v>4.8500000000000001E-2</v>
      </c>
      <c r="P119" s="31">
        <v>10</v>
      </c>
      <c r="Q119" s="18">
        <v>36082.5</v>
      </c>
      <c r="R119" s="18">
        <v>104587</v>
      </c>
      <c r="S119" s="18">
        <v>1838</v>
      </c>
      <c r="T119" s="18">
        <v>1750.00125</v>
      </c>
      <c r="U119" s="31" t="s">
        <v>12</v>
      </c>
      <c r="V119" s="31">
        <v>360.82499999999999</v>
      </c>
      <c r="W119" s="18">
        <v>1477.175</v>
      </c>
      <c r="X119" s="18">
        <v>1389.17625</v>
      </c>
      <c r="Y119" s="31" t="str">
        <f t="shared" si="16"/>
        <v>C-Reels-0.25</v>
      </c>
      <c r="Z119" s="18">
        <f t="shared" si="17"/>
        <v>138.91762499999999</v>
      </c>
      <c r="AA119" s="18">
        <f t="shared" si="18"/>
        <v>176.99994430970148</v>
      </c>
      <c r="AB119" s="18">
        <f t="shared" si="19"/>
        <v>1769.9994430970148</v>
      </c>
    </row>
    <row r="120" spans="1:28" x14ac:dyDescent="0.2">
      <c r="A120" s="31" t="str">
        <f t="shared" si="15"/>
        <v>Circle of Winners-Reels-0.25</v>
      </c>
      <c r="B120">
        <v>2114</v>
      </c>
      <c r="C120" t="s">
        <v>395</v>
      </c>
      <c r="D120" s="100" t="s">
        <v>396</v>
      </c>
      <c r="E120" s="100" t="s">
        <v>402</v>
      </c>
      <c r="F120" s="143">
        <v>0.25</v>
      </c>
      <c r="G120" t="s">
        <v>269</v>
      </c>
      <c r="H120" t="s">
        <v>393</v>
      </c>
      <c r="I120">
        <v>3</v>
      </c>
      <c r="J120" t="s">
        <v>270</v>
      </c>
      <c r="K120" t="s">
        <v>265</v>
      </c>
      <c r="L120" t="s">
        <v>392</v>
      </c>
      <c r="M120" t="s">
        <v>391</v>
      </c>
      <c r="N120" t="s">
        <v>288</v>
      </c>
      <c r="O120" s="38">
        <v>4.8500000000000001E-2</v>
      </c>
      <c r="P120" s="31">
        <v>10</v>
      </c>
      <c r="Q120" s="18">
        <v>43711.25</v>
      </c>
      <c r="R120" s="18">
        <v>105967</v>
      </c>
      <c r="S120" s="18">
        <v>2194</v>
      </c>
      <c r="T120" s="18">
        <v>2119.995625</v>
      </c>
      <c r="U120" s="31" t="s">
        <v>12</v>
      </c>
      <c r="V120" s="31">
        <v>437.11250000000001</v>
      </c>
      <c r="W120" s="18">
        <v>1756.8875</v>
      </c>
      <c r="X120" s="18">
        <v>1682.8831250000001</v>
      </c>
      <c r="Y120" s="31" t="str">
        <f t="shared" si="16"/>
        <v>B-Reels-0.25</v>
      </c>
      <c r="Z120" s="18">
        <f t="shared" si="17"/>
        <v>168.28831250000002</v>
      </c>
      <c r="AA120" s="18">
        <f t="shared" si="18"/>
        <v>203.35696385869565</v>
      </c>
      <c r="AB120" s="18">
        <f t="shared" si="19"/>
        <v>2033.5696385869564</v>
      </c>
    </row>
    <row r="121" spans="1:28" x14ac:dyDescent="0.2">
      <c r="A121" s="31" t="str">
        <f t="shared" si="15"/>
        <v>Circle of Fortune-Reels-0.25</v>
      </c>
      <c r="B121">
        <v>2115</v>
      </c>
      <c r="C121" t="s">
        <v>395</v>
      </c>
      <c r="D121" s="100" t="s">
        <v>396</v>
      </c>
      <c r="E121" s="100" t="s">
        <v>398</v>
      </c>
      <c r="F121" s="143">
        <v>0.25</v>
      </c>
      <c r="G121" t="s">
        <v>269</v>
      </c>
      <c r="H121" t="s">
        <v>393</v>
      </c>
      <c r="I121">
        <v>3</v>
      </c>
      <c r="J121" t="s">
        <v>270</v>
      </c>
      <c r="K121" t="s">
        <v>265</v>
      </c>
      <c r="L121" t="s">
        <v>392</v>
      </c>
      <c r="M121" t="s">
        <v>391</v>
      </c>
      <c r="N121" t="s">
        <v>291</v>
      </c>
      <c r="O121" s="38">
        <v>4.8500000000000001E-2</v>
      </c>
      <c r="P121" s="31">
        <v>10</v>
      </c>
      <c r="Q121" s="18">
        <v>50103</v>
      </c>
      <c r="R121" s="18">
        <v>92783</v>
      </c>
      <c r="S121" s="18">
        <v>4892</v>
      </c>
      <c r="T121" s="18">
        <v>2429.9955</v>
      </c>
      <c r="U121" s="31" t="s">
        <v>12</v>
      </c>
      <c r="V121" s="31">
        <v>501.03000000000003</v>
      </c>
      <c r="W121" s="18">
        <v>4390.97</v>
      </c>
      <c r="X121" s="18">
        <v>1928.9655</v>
      </c>
      <c r="Y121" s="31" t="str">
        <f t="shared" si="16"/>
        <v>B-Reels-0.25</v>
      </c>
      <c r="Z121" s="18">
        <f t="shared" si="17"/>
        <v>192.89654999999999</v>
      </c>
      <c r="AA121" s="18">
        <f t="shared" si="18"/>
        <v>203.35696385869565</v>
      </c>
      <c r="AB121" s="18">
        <f t="shared" si="19"/>
        <v>2033.5696385869564</v>
      </c>
    </row>
    <row r="122" spans="1:28" x14ac:dyDescent="0.2">
      <c r="A122" s="31" t="str">
        <f t="shared" si="15"/>
        <v>Circle of Dreams-Reels-0.25</v>
      </c>
      <c r="B122">
        <v>2116</v>
      </c>
      <c r="C122" t="s">
        <v>395</v>
      </c>
      <c r="D122" s="100" t="s">
        <v>396</v>
      </c>
      <c r="E122" s="100" t="s">
        <v>404</v>
      </c>
      <c r="F122" s="143">
        <v>0.25</v>
      </c>
      <c r="G122" t="s">
        <v>269</v>
      </c>
      <c r="H122" t="s">
        <v>393</v>
      </c>
      <c r="I122">
        <v>3</v>
      </c>
      <c r="J122" t="s">
        <v>270</v>
      </c>
      <c r="K122" t="s">
        <v>265</v>
      </c>
      <c r="L122" t="s">
        <v>392</v>
      </c>
      <c r="M122" t="s">
        <v>391</v>
      </c>
      <c r="N122" t="s">
        <v>290</v>
      </c>
      <c r="O122" s="38">
        <v>4.8500000000000001E-2</v>
      </c>
      <c r="P122" s="31">
        <v>10</v>
      </c>
      <c r="Q122" s="18">
        <v>41649.5</v>
      </c>
      <c r="R122" s="18">
        <v>113332</v>
      </c>
      <c r="S122" s="18">
        <v>2111</v>
      </c>
      <c r="T122" s="18">
        <v>2020.0007500000002</v>
      </c>
      <c r="U122" s="31" t="s">
        <v>12</v>
      </c>
      <c r="V122" s="31">
        <v>416.495</v>
      </c>
      <c r="W122" s="18">
        <v>1694.5050000000001</v>
      </c>
      <c r="X122" s="18">
        <v>1603.5057500000003</v>
      </c>
      <c r="Y122" s="31" t="str">
        <f t="shared" si="16"/>
        <v>B-Reels-0.25</v>
      </c>
      <c r="Z122" s="18">
        <f t="shared" si="17"/>
        <v>160.35057500000002</v>
      </c>
      <c r="AA122" s="18">
        <f t="shared" si="18"/>
        <v>203.35696385869565</v>
      </c>
      <c r="AB122" s="18">
        <f t="shared" si="19"/>
        <v>2033.5696385869564</v>
      </c>
    </row>
    <row r="123" spans="1:28" x14ac:dyDescent="0.2">
      <c r="A123" s="31" t="str">
        <f t="shared" si="15"/>
        <v>Circle of Cash-Reels-0.25</v>
      </c>
      <c r="B123">
        <v>2117</v>
      </c>
      <c r="C123" t="s">
        <v>401</v>
      </c>
      <c r="D123" s="100" t="s">
        <v>403</v>
      </c>
      <c r="E123" s="100" t="s">
        <v>394</v>
      </c>
      <c r="F123" s="143">
        <v>0.25</v>
      </c>
      <c r="G123" t="s">
        <v>269</v>
      </c>
      <c r="H123" t="s">
        <v>393</v>
      </c>
      <c r="I123">
        <v>3</v>
      </c>
      <c r="J123" t="s">
        <v>270</v>
      </c>
      <c r="K123" t="s">
        <v>265</v>
      </c>
      <c r="L123" t="s">
        <v>392</v>
      </c>
      <c r="M123" t="s">
        <v>391</v>
      </c>
      <c r="N123" t="s">
        <v>289</v>
      </c>
      <c r="O123" s="38">
        <v>4.8500000000000001E-2</v>
      </c>
      <c r="P123" s="31">
        <v>10</v>
      </c>
      <c r="Q123" s="18">
        <v>36082.5</v>
      </c>
      <c r="R123" s="18">
        <v>126605</v>
      </c>
      <c r="S123" s="18">
        <v>1861</v>
      </c>
      <c r="T123" s="18">
        <v>1750.00125</v>
      </c>
      <c r="U123" s="31" t="s">
        <v>12</v>
      </c>
      <c r="V123" s="31">
        <v>360.82499999999999</v>
      </c>
      <c r="W123" s="18">
        <v>1500.175</v>
      </c>
      <c r="X123" s="18">
        <v>1389.17625</v>
      </c>
      <c r="Y123" s="31" t="str">
        <f t="shared" si="16"/>
        <v>C-Reels-0.25</v>
      </c>
      <c r="Z123" s="18">
        <f t="shared" si="17"/>
        <v>138.91762499999999</v>
      </c>
      <c r="AA123" s="18">
        <f t="shared" si="18"/>
        <v>176.99994430970148</v>
      </c>
      <c r="AB123" s="18">
        <f t="shared" si="19"/>
        <v>1769.9994430970148</v>
      </c>
    </row>
    <row r="124" spans="1:28" x14ac:dyDescent="0.2">
      <c r="A124" s="31" t="str">
        <f t="shared" si="15"/>
        <v>Circle of Winners-Reels-0.25</v>
      </c>
      <c r="B124">
        <v>2118</v>
      </c>
      <c r="C124" t="s">
        <v>395</v>
      </c>
      <c r="D124" s="100" t="s">
        <v>396</v>
      </c>
      <c r="E124" s="100" t="s">
        <v>394</v>
      </c>
      <c r="F124" s="143">
        <v>0.25</v>
      </c>
      <c r="G124" t="s">
        <v>269</v>
      </c>
      <c r="H124" t="s">
        <v>393</v>
      </c>
      <c r="I124">
        <v>3</v>
      </c>
      <c r="J124" t="s">
        <v>270</v>
      </c>
      <c r="K124" t="s">
        <v>265</v>
      </c>
      <c r="L124" t="s">
        <v>392</v>
      </c>
      <c r="M124" t="s">
        <v>391</v>
      </c>
      <c r="N124" t="s">
        <v>288</v>
      </c>
      <c r="O124" s="38">
        <v>4.8500000000000001E-2</v>
      </c>
      <c r="P124" s="31">
        <v>10</v>
      </c>
      <c r="Q124" s="18">
        <v>51134</v>
      </c>
      <c r="R124" s="18">
        <v>121748</v>
      </c>
      <c r="S124" s="18">
        <v>5125</v>
      </c>
      <c r="T124" s="18">
        <v>2479.9990000000003</v>
      </c>
      <c r="U124" s="31" t="s">
        <v>12</v>
      </c>
      <c r="V124" s="31">
        <v>511.34000000000003</v>
      </c>
      <c r="W124" s="18">
        <v>4613.66</v>
      </c>
      <c r="X124" s="18">
        <v>1968.6590000000001</v>
      </c>
      <c r="Y124" s="31" t="str">
        <f t="shared" si="16"/>
        <v>B-Reels-0.25</v>
      </c>
      <c r="Z124" s="18">
        <f t="shared" si="17"/>
        <v>196.86590000000001</v>
      </c>
      <c r="AA124" s="18">
        <f t="shared" si="18"/>
        <v>203.35696385869565</v>
      </c>
      <c r="AB124" s="18">
        <f t="shared" si="19"/>
        <v>2033.5696385869564</v>
      </c>
    </row>
    <row r="125" spans="1:28" x14ac:dyDescent="0.2">
      <c r="A125" s="31" t="str">
        <f t="shared" si="15"/>
        <v>Circle of Fortune-Reels-0.25</v>
      </c>
      <c r="B125">
        <v>1119</v>
      </c>
      <c r="C125" t="s">
        <v>401</v>
      </c>
      <c r="D125" s="100" t="s">
        <v>403</v>
      </c>
      <c r="E125" s="100" t="s">
        <v>403</v>
      </c>
      <c r="F125" s="143">
        <v>0.25</v>
      </c>
      <c r="G125" t="s">
        <v>269</v>
      </c>
      <c r="H125" t="s">
        <v>393</v>
      </c>
      <c r="I125">
        <v>3</v>
      </c>
      <c r="J125" t="s">
        <v>270</v>
      </c>
      <c r="K125" t="s">
        <v>265</v>
      </c>
      <c r="L125" t="s">
        <v>399</v>
      </c>
      <c r="M125" t="s">
        <v>391</v>
      </c>
      <c r="N125" t="s">
        <v>291</v>
      </c>
      <c r="O125" s="38">
        <v>4.36E-2</v>
      </c>
      <c r="P125" s="31">
        <v>31</v>
      </c>
      <c r="Q125" s="18">
        <v>157844</v>
      </c>
      <c r="R125" s="18">
        <v>309498</v>
      </c>
      <c r="S125" s="18">
        <v>6974</v>
      </c>
      <c r="T125" s="18">
        <v>6881.9984000000004</v>
      </c>
      <c r="U125" s="31" t="s">
        <v>458</v>
      </c>
      <c r="V125" s="31">
        <v>1578.44</v>
      </c>
      <c r="W125" s="18">
        <v>5395.5599999999995</v>
      </c>
      <c r="X125" s="18">
        <v>5303.5583999999999</v>
      </c>
      <c r="Y125" s="31" t="str">
        <f t="shared" si="16"/>
        <v>C-Reels-0.25</v>
      </c>
      <c r="Z125" s="18">
        <f t="shared" si="17"/>
        <v>171.08252903225807</v>
      </c>
      <c r="AA125" s="18">
        <f t="shared" si="18"/>
        <v>176.99994430970148</v>
      </c>
      <c r="AB125" s="18">
        <f t="shared" si="19"/>
        <v>5486.998273600746</v>
      </c>
    </row>
    <row r="126" spans="1:28" x14ac:dyDescent="0.2">
      <c r="A126" s="31" t="str">
        <f t="shared" si="15"/>
        <v>Circle of Dreams-Reels-0.25</v>
      </c>
      <c r="B126">
        <v>1120</v>
      </c>
      <c r="C126" t="s">
        <v>401</v>
      </c>
      <c r="D126" s="100" t="s">
        <v>403</v>
      </c>
      <c r="E126" s="100" t="s">
        <v>396</v>
      </c>
      <c r="F126" s="143">
        <v>0.25</v>
      </c>
      <c r="G126" t="s">
        <v>269</v>
      </c>
      <c r="H126" t="s">
        <v>393</v>
      </c>
      <c r="I126">
        <v>3</v>
      </c>
      <c r="J126" t="s">
        <v>270</v>
      </c>
      <c r="K126" t="s">
        <v>265</v>
      </c>
      <c r="L126" t="s">
        <v>399</v>
      </c>
      <c r="M126" t="s">
        <v>391</v>
      </c>
      <c r="N126" t="s">
        <v>290</v>
      </c>
      <c r="O126" s="38">
        <v>4.36E-2</v>
      </c>
      <c r="P126" s="31">
        <v>31</v>
      </c>
      <c r="Q126" s="18">
        <v>112339.5</v>
      </c>
      <c r="R126" s="18">
        <v>325622</v>
      </c>
      <c r="S126" s="18">
        <v>5143</v>
      </c>
      <c r="T126" s="18">
        <v>4898.0021999999999</v>
      </c>
      <c r="U126" s="31" t="s">
        <v>12</v>
      </c>
      <c r="V126" s="31">
        <v>1123.395</v>
      </c>
      <c r="W126" s="18">
        <v>4019.605</v>
      </c>
      <c r="X126" s="18">
        <v>3774.6071999999999</v>
      </c>
      <c r="Y126" s="31" t="str">
        <f t="shared" si="16"/>
        <v>C-Reels-0.25</v>
      </c>
      <c r="Z126" s="18">
        <f t="shared" si="17"/>
        <v>121.76152258064516</v>
      </c>
      <c r="AA126" s="18">
        <f t="shared" si="18"/>
        <v>176.99994430970148</v>
      </c>
      <c r="AB126" s="18">
        <f t="shared" si="19"/>
        <v>5486.998273600746</v>
      </c>
    </row>
    <row r="127" spans="1:28" x14ac:dyDescent="0.2">
      <c r="A127" s="31" t="str">
        <f t="shared" si="15"/>
        <v>Circle of Cash-Reels-0.25</v>
      </c>
      <c r="B127">
        <v>1121</v>
      </c>
      <c r="C127" t="s">
        <v>401</v>
      </c>
      <c r="D127" s="100" t="s">
        <v>403</v>
      </c>
      <c r="E127" s="100" t="s">
        <v>402</v>
      </c>
      <c r="F127" s="143">
        <v>0.25</v>
      </c>
      <c r="G127" t="s">
        <v>269</v>
      </c>
      <c r="H127" t="s">
        <v>393</v>
      </c>
      <c r="I127">
        <v>3</v>
      </c>
      <c r="J127" t="s">
        <v>270</v>
      </c>
      <c r="K127" t="s">
        <v>265</v>
      </c>
      <c r="L127" t="s">
        <v>399</v>
      </c>
      <c r="M127" t="s">
        <v>391</v>
      </c>
      <c r="N127" t="s">
        <v>289</v>
      </c>
      <c r="O127" s="38">
        <v>4.36E-2</v>
      </c>
      <c r="P127" s="31">
        <v>31</v>
      </c>
      <c r="Q127" s="18">
        <v>126559.75</v>
      </c>
      <c r="R127" s="18">
        <v>312493</v>
      </c>
      <c r="S127" s="18">
        <v>5720</v>
      </c>
      <c r="T127" s="18">
        <v>5518.0051000000003</v>
      </c>
      <c r="U127" s="31" t="s">
        <v>12</v>
      </c>
      <c r="V127" s="31">
        <v>1265.5975000000001</v>
      </c>
      <c r="W127" s="18">
        <v>4454.4025000000001</v>
      </c>
      <c r="X127" s="18">
        <v>4252.4076000000005</v>
      </c>
      <c r="Y127" s="31" t="str">
        <f t="shared" si="16"/>
        <v>C-Reels-0.25</v>
      </c>
      <c r="Z127" s="18">
        <f t="shared" si="17"/>
        <v>137.17443870967745</v>
      </c>
      <c r="AA127" s="18">
        <f t="shared" si="18"/>
        <v>176.99994430970148</v>
      </c>
      <c r="AB127" s="18">
        <f t="shared" si="19"/>
        <v>5486.998273600746</v>
      </c>
    </row>
    <row r="128" spans="1:28" x14ac:dyDescent="0.2">
      <c r="A128" s="31" t="str">
        <f t="shared" si="15"/>
        <v>Circle of Winners-Reels-0.25</v>
      </c>
      <c r="B128">
        <v>1122</v>
      </c>
      <c r="C128" t="s">
        <v>401</v>
      </c>
      <c r="D128" s="100" t="s">
        <v>403</v>
      </c>
      <c r="E128" s="100" t="s">
        <v>404</v>
      </c>
      <c r="F128" s="143">
        <v>0.25</v>
      </c>
      <c r="G128" t="s">
        <v>269</v>
      </c>
      <c r="H128" t="s">
        <v>393</v>
      </c>
      <c r="I128">
        <v>3</v>
      </c>
      <c r="J128" t="s">
        <v>270</v>
      </c>
      <c r="K128" t="s">
        <v>265</v>
      </c>
      <c r="L128" t="s">
        <v>399</v>
      </c>
      <c r="M128" t="s">
        <v>391</v>
      </c>
      <c r="N128" t="s">
        <v>288</v>
      </c>
      <c r="O128" s="38">
        <v>4.36E-2</v>
      </c>
      <c r="P128" s="31">
        <v>31</v>
      </c>
      <c r="Q128" s="18">
        <v>122293.5</v>
      </c>
      <c r="R128" s="18">
        <v>339704</v>
      </c>
      <c r="S128" s="18">
        <v>5581</v>
      </c>
      <c r="T128" s="18">
        <v>5331.9966000000004</v>
      </c>
      <c r="U128" s="31" t="s">
        <v>12</v>
      </c>
      <c r="V128" s="31">
        <v>1222.9349999999999</v>
      </c>
      <c r="W128" s="18">
        <v>4358.0650000000005</v>
      </c>
      <c r="X128" s="18">
        <v>4109.0616000000009</v>
      </c>
      <c r="Y128" s="31" t="str">
        <f t="shared" si="16"/>
        <v>C-Reels-0.25</v>
      </c>
      <c r="Z128" s="18">
        <f t="shared" si="17"/>
        <v>132.55037419354841</v>
      </c>
      <c r="AA128" s="18">
        <f t="shared" si="18"/>
        <v>176.99994430970148</v>
      </c>
      <c r="AB128" s="18">
        <f t="shared" si="19"/>
        <v>5486.998273600746</v>
      </c>
    </row>
    <row r="129" spans="1:28" x14ac:dyDescent="0.2">
      <c r="A129" s="31" t="str">
        <f t="shared" si="15"/>
        <v>Crouching Tiger-MLV-0.01</v>
      </c>
      <c r="B129">
        <v>1123</v>
      </c>
      <c r="C129" t="s">
        <v>406</v>
      </c>
      <c r="D129" s="100" t="s">
        <v>402</v>
      </c>
      <c r="E129" s="100" t="s">
        <v>402</v>
      </c>
      <c r="F129" s="143">
        <v>0.01</v>
      </c>
      <c r="G129" t="s">
        <v>269</v>
      </c>
      <c r="H129" t="s">
        <v>393</v>
      </c>
      <c r="I129">
        <v>200</v>
      </c>
      <c r="J129" t="s">
        <v>266</v>
      </c>
      <c r="K129" t="s">
        <v>269</v>
      </c>
      <c r="L129" t="s">
        <v>392</v>
      </c>
      <c r="M129" t="s">
        <v>411</v>
      </c>
      <c r="N129" t="s">
        <v>287</v>
      </c>
      <c r="O129" s="38">
        <v>7.0000000000000007E-2</v>
      </c>
      <c r="P129" s="31">
        <v>31</v>
      </c>
      <c r="Q129" s="18">
        <v>95214.29</v>
      </c>
      <c r="R129" s="18">
        <v>68010</v>
      </c>
      <c r="S129" s="18">
        <v>6732</v>
      </c>
      <c r="T129" s="18">
        <v>6665.0003000000006</v>
      </c>
      <c r="U129" s="31" t="s">
        <v>458</v>
      </c>
      <c r="V129" s="31">
        <v>0</v>
      </c>
      <c r="W129" s="18">
        <v>6732</v>
      </c>
      <c r="X129" s="18">
        <v>6665.0003000000006</v>
      </c>
      <c r="Y129" s="31" t="str">
        <f t="shared" si="16"/>
        <v>A-MLV-0.01</v>
      </c>
      <c r="Z129" s="18">
        <f t="shared" si="17"/>
        <v>215.00000967741937</v>
      </c>
      <c r="AA129" s="18">
        <f t="shared" si="18"/>
        <v>233.09873385944707</v>
      </c>
      <c r="AB129" s="18">
        <f t="shared" si="19"/>
        <v>7226.0607496428593</v>
      </c>
    </row>
    <row r="130" spans="1:28" x14ac:dyDescent="0.2">
      <c r="A130" s="31" t="str">
        <f t="shared" si="15"/>
        <v>Crouching Tiger-MLV-0.01</v>
      </c>
      <c r="B130">
        <v>1124</v>
      </c>
      <c r="C130" t="s">
        <v>406</v>
      </c>
      <c r="D130" s="100" t="s">
        <v>402</v>
      </c>
      <c r="E130" s="100" t="s">
        <v>398</v>
      </c>
      <c r="F130" s="143">
        <v>0.01</v>
      </c>
      <c r="G130" t="s">
        <v>269</v>
      </c>
      <c r="H130" t="s">
        <v>393</v>
      </c>
      <c r="I130">
        <v>200</v>
      </c>
      <c r="J130" t="s">
        <v>266</v>
      </c>
      <c r="K130" t="s">
        <v>269</v>
      </c>
      <c r="L130" t="s">
        <v>392</v>
      </c>
      <c r="M130" t="s">
        <v>411</v>
      </c>
      <c r="N130" t="s">
        <v>287</v>
      </c>
      <c r="O130" s="38">
        <v>7.0000000000000007E-2</v>
      </c>
      <c r="P130" s="31">
        <v>31</v>
      </c>
      <c r="Q130" s="18">
        <v>111157.14</v>
      </c>
      <c r="R130" s="18">
        <v>80549</v>
      </c>
      <c r="S130" s="18">
        <v>7872</v>
      </c>
      <c r="T130" s="18">
        <v>7780.9998000000005</v>
      </c>
      <c r="U130" s="31" t="s">
        <v>458</v>
      </c>
      <c r="V130" s="31">
        <v>0</v>
      </c>
      <c r="W130" s="18">
        <v>7872</v>
      </c>
      <c r="X130" s="18">
        <v>7780.9998000000005</v>
      </c>
      <c r="Y130" s="31" t="str">
        <f t="shared" si="16"/>
        <v>A-MLV-0.01</v>
      </c>
      <c r="Z130" s="18">
        <f t="shared" si="17"/>
        <v>250.99999354838712</v>
      </c>
      <c r="AA130" s="18">
        <f t="shared" si="18"/>
        <v>233.09873385944707</v>
      </c>
      <c r="AB130" s="18">
        <f t="shared" si="19"/>
        <v>7226.0607496428593</v>
      </c>
    </row>
    <row r="131" spans="1:28" x14ac:dyDescent="0.2">
      <c r="A131" s="31" t="str">
        <f t="shared" si="15"/>
        <v>Crouching Tiger-MLV-0.01</v>
      </c>
      <c r="B131">
        <v>1125</v>
      </c>
      <c r="C131" t="s">
        <v>395</v>
      </c>
      <c r="D131" s="100" t="s">
        <v>404</v>
      </c>
      <c r="E131" s="100" t="s">
        <v>398</v>
      </c>
      <c r="F131" s="143">
        <v>0.01</v>
      </c>
      <c r="G131" t="s">
        <v>269</v>
      </c>
      <c r="H131" t="s">
        <v>393</v>
      </c>
      <c r="I131">
        <v>200</v>
      </c>
      <c r="J131" t="s">
        <v>266</v>
      </c>
      <c r="K131" t="s">
        <v>265</v>
      </c>
      <c r="L131" t="s">
        <v>392</v>
      </c>
      <c r="M131" t="s">
        <v>411</v>
      </c>
      <c r="N131" t="s">
        <v>287</v>
      </c>
      <c r="O131" s="38">
        <v>7.0000000000000007E-2</v>
      </c>
      <c r="P131" s="31">
        <v>31</v>
      </c>
      <c r="Q131" s="18">
        <v>99642.86</v>
      </c>
      <c r="R131" s="18">
        <v>90584</v>
      </c>
      <c r="S131" s="18">
        <v>7219</v>
      </c>
      <c r="T131" s="18">
        <v>6975.0002000000004</v>
      </c>
      <c r="U131" s="31" t="s">
        <v>458</v>
      </c>
      <c r="V131" s="31">
        <v>0</v>
      </c>
      <c r="W131" s="18">
        <v>7219</v>
      </c>
      <c r="X131" s="18">
        <v>6975.0002000000004</v>
      </c>
      <c r="Y131" s="31" t="str">
        <f t="shared" si="16"/>
        <v>B-MLV-0.01</v>
      </c>
      <c r="Z131" s="18">
        <f t="shared" si="17"/>
        <v>225.0000064516129</v>
      </c>
      <c r="AA131" s="18">
        <f t="shared" si="18"/>
        <v>207.33333201075268</v>
      </c>
      <c r="AB131" s="18">
        <f t="shared" si="19"/>
        <v>6427.3332923333328</v>
      </c>
    </row>
    <row r="132" spans="1:28" x14ac:dyDescent="0.2">
      <c r="A132" s="31" t="str">
        <f t="shared" si="15"/>
        <v>Hidden Dragon-MLV-0.01</v>
      </c>
      <c r="B132">
        <v>1126</v>
      </c>
      <c r="C132" t="s">
        <v>406</v>
      </c>
      <c r="D132" s="100" t="s">
        <v>402</v>
      </c>
      <c r="E132" s="100" t="s">
        <v>404</v>
      </c>
      <c r="F132" s="143">
        <v>0.01</v>
      </c>
      <c r="G132" t="s">
        <v>269</v>
      </c>
      <c r="H132" t="s">
        <v>393</v>
      </c>
      <c r="I132">
        <v>200</v>
      </c>
      <c r="J132" t="s">
        <v>266</v>
      </c>
      <c r="K132" t="s">
        <v>269</v>
      </c>
      <c r="L132" t="s">
        <v>392</v>
      </c>
      <c r="M132" t="s">
        <v>411</v>
      </c>
      <c r="N132" t="s">
        <v>286</v>
      </c>
      <c r="O132" s="38">
        <v>7.0000000000000007E-2</v>
      </c>
      <c r="P132" s="31">
        <v>31</v>
      </c>
      <c r="Q132" s="18">
        <v>109385.71</v>
      </c>
      <c r="R132" s="18">
        <v>79265</v>
      </c>
      <c r="S132" s="18">
        <v>7746</v>
      </c>
      <c r="T132" s="18">
        <v>7656.9997000000012</v>
      </c>
      <c r="U132" s="31" t="s">
        <v>458</v>
      </c>
      <c r="V132" s="31">
        <v>0</v>
      </c>
      <c r="W132" s="18">
        <v>7746</v>
      </c>
      <c r="X132" s="18">
        <v>7656.9997000000012</v>
      </c>
      <c r="Y132" s="31" t="str">
        <f t="shared" si="16"/>
        <v>A-MLV-0.01</v>
      </c>
      <c r="Z132" s="18">
        <f t="shared" si="17"/>
        <v>246.99999032258069</v>
      </c>
      <c r="AA132" s="18">
        <f t="shared" si="18"/>
        <v>233.09873385944707</v>
      </c>
      <c r="AB132" s="18">
        <f t="shared" si="19"/>
        <v>7226.0607496428593</v>
      </c>
    </row>
    <row r="133" spans="1:28" x14ac:dyDescent="0.2">
      <c r="A133" s="31" t="str">
        <f t="shared" si="15"/>
        <v>Hidden Dragon-MLV-0.01</v>
      </c>
      <c r="B133">
        <v>1127</v>
      </c>
      <c r="C133" t="s">
        <v>406</v>
      </c>
      <c r="D133" s="100" t="s">
        <v>402</v>
      </c>
      <c r="E133" s="100" t="s">
        <v>394</v>
      </c>
      <c r="F133" s="143">
        <v>0.01</v>
      </c>
      <c r="G133" t="s">
        <v>269</v>
      </c>
      <c r="H133" t="s">
        <v>393</v>
      </c>
      <c r="I133">
        <v>200</v>
      </c>
      <c r="J133" t="s">
        <v>266</v>
      </c>
      <c r="K133" t="s">
        <v>269</v>
      </c>
      <c r="L133" t="s">
        <v>392</v>
      </c>
      <c r="M133" t="s">
        <v>411</v>
      </c>
      <c r="N133" t="s">
        <v>286</v>
      </c>
      <c r="O133" s="38">
        <v>7.0000000000000007E-2</v>
      </c>
      <c r="P133" s="31">
        <v>31</v>
      </c>
      <c r="Q133" s="18">
        <v>94771.43</v>
      </c>
      <c r="R133" s="18">
        <v>80315</v>
      </c>
      <c r="S133" s="18">
        <v>6822</v>
      </c>
      <c r="T133" s="18">
        <v>6634.0001000000002</v>
      </c>
      <c r="U133" s="31" t="s">
        <v>458</v>
      </c>
      <c r="V133" s="31">
        <v>0</v>
      </c>
      <c r="W133" s="18">
        <v>6822</v>
      </c>
      <c r="X133" s="18">
        <v>6634.0001000000002</v>
      </c>
      <c r="Y133" s="31" t="str">
        <f t="shared" si="16"/>
        <v>A-MLV-0.01</v>
      </c>
      <c r="Z133" s="18">
        <f t="shared" si="17"/>
        <v>214.00000322580647</v>
      </c>
      <c r="AA133" s="18">
        <f t="shared" si="18"/>
        <v>233.09873385944707</v>
      </c>
      <c r="AB133" s="18">
        <f t="shared" si="19"/>
        <v>7226.0607496428593</v>
      </c>
    </row>
    <row r="134" spans="1:28" x14ac:dyDescent="0.2">
      <c r="A134" s="31" t="str">
        <f t="shared" ref="A134:A165" si="20">_xlfn.CONCAT(N134,"-",J134,"-",F134)</f>
        <v>Hidden Dragon-MLV-0.01</v>
      </c>
      <c r="B134">
        <v>1128</v>
      </c>
      <c r="C134" t="s">
        <v>406</v>
      </c>
      <c r="D134" s="100" t="s">
        <v>402</v>
      </c>
      <c r="E134" s="100" t="s">
        <v>409</v>
      </c>
      <c r="F134" s="143">
        <v>0.01</v>
      </c>
      <c r="G134" t="s">
        <v>269</v>
      </c>
      <c r="H134" t="s">
        <v>393</v>
      </c>
      <c r="I134">
        <v>200</v>
      </c>
      <c r="J134" t="s">
        <v>266</v>
      </c>
      <c r="K134" t="s">
        <v>269</v>
      </c>
      <c r="L134" t="s">
        <v>392</v>
      </c>
      <c r="M134" t="s">
        <v>411</v>
      </c>
      <c r="N134" t="s">
        <v>286</v>
      </c>
      <c r="O134" s="38">
        <v>7.0000000000000007E-2</v>
      </c>
      <c r="P134" s="31">
        <v>31</v>
      </c>
      <c r="Q134" s="18">
        <v>94328.57</v>
      </c>
      <c r="R134" s="18">
        <v>70394</v>
      </c>
      <c r="S134" s="18">
        <v>6702</v>
      </c>
      <c r="T134" s="18">
        <v>6602.9999000000007</v>
      </c>
      <c r="U134" s="31" t="s">
        <v>458</v>
      </c>
      <c r="V134" s="31">
        <v>0</v>
      </c>
      <c r="W134" s="18">
        <v>6702</v>
      </c>
      <c r="X134" s="18">
        <v>6602.9999000000007</v>
      </c>
      <c r="Y134" s="31" t="str">
        <f t="shared" ref="Y134:Y165" si="21">_xlfn.CONCAT(C134,"-",J134,"-",F134)</f>
        <v>A-MLV-0.01</v>
      </c>
      <c r="Z134" s="18">
        <f t="shared" ref="Z134:Z165" si="22">X134/P134</f>
        <v>212.99999677419356</v>
      </c>
      <c r="AA134" s="18">
        <f t="shared" ref="AA134:AA165" si="23">SUMIF($Y$6:$Y$205,Y134,$X$6:$X$205)/SUMIF($Y$6:$Y$205,Y134,$P$6:$P$205)</f>
        <v>233.09873385944707</v>
      </c>
      <c r="AB134" s="18">
        <f t="shared" ref="AB134:AB165" si="24">AA134*P134</f>
        <v>7226.0607496428593</v>
      </c>
    </row>
    <row r="135" spans="1:28" x14ac:dyDescent="0.2">
      <c r="A135" s="31" t="str">
        <f t="shared" si="20"/>
        <v>Hidden Dragon-MLV-0.01</v>
      </c>
      <c r="B135">
        <v>1129</v>
      </c>
      <c r="C135" t="s">
        <v>406</v>
      </c>
      <c r="D135" s="100" t="s">
        <v>402</v>
      </c>
      <c r="E135" s="100" t="s">
        <v>397</v>
      </c>
      <c r="F135" s="143">
        <v>0.01</v>
      </c>
      <c r="G135" t="s">
        <v>269</v>
      </c>
      <c r="H135" t="s">
        <v>393</v>
      </c>
      <c r="I135">
        <v>200</v>
      </c>
      <c r="J135" t="s">
        <v>266</v>
      </c>
      <c r="K135" t="s">
        <v>269</v>
      </c>
      <c r="L135" t="s">
        <v>392</v>
      </c>
      <c r="M135" t="s">
        <v>411</v>
      </c>
      <c r="N135" t="s">
        <v>286</v>
      </c>
      <c r="O135" s="38">
        <v>7.0000000000000007E-2</v>
      </c>
      <c r="P135" s="31">
        <v>31</v>
      </c>
      <c r="Q135" s="18">
        <v>107614.29</v>
      </c>
      <c r="R135" s="18">
        <v>77981</v>
      </c>
      <c r="S135" s="18">
        <v>7621</v>
      </c>
      <c r="T135" s="18">
        <v>7533.0003000000006</v>
      </c>
      <c r="U135" s="31" t="s">
        <v>458</v>
      </c>
      <c r="V135" s="31">
        <v>0</v>
      </c>
      <c r="W135" s="18">
        <v>7621</v>
      </c>
      <c r="X135" s="18">
        <v>7533.0003000000006</v>
      </c>
      <c r="Y135" s="31" t="str">
        <f t="shared" si="21"/>
        <v>A-MLV-0.01</v>
      </c>
      <c r="Z135" s="18">
        <f t="shared" si="22"/>
        <v>243.00000967741937</v>
      </c>
      <c r="AA135" s="18">
        <f t="shared" si="23"/>
        <v>233.09873385944707</v>
      </c>
      <c r="AB135" s="18">
        <f t="shared" si="24"/>
        <v>7226.0607496428593</v>
      </c>
    </row>
    <row r="136" spans="1:28" x14ac:dyDescent="0.2">
      <c r="A136" s="31" t="str">
        <f t="shared" si="20"/>
        <v>Hidden Dragon-MLV-0.01</v>
      </c>
      <c r="B136">
        <v>1130</v>
      </c>
      <c r="C136" t="s">
        <v>395</v>
      </c>
      <c r="D136" s="100" t="s">
        <v>404</v>
      </c>
      <c r="E136" s="100" t="s">
        <v>403</v>
      </c>
      <c r="F136" s="143">
        <v>0.01</v>
      </c>
      <c r="G136" t="s">
        <v>269</v>
      </c>
      <c r="H136" t="s">
        <v>393</v>
      </c>
      <c r="I136">
        <v>200</v>
      </c>
      <c r="J136" t="s">
        <v>266</v>
      </c>
      <c r="K136" t="s">
        <v>265</v>
      </c>
      <c r="L136" t="s">
        <v>392</v>
      </c>
      <c r="M136" t="s">
        <v>411</v>
      </c>
      <c r="N136" t="s">
        <v>286</v>
      </c>
      <c r="O136" s="38">
        <v>7.0000000000000007E-2</v>
      </c>
      <c r="P136" s="31">
        <v>31</v>
      </c>
      <c r="Q136" s="18">
        <v>108942.86</v>
      </c>
      <c r="R136" s="18">
        <v>89297</v>
      </c>
      <c r="S136" s="18">
        <v>7817</v>
      </c>
      <c r="T136" s="18">
        <v>7626.0002000000004</v>
      </c>
      <c r="U136" s="31" t="s">
        <v>458</v>
      </c>
      <c r="V136" s="31">
        <v>0</v>
      </c>
      <c r="W136" s="18">
        <v>7817</v>
      </c>
      <c r="X136" s="18">
        <v>7626.0002000000004</v>
      </c>
      <c r="Y136" s="31" t="str">
        <f t="shared" si="21"/>
        <v>B-MLV-0.01</v>
      </c>
      <c r="Z136" s="18">
        <f t="shared" si="22"/>
        <v>246.0000064516129</v>
      </c>
      <c r="AA136" s="18">
        <f t="shared" si="23"/>
        <v>207.33333201075268</v>
      </c>
      <c r="AB136" s="18">
        <f t="shared" si="24"/>
        <v>6427.3332923333328</v>
      </c>
    </row>
    <row r="137" spans="1:28" x14ac:dyDescent="0.2">
      <c r="A137" s="31" t="str">
        <f t="shared" si="20"/>
        <v>Hidden Dragon-MLV-0.01</v>
      </c>
      <c r="B137">
        <v>1131</v>
      </c>
      <c r="C137" t="s">
        <v>395</v>
      </c>
      <c r="D137" s="100" t="s">
        <v>404</v>
      </c>
      <c r="E137" s="100" t="s">
        <v>404</v>
      </c>
      <c r="F137" s="143">
        <v>0.01</v>
      </c>
      <c r="G137" t="s">
        <v>269</v>
      </c>
      <c r="H137" t="s">
        <v>393</v>
      </c>
      <c r="I137">
        <v>200</v>
      </c>
      <c r="J137" t="s">
        <v>266</v>
      </c>
      <c r="K137" t="s">
        <v>265</v>
      </c>
      <c r="L137" t="s">
        <v>392</v>
      </c>
      <c r="M137" t="s">
        <v>411</v>
      </c>
      <c r="N137" t="s">
        <v>286</v>
      </c>
      <c r="O137" s="38">
        <v>7.0000000000000007E-2</v>
      </c>
      <c r="P137" s="31">
        <v>31</v>
      </c>
      <c r="Q137" s="18">
        <v>95214.29</v>
      </c>
      <c r="R137" s="18">
        <v>86558</v>
      </c>
      <c r="S137" s="18">
        <v>6898</v>
      </c>
      <c r="T137" s="18">
        <v>6665.0003000000006</v>
      </c>
      <c r="U137" s="31" t="s">
        <v>458</v>
      </c>
      <c r="V137" s="31">
        <v>0</v>
      </c>
      <c r="W137" s="18">
        <v>6898</v>
      </c>
      <c r="X137" s="18">
        <v>6665.0003000000006</v>
      </c>
      <c r="Y137" s="31" t="str">
        <f t="shared" si="21"/>
        <v>B-MLV-0.01</v>
      </c>
      <c r="Z137" s="18">
        <f t="shared" si="22"/>
        <v>215.00000967741937</v>
      </c>
      <c r="AA137" s="18">
        <f t="shared" si="23"/>
        <v>207.33333201075268</v>
      </c>
      <c r="AB137" s="18">
        <f t="shared" si="24"/>
        <v>6427.3332923333328</v>
      </c>
    </row>
    <row r="138" spans="1:28" x14ac:dyDescent="0.2">
      <c r="A138" s="31" t="str">
        <f t="shared" si="20"/>
        <v>Lotus Blossom-MLV-0.01</v>
      </c>
      <c r="B138">
        <v>1132</v>
      </c>
      <c r="C138" t="s">
        <v>406</v>
      </c>
      <c r="D138" s="100" t="s">
        <v>400</v>
      </c>
      <c r="E138" s="100" t="s">
        <v>403</v>
      </c>
      <c r="F138" s="143">
        <v>0.01</v>
      </c>
      <c r="G138" t="s">
        <v>269</v>
      </c>
      <c r="H138" t="s">
        <v>393</v>
      </c>
      <c r="I138">
        <v>200</v>
      </c>
      <c r="J138" t="s">
        <v>266</v>
      </c>
      <c r="K138" t="s">
        <v>269</v>
      </c>
      <c r="L138" t="s">
        <v>392</v>
      </c>
      <c r="M138" t="s">
        <v>411</v>
      </c>
      <c r="N138" t="s">
        <v>285</v>
      </c>
      <c r="O138" s="38">
        <v>7.0000000000000007E-2</v>
      </c>
      <c r="P138" s="31">
        <v>31</v>
      </c>
      <c r="Q138" s="18">
        <v>107614.29</v>
      </c>
      <c r="R138" s="18">
        <v>89679</v>
      </c>
      <c r="S138" s="18">
        <v>7734</v>
      </c>
      <c r="T138" s="18">
        <v>7533.0003000000006</v>
      </c>
      <c r="U138" s="31" t="s">
        <v>458</v>
      </c>
      <c r="V138" s="31">
        <v>0</v>
      </c>
      <c r="W138" s="18">
        <v>7734</v>
      </c>
      <c r="X138" s="18">
        <v>7533.0003000000006</v>
      </c>
      <c r="Y138" s="31" t="str">
        <f t="shared" si="21"/>
        <v>A-MLV-0.01</v>
      </c>
      <c r="Z138" s="18">
        <f t="shared" si="22"/>
        <v>243.00000967741937</v>
      </c>
      <c r="AA138" s="18">
        <f t="shared" si="23"/>
        <v>233.09873385944707</v>
      </c>
      <c r="AB138" s="18">
        <f t="shared" si="24"/>
        <v>7226.0607496428593</v>
      </c>
    </row>
    <row r="139" spans="1:28" x14ac:dyDescent="0.2">
      <c r="A139" s="31" t="str">
        <f t="shared" si="20"/>
        <v>Lotus Blossom-MLV-0.01</v>
      </c>
      <c r="B139">
        <v>1133</v>
      </c>
      <c r="C139" t="s">
        <v>406</v>
      </c>
      <c r="D139" s="100" t="s">
        <v>400</v>
      </c>
      <c r="E139" s="100" t="s">
        <v>396</v>
      </c>
      <c r="F139" s="143">
        <v>0.01</v>
      </c>
      <c r="G139" t="s">
        <v>269</v>
      </c>
      <c r="H139" t="s">
        <v>393</v>
      </c>
      <c r="I139">
        <v>200</v>
      </c>
      <c r="J139" t="s">
        <v>266</v>
      </c>
      <c r="K139" t="s">
        <v>269</v>
      </c>
      <c r="L139" t="s">
        <v>392</v>
      </c>
      <c r="M139" t="s">
        <v>411</v>
      </c>
      <c r="N139" t="s">
        <v>285</v>
      </c>
      <c r="O139" s="38">
        <v>7.0000000000000007E-2</v>
      </c>
      <c r="P139" s="31">
        <v>31</v>
      </c>
      <c r="Q139" s="18">
        <v>98757.14</v>
      </c>
      <c r="R139" s="18">
        <v>98757</v>
      </c>
      <c r="S139" s="18">
        <v>7213</v>
      </c>
      <c r="T139" s="18">
        <v>6912.9998000000005</v>
      </c>
      <c r="U139" s="31" t="s">
        <v>458</v>
      </c>
      <c r="V139" s="31">
        <v>0</v>
      </c>
      <c r="W139" s="18">
        <v>7213</v>
      </c>
      <c r="X139" s="18">
        <v>6912.9998000000005</v>
      </c>
      <c r="Y139" s="31" t="str">
        <f t="shared" si="21"/>
        <v>A-MLV-0.01</v>
      </c>
      <c r="Z139" s="18">
        <f t="shared" si="22"/>
        <v>222.99999354838712</v>
      </c>
      <c r="AA139" s="18">
        <f t="shared" si="23"/>
        <v>233.09873385944707</v>
      </c>
      <c r="AB139" s="18">
        <f t="shared" si="24"/>
        <v>7226.0607496428593</v>
      </c>
    </row>
    <row r="140" spans="1:28" x14ac:dyDescent="0.2">
      <c r="A140" s="31" t="str">
        <f t="shared" si="20"/>
        <v>Lotus Blossom-MLV-0.01</v>
      </c>
      <c r="B140">
        <v>1134</v>
      </c>
      <c r="C140" t="s">
        <v>395</v>
      </c>
      <c r="D140" s="100" t="s">
        <v>404</v>
      </c>
      <c r="E140" s="100" t="s">
        <v>409</v>
      </c>
      <c r="F140" s="143">
        <v>0.01</v>
      </c>
      <c r="G140" t="s">
        <v>269</v>
      </c>
      <c r="H140" t="s">
        <v>393</v>
      </c>
      <c r="I140">
        <v>200</v>
      </c>
      <c r="J140" t="s">
        <v>266</v>
      </c>
      <c r="K140" t="s">
        <v>265</v>
      </c>
      <c r="L140" t="s">
        <v>392</v>
      </c>
      <c r="M140" t="s">
        <v>411</v>
      </c>
      <c r="N140" t="s">
        <v>285</v>
      </c>
      <c r="O140" s="38">
        <v>7.0000000000000007E-2</v>
      </c>
      <c r="P140" s="31">
        <v>31</v>
      </c>
      <c r="Q140" s="18">
        <v>109828.57</v>
      </c>
      <c r="R140" s="18">
        <v>94680</v>
      </c>
      <c r="S140" s="18">
        <v>7919</v>
      </c>
      <c r="T140" s="18">
        <v>7687.9999000000016</v>
      </c>
      <c r="U140" s="31" t="s">
        <v>458</v>
      </c>
      <c r="V140" s="31">
        <v>0</v>
      </c>
      <c r="W140" s="18">
        <v>7919</v>
      </c>
      <c r="X140" s="18">
        <v>7687.9999000000016</v>
      </c>
      <c r="Y140" s="31" t="str">
        <f t="shared" si="21"/>
        <v>B-MLV-0.01</v>
      </c>
      <c r="Z140" s="18">
        <f t="shared" si="22"/>
        <v>247.99999677419359</v>
      </c>
      <c r="AA140" s="18">
        <f t="shared" si="23"/>
        <v>207.33333201075268</v>
      </c>
      <c r="AB140" s="18">
        <f t="shared" si="24"/>
        <v>6427.3332923333328</v>
      </c>
    </row>
    <row r="141" spans="1:28" x14ac:dyDescent="0.2">
      <c r="A141" s="31" t="str">
        <f t="shared" si="20"/>
        <v>Mystic Diamond-MLV-0.01</v>
      </c>
      <c r="B141">
        <v>1135</v>
      </c>
      <c r="C141" t="s">
        <v>406</v>
      </c>
      <c r="D141" s="100" t="s">
        <v>400</v>
      </c>
      <c r="E141" s="100" t="s">
        <v>402</v>
      </c>
      <c r="F141" s="143">
        <v>0.01</v>
      </c>
      <c r="G141" t="s">
        <v>269</v>
      </c>
      <c r="H141" t="s">
        <v>393</v>
      </c>
      <c r="I141">
        <v>200</v>
      </c>
      <c r="J141" t="s">
        <v>266</v>
      </c>
      <c r="K141" t="s">
        <v>269</v>
      </c>
      <c r="L141" t="s">
        <v>392</v>
      </c>
      <c r="M141" t="s">
        <v>411</v>
      </c>
      <c r="N141" t="s">
        <v>284</v>
      </c>
      <c r="O141" s="38">
        <v>7.0000000000000007E-2</v>
      </c>
      <c r="P141" s="31">
        <v>31</v>
      </c>
      <c r="Q141" s="18">
        <v>105400</v>
      </c>
      <c r="R141" s="18">
        <v>86393</v>
      </c>
      <c r="S141" s="18">
        <v>7562</v>
      </c>
      <c r="T141" s="18">
        <v>7378.0000000000009</v>
      </c>
      <c r="U141" s="31" t="s">
        <v>458</v>
      </c>
      <c r="V141" s="31">
        <v>0</v>
      </c>
      <c r="W141" s="18">
        <v>7562</v>
      </c>
      <c r="X141" s="18">
        <v>7378.0000000000009</v>
      </c>
      <c r="Y141" s="31" t="str">
        <f t="shared" si="21"/>
        <v>A-MLV-0.01</v>
      </c>
      <c r="Z141" s="18">
        <f t="shared" si="22"/>
        <v>238.00000000000003</v>
      </c>
      <c r="AA141" s="18">
        <f t="shared" si="23"/>
        <v>233.09873385944707</v>
      </c>
      <c r="AB141" s="18">
        <f t="shared" si="24"/>
        <v>7226.0607496428593</v>
      </c>
    </row>
    <row r="142" spans="1:28" x14ac:dyDescent="0.2">
      <c r="A142" s="31" t="str">
        <f t="shared" si="20"/>
        <v>Mystic Diamond-MLV-0.01</v>
      </c>
      <c r="B142">
        <v>1136</v>
      </c>
      <c r="C142" t="s">
        <v>406</v>
      </c>
      <c r="D142" s="100" t="s">
        <v>400</v>
      </c>
      <c r="E142" s="100" t="s">
        <v>398</v>
      </c>
      <c r="F142" s="143">
        <v>0.01</v>
      </c>
      <c r="G142" t="s">
        <v>269</v>
      </c>
      <c r="H142" t="s">
        <v>393</v>
      </c>
      <c r="I142">
        <v>200</v>
      </c>
      <c r="J142" t="s">
        <v>266</v>
      </c>
      <c r="K142" t="s">
        <v>269</v>
      </c>
      <c r="L142" t="s">
        <v>392</v>
      </c>
      <c r="M142" t="s">
        <v>411</v>
      </c>
      <c r="N142" t="s">
        <v>284</v>
      </c>
      <c r="O142" s="38">
        <v>7.0000000000000007E-2</v>
      </c>
      <c r="P142" s="31">
        <v>31</v>
      </c>
      <c r="Q142" s="18">
        <v>108500</v>
      </c>
      <c r="R142" s="18">
        <v>108500</v>
      </c>
      <c r="S142" s="18">
        <v>7924</v>
      </c>
      <c r="T142" s="18">
        <v>7595.0000000000009</v>
      </c>
      <c r="U142" s="31" t="s">
        <v>458</v>
      </c>
      <c r="V142" s="31">
        <v>0</v>
      </c>
      <c r="W142" s="18">
        <v>7924</v>
      </c>
      <c r="X142" s="18">
        <v>7595.0000000000009</v>
      </c>
      <c r="Y142" s="31" t="str">
        <f t="shared" si="21"/>
        <v>A-MLV-0.01</v>
      </c>
      <c r="Z142" s="18">
        <f t="shared" si="22"/>
        <v>245.00000000000003</v>
      </c>
      <c r="AA142" s="18">
        <f t="shared" si="23"/>
        <v>233.09873385944707</v>
      </c>
      <c r="AB142" s="18">
        <f t="shared" si="24"/>
        <v>7226.0607496428593</v>
      </c>
    </row>
    <row r="143" spans="1:28" x14ac:dyDescent="0.2">
      <c r="A143" s="31" t="str">
        <f t="shared" si="20"/>
        <v>Mystic Diamond-MLV-0.01</v>
      </c>
      <c r="B143">
        <v>1137</v>
      </c>
      <c r="C143" t="s">
        <v>395</v>
      </c>
      <c r="D143" s="100" t="s">
        <v>404</v>
      </c>
      <c r="E143" s="100" t="s">
        <v>402</v>
      </c>
      <c r="F143" s="143">
        <v>0.01</v>
      </c>
      <c r="G143" t="s">
        <v>269</v>
      </c>
      <c r="H143" t="s">
        <v>393</v>
      </c>
      <c r="I143">
        <v>200</v>
      </c>
      <c r="J143" t="s">
        <v>266</v>
      </c>
      <c r="K143" t="s">
        <v>265</v>
      </c>
      <c r="L143" t="s">
        <v>392</v>
      </c>
      <c r="M143" t="s">
        <v>411</v>
      </c>
      <c r="N143" t="s">
        <v>284</v>
      </c>
      <c r="O143" s="38">
        <v>7.0000000000000007E-2</v>
      </c>
      <c r="P143" s="31">
        <v>31</v>
      </c>
      <c r="Q143" s="18">
        <v>93885.71</v>
      </c>
      <c r="R143" s="18">
        <v>88571</v>
      </c>
      <c r="S143" s="18">
        <v>6824</v>
      </c>
      <c r="T143" s="18">
        <v>6571.9997000000012</v>
      </c>
      <c r="U143" s="31" t="s">
        <v>458</v>
      </c>
      <c r="V143" s="31">
        <v>0</v>
      </c>
      <c r="W143" s="18">
        <v>6824</v>
      </c>
      <c r="X143" s="18">
        <v>6571.9997000000012</v>
      </c>
      <c r="Y143" s="31" t="str">
        <f t="shared" si="21"/>
        <v>B-MLV-0.01</v>
      </c>
      <c r="Z143" s="18">
        <f t="shared" si="22"/>
        <v>211.99999032258069</v>
      </c>
      <c r="AA143" s="18">
        <f t="shared" si="23"/>
        <v>207.33333201075268</v>
      </c>
      <c r="AB143" s="18">
        <f t="shared" si="24"/>
        <v>6427.3332923333328</v>
      </c>
    </row>
    <row r="144" spans="1:28" x14ac:dyDescent="0.2">
      <c r="A144" s="31" t="str">
        <f t="shared" si="20"/>
        <v>Ring of Fire-MLV-0.05</v>
      </c>
      <c r="B144">
        <v>1138</v>
      </c>
      <c r="C144" t="s">
        <v>401</v>
      </c>
      <c r="D144" s="100" t="s">
        <v>396</v>
      </c>
      <c r="E144" s="100" t="s">
        <v>403</v>
      </c>
      <c r="F144" s="143">
        <v>0.05</v>
      </c>
      <c r="G144" t="s">
        <v>269</v>
      </c>
      <c r="H144" t="s">
        <v>393</v>
      </c>
      <c r="I144">
        <v>90</v>
      </c>
      <c r="J144" t="s">
        <v>266</v>
      </c>
      <c r="K144" t="s">
        <v>269</v>
      </c>
      <c r="L144" t="s">
        <v>399</v>
      </c>
      <c r="M144" t="s">
        <v>411</v>
      </c>
      <c r="N144" t="s">
        <v>283</v>
      </c>
      <c r="O144" s="38">
        <v>4.36E-2</v>
      </c>
      <c r="P144" s="31">
        <v>31</v>
      </c>
      <c r="Q144" s="18">
        <v>126559.65</v>
      </c>
      <c r="R144" s="18">
        <v>38448</v>
      </c>
      <c r="S144" s="18">
        <v>5544</v>
      </c>
      <c r="T144" s="18">
        <v>5518.0007399999995</v>
      </c>
      <c r="U144" s="31" t="s">
        <v>458</v>
      </c>
      <c r="V144" s="31">
        <v>0</v>
      </c>
      <c r="W144" s="18">
        <v>5544</v>
      </c>
      <c r="X144" s="18">
        <v>5518.0007399999995</v>
      </c>
      <c r="Y144" s="31" t="str">
        <f t="shared" si="21"/>
        <v>C-MLV-0.05</v>
      </c>
      <c r="Z144" s="18">
        <f t="shared" si="22"/>
        <v>178.00002387096774</v>
      </c>
      <c r="AA144" s="18">
        <f t="shared" si="23"/>
        <v>189.44888490449438</v>
      </c>
      <c r="AB144" s="18">
        <f t="shared" si="24"/>
        <v>5872.9154320393254</v>
      </c>
    </row>
    <row r="145" spans="1:28" x14ac:dyDescent="0.2">
      <c r="A145" s="31" t="str">
        <f t="shared" si="20"/>
        <v>Ring of Fire-MLV-0.05</v>
      </c>
      <c r="B145">
        <v>1139</v>
      </c>
      <c r="C145" t="s">
        <v>401</v>
      </c>
      <c r="D145" s="100" t="s">
        <v>396</v>
      </c>
      <c r="E145" s="100" t="s">
        <v>396</v>
      </c>
      <c r="F145" s="143">
        <v>0.05</v>
      </c>
      <c r="G145" t="s">
        <v>269</v>
      </c>
      <c r="H145" t="s">
        <v>393</v>
      </c>
      <c r="I145">
        <v>90</v>
      </c>
      <c r="J145" t="s">
        <v>266</v>
      </c>
      <c r="K145" t="s">
        <v>269</v>
      </c>
      <c r="L145" t="s">
        <v>399</v>
      </c>
      <c r="M145" t="s">
        <v>411</v>
      </c>
      <c r="N145" t="s">
        <v>283</v>
      </c>
      <c r="O145" s="38">
        <v>5.3600000000000002E-2</v>
      </c>
      <c r="P145" s="31">
        <v>31</v>
      </c>
      <c r="Q145" s="18">
        <v>87910.45</v>
      </c>
      <c r="R145" s="18">
        <v>28170</v>
      </c>
      <c r="S145" s="18">
        <v>4764</v>
      </c>
      <c r="T145" s="18">
        <v>4712.0001199999997</v>
      </c>
      <c r="U145" s="31" t="s">
        <v>458</v>
      </c>
      <c r="V145" s="31">
        <v>0</v>
      </c>
      <c r="W145" s="18">
        <v>4764</v>
      </c>
      <c r="X145" s="18">
        <v>4712.0001199999997</v>
      </c>
      <c r="Y145" s="31" t="str">
        <f t="shared" si="21"/>
        <v>C-MLV-0.05</v>
      </c>
      <c r="Z145" s="18">
        <f t="shared" si="22"/>
        <v>152.00000387096773</v>
      </c>
      <c r="AA145" s="18">
        <f t="shared" si="23"/>
        <v>189.44888490449438</v>
      </c>
      <c r="AB145" s="18">
        <f t="shared" si="24"/>
        <v>5872.9154320393254</v>
      </c>
    </row>
    <row r="146" spans="1:28" x14ac:dyDescent="0.2">
      <c r="A146" s="31" t="str">
        <f t="shared" si="20"/>
        <v>Ring of Fire-MLV-0.05</v>
      </c>
      <c r="B146">
        <v>1140</v>
      </c>
      <c r="C146" t="s">
        <v>401</v>
      </c>
      <c r="D146" s="100" t="s">
        <v>396</v>
      </c>
      <c r="E146" s="100" t="s">
        <v>402</v>
      </c>
      <c r="F146" s="143">
        <v>0.05</v>
      </c>
      <c r="G146" t="s">
        <v>269</v>
      </c>
      <c r="H146" t="s">
        <v>393</v>
      </c>
      <c r="I146">
        <v>90</v>
      </c>
      <c r="J146" t="s">
        <v>266</v>
      </c>
      <c r="K146" t="s">
        <v>269</v>
      </c>
      <c r="L146" t="s">
        <v>399</v>
      </c>
      <c r="M146" t="s">
        <v>411</v>
      </c>
      <c r="N146" t="s">
        <v>283</v>
      </c>
      <c r="O146" s="38">
        <v>4.36E-2</v>
      </c>
      <c r="P146" s="31">
        <v>31</v>
      </c>
      <c r="Q146" s="18">
        <v>127981.65</v>
      </c>
      <c r="R146" s="18">
        <v>39391</v>
      </c>
      <c r="S146" s="18">
        <v>5615</v>
      </c>
      <c r="T146" s="18">
        <v>5579.9999399999997</v>
      </c>
      <c r="U146" s="31" t="s">
        <v>458</v>
      </c>
      <c r="V146" s="31">
        <v>0</v>
      </c>
      <c r="W146" s="18">
        <v>5615</v>
      </c>
      <c r="X146" s="18">
        <v>5579.9999399999997</v>
      </c>
      <c r="Y146" s="31" t="str">
        <f t="shared" si="21"/>
        <v>C-MLV-0.05</v>
      </c>
      <c r="Z146" s="18">
        <f t="shared" si="22"/>
        <v>179.99999806451612</v>
      </c>
      <c r="AA146" s="18">
        <f t="shared" si="23"/>
        <v>189.44888490449438</v>
      </c>
      <c r="AB146" s="18">
        <f t="shared" si="24"/>
        <v>5872.9154320393254</v>
      </c>
    </row>
    <row r="147" spans="1:28" x14ac:dyDescent="0.2">
      <c r="A147" s="31" t="str">
        <f t="shared" si="20"/>
        <v>Ring of Fire-MLV-0.05</v>
      </c>
      <c r="B147">
        <v>1141</v>
      </c>
      <c r="C147" t="s">
        <v>401</v>
      </c>
      <c r="D147" s="100" t="s">
        <v>396</v>
      </c>
      <c r="E147" s="100" t="s">
        <v>398</v>
      </c>
      <c r="F147" s="143">
        <v>0.05</v>
      </c>
      <c r="G147" t="s">
        <v>269</v>
      </c>
      <c r="H147" t="s">
        <v>393</v>
      </c>
      <c r="I147">
        <v>90</v>
      </c>
      <c r="J147" t="s">
        <v>266</v>
      </c>
      <c r="K147" t="s">
        <v>269</v>
      </c>
      <c r="L147" t="s">
        <v>399</v>
      </c>
      <c r="M147" t="s">
        <v>411</v>
      </c>
      <c r="N147" t="s">
        <v>283</v>
      </c>
      <c r="O147" s="38">
        <v>5.3600000000000002E-2</v>
      </c>
      <c r="P147" s="31">
        <v>31</v>
      </c>
      <c r="Q147" s="18">
        <v>102947.75</v>
      </c>
      <c r="R147" s="18">
        <v>33446</v>
      </c>
      <c r="S147" s="18">
        <v>5588</v>
      </c>
      <c r="T147" s="18">
        <v>5517.9994000000006</v>
      </c>
      <c r="U147" s="31" t="s">
        <v>458</v>
      </c>
      <c r="V147" s="31">
        <v>0</v>
      </c>
      <c r="W147" s="18">
        <v>5588</v>
      </c>
      <c r="X147" s="18">
        <v>5517.9994000000006</v>
      </c>
      <c r="Y147" s="31" t="str">
        <f t="shared" si="21"/>
        <v>C-MLV-0.05</v>
      </c>
      <c r="Z147" s="18">
        <f t="shared" si="22"/>
        <v>177.99998064516132</v>
      </c>
      <c r="AA147" s="18">
        <f t="shared" si="23"/>
        <v>189.44888490449438</v>
      </c>
      <c r="AB147" s="18">
        <f t="shared" si="24"/>
        <v>5872.9154320393254</v>
      </c>
    </row>
    <row r="148" spans="1:28" x14ac:dyDescent="0.2">
      <c r="A148" s="31" t="str">
        <f t="shared" si="20"/>
        <v>Ring of Fire-MLV-0.05</v>
      </c>
      <c r="B148">
        <v>1142</v>
      </c>
      <c r="C148" t="s">
        <v>401</v>
      </c>
      <c r="D148" s="100" t="s">
        <v>396</v>
      </c>
      <c r="E148" s="100" t="s">
        <v>404</v>
      </c>
      <c r="F148" s="143">
        <v>0.05</v>
      </c>
      <c r="G148" t="s">
        <v>269</v>
      </c>
      <c r="H148" t="s">
        <v>393</v>
      </c>
      <c r="I148">
        <v>90</v>
      </c>
      <c r="J148" t="s">
        <v>266</v>
      </c>
      <c r="K148" t="s">
        <v>269</v>
      </c>
      <c r="L148" t="s">
        <v>399</v>
      </c>
      <c r="M148" t="s">
        <v>411</v>
      </c>
      <c r="N148" t="s">
        <v>283</v>
      </c>
      <c r="O148" s="38">
        <v>4.36E-2</v>
      </c>
      <c r="P148" s="31">
        <v>31</v>
      </c>
      <c r="Q148" s="18">
        <v>113761.45</v>
      </c>
      <c r="R148" s="18">
        <v>53222</v>
      </c>
      <c r="S148" s="18">
        <v>5196</v>
      </c>
      <c r="T148" s="18">
        <v>4959.9992199999997</v>
      </c>
      <c r="U148" s="31" t="s">
        <v>458</v>
      </c>
      <c r="V148" s="31">
        <v>0</v>
      </c>
      <c r="W148" s="18">
        <v>5196</v>
      </c>
      <c r="X148" s="18">
        <v>4959.9992199999997</v>
      </c>
      <c r="Y148" s="31" t="str">
        <f t="shared" si="21"/>
        <v>C-MLV-0.05</v>
      </c>
      <c r="Z148" s="18">
        <f t="shared" si="22"/>
        <v>159.99997483870968</v>
      </c>
      <c r="AA148" s="18">
        <f t="shared" si="23"/>
        <v>189.44888490449438</v>
      </c>
      <c r="AB148" s="18">
        <f t="shared" si="24"/>
        <v>5872.9154320393254</v>
      </c>
    </row>
    <row r="149" spans="1:28" x14ac:dyDescent="0.2">
      <c r="A149" s="31" t="str">
        <f t="shared" si="20"/>
        <v>Ring of Fire-MLV-0.05</v>
      </c>
      <c r="B149">
        <v>1143</v>
      </c>
      <c r="C149" t="s">
        <v>401</v>
      </c>
      <c r="D149" s="100" t="s">
        <v>396</v>
      </c>
      <c r="E149" s="100" t="s">
        <v>394</v>
      </c>
      <c r="F149" s="143">
        <v>0.05</v>
      </c>
      <c r="G149" t="s">
        <v>269</v>
      </c>
      <c r="H149" t="s">
        <v>393</v>
      </c>
      <c r="I149">
        <v>90</v>
      </c>
      <c r="J149" t="s">
        <v>266</v>
      </c>
      <c r="K149" t="s">
        <v>269</v>
      </c>
      <c r="L149" t="s">
        <v>399</v>
      </c>
      <c r="M149" t="s">
        <v>411</v>
      </c>
      <c r="N149" t="s">
        <v>283</v>
      </c>
      <c r="O149" s="38">
        <v>5.3600000000000002E-2</v>
      </c>
      <c r="P149" s="31">
        <v>31</v>
      </c>
      <c r="Q149" s="18">
        <v>101791.05</v>
      </c>
      <c r="R149" s="18">
        <v>29763</v>
      </c>
      <c r="S149" s="18">
        <v>5456</v>
      </c>
      <c r="T149" s="18">
        <v>5456.0002800000002</v>
      </c>
      <c r="U149" s="31" t="s">
        <v>458</v>
      </c>
      <c r="V149" s="31">
        <v>0</v>
      </c>
      <c r="W149" s="18">
        <v>5456</v>
      </c>
      <c r="X149" s="18">
        <v>5456.0002800000002</v>
      </c>
      <c r="Y149" s="31" t="str">
        <f t="shared" si="21"/>
        <v>C-MLV-0.05</v>
      </c>
      <c r="Z149" s="18">
        <f t="shared" si="22"/>
        <v>176.00000903225808</v>
      </c>
      <c r="AA149" s="18">
        <f t="shared" si="23"/>
        <v>189.44888490449438</v>
      </c>
      <c r="AB149" s="18">
        <f t="shared" si="24"/>
        <v>5872.9154320393254</v>
      </c>
    </row>
    <row r="150" spans="1:28" x14ac:dyDescent="0.2">
      <c r="A150" s="31" t="str">
        <f t="shared" si="20"/>
        <v>Sushi Fever-MLV-0.01</v>
      </c>
      <c r="B150">
        <v>1144</v>
      </c>
      <c r="C150" t="s">
        <v>406</v>
      </c>
      <c r="D150" s="100" t="s">
        <v>400</v>
      </c>
      <c r="E150" s="100" t="s">
        <v>404</v>
      </c>
      <c r="F150" s="143">
        <v>0.01</v>
      </c>
      <c r="G150" t="s">
        <v>269</v>
      </c>
      <c r="H150" t="s">
        <v>393</v>
      </c>
      <c r="I150">
        <v>200</v>
      </c>
      <c r="J150" t="s">
        <v>266</v>
      </c>
      <c r="K150" t="s">
        <v>269</v>
      </c>
      <c r="L150" t="s">
        <v>392</v>
      </c>
      <c r="M150" t="s">
        <v>411</v>
      </c>
      <c r="N150" t="s">
        <v>282</v>
      </c>
      <c r="O150" s="38">
        <v>7.0000000000000007E-2</v>
      </c>
      <c r="P150" s="31">
        <v>31</v>
      </c>
      <c r="Q150" s="18">
        <v>89900</v>
      </c>
      <c r="R150" s="18">
        <v>68106</v>
      </c>
      <c r="S150" s="18">
        <v>6398</v>
      </c>
      <c r="T150" s="18">
        <v>6293.0000000000009</v>
      </c>
      <c r="U150" s="31" t="s">
        <v>458</v>
      </c>
      <c r="V150" s="31">
        <v>0</v>
      </c>
      <c r="W150" s="18">
        <v>6398</v>
      </c>
      <c r="X150" s="18">
        <v>6293.0000000000009</v>
      </c>
      <c r="Y150" s="31" t="str">
        <f t="shared" si="21"/>
        <v>A-MLV-0.01</v>
      </c>
      <c r="Z150" s="18">
        <f t="shared" si="22"/>
        <v>203.00000000000003</v>
      </c>
      <c r="AA150" s="18">
        <f t="shared" si="23"/>
        <v>233.09873385944707</v>
      </c>
      <c r="AB150" s="18">
        <f t="shared" si="24"/>
        <v>7226.0607496428593</v>
      </c>
    </row>
    <row r="151" spans="1:28" x14ac:dyDescent="0.2">
      <c r="A151" s="31" t="str">
        <f t="shared" si="20"/>
        <v>Sushi Fever-MLV-0.01</v>
      </c>
      <c r="B151">
        <v>1145</v>
      </c>
      <c r="C151" t="s">
        <v>406</v>
      </c>
      <c r="D151" s="100" t="s">
        <v>400</v>
      </c>
      <c r="E151" s="100" t="s">
        <v>394</v>
      </c>
      <c r="F151" s="143">
        <v>0.01</v>
      </c>
      <c r="G151" t="s">
        <v>269</v>
      </c>
      <c r="H151" t="s">
        <v>393</v>
      </c>
      <c r="I151">
        <v>200</v>
      </c>
      <c r="J151" t="s">
        <v>266</v>
      </c>
      <c r="K151" t="s">
        <v>269</v>
      </c>
      <c r="L151" t="s">
        <v>392</v>
      </c>
      <c r="M151" t="s">
        <v>411</v>
      </c>
      <c r="N151" t="s">
        <v>282</v>
      </c>
      <c r="O151" s="38">
        <v>7.0000000000000007E-2</v>
      </c>
      <c r="P151" s="31">
        <v>31</v>
      </c>
      <c r="Q151" s="18">
        <v>102742.86</v>
      </c>
      <c r="R151" s="18">
        <v>87070</v>
      </c>
      <c r="S151" s="18">
        <v>7396</v>
      </c>
      <c r="T151" s="18">
        <v>7192.0002000000004</v>
      </c>
      <c r="U151" s="31" t="s">
        <v>458</v>
      </c>
      <c r="V151" s="31">
        <v>0</v>
      </c>
      <c r="W151" s="18">
        <v>7396</v>
      </c>
      <c r="X151" s="18">
        <v>7192.0002000000004</v>
      </c>
      <c r="Y151" s="31" t="str">
        <f t="shared" si="21"/>
        <v>A-MLV-0.01</v>
      </c>
      <c r="Z151" s="18">
        <f t="shared" si="22"/>
        <v>232.0000064516129</v>
      </c>
      <c r="AA151" s="18">
        <f t="shared" si="23"/>
        <v>233.09873385944707</v>
      </c>
      <c r="AB151" s="18">
        <f t="shared" si="24"/>
        <v>7226.0607496428593</v>
      </c>
    </row>
    <row r="152" spans="1:28" x14ac:dyDescent="0.2">
      <c r="A152" s="31" t="str">
        <f t="shared" si="20"/>
        <v>Sushi Fever-MLV-0.01</v>
      </c>
      <c r="B152">
        <v>1146</v>
      </c>
      <c r="C152" t="s">
        <v>395</v>
      </c>
      <c r="D152" s="100" t="s">
        <v>404</v>
      </c>
      <c r="E152" s="100" t="s">
        <v>394</v>
      </c>
      <c r="F152" s="143">
        <v>0.01</v>
      </c>
      <c r="G152" t="s">
        <v>269</v>
      </c>
      <c r="H152" t="s">
        <v>393</v>
      </c>
      <c r="I152">
        <v>200</v>
      </c>
      <c r="J152" t="s">
        <v>266</v>
      </c>
      <c r="K152" t="s">
        <v>265</v>
      </c>
      <c r="L152" t="s">
        <v>392</v>
      </c>
      <c r="M152" t="s">
        <v>411</v>
      </c>
      <c r="N152" t="s">
        <v>282</v>
      </c>
      <c r="O152" s="38">
        <v>7.0000000000000007E-2</v>
      </c>
      <c r="P152" s="31">
        <v>31</v>
      </c>
      <c r="Q152" s="18">
        <v>91671.43</v>
      </c>
      <c r="R152" s="18">
        <v>80414</v>
      </c>
      <c r="S152" s="18">
        <v>6620</v>
      </c>
      <c r="T152" s="18">
        <v>6417.0001000000002</v>
      </c>
      <c r="U152" s="31" t="s">
        <v>458</v>
      </c>
      <c r="V152" s="31">
        <v>0</v>
      </c>
      <c r="W152" s="18">
        <v>6620</v>
      </c>
      <c r="X152" s="18">
        <v>6417.0001000000002</v>
      </c>
      <c r="Y152" s="31" t="str">
        <f t="shared" si="21"/>
        <v>B-MLV-0.01</v>
      </c>
      <c r="Z152" s="18">
        <f t="shared" si="22"/>
        <v>207.00000322580647</v>
      </c>
      <c r="AA152" s="18">
        <f t="shared" si="23"/>
        <v>207.33333201075268</v>
      </c>
      <c r="AB152" s="18">
        <f t="shared" si="24"/>
        <v>6427.3332923333328</v>
      </c>
    </row>
    <row r="153" spans="1:28" x14ac:dyDescent="0.2">
      <c r="A153" s="31" t="str">
        <f t="shared" si="20"/>
        <v>Fifty Hand Poker-Poker-0.01</v>
      </c>
      <c r="B153">
        <v>1147</v>
      </c>
      <c r="C153" t="s">
        <v>406</v>
      </c>
      <c r="D153" s="100" t="s">
        <v>410</v>
      </c>
      <c r="E153" s="100" t="s">
        <v>403</v>
      </c>
      <c r="F153" s="143">
        <v>0.01</v>
      </c>
      <c r="G153" t="s">
        <v>269</v>
      </c>
      <c r="H153" t="s">
        <v>393</v>
      </c>
      <c r="I153">
        <v>250</v>
      </c>
      <c r="J153" t="s">
        <v>272</v>
      </c>
      <c r="K153" t="s">
        <v>269</v>
      </c>
      <c r="L153" t="s">
        <v>392</v>
      </c>
      <c r="M153" t="s">
        <v>391</v>
      </c>
      <c r="N153" t="s">
        <v>281</v>
      </c>
      <c r="O153" s="38">
        <v>2.5000000000000001E-2</v>
      </c>
      <c r="P153" s="31">
        <v>31</v>
      </c>
      <c r="Q153" s="18">
        <v>162440</v>
      </c>
      <c r="R153" s="18">
        <v>196897</v>
      </c>
      <c r="S153" s="18">
        <v>4352</v>
      </c>
      <c r="T153" s="18">
        <v>4061</v>
      </c>
      <c r="U153" s="31" t="s">
        <v>862</v>
      </c>
      <c r="V153" s="31">
        <v>465</v>
      </c>
      <c r="W153" s="18">
        <v>3887</v>
      </c>
      <c r="X153" s="18">
        <v>3596</v>
      </c>
      <c r="Y153" s="31" t="str">
        <f t="shared" si="21"/>
        <v>A-Poker-0.01</v>
      </c>
      <c r="Z153" s="18">
        <f t="shared" si="22"/>
        <v>116</v>
      </c>
      <c r="AA153" s="18">
        <f t="shared" si="23"/>
        <v>99.8</v>
      </c>
      <c r="AB153" s="18">
        <f t="shared" si="24"/>
        <v>3093.7999999999997</v>
      </c>
    </row>
    <row r="154" spans="1:28" x14ac:dyDescent="0.2">
      <c r="A154" s="31" t="str">
        <f t="shared" si="20"/>
        <v>Fifty Hand Poker-Poker-0.01</v>
      </c>
      <c r="B154">
        <v>1148</v>
      </c>
      <c r="C154" t="s">
        <v>406</v>
      </c>
      <c r="D154" s="100" t="s">
        <v>410</v>
      </c>
      <c r="E154" s="100" t="s">
        <v>396</v>
      </c>
      <c r="F154" s="143">
        <v>0.01</v>
      </c>
      <c r="G154" t="s">
        <v>269</v>
      </c>
      <c r="H154" t="s">
        <v>393</v>
      </c>
      <c r="I154">
        <v>250</v>
      </c>
      <c r="J154" t="s">
        <v>272</v>
      </c>
      <c r="K154" t="s">
        <v>269</v>
      </c>
      <c r="L154" t="s">
        <v>392</v>
      </c>
      <c r="M154" t="s">
        <v>391</v>
      </c>
      <c r="N154" t="s">
        <v>281</v>
      </c>
      <c r="O154" s="38">
        <v>2.5000000000000001E-2</v>
      </c>
      <c r="P154" s="31">
        <v>31</v>
      </c>
      <c r="Q154" s="18">
        <v>121520</v>
      </c>
      <c r="R154" s="18">
        <v>88378</v>
      </c>
      <c r="S154" s="18">
        <v>3144</v>
      </c>
      <c r="T154" s="18">
        <v>3038</v>
      </c>
      <c r="U154" s="31" t="s">
        <v>862</v>
      </c>
      <c r="V154" s="31">
        <v>465</v>
      </c>
      <c r="W154" s="18">
        <v>2679</v>
      </c>
      <c r="X154" s="18">
        <v>2573</v>
      </c>
      <c r="Y154" s="31" t="str">
        <f t="shared" si="21"/>
        <v>A-Poker-0.01</v>
      </c>
      <c r="Z154" s="18">
        <f t="shared" si="22"/>
        <v>83</v>
      </c>
      <c r="AA154" s="18">
        <f t="shared" si="23"/>
        <v>99.8</v>
      </c>
      <c r="AB154" s="18">
        <f t="shared" si="24"/>
        <v>3093.7999999999997</v>
      </c>
    </row>
    <row r="155" spans="1:28" x14ac:dyDescent="0.2">
      <c r="A155" s="31" t="str">
        <f t="shared" si="20"/>
        <v>Fifty Hand Poker-Poker-0.01</v>
      </c>
      <c r="B155">
        <v>1149</v>
      </c>
      <c r="C155" t="s">
        <v>406</v>
      </c>
      <c r="D155" s="100" t="s">
        <v>410</v>
      </c>
      <c r="E155" s="100" t="s">
        <v>402</v>
      </c>
      <c r="F155" s="143">
        <v>0.01</v>
      </c>
      <c r="G155" t="s">
        <v>269</v>
      </c>
      <c r="H155" t="s">
        <v>393</v>
      </c>
      <c r="I155">
        <v>250</v>
      </c>
      <c r="J155" t="s">
        <v>272</v>
      </c>
      <c r="K155" t="s">
        <v>269</v>
      </c>
      <c r="L155" t="s">
        <v>392</v>
      </c>
      <c r="M155" t="s">
        <v>391</v>
      </c>
      <c r="N155" t="s">
        <v>281</v>
      </c>
      <c r="O155" s="38">
        <v>2.5000000000000001E-2</v>
      </c>
      <c r="P155" s="31">
        <v>31</v>
      </c>
      <c r="Q155" s="18">
        <v>128960</v>
      </c>
      <c r="R155" s="18">
        <v>161200</v>
      </c>
      <c r="S155" s="18">
        <v>3460</v>
      </c>
      <c r="T155" s="18">
        <v>3224</v>
      </c>
      <c r="U155" s="31" t="s">
        <v>862</v>
      </c>
      <c r="V155" s="31">
        <v>465</v>
      </c>
      <c r="W155" s="18">
        <v>2995</v>
      </c>
      <c r="X155" s="18">
        <v>2759</v>
      </c>
      <c r="Y155" s="31" t="str">
        <f t="shared" si="21"/>
        <v>A-Poker-0.01</v>
      </c>
      <c r="Z155" s="18">
        <f t="shared" si="22"/>
        <v>89</v>
      </c>
      <c r="AA155" s="18">
        <f t="shared" si="23"/>
        <v>99.8</v>
      </c>
      <c r="AB155" s="18">
        <f t="shared" si="24"/>
        <v>3093.7999999999997</v>
      </c>
    </row>
    <row r="156" spans="1:28" x14ac:dyDescent="0.2">
      <c r="A156" s="31" t="str">
        <f t="shared" si="20"/>
        <v>Fifty Hand Poker-Poker-0.01</v>
      </c>
      <c r="B156">
        <v>1150</v>
      </c>
      <c r="C156" t="s">
        <v>406</v>
      </c>
      <c r="D156" s="100" t="s">
        <v>410</v>
      </c>
      <c r="E156" s="100" t="s">
        <v>398</v>
      </c>
      <c r="F156" s="143">
        <v>0.01</v>
      </c>
      <c r="G156" t="s">
        <v>269</v>
      </c>
      <c r="H156" t="s">
        <v>393</v>
      </c>
      <c r="I156">
        <v>250</v>
      </c>
      <c r="J156" t="s">
        <v>272</v>
      </c>
      <c r="K156" t="s">
        <v>269</v>
      </c>
      <c r="L156" t="s">
        <v>392</v>
      </c>
      <c r="M156" t="s">
        <v>391</v>
      </c>
      <c r="N156" t="s">
        <v>281</v>
      </c>
      <c r="O156" s="38">
        <v>2.5000000000000001E-2</v>
      </c>
      <c r="P156" s="31">
        <v>31</v>
      </c>
      <c r="Q156" s="18">
        <v>135160</v>
      </c>
      <c r="R156" s="18">
        <v>128724</v>
      </c>
      <c r="S156" s="18">
        <v>3570</v>
      </c>
      <c r="T156" s="18">
        <v>3379</v>
      </c>
      <c r="U156" s="31" t="s">
        <v>862</v>
      </c>
      <c r="V156" s="31">
        <v>465</v>
      </c>
      <c r="W156" s="18">
        <v>3105</v>
      </c>
      <c r="X156" s="18">
        <v>2914</v>
      </c>
      <c r="Y156" s="31" t="str">
        <f t="shared" si="21"/>
        <v>A-Poker-0.01</v>
      </c>
      <c r="Z156" s="18">
        <f t="shared" si="22"/>
        <v>94</v>
      </c>
      <c r="AA156" s="18">
        <f t="shared" si="23"/>
        <v>99.8</v>
      </c>
      <c r="AB156" s="18">
        <f t="shared" si="24"/>
        <v>3093.7999999999997</v>
      </c>
    </row>
    <row r="157" spans="1:28" x14ac:dyDescent="0.2">
      <c r="A157" s="31" t="str">
        <f t="shared" si="20"/>
        <v>Fifty Hand Poker-Poker-0.01</v>
      </c>
      <c r="B157">
        <v>1151</v>
      </c>
      <c r="C157" t="s">
        <v>406</v>
      </c>
      <c r="D157" s="100" t="s">
        <v>410</v>
      </c>
      <c r="E157" s="100" t="s">
        <v>404</v>
      </c>
      <c r="F157" s="143">
        <v>0.01</v>
      </c>
      <c r="G157" t="s">
        <v>269</v>
      </c>
      <c r="H157" t="s">
        <v>393</v>
      </c>
      <c r="I157">
        <v>250</v>
      </c>
      <c r="J157" t="s">
        <v>272</v>
      </c>
      <c r="K157" t="s">
        <v>269</v>
      </c>
      <c r="L157" t="s">
        <v>392</v>
      </c>
      <c r="M157" t="s">
        <v>391</v>
      </c>
      <c r="N157" t="s">
        <v>281</v>
      </c>
      <c r="O157" s="38">
        <v>2.5000000000000001E-2</v>
      </c>
      <c r="P157" s="31">
        <v>31</v>
      </c>
      <c r="Q157" s="18">
        <v>163680</v>
      </c>
      <c r="R157" s="18">
        <v>218240</v>
      </c>
      <c r="S157" s="18">
        <v>4406</v>
      </c>
      <c r="T157" s="18">
        <v>4092</v>
      </c>
      <c r="U157" s="31" t="s">
        <v>862</v>
      </c>
      <c r="V157" s="31">
        <v>465</v>
      </c>
      <c r="W157" s="18">
        <v>3941</v>
      </c>
      <c r="X157" s="18">
        <v>3627</v>
      </c>
      <c r="Y157" s="31" t="str">
        <f t="shared" si="21"/>
        <v>A-Poker-0.01</v>
      </c>
      <c r="Z157" s="18">
        <f t="shared" si="22"/>
        <v>117</v>
      </c>
      <c r="AA157" s="18">
        <f t="shared" si="23"/>
        <v>99.8</v>
      </c>
      <c r="AB157" s="18">
        <f t="shared" si="24"/>
        <v>3093.7999999999997</v>
      </c>
    </row>
    <row r="158" spans="1:28" x14ac:dyDescent="0.2">
      <c r="A158" s="31" t="str">
        <f t="shared" si="20"/>
        <v>Pawn Shop-MLV-0.05</v>
      </c>
      <c r="B158">
        <v>1152</v>
      </c>
      <c r="C158" t="s">
        <v>406</v>
      </c>
      <c r="D158" s="100" t="s">
        <v>398</v>
      </c>
      <c r="E158" s="100" t="s">
        <v>398</v>
      </c>
      <c r="F158" s="143">
        <v>0.05</v>
      </c>
      <c r="G158" t="s">
        <v>269</v>
      </c>
      <c r="H158" t="s">
        <v>393</v>
      </c>
      <c r="I158">
        <v>75</v>
      </c>
      <c r="J158" t="s">
        <v>266</v>
      </c>
      <c r="K158" t="s">
        <v>269</v>
      </c>
      <c r="L158" t="s">
        <v>392</v>
      </c>
      <c r="M158" t="s">
        <v>391</v>
      </c>
      <c r="N158" t="s">
        <v>276</v>
      </c>
      <c r="O158" s="38">
        <v>5.9400000000000001E-2</v>
      </c>
      <c r="P158" s="31">
        <v>31</v>
      </c>
      <c r="Q158" s="18">
        <v>114814.8</v>
      </c>
      <c r="R158" s="18">
        <v>47840</v>
      </c>
      <c r="S158" s="18">
        <v>6956</v>
      </c>
      <c r="T158" s="18">
        <v>6819.9991200000004</v>
      </c>
      <c r="U158" s="31" t="s">
        <v>458</v>
      </c>
      <c r="V158" s="31">
        <v>0</v>
      </c>
      <c r="W158" s="18">
        <v>6956</v>
      </c>
      <c r="X158" s="18">
        <v>6819.9991200000004</v>
      </c>
      <c r="Y158" s="31" t="str">
        <f t="shared" si="21"/>
        <v>A-MLV-0.05</v>
      </c>
      <c r="Z158" s="18">
        <f t="shared" si="22"/>
        <v>219.99997161290324</v>
      </c>
      <c r="AA158" s="18">
        <f t="shared" si="23"/>
        <v>218.63273690322583</v>
      </c>
      <c r="AB158" s="18">
        <f t="shared" si="24"/>
        <v>6777.6148440000006</v>
      </c>
    </row>
    <row r="159" spans="1:28" x14ac:dyDescent="0.2">
      <c r="A159" s="31" t="str">
        <f t="shared" si="20"/>
        <v>Pawn Shop-MLV-0.05</v>
      </c>
      <c r="B159">
        <v>1153</v>
      </c>
      <c r="C159" t="s">
        <v>406</v>
      </c>
      <c r="D159" s="100" t="s">
        <v>396</v>
      </c>
      <c r="E159" s="100" t="s">
        <v>402</v>
      </c>
      <c r="F159" s="143">
        <v>0.05</v>
      </c>
      <c r="G159" t="s">
        <v>269</v>
      </c>
      <c r="H159" t="s">
        <v>393</v>
      </c>
      <c r="I159">
        <v>75</v>
      </c>
      <c r="J159" t="s">
        <v>266</v>
      </c>
      <c r="K159" t="s">
        <v>269</v>
      </c>
      <c r="L159" t="s">
        <v>392</v>
      </c>
      <c r="M159" t="s">
        <v>391</v>
      </c>
      <c r="N159" t="s">
        <v>276</v>
      </c>
      <c r="O159" s="38">
        <v>5.9400000000000001E-2</v>
      </c>
      <c r="P159" s="31">
        <v>31</v>
      </c>
      <c r="Q159" s="18">
        <v>108552.2</v>
      </c>
      <c r="R159" s="18">
        <v>42321</v>
      </c>
      <c r="S159" s="18">
        <v>6530</v>
      </c>
      <c r="T159" s="18">
        <v>6448.0006800000001</v>
      </c>
      <c r="U159" s="31" t="s">
        <v>458</v>
      </c>
      <c r="V159" s="31">
        <v>0</v>
      </c>
      <c r="W159" s="18">
        <v>6530</v>
      </c>
      <c r="X159" s="18">
        <v>6448.0006800000001</v>
      </c>
      <c r="Y159" s="31" t="str">
        <f t="shared" si="21"/>
        <v>A-MLV-0.05</v>
      </c>
      <c r="Z159" s="18">
        <f t="shared" si="22"/>
        <v>208.00002193548389</v>
      </c>
      <c r="AA159" s="18">
        <f t="shared" si="23"/>
        <v>218.63273690322583</v>
      </c>
      <c r="AB159" s="18">
        <f t="shared" si="24"/>
        <v>6777.6148440000006</v>
      </c>
    </row>
    <row r="160" spans="1:28" x14ac:dyDescent="0.2">
      <c r="A160" s="31" t="str">
        <f t="shared" si="20"/>
        <v>Pawn Shop-MLV-0.05</v>
      </c>
      <c r="B160">
        <v>1154</v>
      </c>
      <c r="C160" t="s">
        <v>406</v>
      </c>
      <c r="D160" s="100" t="s">
        <v>396</v>
      </c>
      <c r="E160" s="100" t="s">
        <v>404</v>
      </c>
      <c r="F160" s="143">
        <v>0.05</v>
      </c>
      <c r="G160" t="s">
        <v>269</v>
      </c>
      <c r="H160" t="s">
        <v>393</v>
      </c>
      <c r="I160">
        <v>75</v>
      </c>
      <c r="J160" t="s">
        <v>266</v>
      </c>
      <c r="K160" t="s">
        <v>269</v>
      </c>
      <c r="L160" t="s">
        <v>392</v>
      </c>
      <c r="M160" t="s">
        <v>391</v>
      </c>
      <c r="N160" t="s">
        <v>276</v>
      </c>
      <c r="O160" s="38">
        <v>5.9400000000000001E-2</v>
      </c>
      <c r="P160" s="31">
        <v>31</v>
      </c>
      <c r="Q160" s="18">
        <v>110117.85</v>
      </c>
      <c r="R160" s="18">
        <v>45456</v>
      </c>
      <c r="S160" s="18">
        <v>6665</v>
      </c>
      <c r="T160" s="18">
        <v>6541.0002900000009</v>
      </c>
      <c r="U160" s="31" t="s">
        <v>458</v>
      </c>
      <c r="V160" s="31">
        <v>0</v>
      </c>
      <c r="W160" s="18">
        <v>6665</v>
      </c>
      <c r="X160" s="18">
        <v>6541.0002900000009</v>
      </c>
      <c r="Y160" s="31" t="str">
        <f t="shared" si="21"/>
        <v>A-MLV-0.05</v>
      </c>
      <c r="Z160" s="18">
        <f t="shared" si="22"/>
        <v>211.00000935483874</v>
      </c>
      <c r="AA160" s="18">
        <f t="shared" si="23"/>
        <v>218.63273690322583</v>
      </c>
      <c r="AB160" s="18">
        <f t="shared" si="24"/>
        <v>6777.6148440000006</v>
      </c>
    </row>
    <row r="161" spans="1:28" x14ac:dyDescent="0.2">
      <c r="A161" s="31" t="str">
        <f t="shared" si="20"/>
        <v>Pawn Shop-MLV-0.05</v>
      </c>
      <c r="B161">
        <v>1155</v>
      </c>
      <c r="C161" t="s">
        <v>406</v>
      </c>
      <c r="D161" s="100" t="s">
        <v>398</v>
      </c>
      <c r="E161" s="100" t="s">
        <v>403</v>
      </c>
      <c r="F161" s="143">
        <v>0.05</v>
      </c>
      <c r="G161" t="s">
        <v>269</v>
      </c>
      <c r="H161" t="s">
        <v>393</v>
      </c>
      <c r="I161">
        <v>75</v>
      </c>
      <c r="J161" t="s">
        <v>266</v>
      </c>
      <c r="K161" t="s">
        <v>269</v>
      </c>
      <c r="L161" t="s">
        <v>392</v>
      </c>
      <c r="M161" t="s">
        <v>391</v>
      </c>
      <c r="N161" t="s">
        <v>276</v>
      </c>
      <c r="O161" s="38">
        <v>5.9400000000000001E-2</v>
      </c>
      <c r="P161" s="31">
        <v>31</v>
      </c>
      <c r="Q161" s="18">
        <v>113249.15</v>
      </c>
      <c r="R161" s="18">
        <v>50333</v>
      </c>
      <c r="S161" s="18">
        <v>6906</v>
      </c>
      <c r="T161" s="18">
        <v>6726.9995099999996</v>
      </c>
      <c r="U161" s="31" t="s">
        <v>458</v>
      </c>
      <c r="V161" s="31">
        <v>0</v>
      </c>
      <c r="W161" s="18">
        <v>6906</v>
      </c>
      <c r="X161" s="18">
        <v>6726.9995099999996</v>
      </c>
      <c r="Y161" s="31" t="str">
        <f t="shared" si="21"/>
        <v>A-MLV-0.05</v>
      </c>
      <c r="Z161" s="18">
        <f t="shared" si="22"/>
        <v>216.99998419354839</v>
      </c>
      <c r="AA161" s="18">
        <f t="shared" si="23"/>
        <v>218.63273690322583</v>
      </c>
      <c r="AB161" s="18">
        <f t="shared" si="24"/>
        <v>6777.6148440000006</v>
      </c>
    </row>
    <row r="162" spans="1:28" x14ac:dyDescent="0.2">
      <c r="A162" s="31" t="str">
        <f t="shared" si="20"/>
        <v>Hollywood-MLV-0.05</v>
      </c>
      <c r="B162">
        <v>1156</v>
      </c>
      <c r="C162" t="s">
        <v>406</v>
      </c>
      <c r="D162" s="100" t="s">
        <v>398</v>
      </c>
      <c r="E162" s="100" t="s">
        <v>396</v>
      </c>
      <c r="F162" s="143">
        <v>0.05</v>
      </c>
      <c r="G162" t="s">
        <v>269</v>
      </c>
      <c r="H162" t="s">
        <v>393</v>
      </c>
      <c r="I162">
        <v>75</v>
      </c>
      <c r="J162" t="s">
        <v>266</v>
      </c>
      <c r="K162" t="s">
        <v>269</v>
      </c>
      <c r="L162" t="s">
        <v>392</v>
      </c>
      <c r="M162" t="s">
        <v>391</v>
      </c>
      <c r="N162" t="s">
        <v>280</v>
      </c>
      <c r="O162" s="38">
        <v>5.9400000000000001E-2</v>
      </c>
      <c r="P162" s="31">
        <v>31</v>
      </c>
      <c r="Q162" s="18">
        <v>116902.35</v>
      </c>
      <c r="R162" s="18">
        <v>61125</v>
      </c>
      <c r="S162" s="18">
        <v>7233</v>
      </c>
      <c r="T162" s="18">
        <v>6943.9995900000004</v>
      </c>
      <c r="U162" s="31" t="s">
        <v>458</v>
      </c>
      <c r="V162" s="31">
        <v>0</v>
      </c>
      <c r="W162" s="18">
        <v>7233</v>
      </c>
      <c r="X162" s="18">
        <v>6943.9995900000004</v>
      </c>
      <c r="Y162" s="31" t="str">
        <f t="shared" si="21"/>
        <v>A-MLV-0.05</v>
      </c>
      <c r="Z162" s="18">
        <f t="shared" si="22"/>
        <v>223.99998677419356</v>
      </c>
      <c r="AA162" s="18">
        <f t="shared" si="23"/>
        <v>218.63273690322583</v>
      </c>
      <c r="AB162" s="18">
        <f t="shared" si="24"/>
        <v>6777.6148440000006</v>
      </c>
    </row>
    <row r="163" spans="1:28" x14ac:dyDescent="0.2">
      <c r="A163" s="31" t="str">
        <f t="shared" si="20"/>
        <v>Hollywood-MLV-0.05</v>
      </c>
      <c r="B163">
        <v>1157</v>
      </c>
      <c r="C163" t="s">
        <v>406</v>
      </c>
      <c r="D163" s="100" t="s">
        <v>398</v>
      </c>
      <c r="E163" s="100" t="s">
        <v>402</v>
      </c>
      <c r="F163" s="143">
        <v>0.05</v>
      </c>
      <c r="G163" t="s">
        <v>269</v>
      </c>
      <c r="H163" t="s">
        <v>393</v>
      </c>
      <c r="I163">
        <v>75</v>
      </c>
      <c r="J163" t="s">
        <v>266</v>
      </c>
      <c r="K163" t="s">
        <v>269</v>
      </c>
      <c r="L163" t="s">
        <v>392</v>
      </c>
      <c r="M163" t="s">
        <v>391</v>
      </c>
      <c r="N163" t="s">
        <v>280</v>
      </c>
      <c r="O163" s="38">
        <v>5.9400000000000001E-2</v>
      </c>
      <c r="P163" s="31">
        <v>31</v>
      </c>
      <c r="Q163" s="18">
        <v>115858.6</v>
      </c>
      <c r="R163" s="18">
        <v>73561</v>
      </c>
      <c r="S163" s="18">
        <v>7272</v>
      </c>
      <c r="T163" s="18">
        <v>6882.0008400000006</v>
      </c>
      <c r="U163" s="31" t="s">
        <v>458</v>
      </c>
      <c r="V163" s="31">
        <v>0</v>
      </c>
      <c r="W163" s="18">
        <v>7272</v>
      </c>
      <c r="X163" s="18">
        <v>6882.0008400000006</v>
      </c>
      <c r="Y163" s="31" t="str">
        <f t="shared" si="21"/>
        <v>A-MLV-0.05</v>
      </c>
      <c r="Z163" s="18">
        <f t="shared" si="22"/>
        <v>222.0000270967742</v>
      </c>
      <c r="AA163" s="18">
        <f t="shared" si="23"/>
        <v>218.63273690322583</v>
      </c>
      <c r="AB163" s="18">
        <f t="shared" si="24"/>
        <v>6777.6148440000006</v>
      </c>
    </row>
    <row r="164" spans="1:28" x14ac:dyDescent="0.2">
      <c r="A164" s="31" t="str">
        <f t="shared" si="20"/>
        <v>Cool Cats-MLV-0.05</v>
      </c>
      <c r="B164">
        <v>1158</v>
      </c>
      <c r="C164" t="s">
        <v>406</v>
      </c>
      <c r="D164" s="100" t="s">
        <v>396</v>
      </c>
      <c r="E164" s="100" t="s">
        <v>394</v>
      </c>
      <c r="F164" s="143">
        <v>0.05</v>
      </c>
      <c r="G164" t="s">
        <v>269</v>
      </c>
      <c r="H164" t="s">
        <v>393</v>
      </c>
      <c r="I164">
        <v>75</v>
      </c>
      <c r="J164" t="s">
        <v>266</v>
      </c>
      <c r="K164" t="s">
        <v>269</v>
      </c>
      <c r="L164" t="s">
        <v>392</v>
      </c>
      <c r="M164" t="s">
        <v>391</v>
      </c>
      <c r="N164" t="s">
        <v>275</v>
      </c>
      <c r="O164" s="38">
        <v>5.9400000000000001E-2</v>
      </c>
      <c r="P164" s="31">
        <v>31</v>
      </c>
      <c r="Q164" s="18">
        <v>123643.1</v>
      </c>
      <c r="R164" s="18">
        <v>77869</v>
      </c>
      <c r="S164" s="18">
        <v>7698</v>
      </c>
      <c r="T164" s="18">
        <v>7344.4001400000006</v>
      </c>
      <c r="U164" s="31" t="s">
        <v>458</v>
      </c>
      <c r="V164" s="31">
        <v>0</v>
      </c>
      <c r="W164" s="18">
        <v>7698</v>
      </c>
      <c r="X164" s="18">
        <v>7344.4001400000006</v>
      </c>
      <c r="Y164" s="31" t="str">
        <f t="shared" si="21"/>
        <v>A-MLV-0.05</v>
      </c>
      <c r="Z164" s="18">
        <f t="shared" si="22"/>
        <v>236.91613354838711</v>
      </c>
      <c r="AA164" s="18">
        <f t="shared" si="23"/>
        <v>218.63273690322583</v>
      </c>
      <c r="AB164" s="18">
        <f t="shared" si="24"/>
        <v>6777.6148440000006</v>
      </c>
    </row>
    <row r="165" spans="1:28" x14ac:dyDescent="0.2">
      <c r="A165" s="31" t="str">
        <f t="shared" si="20"/>
        <v>Cool Cats-MLV-0.05</v>
      </c>
      <c r="B165">
        <v>1159</v>
      </c>
      <c r="C165" t="s">
        <v>406</v>
      </c>
      <c r="D165" s="100" t="s">
        <v>396</v>
      </c>
      <c r="E165" s="100" t="s">
        <v>403</v>
      </c>
      <c r="F165" s="143">
        <v>0.05</v>
      </c>
      <c r="G165" t="s">
        <v>269</v>
      </c>
      <c r="H165" t="s">
        <v>393</v>
      </c>
      <c r="I165">
        <v>75</v>
      </c>
      <c r="J165" t="s">
        <v>266</v>
      </c>
      <c r="K165" t="s">
        <v>269</v>
      </c>
      <c r="L165" t="s">
        <v>392</v>
      </c>
      <c r="M165" t="s">
        <v>391</v>
      </c>
      <c r="N165" t="s">
        <v>275</v>
      </c>
      <c r="O165" s="38">
        <v>5.9400000000000001E-2</v>
      </c>
      <c r="P165" s="31">
        <v>31</v>
      </c>
      <c r="Q165" s="18">
        <v>125989</v>
      </c>
      <c r="R165" s="18">
        <v>47715</v>
      </c>
      <c r="S165" s="18">
        <v>7180</v>
      </c>
      <c r="T165" s="18">
        <v>7483.7466000000004</v>
      </c>
      <c r="U165" s="31" t="s">
        <v>458</v>
      </c>
      <c r="V165" s="31">
        <v>0</v>
      </c>
      <c r="W165" s="18">
        <v>7180</v>
      </c>
      <c r="X165" s="18">
        <v>7483.7466000000004</v>
      </c>
      <c r="Y165" s="31" t="str">
        <f t="shared" si="21"/>
        <v>A-MLV-0.05</v>
      </c>
      <c r="Z165" s="18">
        <f t="shared" si="22"/>
        <v>241.41118064516129</v>
      </c>
      <c r="AA165" s="18">
        <f t="shared" si="23"/>
        <v>218.63273690322583</v>
      </c>
      <c r="AB165" s="18">
        <f t="shared" si="24"/>
        <v>6777.6148440000006</v>
      </c>
    </row>
    <row r="166" spans="1:28" x14ac:dyDescent="0.2">
      <c r="A166" s="31" t="str">
        <f t="shared" ref="A166:A197" si="25">_xlfn.CONCAT(N166,"-",J166,"-",F166)</f>
        <v>Big Doggies-MLV-0.01</v>
      </c>
      <c r="B166">
        <v>1160</v>
      </c>
      <c r="C166" t="s">
        <v>395</v>
      </c>
      <c r="D166" s="100" t="s">
        <v>394</v>
      </c>
      <c r="E166" s="100" t="s">
        <v>403</v>
      </c>
      <c r="F166" s="143">
        <v>0.01</v>
      </c>
      <c r="G166" t="s">
        <v>269</v>
      </c>
      <c r="H166" t="s">
        <v>393</v>
      </c>
      <c r="I166">
        <v>300</v>
      </c>
      <c r="J166" t="s">
        <v>266</v>
      </c>
      <c r="K166" t="s">
        <v>265</v>
      </c>
      <c r="L166" t="s">
        <v>392</v>
      </c>
      <c r="M166" t="s">
        <v>391</v>
      </c>
      <c r="N166" t="s">
        <v>279</v>
      </c>
      <c r="O166" s="38">
        <v>8.1900000000000001E-2</v>
      </c>
      <c r="P166" s="31">
        <v>31</v>
      </c>
      <c r="Q166" s="18">
        <v>71916.97</v>
      </c>
      <c r="R166" s="18">
        <v>36880</v>
      </c>
      <c r="S166" s="18">
        <v>5998</v>
      </c>
      <c r="T166" s="18">
        <v>5889.9998430000005</v>
      </c>
      <c r="U166" s="31" t="s">
        <v>458</v>
      </c>
      <c r="V166" s="31">
        <v>0</v>
      </c>
      <c r="W166" s="18">
        <v>5998</v>
      </c>
      <c r="X166" s="18">
        <v>5889.9998430000005</v>
      </c>
      <c r="Y166" s="31" t="str">
        <f t="shared" ref="Y166:Y197" si="26">_xlfn.CONCAT(C166,"-",J166,"-",F166)</f>
        <v>B-MLV-0.01</v>
      </c>
      <c r="Z166" s="18">
        <f t="shared" ref="Z166:Z197" si="27">X166/P166</f>
        <v>189.9999949354839</v>
      </c>
      <c r="AA166" s="18">
        <f t="shared" ref="AA166:AA197" si="28">SUMIF($Y$6:$Y$205,Y166,$X$6:$X$205)/SUMIF($Y$6:$Y$205,Y166,$P$6:$P$205)</f>
        <v>207.33333201075268</v>
      </c>
      <c r="AB166" s="18">
        <f t="shared" ref="AB166:AB197" si="29">AA166*P166</f>
        <v>6427.3332923333328</v>
      </c>
    </row>
    <row r="167" spans="1:28" x14ac:dyDescent="0.2">
      <c r="A167" s="31" t="str">
        <f t="shared" si="25"/>
        <v>Big Doggies-MLV-0.01</v>
      </c>
      <c r="B167">
        <v>1161</v>
      </c>
      <c r="C167" t="s">
        <v>395</v>
      </c>
      <c r="D167" s="100" t="s">
        <v>394</v>
      </c>
      <c r="E167" s="100" t="s">
        <v>404</v>
      </c>
      <c r="F167" s="143">
        <v>0.01</v>
      </c>
      <c r="G167" t="s">
        <v>269</v>
      </c>
      <c r="H167" t="s">
        <v>393</v>
      </c>
      <c r="I167">
        <v>300</v>
      </c>
      <c r="J167" t="s">
        <v>266</v>
      </c>
      <c r="K167" t="s">
        <v>265</v>
      </c>
      <c r="L167" t="s">
        <v>392</v>
      </c>
      <c r="M167" t="s">
        <v>391</v>
      </c>
      <c r="N167" t="s">
        <v>279</v>
      </c>
      <c r="O167" s="38">
        <v>8.1900000000000001E-2</v>
      </c>
      <c r="P167" s="31">
        <v>31</v>
      </c>
      <c r="Q167" s="18">
        <v>64725.27</v>
      </c>
      <c r="R167" s="18">
        <v>37851</v>
      </c>
      <c r="S167" s="18">
        <v>5469</v>
      </c>
      <c r="T167" s="18">
        <v>5300.999613</v>
      </c>
      <c r="U167" s="31" t="s">
        <v>458</v>
      </c>
      <c r="V167" s="31">
        <v>0</v>
      </c>
      <c r="W167" s="18">
        <v>5469</v>
      </c>
      <c r="X167" s="18">
        <v>5300.999613</v>
      </c>
      <c r="Y167" s="31" t="str">
        <f t="shared" si="26"/>
        <v>B-MLV-0.01</v>
      </c>
      <c r="Z167" s="18">
        <f t="shared" si="27"/>
        <v>170.99998751612904</v>
      </c>
      <c r="AA167" s="18">
        <f t="shared" si="28"/>
        <v>207.33333201075268</v>
      </c>
      <c r="AB167" s="18">
        <f t="shared" si="29"/>
        <v>6427.3332923333328</v>
      </c>
    </row>
    <row r="168" spans="1:28" x14ac:dyDescent="0.2">
      <c r="A168" s="31" t="str">
        <f t="shared" si="25"/>
        <v>Big Doggies-MLV-0.01</v>
      </c>
      <c r="B168">
        <v>1162</v>
      </c>
      <c r="C168" t="s">
        <v>395</v>
      </c>
      <c r="D168" s="100" t="s">
        <v>394</v>
      </c>
      <c r="E168" s="100" t="s">
        <v>410</v>
      </c>
      <c r="F168" s="143">
        <v>0.01</v>
      </c>
      <c r="G168" t="s">
        <v>269</v>
      </c>
      <c r="H168" t="s">
        <v>393</v>
      </c>
      <c r="I168">
        <v>300</v>
      </c>
      <c r="J168" t="s">
        <v>266</v>
      </c>
      <c r="K168" t="s">
        <v>265</v>
      </c>
      <c r="L168" t="s">
        <v>392</v>
      </c>
      <c r="M168" t="s">
        <v>391</v>
      </c>
      <c r="N168" t="s">
        <v>279</v>
      </c>
      <c r="O168" s="38">
        <v>8.1900000000000001E-2</v>
      </c>
      <c r="P168" s="31">
        <v>31</v>
      </c>
      <c r="Q168" s="18">
        <v>67374.850000000006</v>
      </c>
      <c r="R168" s="18">
        <v>40104</v>
      </c>
      <c r="S168" s="18">
        <v>5702</v>
      </c>
      <c r="T168" s="18">
        <v>5518.0002150000009</v>
      </c>
      <c r="U168" s="31" t="s">
        <v>458</v>
      </c>
      <c r="V168" s="31">
        <v>0</v>
      </c>
      <c r="W168" s="18">
        <v>5702</v>
      </c>
      <c r="X168" s="18">
        <v>5518.0002150000009</v>
      </c>
      <c r="Y168" s="31" t="str">
        <f t="shared" si="26"/>
        <v>B-MLV-0.01</v>
      </c>
      <c r="Z168" s="18">
        <f t="shared" si="27"/>
        <v>178.0000069354839</v>
      </c>
      <c r="AA168" s="18">
        <f t="shared" si="28"/>
        <v>207.33333201075268</v>
      </c>
      <c r="AB168" s="18">
        <f t="shared" si="29"/>
        <v>6427.3332923333328</v>
      </c>
    </row>
    <row r="169" spans="1:28" x14ac:dyDescent="0.2">
      <c r="A169" s="31" t="str">
        <f t="shared" si="25"/>
        <v>Darling Diva-Reels-0.25</v>
      </c>
      <c r="B169">
        <v>1163</v>
      </c>
      <c r="C169" t="s">
        <v>395</v>
      </c>
      <c r="D169" s="100" t="s">
        <v>403</v>
      </c>
      <c r="E169" s="100" t="s">
        <v>403</v>
      </c>
      <c r="F169" s="143">
        <v>0.25</v>
      </c>
      <c r="G169" t="s">
        <v>269</v>
      </c>
      <c r="H169" t="s">
        <v>393</v>
      </c>
      <c r="I169">
        <v>4</v>
      </c>
      <c r="J169" t="s">
        <v>270</v>
      </c>
      <c r="K169" t="s">
        <v>269</v>
      </c>
      <c r="L169" t="s">
        <v>392</v>
      </c>
      <c r="M169" t="s">
        <v>391</v>
      </c>
      <c r="N169" t="s">
        <v>278</v>
      </c>
      <c r="O169" s="38">
        <v>5.2400000000000002E-2</v>
      </c>
      <c r="P169" s="31">
        <v>31</v>
      </c>
      <c r="Q169" s="18">
        <v>126011.5</v>
      </c>
      <c r="R169" s="18">
        <v>242330</v>
      </c>
      <c r="S169" s="18">
        <v>6867</v>
      </c>
      <c r="T169" s="18">
        <v>6603.0026000000007</v>
      </c>
      <c r="U169" s="31" t="s">
        <v>458</v>
      </c>
      <c r="V169" s="31">
        <v>0</v>
      </c>
      <c r="W169" s="18">
        <v>6867</v>
      </c>
      <c r="X169" s="18">
        <v>6603.0026000000007</v>
      </c>
      <c r="Y169" s="31" t="str">
        <f t="shared" si="26"/>
        <v>B-Reels-0.25</v>
      </c>
      <c r="Z169" s="18">
        <f t="shared" si="27"/>
        <v>213.00008387096776</v>
      </c>
      <c r="AA169" s="18">
        <f t="shared" si="28"/>
        <v>203.35696385869565</v>
      </c>
      <c r="AB169" s="18">
        <f t="shared" si="29"/>
        <v>6304.0658796195648</v>
      </c>
    </row>
    <row r="170" spans="1:28" x14ac:dyDescent="0.2">
      <c r="A170" s="31" t="str">
        <f t="shared" si="25"/>
        <v>Darling Diva-Reels-0.25</v>
      </c>
      <c r="B170">
        <v>1164</v>
      </c>
      <c r="C170" t="s">
        <v>395</v>
      </c>
      <c r="D170" s="100" t="s">
        <v>403</v>
      </c>
      <c r="E170" s="100" t="s">
        <v>396</v>
      </c>
      <c r="F170" s="143">
        <v>0.25</v>
      </c>
      <c r="G170" t="s">
        <v>269</v>
      </c>
      <c r="H170" t="s">
        <v>393</v>
      </c>
      <c r="I170">
        <v>4</v>
      </c>
      <c r="J170" t="s">
        <v>270</v>
      </c>
      <c r="K170" t="s">
        <v>269</v>
      </c>
      <c r="L170" t="s">
        <v>392</v>
      </c>
      <c r="M170" t="s">
        <v>391</v>
      </c>
      <c r="N170" t="s">
        <v>278</v>
      </c>
      <c r="O170" s="38">
        <v>6.7900000000000002E-2</v>
      </c>
      <c r="P170" s="31">
        <v>31</v>
      </c>
      <c r="Q170" s="18">
        <v>98159</v>
      </c>
      <c r="R170" s="18">
        <v>144351</v>
      </c>
      <c r="S170" s="18">
        <v>6754</v>
      </c>
      <c r="T170" s="18">
        <v>6664.9961000000003</v>
      </c>
      <c r="U170" s="31" t="s">
        <v>458</v>
      </c>
      <c r="V170" s="31">
        <v>0</v>
      </c>
      <c r="W170" s="18">
        <v>6754</v>
      </c>
      <c r="X170" s="18">
        <v>6664.9961000000003</v>
      </c>
      <c r="Y170" s="31" t="str">
        <f t="shared" si="26"/>
        <v>B-Reels-0.25</v>
      </c>
      <c r="Z170" s="18">
        <f t="shared" si="27"/>
        <v>214.99987419354841</v>
      </c>
      <c r="AA170" s="18">
        <f t="shared" si="28"/>
        <v>203.35696385869565</v>
      </c>
      <c r="AB170" s="18">
        <f t="shared" si="29"/>
        <v>6304.0658796195648</v>
      </c>
    </row>
    <row r="171" spans="1:28" x14ac:dyDescent="0.2">
      <c r="A171" s="31" t="str">
        <f t="shared" si="25"/>
        <v>Darling Diva-Reels-0.25</v>
      </c>
      <c r="B171">
        <v>1165</v>
      </c>
      <c r="C171" t="s">
        <v>395</v>
      </c>
      <c r="D171" s="100" t="s">
        <v>403</v>
      </c>
      <c r="E171" s="100" t="s">
        <v>402</v>
      </c>
      <c r="F171" s="143">
        <v>0.25</v>
      </c>
      <c r="G171" t="s">
        <v>269</v>
      </c>
      <c r="H171" t="s">
        <v>393</v>
      </c>
      <c r="I171">
        <v>4</v>
      </c>
      <c r="J171" t="s">
        <v>270</v>
      </c>
      <c r="K171" t="s">
        <v>269</v>
      </c>
      <c r="L171" t="s">
        <v>392</v>
      </c>
      <c r="M171" t="s">
        <v>391</v>
      </c>
      <c r="N171" t="s">
        <v>278</v>
      </c>
      <c r="O171" s="38">
        <v>5.2400000000000002E-2</v>
      </c>
      <c r="P171" s="31">
        <v>31</v>
      </c>
      <c r="Q171" s="18">
        <v>124828.25</v>
      </c>
      <c r="R171" s="18">
        <v>170998</v>
      </c>
      <c r="S171" s="18">
        <v>6574</v>
      </c>
      <c r="T171" s="18">
        <v>6541.0003000000006</v>
      </c>
      <c r="U171" s="31" t="s">
        <v>458</v>
      </c>
      <c r="V171" s="31">
        <v>0</v>
      </c>
      <c r="W171" s="18">
        <v>6574</v>
      </c>
      <c r="X171" s="18">
        <v>6541.0003000000006</v>
      </c>
      <c r="Y171" s="31" t="str">
        <f t="shared" si="26"/>
        <v>B-Reels-0.25</v>
      </c>
      <c r="Z171" s="18">
        <f t="shared" si="27"/>
        <v>211.00000967741937</v>
      </c>
      <c r="AA171" s="18">
        <f t="shared" si="28"/>
        <v>203.35696385869565</v>
      </c>
      <c r="AB171" s="18">
        <f t="shared" si="29"/>
        <v>6304.0658796195648</v>
      </c>
    </row>
    <row r="172" spans="1:28" x14ac:dyDescent="0.2">
      <c r="A172" s="31" t="str">
        <f t="shared" si="25"/>
        <v>Darling Diva-Reels-0.25</v>
      </c>
      <c r="B172">
        <v>1166</v>
      </c>
      <c r="C172" t="s">
        <v>395</v>
      </c>
      <c r="D172" s="100" t="s">
        <v>403</v>
      </c>
      <c r="E172" s="100" t="s">
        <v>398</v>
      </c>
      <c r="F172" s="143">
        <v>0.25</v>
      </c>
      <c r="G172" t="s">
        <v>269</v>
      </c>
      <c r="H172" t="s">
        <v>393</v>
      </c>
      <c r="I172">
        <v>4</v>
      </c>
      <c r="J172" t="s">
        <v>270</v>
      </c>
      <c r="K172" t="s">
        <v>269</v>
      </c>
      <c r="L172" t="s">
        <v>392</v>
      </c>
      <c r="M172" t="s">
        <v>391</v>
      </c>
      <c r="N172" t="s">
        <v>278</v>
      </c>
      <c r="O172" s="38">
        <v>6.7900000000000002E-2</v>
      </c>
      <c r="P172" s="31">
        <v>31</v>
      </c>
      <c r="Q172" s="18">
        <v>99985.25</v>
      </c>
      <c r="R172" s="18">
        <v>175413</v>
      </c>
      <c r="S172" s="18">
        <v>7004</v>
      </c>
      <c r="T172" s="18">
        <v>6788.9984750000003</v>
      </c>
      <c r="U172" s="31" t="s">
        <v>458</v>
      </c>
      <c r="V172" s="31">
        <v>0</v>
      </c>
      <c r="W172" s="18">
        <v>7004</v>
      </c>
      <c r="X172" s="18">
        <v>6788.9984750000003</v>
      </c>
      <c r="Y172" s="31" t="str">
        <f t="shared" si="26"/>
        <v>B-Reels-0.25</v>
      </c>
      <c r="Z172" s="18">
        <f t="shared" si="27"/>
        <v>218.99995080645164</v>
      </c>
      <c r="AA172" s="18">
        <f t="shared" si="28"/>
        <v>203.35696385869565</v>
      </c>
      <c r="AB172" s="18">
        <f t="shared" si="29"/>
        <v>6304.0658796195648</v>
      </c>
    </row>
    <row r="173" spans="1:28" x14ac:dyDescent="0.2">
      <c r="A173" s="31" t="str">
        <f t="shared" si="25"/>
        <v>Green Mushrooms-MLV-0.01</v>
      </c>
      <c r="B173">
        <v>1167</v>
      </c>
      <c r="C173" t="s">
        <v>395</v>
      </c>
      <c r="D173" s="100" t="s">
        <v>394</v>
      </c>
      <c r="E173" s="100" t="s">
        <v>402</v>
      </c>
      <c r="F173" s="143">
        <v>0.01</v>
      </c>
      <c r="G173" t="s">
        <v>269</v>
      </c>
      <c r="H173" t="s">
        <v>393</v>
      </c>
      <c r="I173">
        <v>300</v>
      </c>
      <c r="J173" t="s">
        <v>266</v>
      </c>
      <c r="K173" t="s">
        <v>265</v>
      </c>
      <c r="L173" t="s">
        <v>392</v>
      </c>
      <c r="M173" t="s">
        <v>391</v>
      </c>
      <c r="N173" t="s">
        <v>277</v>
      </c>
      <c r="O173" s="38">
        <v>8.1900000000000001E-2</v>
      </c>
      <c r="P173" s="31">
        <v>31</v>
      </c>
      <c r="Q173" s="18">
        <v>68888.89</v>
      </c>
      <c r="R173" s="18">
        <v>35328</v>
      </c>
      <c r="S173" s="18">
        <v>5745</v>
      </c>
      <c r="T173" s="18">
        <v>5642.0000909999999</v>
      </c>
      <c r="U173" s="31" t="s">
        <v>458</v>
      </c>
      <c r="V173" s="31">
        <v>0</v>
      </c>
      <c r="W173" s="18">
        <v>5745</v>
      </c>
      <c r="X173" s="18">
        <v>5642.0000909999999</v>
      </c>
      <c r="Y173" s="31" t="str">
        <f t="shared" si="26"/>
        <v>B-MLV-0.01</v>
      </c>
      <c r="Z173" s="18">
        <f t="shared" si="27"/>
        <v>182.00000293548388</v>
      </c>
      <c r="AA173" s="18">
        <f t="shared" si="28"/>
        <v>207.33333201075268</v>
      </c>
      <c r="AB173" s="18">
        <f t="shared" si="29"/>
        <v>6427.3332923333328</v>
      </c>
    </row>
    <row r="174" spans="1:28" x14ac:dyDescent="0.2">
      <c r="A174" s="31" t="str">
        <f t="shared" si="25"/>
        <v>Green Mushrooms-MLV-0.01</v>
      </c>
      <c r="B174">
        <v>1168</v>
      </c>
      <c r="C174" t="s">
        <v>395</v>
      </c>
      <c r="D174" s="100" t="s">
        <v>394</v>
      </c>
      <c r="E174" s="100" t="s">
        <v>409</v>
      </c>
      <c r="F174" s="143">
        <v>0.01</v>
      </c>
      <c r="G174" t="s">
        <v>269</v>
      </c>
      <c r="H174" t="s">
        <v>393</v>
      </c>
      <c r="I174">
        <v>300</v>
      </c>
      <c r="J174" t="s">
        <v>266</v>
      </c>
      <c r="K174" t="s">
        <v>265</v>
      </c>
      <c r="L174" t="s">
        <v>392</v>
      </c>
      <c r="M174" t="s">
        <v>391</v>
      </c>
      <c r="N174" t="s">
        <v>277</v>
      </c>
      <c r="O174" s="38">
        <v>8.1900000000000001E-2</v>
      </c>
      <c r="P174" s="31">
        <v>31</v>
      </c>
      <c r="Q174" s="18">
        <v>69645.91</v>
      </c>
      <c r="R174" s="18">
        <v>34650</v>
      </c>
      <c r="S174" s="18">
        <v>5790</v>
      </c>
      <c r="T174" s="18">
        <v>5704.0000290000007</v>
      </c>
      <c r="U174" s="31" t="s">
        <v>458</v>
      </c>
      <c r="V174" s="31">
        <v>0</v>
      </c>
      <c r="W174" s="18">
        <v>5790</v>
      </c>
      <c r="X174" s="18">
        <v>5704.0000290000007</v>
      </c>
      <c r="Y174" s="31" t="str">
        <f t="shared" si="26"/>
        <v>B-MLV-0.01</v>
      </c>
      <c r="Z174" s="18">
        <f t="shared" si="27"/>
        <v>184.00000093548388</v>
      </c>
      <c r="AA174" s="18">
        <f t="shared" si="28"/>
        <v>207.33333201075268</v>
      </c>
      <c r="AB174" s="18">
        <f t="shared" si="29"/>
        <v>6427.3332923333328</v>
      </c>
    </row>
    <row r="175" spans="1:28" x14ac:dyDescent="0.2">
      <c r="A175" s="31" t="str">
        <f t="shared" si="25"/>
        <v>Green Mushrooms-MLV-0.01</v>
      </c>
      <c r="B175">
        <v>1169</v>
      </c>
      <c r="C175" t="s">
        <v>395</v>
      </c>
      <c r="D175" s="100" t="s">
        <v>394</v>
      </c>
      <c r="E175" s="100">
        <v>11</v>
      </c>
      <c r="F175" s="143">
        <v>0.01</v>
      </c>
      <c r="G175" t="s">
        <v>269</v>
      </c>
      <c r="H175" t="s">
        <v>393</v>
      </c>
      <c r="I175">
        <v>300</v>
      </c>
      <c r="J175" t="s">
        <v>266</v>
      </c>
      <c r="K175" t="s">
        <v>265</v>
      </c>
      <c r="L175" t="s">
        <v>392</v>
      </c>
      <c r="M175" t="s">
        <v>391</v>
      </c>
      <c r="N175" t="s">
        <v>277</v>
      </c>
      <c r="O175" s="38">
        <v>8.1900000000000001E-2</v>
      </c>
      <c r="P175" s="31">
        <v>31</v>
      </c>
      <c r="Q175" s="18">
        <v>79487.179999999993</v>
      </c>
      <c r="R175" s="18">
        <v>42735</v>
      </c>
      <c r="S175" s="18">
        <v>6662</v>
      </c>
      <c r="T175" s="18">
        <v>6510.0000419999997</v>
      </c>
      <c r="U175" s="31" t="s">
        <v>458</v>
      </c>
      <c r="V175" s="31">
        <v>0</v>
      </c>
      <c r="W175" s="18">
        <v>6662</v>
      </c>
      <c r="X175" s="18">
        <v>6510.0000419999997</v>
      </c>
      <c r="Y175" s="31" t="str">
        <f t="shared" si="26"/>
        <v>B-MLV-0.01</v>
      </c>
      <c r="Z175" s="18">
        <f t="shared" si="27"/>
        <v>210.0000013548387</v>
      </c>
      <c r="AA175" s="18">
        <f t="shared" si="28"/>
        <v>207.33333201075268</v>
      </c>
      <c r="AB175" s="18">
        <f t="shared" si="29"/>
        <v>6427.3332923333328</v>
      </c>
    </row>
    <row r="176" spans="1:28" x14ac:dyDescent="0.2">
      <c r="A176" s="31" t="str">
        <f t="shared" si="25"/>
        <v>Pawn Shop-MLV-0.05</v>
      </c>
      <c r="B176">
        <v>1171</v>
      </c>
      <c r="C176" t="s">
        <v>406</v>
      </c>
      <c r="D176" s="100" t="s">
        <v>396</v>
      </c>
      <c r="E176" s="100" t="s">
        <v>396</v>
      </c>
      <c r="F176" s="143">
        <v>0.05</v>
      </c>
      <c r="G176" t="s">
        <v>269</v>
      </c>
      <c r="H176" t="s">
        <v>393</v>
      </c>
      <c r="I176">
        <v>75</v>
      </c>
      <c r="J176" t="s">
        <v>266</v>
      </c>
      <c r="K176" t="s">
        <v>269</v>
      </c>
      <c r="L176" t="s">
        <v>392</v>
      </c>
      <c r="M176" t="s">
        <v>391</v>
      </c>
      <c r="N176" t="s">
        <v>276</v>
      </c>
      <c r="O176" s="38">
        <v>5.9400000000000001E-2</v>
      </c>
      <c r="P176" s="31">
        <v>31</v>
      </c>
      <c r="Q176" s="18">
        <v>105420.9</v>
      </c>
      <c r="R176" s="18">
        <v>42887</v>
      </c>
      <c r="S176" s="18">
        <v>6371</v>
      </c>
      <c r="T176" s="18">
        <v>6262.0014599999995</v>
      </c>
      <c r="U176" s="31" t="s">
        <v>458</v>
      </c>
      <c r="V176" s="31">
        <v>0</v>
      </c>
      <c r="W176" s="18">
        <v>6371</v>
      </c>
      <c r="X176" s="18">
        <v>6262.0014599999995</v>
      </c>
      <c r="Y176" s="31" t="str">
        <f t="shared" si="26"/>
        <v>A-MLV-0.05</v>
      </c>
      <c r="Z176" s="18">
        <f t="shared" si="27"/>
        <v>202.00004709677418</v>
      </c>
      <c r="AA176" s="18">
        <f t="shared" si="28"/>
        <v>218.63273690322583</v>
      </c>
      <c r="AB176" s="18">
        <f t="shared" si="29"/>
        <v>6777.6148440000006</v>
      </c>
    </row>
    <row r="177" spans="1:28" x14ac:dyDescent="0.2">
      <c r="A177" s="31" t="str">
        <f t="shared" si="25"/>
        <v>Pawn Shop-MLV-0.05</v>
      </c>
      <c r="B177">
        <v>1172</v>
      </c>
      <c r="C177" t="s">
        <v>406</v>
      </c>
      <c r="D177" s="100" t="s">
        <v>396</v>
      </c>
      <c r="E177" s="100" t="s">
        <v>398</v>
      </c>
      <c r="F177" s="143">
        <v>0.05</v>
      </c>
      <c r="G177" t="s">
        <v>269</v>
      </c>
      <c r="H177" t="s">
        <v>393</v>
      </c>
      <c r="I177">
        <v>75</v>
      </c>
      <c r="J177" t="s">
        <v>266</v>
      </c>
      <c r="K177" t="s">
        <v>269</v>
      </c>
      <c r="L177" t="s">
        <v>392</v>
      </c>
      <c r="M177" t="s">
        <v>391</v>
      </c>
      <c r="N177" t="s">
        <v>276</v>
      </c>
      <c r="O177" s="38">
        <v>5.9400000000000001E-2</v>
      </c>
      <c r="P177" s="31">
        <v>31</v>
      </c>
      <c r="Q177" s="18">
        <v>106464.65</v>
      </c>
      <c r="R177" s="18">
        <v>37356</v>
      </c>
      <c r="S177" s="18">
        <v>6324</v>
      </c>
      <c r="T177" s="18">
        <v>6324.0002100000002</v>
      </c>
      <c r="U177" s="31" t="s">
        <v>458</v>
      </c>
      <c r="V177" s="31">
        <v>0</v>
      </c>
      <c r="W177" s="18">
        <v>6324</v>
      </c>
      <c r="X177" s="18">
        <v>6324.0002100000002</v>
      </c>
      <c r="Y177" s="31" t="str">
        <f t="shared" si="26"/>
        <v>A-MLV-0.05</v>
      </c>
      <c r="Z177" s="18">
        <f t="shared" si="27"/>
        <v>204.00000677419357</v>
      </c>
      <c r="AA177" s="18">
        <f t="shared" si="28"/>
        <v>218.63273690322583</v>
      </c>
      <c r="AB177" s="18">
        <f t="shared" si="29"/>
        <v>6777.6148440000006</v>
      </c>
    </row>
    <row r="178" spans="1:28" x14ac:dyDescent="0.2">
      <c r="A178" s="31" t="str">
        <f t="shared" si="25"/>
        <v>Cool Cats-MLV-0.05</v>
      </c>
      <c r="B178">
        <v>2173</v>
      </c>
      <c r="C178" t="s">
        <v>401</v>
      </c>
      <c r="D178" s="100" t="s">
        <v>398</v>
      </c>
      <c r="E178" s="100" t="s">
        <v>404</v>
      </c>
      <c r="F178" s="143">
        <v>0.05</v>
      </c>
      <c r="G178" t="s">
        <v>269</v>
      </c>
      <c r="H178" t="s">
        <v>393</v>
      </c>
      <c r="I178">
        <v>75</v>
      </c>
      <c r="J178" t="s">
        <v>266</v>
      </c>
      <c r="K178" t="s">
        <v>269</v>
      </c>
      <c r="L178" t="s">
        <v>392</v>
      </c>
      <c r="M178" t="s">
        <v>391</v>
      </c>
      <c r="N178" t="s">
        <v>275</v>
      </c>
      <c r="O178" s="38">
        <v>5.9400000000000001E-2</v>
      </c>
      <c r="P178" s="31">
        <v>15</v>
      </c>
      <c r="Q178" s="18">
        <v>53852.49</v>
      </c>
      <c r="R178" s="18">
        <v>18600.484261501209</v>
      </c>
      <c r="S178" s="18">
        <v>3217.4334140435835</v>
      </c>
      <c r="T178" s="18">
        <v>3198.8379059999997</v>
      </c>
      <c r="U178" s="31" t="s">
        <v>458</v>
      </c>
      <c r="V178" s="31">
        <v>0</v>
      </c>
      <c r="W178" s="18">
        <v>3217.4334140435835</v>
      </c>
      <c r="X178" s="18">
        <v>3198.8379059999997</v>
      </c>
      <c r="Y178" s="31" t="str">
        <f t="shared" si="26"/>
        <v>C-MLV-0.05</v>
      </c>
      <c r="Z178" s="18">
        <f t="shared" si="27"/>
        <v>213.25586039999999</v>
      </c>
      <c r="AA178" s="18">
        <f t="shared" si="28"/>
        <v>189.44888490449438</v>
      </c>
      <c r="AB178" s="18">
        <f t="shared" si="29"/>
        <v>2841.7332735674158</v>
      </c>
    </row>
    <row r="179" spans="1:28" x14ac:dyDescent="0.2">
      <c r="A179" s="31" t="str">
        <f t="shared" si="25"/>
        <v>Cool Cats-MLV-0.05</v>
      </c>
      <c r="B179">
        <v>1174</v>
      </c>
      <c r="C179" t="s">
        <v>401</v>
      </c>
      <c r="D179" s="100" t="s">
        <v>398</v>
      </c>
      <c r="E179" s="100" t="s">
        <v>394</v>
      </c>
      <c r="F179" s="143">
        <v>0.05</v>
      </c>
      <c r="G179" t="s">
        <v>269</v>
      </c>
      <c r="H179" t="s">
        <v>393</v>
      </c>
      <c r="I179">
        <v>75</v>
      </c>
      <c r="J179" t="s">
        <v>266</v>
      </c>
      <c r="K179" t="s">
        <v>269</v>
      </c>
      <c r="L179" t="s">
        <v>392</v>
      </c>
      <c r="M179" t="s">
        <v>391</v>
      </c>
      <c r="N179" t="s">
        <v>275</v>
      </c>
      <c r="O179" s="38">
        <v>5.9400000000000001E-2</v>
      </c>
      <c r="P179" s="31">
        <v>31</v>
      </c>
      <c r="Q179" s="18">
        <v>110074.05</v>
      </c>
      <c r="R179" s="18">
        <v>37338</v>
      </c>
      <c r="S179" s="18">
        <v>6458</v>
      </c>
      <c r="T179" s="18">
        <v>6538.3985700000003</v>
      </c>
      <c r="U179" s="31" t="s">
        <v>458</v>
      </c>
      <c r="V179" s="31">
        <v>0</v>
      </c>
      <c r="W179" s="18">
        <v>6458</v>
      </c>
      <c r="X179" s="18">
        <v>6538.3985700000003</v>
      </c>
      <c r="Y179" s="31" t="str">
        <f t="shared" si="26"/>
        <v>C-MLV-0.05</v>
      </c>
      <c r="Z179" s="18">
        <f t="shared" si="27"/>
        <v>210.91608290322583</v>
      </c>
      <c r="AA179" s="18">
        <f t="shared" si="28"/>
        <v>189.44888490449438</v>
      </c>
      <c r="AB179" s="18">
        <f t="shared" si="29"/>
        <v>5872.9154320393254</v>
      </c>
    </row>
    <row r="180" spans="1:28" x14ac:dyDescent="0.2">
      <c r="A180" s="31" t="str">
        <f t="shared" si="25"/>
        <v>James Bond 777-MLV-0.05</v>
      </c>
      <c r="B180">
        <v>1175</v>
      </c>
      <c r="C180" t="s">
        <v>401</v>
      </c>
      <c r="D180" s="100" t="s">
        <v>398</v>
      </c>
      <c r="E180" s="100" t="s">
        <v>402</v>
      </c>
      <c r="F180" s="143">
        <v>0.05</v>
      </c>
      <c r="G180" t="s">
        <v>269</v>
      </c>
      <c r="H180" t="s">
        <v>393</v>
      </c>
      <c r="I180">
        <v>75</v>
      </c>
      <c r="J180" t="s">
        <v>266</v>
      </c>
      <c r="K180" t="s">
        <v>269</v>
      </c>
      <c r="L180" t="s">
        <v>392</v>
      </c>
      <c r="M180" t="s">
        <v>391</v>
      </c>
      <c r="N180" t="s">
        <v>274</v>
      </c>
      <c r="O180" s="38">
        <v>5.9400000000000001E-2</v>
      </c>
      <c r="P180" s="31">
        <v>31</v>
      </c>
      <c r="Q180" s="18">
        <v>106986.55</v>
      </c>
      <c r="R180" s="18">
        <v>35331</v>
      </c>
      <c r="S180" s="18">
        <v>6305</v>
      </c>
      <c r="T180" s="18">
        <v>6355.0010700000003</v>
      </c>
      <c r="U180" s="31" t="s">
        <v>458</v>
      </c>
      <c r="V180" s="31">
        <v>0</v>
      </c>
      <c r="W180" s="18">
        <v>6305</v>
      </c>
      <c r="X180" s="18">
        <v>6355.0010700000003</v>
      </c>
      <c r="Y180" s="31" t="str">
        <f t="shared" si="26"/>
        <v>C-MLV-0.05</v>
      </c>
      <c r="Z180" s="18">
        <f t="shared" si="27"/>
        <v>205.00003451612903</v>
      </c>
      <c r="AA180" s="18">
        <f t="shared" si="28"/>
        <v>189.44888490449438</v>
      </c>
      <c r="AB180" s="18">
        <f t="shared" si="29"/>
        <v>5872.9154320393254</v>
      </c>
    </row>
    <row r="181" spans="1:28" x14ac:dyDescent="0.2">
      <c r="A181" s="31" t="str">
        <f t="shared" si="25"/>
        <v>James Bond 777-MLV-0.05</v>
      </c>
      <c r="B181">
        <v>1176</v>
      </c>
      <c r="C181" t="s">
        <v>401</v>
      </c>
      <c r="D181" s="100" t="s">
        <v>398</v>
      </c>
      <c r="E181" s="100" t="s">
        <v>398</v>
      </c>
      <c r="F181" s="143">
        <v>0.05</v>
      </c>
      <c r="G181" t="s">
        <v>269</v>
      </c>
      <c r="H181" t="s">
        <v>393</v>
      </c>
      <c r="I181">
        <v>75</v>
      </c>
      <c r="J181" t="s">
        <v>266</v>
      </c>
      <c r="K181" t="s">
        <v>269</v>
      </c>
      <c r="L181" t="s">
        <v>392</v>
      </c>
      <c r="M181" t="s">
        <v>391</v>
      </c>
      <c r="N181" t="s">
        <v>274</v>
      </c>
      <c r="O181" s="38">
        <v>5.9400000000000001E-2</v>
      </c>
      <c r="P181" s="31">
        <v>31</v>
      </c>
      <c r="Q181" s="18">
        <v>107508.4</v>
      </c>
      <c r="R181" s="18">
        <v>36802</v>
      </c>
      <c r="S181" s="18">
        <v>6366</v>
      </c>
      <c r="T181" s="18">
        <v>6385.9989599999999</v>
      </c>
      <c r="U181" s="31" t="s">
        <v>458</v>
      </c>
      <c r="V181" s="31">
        <v>0</v>
      </c>
      <c r="W181" s="18">
        <v>6366</v>
      </c>
      <c r="X181" s="18">
        <v>6385.9989599999999</v>
      </c>
      <c r="Y181" s="31" t="str">
        <f t="shared" si="26"/>
        <v>C-MLV-0.05</v>
      </c>
      <c r="Z181" s="18">
        <f t="shared" si="27"/>
        <v>205.99996645161289</v>
      </c>
      <c r="AA181" s="18">
        <f t="shared" si="28"/>
        <v>189.44888490449438</v>
      </c>
      <c r="AB181" s="18">
        <f t="shared" si="29"/>
        <v>5872.9154320393254</v>
      </c>
    </row>
    <row r="182" spans="1:28" x14ac:dyDescent="0.2">
      <c r="A182" s="31" t="str">
        <f t="shared" si="25"/>
        <v>James Bond 777-MLV-0.05</v>
      </c>
      <c r="B182">
        <v>1177</v>
      </c>
      <c r="C182" t="s">
        <v>401</v>
      </c>
      <c r="D182" s="100" t="s">
        <v>398</v>
      </c>
      <c r="E182" s="100" t="s">
        <v>403</v>
      </c>
      <c r="F182" s="143">
        <v>0.05</v>
      </c>
      <c r="G182" t="s">
        <v>269</v>
      </c>
      <c r="H182" t="s">
        <v>393</v>
      </c>
      <c r="I182">
        <v>75</v>
      </c>
      <c r="J182" t="s">
        <v>266</v>
      </c>
      <c r="K182" t="s">
        <v>269</v>
      </c>
      <c r="L182" t="s">
        <v>392</v>
      </c>
      <c r="M182" t="s">
        <v>391</v>
      </c>
      <c r="N182" t="s">
        <v>274</v>
      </c>
      <c r="O182" s="38">
        <v>5.9400000000000001E-2</v>
      </c>
      <c r="P182" s="31">
        <v>31</v>
      </c>
      <c r="Q182" s="18">
        <v>115555</v>
      </c>
      <c r="R182" s="18">
        <v>44129</v>
      </c>
      <c r="S182" s="18">
        <v>7552</v>
      </c>
      <c r="T182" s="18">
        <v>6863.9670000000006</v>
      </c>
      <c r="U182" s="31" t="s">
        <v>458</v>
      </c>
      <c r="V182" s="31">
        <v>0</v>
      </c>
      <c r="W182" s="18">
        <v>7552</v>
      </c>
      <c r="X182" s="18">
        <v>6863.9670000000006</v>
      </c>
      <c r="Y182" s="31" t="str">
        <f t="shared" si="26"/>
        <v>C-MLV-0.05</v>
      </c>
      <c r="Z182" s="18">
        <f t="shared" si="27"/>
        <v>221.41829032258067</v>
      </c>
      <c r="AA182" s="18">
        <f t="shared" si="28"/>
        <v>189.44888490449438</v>
      </c>
      <c r="AB182" s="18">
        <f t="shared" si="29"/>
        <v>5872.9154320393254</v>
      </c>
    </row>
    <row r="183" spans="1:28" x14ac:dyDescent="0.2">
      <c r="A183" s="31" t="str">
        <f t="shared" si="25"/>
        <v>James Bond 777-MLV-0.05</v>
      </c>
      <c r="B183">
        <v>1178</v>
      </c>
      <c r="C183" t="s">
        <v>401</v>
      </c>
      <c r="D183" s="100" t="s">
        <v>398</v>
      </c>
      <c r="E183" s="100" t="s">
        <v>396</v>
      </c>
      <c r="F183" s="143">
        <v>0.05</v>
      </c>
      <c r="G183" t="s">
        <v>269</v>
      </c>
      <c r="H183" t="s">
        <v>393</v>
      </c>
      <c r="I183">
        <v>75</v>
      </c>
      <c r="J183" t="s">
        <v>266</v>
      </c>
      <c r="K183" t="s">
        <v>269</v>
      </c>
      <c r="L183" t="s">
        <v>392</v>
      </c>
      <c r="M183" t="s">
        <v>391</v>
      </c>
      <c r="N183" t="s">
        <v>274</v>
      </c>
      <c r="O183" s="38">
        <v>5.9400000000000001E-2</v>
      </c>
      <c r="P183" s="31">
        <v>31</v>
      </c>
      <c r="Q183" s="18">
        <v>107030.3</v>
      </c>
      <c r="R183" s="18">
        <v>41540</v>
      </c>
      <c r="S183" s="18">
        <v>6488</v>
      </c>
      <c r="T183" s="18">
        <v>6357.5998200000004</v>
      </c>
      <c r="U183" s="31" t="s">
        <v>458</v>
      </c>
      <c r="V183" s="31">
        <v>0</v>
      </c>
      <c r="W183" s="18">
        <v>6488</v>
      </c>
      <c r="X183" s="18">
        <v>6357.5998200000004</v>
      </c>
      <c r="Y183" s="31" t="str">
        <f t="shared" si="26"/>
        <v>C-MLV-0.05</v>
      </c>
      <c r="Z183" s="18">
        <f t="shared" si="27"/>
        <v>205.08386516129033</v>
      </c>
      <c r="AA183" s="18">
        <f t="shared" si="28"/>
        <v>189.44888490449438</v>
      </c>
      <c r="AB183" s="18">
        <f t="shared" si="29"/>
        <v>5872.9154320393254</v>
      </c>
    </row>
    <row r="184" spans="1:28" x14ac:dyDescent="0.2">
      <c r="A184" s="31" t="str">
        <f t="shared" si="25"/>
        <v>Multi Poker-Poker-0.01</v>
      </c>
      <c r="B184">
        <v>1179</v>
      </c>
      <c r="C184" t="s">
        <v>401</v>
      </c>
      <c r="D184" s="100" t="s">
        <v>405</v>
      </c>
      <c r="E184" s="100" t="s">
        <v>403</v>
      </c>
      <c r="F184" s="143">
        <v>0.01</v>
      </c>
      <c r="G184" t="s">
        <v>408</v>
      </c>
      <c r="H184" s="27" t="s">
        <v>407</v>
      </c>
      <c r="I184">
        <v>300</v>
      </c>
      <c r="J184" t="s">
        <v>272</v>
      </c>
      <c r="K184" t="s">
        <v>269</v>
      </c>
      <c r="L184" t="s">
        <v>399</v>
      </c>
      <c r="M184" t="s">
        <v>391</v>
      </c>
      <c r="N184" t="s">
        <v>273</v>
      </c>
      <c r="O184" s="38">
        <v>1.4999999999999999E-2</v>
      </c>
      <c r="P184" s="31">
        <v>31</v>
      </c>
      <c r="Q184" s="18">
        <v>283133.33</v>
      </c>
      <c r="R184" s="18">
        <v>108480</v>
      </c>
      <c r="S184" s="18">
        <v>4169</v>
      </c>
      <c r="T184" s="18">
        <v>4246.9999500000004</v>
      </c>
      <c r="U184" s="31" t="s">
        <v>458</v>
      </c>
      <c r="V184" s="31">
        <v>0</v>
      </c>
      <c r="W184" s="18">
        <v>4169</v>
      </c>
      <c r="X184" s="18">
        <v>4246.9999500000004</v>
      </c>
      <c r="Y184" s="31" t="str">
        <f t="shared" si="26"/>
        <v>C-Poker-0.01</v>
      </c>
      <c r="Z184" s="18">
        <f t="shared" si="27"/>
        <v>136.99999838709678</v>
      </c>
      <c r="AA184" s="18">
        <f t="shared" si="28"/>
        <v>131.25</v>
      </c>
      <c r="AB184" s="18">
        <f t="shared" si="29"/>
        <v>4068.75</v>
      </c>
    </row>
    <row r="185" spans="1:28" x14ac:dyDescent="0.2">
      <c r="A185" s="31" t="str">
        <f t="shared" si="25"/>
        <v>Multi Poker-Poker-0.01</v>
      </c>
      <c r="B185">
        <v>1180</v>
      </c>
      <c r="C185" t="s">
        <v>401</v>
      </c>
      <c r="D185" s="100" t="s">
        <v>409</v>
      </c>
      <c r="E185" s="100" t="s">
        <v>403</v>
      </c>
      <c r="F185" s="143">
        <v>0.01</v>
      </c>
      <c r="G185" t="s">
        <v>408</v>
      </c>
      <c r="H185" s="27" t="s">
        <v>407</v>
      </c>
      <c r="I185">
        <v>300</v>
      </c>
      <c r="J185" t="s">
        <v>272</v>
      </c>
      <c r="K185" t="s">
        <v>269</v>
      </c>
      <c r="L185" t="s">
        <v>399</v>
      </c>
      <c r="M185" t="s">
        <v>391</v>
      </c>
      <c r="N185" t="s">
        <v>273</v>
      </c>
      <c r="O185" s="38">
        <v>1.4999999999999999E-2</v>
      </c>
      <c r="P185" s="31">
        <v>31</v>
      </c>
      <c r="Q185" s="18">
        <v>256266.67</v>
      </c>
      <c r="R185" s="18">
        <v>92850</v>
      </c>
      <c r="S185" s="18">
        <v>3741</v>
      </c>
      <c r="T185" s="18">
        <v>3844.0000500000001</v>
      </c>
      <c r="U185" s="31" t="s">
        <v>458</v>
      </c>
      <c r="V185" s="31">
        <v>0</v>
      </c>
      <c r="W185" s="18">
        <v>3741</v>
      </c>
      <c r="X185" s="18">
        <v>3844.0000500000001</v>
      </c>
      <c r="Y185" s="31" t="str">
        <f t="shared" si="26"/>
        <v>C-Poker-0.01</v>
      </c>
      <c r="Z185" s="18">
        <f t="shared" si="27"/>
        <v>124.00000161290323</v>
      </c>
      <c r="AA185" s="18">
        <f t="shared" si="28"/>
        <v>131.25</v>
      </c>
      <c r="AB185" s="18">
        <f t="shared" si="29"/>
        <v>4068.75</v>
      </c>
    </row>
    <row r="186" spans="1:28" x14ac:dyDescent="0.2">
      <c r="A186" s="31" t="str">
        <f t="shared" si="25"/>
        <v>Multi Poker-Poker-0.01</v>
      </c>
      <c r="B186">
        <v>1181</v>
      </c>
      <c r="C186" t="s">
        <v>401</v>
      </c>
      <c r="D186" s="100" t="s">
        <v>409</v>
      </c>
      <c r="E186" s="100" t="s">
        <v>396</v>
      </c>
      <c r="F186" s="143">
        <v>0.01</v>
      </c>
      <c r="G186" t="s">
        <v>408</v>
      </c>
      <c r="H186" s="27" t="s">
        <v>407</v>
      </c>
      <c r="I186">
        <v>300</v>
      </c>
      <c r="J186" t="s">
        <v>272</v>
      </c>
      <c r="K186" t="s">
        <v>269</v>
      </c>
      <c r="L186" t="s">
        <v>399</v>
      </c>
      <c r="M186" t="s">
        <v>391</v>
      </c>
      <c r="N186" t="s">
        <v>273</v>
      </c>
      <c r="O186" s="38">
        <v>1.4999999999999999E-2</v>
      </c>
      <c r="P186" s="31">
        <v>31</v>
      </c>
      <c r="Q186" s="18">
        <v>258333.33</v>
      </c>
      <c r="R186" s="18">
        <v>107639</v>
      </c>
      <c r="S186" s="18">
        <v>3849</v>
      </c>
      <c r="T186" s="18">
        <v>3874.9999499999994</v>
      </c>
      <c r="U186" s="31" t="s">
        <v>458</v>
      </c>
      <c r="V186" s="31">
        <v>0</v>
      </c>
      <c r="W186" s="18">
        <v>3849</v>
      </c>
      <c r="X186" s="18">
        <v>3874.9999499999994</v>
      </c>
      <c r="Y186" s="31" t="str">
        <f t="shared" si="26"/>
        <v>C-Poker-0.01</v>
      </c>
      <c r="Z186" s="18">
        <f t="shared" si="27"/>
        <v>124.99999838709675</v>
      </c>
      <c r="AA186" s="18">
        <f t="shared" si="28"/>
        <v>131.25</v>
      </c>
      <c r="AB186" s="18">
        <f t="shared" si="29"/>
        <v>4068.75</v>
      </c>
    </row>
    <row r="187" spans="1:28" x14ac:dyDescent="0.2">
      <c r="A187" s="31" t="str">
        <f t="shared" si="25"/>
        <v>Multi Poker-Poker-0.01</v>
      </c>
      <c r="B187">
        <v>1182</v>
      </c>
      <c r="C187" t="s">
        <v>401</v>
      </c>
      <c r="D187" s="100" t="s">
        <v>405</v>
      </c>
      <c r="E187" s="100" t="s">
        <v>396</v>
      </c>
      <c r="F187" s="143">
        <v>0.01</v>
      </c>
      <c r="G187" t="s">
        <v>408</v>
      </c>
      <c r="H187" s="27" t="s">
        <v>407</v>
      </c>
      <c r="I187">
        <v>300</v>
      </c>
      <c r="J187" t="s">
        <v>272</v>
      </c>
      <c r="K187" t="s">
        <v>269</v>
      </c>
      <c r="L187" t="s">
        <v>399</v>
      </c>
      <c r="M187" t="s">
        <v>391</v>
      </c>
      <c r="N187" t="s">
        <v>273</v>
      </c>
      <c r="O187" s="38">
        <v>1.4999999999999999E-2</v>
      </c>
      <c r="P187" s="31">
        <v>31</v>
      </c>
      <c r="Q187" s="18">
        <v>281066.67</v>
      </c>
      <c r="R187" s="18">
        <v>106465</v>
      </c>
      <c r="S187" s="18">
        <v>4132</v>
      </c>
      <c r="T187" s="18">
        <v>4216.0000499999996</v>
      </c>
      <c r="U187" s="31" t="s">
        <v>458</v>
      </c>
      <c r="V187" s="31">
        <v>0</v>
      </c>
      <c r="W187" s="18">
        <v>4132</v>
      </c>
      <c r="X187" s="18">
        <v>4216.0000499999996</v>
      </c>
      <c r="Y187" s="31" t="str">
        <f t="shared" si="26"/>
        <v>C-Poker-0.01</v>
      </c>
      <c r="Z187" s="18">
        <f t="shared" si="27"/>
        <v>136.00000161290322</v>
      </c>
      <c r="AA187" s="18">
        <f t="shared" si="28"/>
        <v>131.25</v>
      </c>
      <c r="AB187" s="18">
        <f t="shared" si="29"/>
        <v>4068.75</v>
      </c>
    </row>
    <row r="188" spans="1:28" x14ac:dyDescent="0.2">
      <c r="A188" s="31" t="str">
        <f t="shared" si="25"/>
        <v>Multi Poker-Poker-0.01</v>
      </c>
      <c r="B188">
        <v>1183</v>
      </c>
      <c r="C188" t="s">
        <v>401</v>
      </c>
      <c r="D188" s="100" t="s">
        <v>405</v>
      </c>
      <c r="E188" s="100" t="s">
        <v>402</v>
      </c>
      <c r="F188" s="143">
        <v>0.01</v>
      </c>
      <c r="G188" t="s">
        <v>408</v>
      </c>
      <c r="H188" s="27" t="s">
        <v>407</v>
      </c>
      <c r="I188">
        <v>300</v>
      </c>
      <c r="J188" t="s">
        <v>272</v>
      </c>
      <c r="K188" t="s">
        <v>269</v>
      </c>
      <c r="L188" t="s">
        <v>399</v>
      </c>
      <c r="M188" t="s">
        <v>391</v>
      </c>
      <c r="N188" t="s">
        <v>273</v>
      </c>
      <c r="O188" s="38">
        <v>1.4999999999999999E-2</v>
      </c>
      <c r="P188" s="31">
        <v>31</v>
      </c>
      <c r="Q188" s="18">
        <v>291400</v>
      </c>
      <c r="R188" s="18">
        <v>106740</v>
      </c>
      <c r="S188" s="18">
        <v>4262</v>
      </c>
      <c r="T188" s="18">
        <v>4371</v>
      </c>
      <c r="U188" s="31" t="s">
        <v>458</v>
      </c>
      <c r="V188" s="31">
        <v>0</v>
      </c>
      <c r="W188" s="18">
        <v>4262</v>
      </c>
      <c r="X188" s="18">
        <v>4371</v>
      </c>
      <c r="Y188" s="31" t="str">
        <f t="shared" si="26"/>
        <v>C-Poker-0.01</v>
      </c>
      <c r="Z188" s="18">
        <f t="shared" si="27"/>
        <v>141</v>
      </c>
      <c r="AA188" s="18">
        <f t="shared" si="28"/>
        <v>131.25</v>
      </c>
      <c r="AB188" s="18">
        <f t="shared" si="29"/>
        <v>4068.75</v>
      </c>
    </row>
    <row r="189" spans="1:28" x14ac:dyDescent="0.2">
      <c r="A189" s="31" t="str">
        <f t="shared" si="25"/>
        <v>Multi Poker-Poker-0.01</v>
      </c>
      <c r="B189">
        <v>1184</v>
      </c>
      <c r="C189" t="s">
        <v>401</v>
      </c>
      <c r="D189" s="100" t="s">
        <v>409</v>
      </c>
      <c r="E189" s="100" t="s">
        <v>402</v>
      </c>
      <c r="F189" s="143">
        <v>0.01</v>
      </c>
      <c r="G189" t="s">
        <v>408</v>
      </c>
      <c r="H189" s="27" t="s">
        <v>407</v>
      </c>
      <c r="I189">
        <v>300</v>
      </c>
      <c r="J189" t="s">
        <v>272</v>
      </c>
      <c r="K189" t="s">
        <v>269</v>
      </c>
      <c r="L189" t="s">
        <v>399</v>
      </c>
      <c r="M189" t="s">
        <v>391</v>
      </c>
      <c r="N189" t="s">
        <v>273</v>
      </c>
      <c r="O189" s="38">
        <v>1.4999999999999999E-2</v>
      </c>
      <c r="P189" s="31">
        <v>31</v>
      </c>
      <c r="Q189" s="18">
        <v>256266.67</v>
      </c>
      <c r="R189" s="18">
        <v>89918</v>
      </c>
      <c r="S189" s="18">
        <v>3722</v>
      </c>
      <c r="T189" s="18">
        <v>3844.0000500000001</v>
      </c>
      <c r="U189" s="31" t="s">
        <v>458</v>
      </c>
      <c r="V189" s="31">
        <v>0</v>
      </c>
      <c r="W189" s="18">
        <v>3722</v>
      </c>
      <c r="X189" s="18">
        <v>3844.0000500000001</v>
      </c>
      <c r="Y189" s="31" t="str">
        <f t="shared" si="26"/>
        <v>C-Poker-0.01</v>
      </c>
      <c r="Z189" s="18">
        <f t="shared" si="27"/>
        <v>124.00000161290323</v>
      </c>
      <c r="AA189" s="18">
        <f t="shared" si="28"/>
        <v>131.25</v>
      </c>
      <c r="AB189" s="18">
        <f t="shared" si="29"/>
        <v>4068.75</v>
      </c>
    </row>
    <row r="190" spans="1:28" x14ac:dyDescent="0.2">
      <c r="A190" s="31" t="str">
        <f t="shared" si="25"/>
        <v>Multi Poker-Poker-0.01</v>
      </c>
      <c r="B190">
        <v>1185</v>
      </c>
      <c r="C190" t="s">
        <v>401</v>
      </c>
      <c r="D190" s="100" t="s">
        <v>409</v>
      </c>
      <c r="E190" s="100" t="s">
        <v>398</v>
      </c>
      <c r="F190" s="143">
        <v>0.01</v>
      </c>
      <c r="G190" t="s">
        <v>408</v>
      </c>
      <c r="H190" s="27" t="s">
        <v>407</v>
      </c>
      <c r="I190">
        <v>300</v>
      </c>
      <c r="J190" t="s">
        <v>272</v>
      </c>
      <c r="K190" t="s">
        <v>269</v>
      </c>
      <c r="L190" t="s">
        <v>399</v>
      </c>
      <c r="M190" t="s">
        <v>391</v>
      </c>
      <c r="N190" t="s">
        <v>273</v>
      </c>
      <c r="O190" s="38">
        <v>1.4999999999999999E-2</v>
      </c>
      <c r="P190" s="31">
        <v>31</v>
      </c>
      <c r="Q190" s="18">
        <v>252133.33</v>
      </c>
      <c r="R190" s="18">
        <v>105056</v>
      </c>
      <c r="S190" s="18">
        <v>3757</v>
      </c>
      <c r="T190" s="18">
        <v>3781.9999499999994</v>
      </c>
      <c r="U190" s="31" t="s">
        <v>458</v>
      </c>
      <c r="V190" s="31">
        <v>0</v>
      </c>
      <c r="W190" s="18">
        <v>3757</v>
      </c>
      <c r="X190" s="18">
        <v>3781.9999499999994</v>
      </c>
      <c r="Y190" s="31" t="str">
        <f t="shared" si="26"/>
        <v>C-Poker-0.01</v>
      </c>
      <c r="Z190" s="18">
        <f t="shared" si="27"/>
        <v>121.99999838709675</v>
      </c>
      <c r="AA190" s="18">
        <f t="shared" si="28"/>
        <v>131.25</v>
      </c>
      <c r="AB190" s="18">
        <f t="shared" si="29"/>
        <v>4068.75</v>
      </c>
    </row>
    <row r="191" spans="1:28" x14ac:dyDescent="0.2">
      <c r="A191" s="31" t="str">
        <f t="shared" si="25"/>
        <v>Multi Poker-Poker-0.01</v>
      </c>
      <c r="B191">
        <v>1186</v>
      </c>
      <c r="C191" t="s">
        <v>401</v>
      </c>
      <c r="D191" s="100" t="s">
        <v>405</v>
      </c>
      <c r="E191" s="100" t="s">
        <v>398</v>
      </c>
      <c r="F191" s="143">
        <v>0.01</v>
      </c>
      <c r="G191" t="s">
        <v>408</v>
      </c>
      <c r="H191" s="27" t="s">
        <v>407</v>
      </c>
      <c r="I191">
        <v>300</v>
      </c>
      <c r="J191" t="s">
        <v>272</v>
      </c>
      <c r="K191" t="s">
        <v>269</v>
      </c>
      <c r="L191" t="s">
        <v>399</v>
      </c>
      <c r="M191" t="s">
        <v>391</v>
      </c>
      <c r="N191" t="s">
        <v>273</v>
      </c>
      <c r="O191" s="38">
        <v>1.4999999999999999E-2</v>
      </c>
      <c r="P191" s="31">
        <v>31</v>
      </c>
      <c r="Q191" s="18">
        <v>291400</v>
      </c>
      <c r="R191" s="18">
        <v>118455</v>
      </c>
      <c r="S191" s="18">
        <v>4327</v>
      </c>
      <c r="T191" s="18">
        <v>4371</v>
      </c>
      <c r="U191" s="31" t="s">
        <v>458</v>
      </c>
      <c r="V191" s="31">
        <v>0</v>
      </c>
      <c r="W191" s="18">
        <v>4327</v>
      </c>
      <c r="X191" s="18">
        <v>4371</v>
      </c>
      <c r="Y191" s="31" t="str">
        <f t="shared" si="26"/>
        <v>C-Poker-0.01</v>
      </c>
      <c r="Z191" s="18">
        <f t="shared" si="27"/>
        <v>141</v>
      </c>
      <c r="AA191" s="18">
        <f t="shared" si="28"/>
        <v>131.25</v>
      </c>
      <c r="AB191" s="18">
        <f t="shared" si="29"/>
        <v>4068.75</v>
      </c>
    </row>
    <row r="192" spans="1:28" x14ac:dyDescent="0.2">
      <c r="A192" s="31" t="str">
        <f t="shared" si="25"/>
        <v>Multi Poker-Poker-0.25</v>
      </c>
      <c r="B192">
        <v>1187</v>
      </c>
      <c r="C192" t="s">
        <v>406</v>
      </c>
      <c r="D192" s="100" t="s">
        <v>405</v>
      </c>
      <c r="E192" s="100" t="s">
        <v>403</v>
      </c>
      <c r="F192" s="143">
        <v>0.25</v>
      </c>
      <c r="G192" t="s">
        <v>269</v>
      </c>
      <c r="H192" t="s">
        <v>393</v>
      </c>
      <c r="I192">
        <v>5</v>
      </c>
      <c r="J192" t="s">
        <v>272</v>
      </c>
      <c r="K192" t="s">
        <v>269</v>
      </c>
      <c r="L192" t="s">
        <v>392</v>
      </c>
      <c r="M192" t="s">
        <v>391</v>
      </c>
      <c r="N192" t="s">
        <v>273</v>
      </c>
      <c r="O192" s="38">
        <v>1.4999999999999999E-2</v>
      </c>
      <c r="P192" s="31">
        <v>31</v>
      </c>
      <c r="Q192" s="18">
        <v>235600</v>
      </c>
      <c r="R192" s="18">
        <v>224381</v>
      </c>
      <c r="S192" s="18">
        <v>3487</v>
      </c>
      <c r="T192" s="18">
        <v>3534</v>
      </c>
      <c r="U192" s="31" t="s">
        <v>458</v>
      </c>
      <c r="V192" s="31">
        <v>0</v>
      </c>
      <c r="W192" s="18">
        <v>3487</v>
      </c>
      <c r="X192" s="18">
        <v>3534</v>
      </c>
      <c r="Y192" s="31" t="str">
        <f t="shared" si="26"/>
        <v>A-Poker-0.25</v>
      </c>
      <c r="Z192" s="18">
        <f t="shared" si="27"/>
        <v>114</v>
      </c>
      <c r="AA192" s="18">
        <f t="shared" si="28"/>
        <v>100.59999193548386</v>
      </c>
      <c r="AB192" s="18">
        <f t="shared" si="29"/>
        <v>3118.5997499999994</v>
      </c>
    </row>
    <row r="193" spans="1:28" x14ac:dyDescent="0.2">
      <c r="A193" s="31" t="str">
        <f t="shared" si="25"/>
        <v>Multi Poker-Poker-0.25</v>
      </c>
      <c r="B193">
        <v>1188</v>
      </c>
      <c r="C193" t="s">
        <v>406</v>
      </c>
      <c r="D193" s="100" t="s">
        <v>405</v>
      </c>
      <c r="E193" s="100" t="s">
        <v>396</v>
      </c>
      <c r="F193" s="143">
        <v>0.25</v>
      </c>
      <c r="G193" t="s">
        <v>269</v>
      </c>
      <c r="H193" t="s">
        <v>393</v>
      </c>
      <c r="I193">
        <v>5</v>
      </c>
      <c r="J193" t="s">
        <v>272</v>
      </c>
      <c r="K193" t="s">
        <v>269</v>
      </c>
      <c r="L193" t="s">
        <v>392</v>
      </c>
      <c r="M193" t="s">
        <v>391</v>
      </c>
      <c r="N193" t="s">
        <v>273</v>
      </c>
      <c r="O193" s="38">
        <v>1.4999999999999999E-2</v>
      </c>
      <c r="P193" s="31">
        <v>31</v>
      </c>
      <c r="Q193" s="18">
        <v>183933.25</v>
      </c>
      <c r="R193" s="18">
        <v>179447</v>
      </c>
      <c r="S193" s="18">
        <v>2731</v>
      </c>
      <c r="T193" s="18">
        <v>2758.9987499999997</v>
      </c>
      <c r="U193" s="31" t="s">
        <v>458</v>
      </c>
      <c r="V193" s="31">
        <v>0</v>
      </c>
      <c r="W193" s="18">
        <v>2731</v>
      </c>
      <c r="X193" s="18">
        <v>2758.9987499999997</v>
      </c>
      <c r="Y193" s="31" t="str">
        <f t="shared" si="26"/>
        <v>A-Poker-0.25</v>
      </c>
      <c r="Z193" s="18">
        <f t="shared" si="27"/>
        <v>88.999959677419341</v>
      </c>
      <c r="AA193" s="18">
        <f t="shared" si="28"/>
        <v>100.59999193548386</v>
      </c>
      <c r="AB193" s="18">
        <f t="shared" si="29"/>
        <v>3118.5997499999994</v>
      </c>
    </row>
    <row r="194" spans="1:28" x14ac:dyDescent="0.2">
      <c r="A194" s="31" t="str">
        <f t="shared" si="25"/>
        <v>Multi Poker-Poker-0.25</v>
      </c>
      <c r="B194">
        <v>1189</v>
      </c>
      <c r="C194" t="s">
        <v>406</v>
      </c>
      <c r="D194" s="100" t="s">
        <v>405</v>
      </c>
      <c r="E194" s="100" t="s">
        <v>402</v>
      </c>
      <c r="F194" s="143">
        <v>0.25</v>
      </c>
      <c r="G194" t="s">
        <v>269</v>
      </c>
      <c r="H194" t="s">
        <v>393</v>
      </c>
      <c r="I194">
        <v>5</v>
      </c>
      <c r="J194" t="s">
        <v>272</v>
      </c>
      <c r="K194" t="s">
        <v>269</v>
      </c>
      <c r="L194" t="s">
        <v>392</v>
      </c>
      <c r="M194" t="s">
        <v>391</v>
      </c>
      <c r="N194" t="s">
        <v>273</v>
      </c>
      <c r="O194" s="38">
        <v>1.4999999999999999E-2</v>
      </c>
      <c r="P194" s="31">
        <v>31</v>
      </c>
      <c r="Q194" s="18">
        <v>194266.75</v>
      </c>
      <c r="R194" s="18">
        <v>254776</v>
      </c>
      <c r="S194" s="18">
        <v>2987</v>
      </c>
      <c r="T194" s="18">
        <v>2914.0012499999998</v>
      </c>
      <c r="U194" s="31" t="s">
        <v>458</v>
      </c>
      <c r="V194" s="31">
        <v>0</v>
      </c>
      <c r="W194" s="18">
        <v>2987</v>
      </c>
      <c r="X194" s="18">
        <v>2914.0012499999998</v>
      </c>
      <c r="Y194" s="31" t="str">
        <f t="shared" si="26"/>
        <v>A-Poker-0.25</v>
      </c>
      <c r="Z194" s="18">
        <f t="shared" si="27"/>
        <v>94.000040322580645</v>
      </c>
      <c r="AA194" s="18">
        <f t="shared" si="28"/>
        <v>100.59999193548386</v>
      </c>
      <c r="AB194" s="18">
        <f t="shared" si="29"/>
        <v>3118.5997499999994</v>
      </c>
    </row>
    <row r="195" spans="1:28" x14ac:dyDescent="0.2">
      <c r="A195" s="31" t="str">
        <f t="shared" si="25"/>
        <v>Multi Poker-Poker-0.25</v>
      </c>
      <c r="B195">
        <v>1190</v>
      </c>
      <c r="C195" t="s">
        <v>406</v>
      </c>
      <c r="D195" s="100" t="s">
        <v>405</v>
      </c>
      <c r="E195" s="100" t="s">
        <v>398</v>
      </c>
      <c r="F195" s="143">
        <v>0.25</v>
      </c>
      <c r="G195" t="s">
        <v>269</v>
      </c>
      <c r="H195" t="s">
        <v>393</v>
      </c>
      <c r="I195">
        <v>5</v>
      </c>
      <c r="J195" t="s">
        <v>272</v>
      </c>
      <c r="K195" t="s">
        <v>269</v>
      </c>
      <c r="L195" t="s">
        <v>392</v>
      </c>
      <c r="M195" t="s">
        <v>391</v>
      </c>
      <c r="N195" t="s">
        <v>273</v>
      </c>
      <c r="O195" s="38">
        <v>1.4999999999999999E-2</v>
      </c>
      <c r="P195" s="31">
        <v>31</v>
      </c>
      <c r="Q195" s="18">
        <v>192200</v>
      </c>
      <c r="R195" s="18">
        <v>216563</v>
      </c>
      <c r="S195" s="18">
        <v>2907</v>
      </c>
      <c r="T195" s="18">
        <v>2883</v>
      </c>
      <c r="U195" s="31" t="s">
        <v>458</v>
      </c>
      <c r="V195" s="31">
        <v>0</v>
      </c>
      <c r="W195" s="18">
        <v>2907</v>
      </c>
      <c r="X195" s="18">
        <v>2883</v>
      </c>
      <c r="Y195" s="31" t="str">
        <f t="shared" si="26"/>
        <v>A-Poker-0.25</v>
      </c>
      <c r="Z195" s="18">
        <f t="shared" si="27"/>
        <v>93</v>
      </c>
      <c r="AA195" s="18">
        <f t="shared" si="28"/>
        <v>100.59999193548386</v>
      </c>
      <c r="AB195" s="18">
        <f t="shared" si="29"/>
        <v>3118.5997499999994</v>
      </c>
    </row>
    <row r="196" spans="1:28" x14ac:dyDescent="0.2">
      <c r="A196" s="31" t="str">
        <f t="shared" si="25"/>
        <v>Multi Poker-Poker-0.25</v>
      </c>
      <c r="B196">
        <v>1191</v>
      </c>
      <c r="C196" t="s">
        <v>406</v>
      </c>
      <c r="D196" s="100" t="s">
        <v>405</v>
      </c>
      <c r="E196" s="100" t="s">
        <v>404</v>
      </c>
      <c r="F196" s="143">
        <v>0.25</v>
      </c>
      <c r="G196" t="s">
        <v>269</v>
      </c>
      <c r="H196" t="s">
        <v>393</v>
      </c>
      <c r="I196">
        <v>5</v>
      </c>
      <c r="J196" t="s">
        <v>272</v>
      </c>
      <c r="K196" t="s">
        <v>269</v>
      </c>
      <c r="L196" t="s">
        <v>392</v>
      </c>
      <c r="M196" t="s">
        <v>391</v>
      </c>
      <c r="N196" t="s">
        <v>273</v>
      </c>
      <c r="O196" s="38">
        <v>1.4999999999999999E-2</v>
      </c>
      <c r="P196" s="31">
        <v>31</v>
      </c>
      <c r="Q196" s="18">
        <v>233533.25</v>
      </c>
      <c r="R196" s="18">
        <v>222413</v>
      </c>
      <c r="S196" s="18">
        <v>3456</v>
      </c>
      <c r="T196" s="18">
        <v>3502.9987499999997</v>
      </c>
      <c r="U196" s="31" t="s">
        <v>458</v>
      </c>
      <c r="V196" s="31">
        <v>0</v>
      </c>
      <c r="W196" s="18">
        <v>3456</v>
      </c>
      <c r="X196" s="18">
        <v>3502.9987499999997</v>
      </c>
      <c r="Y196" s="31" t="str">
        <f t="shared" si="26"/>
        <v>A-Poker-0.25</v>
      </c>
      <c r="Z196" s="18">
        <f t="shared" si="27"/>
        <v>112.99995967741934</v>
      </c>
      <c r="AA196" s="18">
        <f t="shared" si="28"/>
        <v>100.59999193548386</v>
      </c>
      <c r="AB196" s="18">
        <f t="shared" si="29"/>
        <v>3118.5997499999994</v>
      </c>
    </row>
    <row r="197" spans="1:28" x14ac:dyDescent="0.2">
      <c r="A197" s="31" t="str">
        <f t="shared" si="25"/>
        <v>Old Blue Eyes-Reels-0.25</v>
      </c>
      <c r="B197">
        <v>1192</v>
      </c>
      <c r="C197" t="s">
        <v>401</v>
      </c>
      <c r="D197" s="100" t="s">
        <v>400</v>
      </c>
      <c r="E197" s="100" t="s">
        <v>403</v>
      </c>
      <c r="F197" s="143">
        <v>0.25</v>
      </c>
      <c r="G197" t="s">
        <v>269</v>
      </c>
      <c r="H197" t="s">
        <v>393</v>
      </c>
      <c r="I197">
        <v>4</v>
      </c>
      <c r="J197" t="s">
        <v>270</v>
      </c>
      <c r="K197" t="s">
        <v>269</v>
      </c>
      <c r="L197" t="s">
        <v>399</v>
      </c>
      <c r="M197" t="s">
        <v>391</v>
      </c>
      <c r="N197" t="s">
        <v>271</v>
      </c>
      <c r="O197" s="38">
        <v>5.2400000000000002E-2</v>
      </c>
      <c r="P197" s="31">
        <v>31</v>
      </c>
      <c r="Q197" s="18">
        <v>134294</v>
      </c>
      <c r="R197" s="18">
        <v>191849</v>
      </c>
      <c r="S197" s="18">
        <v>7107</v>
      </c>
      <c r="T197" s="18">
        <v>7037.0056000000004</v>
      </c>
      <c r="U197" s="31" t="s">
        <v>458</v>
      </c>
      <c r="V197" s="31">
        <v>0</v>
      </c>
      <c r="W197" s="18">
        <v>7107</v>
      </c>
      <c r="X197" s="18">
        <v>7037.0056000000004</v>
      </c>
      <c r="Y197" s="31" t="str">
        <f t="shared" si="26"/>
        <v>C-Reels-0.25</v>
      </c>
      <c r="Z197" s="18">
        <f t="shared" si="27"/>
        <v>227.00018064516129</v>
      </c>
      <c r="AA197" s="18">
        <f t="shared" si="28"/>
        <v>176.99994430970148</v>
      </c>
      <c r="AB197" s="18">
        <f t="shared" si="29"/>
        <v>5486.998273600746</v>
      </c>
    </row>
    <row r="198" spans="1:28" x14ac:dyDescent="0.2">
      <c r="A198" s="31" t="str">
        <f t="shared" ref="A198:A205" si="30">_xlfn.CONCAT(N198,"-",J198,"-",F198)</f>
        <v>Old Blue Eyes-Reels-0.25</v>
      </c>
      <c r="B198">
        <v>1193</v>
      </c>
      <c r="C198" t="s">
        <v>401</v>
      </c>
      <c r="D198" s="100" t="s">
        <v>400</v>
      </c>
      <c r="E198" s="100" t="s">
        <v>396</v>
      </c>
      <c r="F198" s="143">
        <v>0.25</v>
      </c>
      <c r="G198" t="s">
        <v>269</v>
      </c>
      <c r="H198" t="s">
        <v>393</v>
      </c>
      <c r="I198">
        <v>4</v>
      </c>
      <c r="J198" t="s">
        <v>270</v>
      </c>
      <c r="K198" t="s">
        <v>269</v>
      </c>
      <c r="L198" t="s">
        <v>399</v>
      </c>
      <c r="M198" t="s">
        <v>391</v>
      </c>
      <c r="N198" t="s">
        <v>271</v>
      </c>
      <c r="O198" s="38">
        <v>6.7900000000000002E-2</v>
      </c>
      <c r="P198" s="31">
        <v>31</v>
      </c>
      <c r="Q198" s="18">
        <v>100441.75</v>
      </c>
      <c r="R198" s="18">
        <v>154526</v>
      </c>
      <c r="S198" s="18">
        <v>6945</v>
      </c>
      <c r="T198" s="18">
        <v>6819.9948249999998</v>
      </c>
      <c r="U198" s="31" t="s">
        <v>458</v>
      </c>
      <c r="V198" s="31">
        <v>0</v>
      </c>
      <c r="W198" s="18">
        <v>6945</v>
      </c>
      <c r="X198" s="18">
        <v>6819.9948249999998</v>
      </c>
      <c r="Y198" s="31" t="str">
        <f t="shared" ref="Y198:Y205" si="31">_xlfn.CONCAT(C198,"-",J198,"-",F198)</f>
        <v>C-Reels-0.25</v>
      </c>
      <c r="Z198" s="18">
        <f t="shared" ref="Z198:Z205" si="32">X198/P198</f>
        <v>219.99983306451611</v>
      </c>
      <c r="AA198" s="18">
        <f t="shared" ref="AA198:AA205" si="33">SUMIF($Y$6:$Y$205,Y198,$X$6:$X$205)/SUMIF($Y$6:$Y$205,Y198,$P$6:$P$205)</f>
        <v>176.99994430970148</v>
      </c>
      <c r="AB198" s="18">
        <f t="shared" ref="AB198:AB205" si="34">AA198*P198</f>
        <v>5486.998273600746</v>
      </c>
    </row>
    <row r="199" spans="1:28" x14ac:dyDescent="0.2">
      <c r="A199" s="31" t="str">
        <f t="shared" si="30"/>
        <v>Old Blue Eyes-Reels-0.25</v>
      </c>
      <c r="B199">
        <v>1194</v>
      </c>
      <c r="C199" t="s">
        <v>401</v>
      </c>
      <c r="D199" s="100" t="s">
        <v>400</v>
      </c>
      <c r="E199" s="100" t="s">
        <v>402</v>
      </c>
      <c r="F199" s="143">
        <v>0.25</v>
      </c>
      <c r="G199" t="s">
        <v>269</v>
      </c>
      <c r="H199" t="s">
        <v>393</v>
      </c>
      <c r="I199">
        <v>4</v>
      </c>
      <c r="J199" t="s">
        <v>270</v>
      </c>
      <c r="K199" t="s">
        <v>269</v>
      </c>
      <c r="L199" t="s">
        <v>399</v>
      </c>
      <c r="M199" t="s">
        <v>391</v>
      </c>
      <c r="N199" t="s">
        <v>271</v>
      </c>
      <c r="O199" s="38">
        <v>6.7900000000000002E-2</v>
      </c>
      <c r="P199" s="31">
        <v>31</v>
      </c>
      <c r="Q199" s="18">
        <v>98615.5</v>
      </c>
      <c r="R199" s="18">
        <v>131487</v>
      </c>
      <c r="S199" s="18">
        <v>6707</v>
      </c>
      <c r="T199" s="18">
        <v>6695.9924500000006</v>
      </c>
      <c r="U199" s="31" t="s">
        <v>458</v>
      </c>
      <c r="V199" s="31">
        <v>0</v>
      </c>
      <c r="W199" s="18">
        <v>6707</v>
      </c>
      <c r="X199" s="18">
        <v>6695.9924500000006</v>
      </c>
      <c r="Y199" s="31" t="str">
        <f t="shared" si="31"/>
        <v>C-Reels-0.25</v>
      </c>
      <c r="Z199" s="18">
        <f t="shared" si="32"/>
        <v>215.99975645161291</v>
      </c>
      <c r="AA199" s="18">
        <f t="shared" si="33"/>
        <v>176.99994430970148</v>
      </c>
      <c r="AB199" s="18">
        <f t="shared" si="34"/>
        <v>5486.998273600746</v>
      </c>
    </row>
    <row r="200" spans="1:28" x14ac:dyDescent="0.2">
      <c r="A200" s="31" t="str">
        <f t="shared" si="30"/>
        <v>Old Blue Eyes-Reels-0.25</v>
      </c>
      <c r="B200">
        <v>1195</v>
      </c>
      <c r="C200" t="s">
        <v>401</v>
      </c>
      <c r="D200" s="100" t="s">
        <v>400</v>
      </c>
      <c r="E200" s="100" t="s">
        <v>398</v>
      </c>
      <c r="F200" s="143">
        <v>0.25</v>
      </c>
      <c r="G200" t="s">
        <v>269</v>
      </c>
      <c r="H200" t="s">
        <v>393</v>
      </c>
      <c r="I200">
        <v>4</v>
      </c>
      <c r="J200" t="s">
        <v>270</v>
      </c>
      <c r="K200" t="s">
        <v>269</v>
      </c>
      <c r="L200" t="s">
        <v>399</v>
      </c>
      <c r="M200" t="s">
        <v>391</v>
      </c>
      <c r="N200" t="s">
        <v>271</v>
      </c>
      <c r="O200" s="38">
        <v>5.2400000000000002E-2</v>
      </c>
      <c r="P200" s="31">
        <v>31</v>
      </c>
      <c r="Q200" s="18">
        <v>127194.75</v>
      </c>
      <c r="R200" s="18">
        <v>239990</v>
      </c>
      <c r="S200" s="18">
        <v>6920</v>
      </c>
      <c r="T200" s="18">
        <v>6665.0048999999999</v>
      </c>
      <c r="U200" s="31" t="s">
        <v>458</v>
      </c>
      <c r="V200" s="31">
        <v>0</v>
      </c>
      <c r="W200" s="18">
        <v>6920</v>
      </c>
      <c r="X200" s="18">
        <v>6665.0048999999999</v>
      </c>
      <c r="Y200" s="31" t="str">
        <f t="shared" si="31"/>
        <v>C-Reels-0.25</v>
      </c>
      <c r="Z200" s="18">
        <f t="shared" si="32"/>
        <v>215.00015806451611</v>
      </c>
      <c r="AA200" s="18">
        <f t="shared" si="33"/>
        <v>176.99994430970148</v>
      </c>
      <c r="AB200" s="18">
        <f t="shared" si="34"/>
        <v>5486.998273600746</v>
      </c>
    </row>
    <row r="201" spans="1:28" x14ac:dyDescent="0.2">
      <c r="A201" s="31" t="str">
        <f t="shared" si="30"/>
        <v>Silver Slippers-MLV-0.01</v>
      </c>
      <c r="B201">
        <v>1196</v>
      </c>
      <c r="C201" t="s">
        <v>395</v>
      </c>
      <c r="D201" s="100" t="s">
        <v>394</v>
      </c>
      <c r="E201" s="100" t="s">
        <v>398</v>
      </c>
      <c r="F201" s="143">
        <v>0.01</v>
      </c>
      <c r="G201" t="s">
        <v>269</v>
      </c>
      <c r="H201" t="s">
        <v>393</v>
      </c>
      <c r="I201">
        <v>300</v>
      </c>
      <c r="J201" t="s">
        <v>266</v>
      </c>
      <c r="K201" t="s">
        <v>265</v>
      </c>
      <c r="L201" t="s">
        <v>392</v>
      </c>
      <c r="M201" t="s">
        <v>391</v>
      </c>
      <c r="N201" t="s">
        <v>268</v>
      </c>
      <c r="O201" s="38">
        <v>8.1900000000000001E-2</v>
      </c>
      <c r="P201" s="31">
        <v>31</v>
      </c>
      <c r="Q201" s="18">
        <v>70402.929999999993</v>
      </c>
      <c r="R201" s="18">
        <v>29335</v>
      </c>
      <c r="S201" s="18">
        <v>5728</v>
      </c>
      <c r="T201" s="18">
        <v>5765.9999669999997</v>
      </c>
      <c r="U201" s="31" t="s">
        <v>458</v>
      </c>
      <c r="V201" s="31">
        <v>0</v>
      </c>
      <c r="W201" s="18">
        <v>5728</v>
      </c>
      <c r="X201" s="18">
        <v>5765.9999669999997</v>
      </c>
      <c r="Y201" s="31" t="str">
        <f t="shared" si="31"/>
        <v>B-MLV-0.01</v>
      </c>
      <c r="Z201" s="18">
        <f t="shared" si="32"/>
        <v>185.99999893548386</v>
      </c>
      <c r="AA201" s="18">
        <f t="shared" si="33"/>
        <v>207.33333201075268</v>
      </c>
      <c r="AB201" s="18">
        <f t="shared" si="34"/>
        <v>6427.3332923333328</v>
      </c>
    </row>
    <row r="202" spans="1:28" x14ac:dyDescent="0.2">
      <c r="A202" s="31" t="str">
        <f t="shared" si="30"/>
        <v>Silver Slippers-MLV-0.01</v>
      </c>
      <c r="B202">
        <v>1197</v>
      </c>
      <c r="C202" t="s">
        <v>395</v>
      </c>
      <c r="D202" s="100" t="s">
        <v>394</v>
      </c>
      <c r="E202" s="100" t="s">
        <v>397</v>
      </c>
      <c r="F202" s="143">
        <v>0.01</v>
      </c>
      <c r="G202" t="s">
        <v>269</v>
      </c>
      <c r="H202" t="s">
        <v>393</v>
      </c>
      <c r="I202">
        <v>300</v>
      </c>
      <c r="J202" t="s">
        <v>266</v>
      </c>
      <c r="K202" t="s">
        <v>265</v>
      </c>
      <c r="L202" t="s">
        <v>392</v>
      </c>
      <c r="M202" t="s">
        <v>391</v>
      </c>
      <c r="N202" t="s">
        <v>268</v>
      </c>
      <c r="O202" s="38">
        <v>8.1900000000000001E-2</v>
      </c>
      <c r="P202" s="31">
        <v>31</v>
      </c>
      <c r="Q202" s="18">
        <v>74566.539999999994</v>
      </c>
      <c r="R202" s="18">
        <v>26726</v>
      </c>
      <c r="S202" s="18">
        <v>5934</v>
      </c>
      <c r="T202" s="18">
        <v>6106.9996259999998</v>
      </c>
      <c r="U202" s="31" t="s">
        <v>458</v>
      </c>
      <c r="V202" s="31">
        <v>0</v>
      </c>
      <c r="W202" s="18">
        <v>5934</v>
      </c>
      <c r="X202" s="18">
        <v>6106.9996259999998</v>
      </c>
      <c r="Y202" s="31" t="str">
        <f t="shared" si="31"/>
        <v>B-MLV-0.01</v>
      </c>
      <c r="Z202" s="18">
        <f t="shared" si="32"/>
        <v>196.99998793548386</v>
      </c>
      <c r="AA202" s="18">
        <f t="shared" si="33"/>
        <v>207.33333201075268</v>
      </c>
      <c r="AB202" s="18">
        <f t="shared" si="34"/>
        <v>6427.3332923333328</v>
      </c>
    </row>
    <row r="203" spans="1:28" x14ac:dyDescent="0.2">
      <c r="A203" s="31" t="str">
        <f t="shared" si="30"/>
        <v>White Kitty-MLV-0.01</v>
      </c>
      <c r="B203">
        <v>1198</v>
      </c>
      <c r="C203" t="s">
        <v>395</v>
      </c>
      <c r="D203" s="100" t="s">
        <v>394</v>
      </c>
      <c r="E203" s="100" t="s">
        <v>396</v>
      </c>
      <c r="F203" s="143">
        <v>0.01</v>
      </c>
      <c r="G203" t="s">
        <v>269</v>
      </c>
      <c r="H203" t="s">
        <v>393</v>
      </c>
      <c r="I203">
        <v>300</v>
      </c>
      <c r="J203" t="s">
        <v>266</v>
      </c>
      <c r="K203" t="s">
        <v>265</v>
      </c>
      <c r="L203" t="s">
        <v>392</v>
      </c>
      <c r="M203" t="s">
        <v>391</v>
      </c>
      <c r="N203" t="s">
        <v>267</v>
      </c>
      <c r="O203" s="38">
        <v>8.1900000000000001E-2</v>
      </c>
      <c r="P203" s="31">
        <v>31</v>
      </c>
      <c r="Q203" s="18">
        <v>83272.28</v>
      </c>
      <c r="R203" s="18">
        <v>45504</v>
      </c>
      <c r="S203" s="18">
        <v>6990</v>
      </c>
      <c r="T203" s="18">
        <v>6819.9997320000002</v>
      </c>
      <c r="U203" s="31" t="s">
        <v>458</v>
      </c>
      <c r="V203" s="31">
        <v>0</v>
      </c>
      <c r="W203" s="18">
        <v>6990</v>
      </c>
      <c r="X203" s="18">
        <v>6819.9997320000002</v>
      </c>
      <c r="Y203" s="31" t="str">
        <f t="shared" si="31"/>
        <v>B-MLV-0.01</v>
      </c>
      <c r="Z203" s="18">
        <f t="shared" si="32"/>
        <v>219.99999135483873</v>
      </c>
      <c r="AA203" s="18">
        <f t="shared" si="33"/>
        <v>207.33333201075268</v>
      </c>
      <c r="AB203" s="18">
        <f t="shared" si="34"/>
        <v>6427.3332923333328</v>
      </c>
    </row>
    <row r="204" spans="1:28" x14ac:dyDescent="0.2">
      <c r="A204" s="31" t="str">
        <f t="shared" si="30"/>
        <v>White Kitty-MLV-0.01</v>
      </c>
      <c r="B204">
        <v>1199</v>
      </c>
      <c r="C204" t="s">
        <v>395</v>
      </c>
      <c r="D204" s="100" t="s">
        <v>394</v>
      </c>
      <c r="E204" s="100" t="s">
        <v>394</v>
      </c>
      <c r="F204" s="143">
        <v>0.01</v>
      </c>
      <c r="G204" t="s">
        <v>269</v>
      </c>
      <c r="H204" t="s">
        <v>393</v>
      </c>
      <c r="I204">
        <v>300</v>
      </c>
      <c r="J204" t="s">
        <v>266</v>
      </c>
      <c r="K204" t="s">
        <v>265</v>
      </c>
      <c r="L204" t="s">
        <v>392</v>
      </c>
      <c r="M204" t="s">
        <v>391</v>
      </c>
      <c r="N204" t="s">
        <v>267</v>
      </c>
      <c r="O204" s="38">
        <v>8.1900000000000001E-2</v>
      </c>
      <c r="P204" s="31">
        <v>31</v>
      </c>
      <c r="Q204" s="18">
        <v>85543.35</v>
      </c>
      <c r="R204" s="18">
        <v>50919</v>
      </c>
      <c r="S204" s="18">
        <v>7240</v>
      </c>
      <c r="T204" s="18">
        <v>7006.0003650000008</v>
      </c>
      <c r="U204" s="31" t="s">
        <v>458</v>
      </c>
      <c r="V204" s="31">
        <v>0</v>
      </c>
      <c r="W204" s="18">
        <v>7240</v>
      </c>
      <c r="X204" s="18">
        <v>7006.0003650000008</v>
      </c>
      <c r="Y204" s="31" t="str">
        <f t="shared" si="31"/>
        <v>B-MLV-0.01</v>
      </c>
      <c r="Z204" s="18">
        <f t="shared" si="32"/>
        <v>226.00001177419358</v>
      </c>
      <c r="AA204" s="18">
        <f t="shared" si="33"/>
        <v>207.33333201075268</v>
      </c>
      <c r="AB204" s="18">
        <f t="shared" si="34"/>
        <v>6427.3332923333328</v>
      </c>
    </row>
    <row r="205" spans="1:28" x14ac:dyDescent="0.2">
      <c r="A205" s="31" t="str">
        <f t="shared" si="30"/>
        <v>White Kitty-MLV-0.01</v>
      </c>
      <c r="B205">
        <v>1200</v>
      </c>
      <c r="C205" t="s">
        <v>395</v>
      </c>
      <c r="D205" s="100" t="s">
        <v>394</v>
      </c>
      <c r="E205" s="100">
        <v>10</v>
      </c>
      <c r="F205" s="143">
        <v>0.01</v>
      </c>
      <c r="G205" t="s">
        <v>269</v>
      </c>
      <c r="H205" t="s">
        <v>393</v>
      </c>
      <c r="I205">
        <v>300</v>
      </c>
      <c r="J205" t="s">
        <v>266</v>
      </c>
      <c r="K205" t="s">
        <v>265</v>
      </c>
      <c r="L205" t="s">
        <v>392</v>
      </c>
      <c r="M205" t="s">
        <v>391</v>
      </c>
      <c r="N205" t="s">
        <v>267</v>
      </c>
      <c r="O205" s="38">
        <v>8.1900000000000001E-2</v>
      </c>
      <c r="P205" s="31">
        <v>31</v>
      </c>
      <c r="Q205" s="18">
        <v>84407.81</v>
      </c>
      <c r="R205" s="18">
        <v>49361</v>
      </c>
      <c r="S205" s="18">
        <v>7132</v>
      </c>
      <c r="T205" s="18">
        <v>6912.9996389999997</v>
      </c>
      <c r="U205" s="31" t="s">
        <v>458</v>
      </c>
      <c r="V205" s="31">
        <v>0</v>
      </c>
      <c r="W205" s="18">
        <v>7132</v>
      </c>
      <c r="X205" s="18">
        <v>6912.9996389999997</v>
      </c>
      <c r="Y205" s="31" t="str">
        <f t="shared" si="31"/>
        <v>B-MLV-0.01</v>
      </c>
      <c r="Z205" s="18">
        <f t="shared" si="32"/>
        <v>222.99998835483871</v>
      </c>
      <c r="AA205" s="18">
        <f t="shared" si="33"/>
        <v>207.33333201075268</v>
      </c>
      <c r="AB205" s="18">
        <f t="shared" si="34"/>
        <v>6427.3332923333328</v>
      </c>
    </row>
  </sheetData>
  <autoFilter ref="A5:AB205" xr:uid="{00000000-0009-0000-0000-000016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3"/>
  <sheetViews>
    <sheetView zoomScale="140" zoomScaleNormal="140" workbookViewId="0">
      <selection activeCell="I8" sqref="I8"/>
    </sheetView>
  </sheetViews>
  <sheetFormatPr defaultRowHeight="12.75" x14ac:dyDescent="0.2"/>
  <cols>
    <col min="1" max="1" width="16.42578125" bestFit="1" customWidth="1"/>
    <col min="2" max="2" width="13.7109375" bestFit="1" customWidth="1"/>
    <col min="3" max="3" width="11.42578125" style="31" bestFit="1" customWidth="1"/>
    <col min="4" max="4" width="21.7109375" style="31" bestFit="1" customWidth="1"/>
    <col min="5" max="5" width="20.7109375" style="31" bestFit="1" customWidth="1"/>
    <col min="6" max="6" width="17.85546875" style="31" bestFit="1" customWidth="1"/>
    <col min="7" max="7" width="18.28515625" bestFit="1" customWidth="1"/>
  </cols>
  <sheetData>
    <row r="1" spans="1:7" x14ac:dyDescent="0.2">
      <c r="A1" t="s">
        <v>898</v>
      </c>
    </row>
    <row r="3" spans="1:7" ht="25.5" x14ac:dyDescent="0.2">
      <c r="A3" s="156" t="s">
        <v>423</v>
      </c>
      <c r="B3" s="156" t="s">
        <v>864</v>
      </c>
      <c r="C3" s="31" t="s">
        <v>897</v>
      </c>
      <c r="D3" s="31" t="s">
        <v>896</v>
      </c>
      <c r="E3" s="31" t="s">
        <v>895</v>
      </c>
      <c r="F3" s="20" t="s">
        <v>894</v>
      </c>
      <c r="G3" s="20" t="s">
        <v>893</v>
      </c>
    </row>
    <row r="4" spans="1:7" x14ac:dyDescent="0.2">
      <c r="A4" t="s">
        <v>406</v>
      </c>
      <c r="B4" t="s">
        <v>892</v>
      </c>
      <c r="C4" s="31">
        <v>28</v>
      </c>
      <c r="D4" s="31">
        <v>868</v>
      </c>
      <c r="E4" s="31">
        <v>202329.70099000004</v>
      </c>
      <c r="F4" s="154">
        <v>233.09873385944707</v>
      </c>
      <c r="G4" s="154">
        <v>233.09873385944701</v>
      </c>
    </row>
    <row r="5" spans="1:7" x14ac:dyDescent="0.2">
      <c r="B5" t="s">
        <v>891</v>
      </c>
      <c r="C5" s="31">
        <v>10</v>
      </c>
      <c r="D5" s="31">
        <v>310</v>
      </c>
      <c r="E5" s="31">
        <v>67776.148440000004</v>
      </c>
      <c r="F5" s="154">
        <v>218.63273690322583</v>
      </c>
      <c r="G5" s="154">
        <v>218.6327369032258</v>
      </c>
    </row>
    <row r="6" spans="1:7" x14ac:dyDescent="0.2">
      <c r="B6" t="s">
        <v>890</v>
      </c>
      <c r="C6" s="31">
        <v>5</v>
      </c>
      <c r="D6" s="31">
        <v>155</v>
      </c>
      <c r="E6" s="31">
        <v>15469</v>
      </c>
      <c r="F6" s="154">
        <v>99.8</v>
      </c>
      <c r="G6" s="154">
        <v>99.8</v>
      </c>
    </row>
    <row r="7" spans="1:7" x14ac:dyDescent="0.2">
      <c r="B7" t="s">
        <v>889</v>
      </c>
      <c r="C7" s="31">
        <v>8</v>
      </c>
      <c r="D7" s="31">
        <v>248</v>
      </c>
      <c r="E7" s="31">
        <v>51242.999624999997</v>
      </c>
      <c r="F7" s="154">
        <v>206.62499848790321</v>
      </c>
      <c r="G7" s="154">
        <v>206.62499848790321</v>
      </c>
    </row>
    <row r="8" spans="1:7" x14ac:dyDescent="0.2">
      <c r="B8" t="s">
        <v>888</v>
      </c>
      <c r="C8" s="31">
        <v>5</v>
      </c>
      <c r="D8" s="31">
        <v>155</v>
      </c>
      <c r="E8" s="31">
        <v>15592.998749999999</v>
      </c>
      <c r="F8" s="154">
        <v>100.59999193548386</v>
      </c>
      <c r="G8" s="154">
        <v>100.59999193548387</v>
      </c>
    </row>
    <row r="9" spans="1:7" x14ac:dyDescent="0.2">
      <c r="B9" t="s">
        <v>887</v>
      </c>
      <c r="C9" s="31">
        <v>11</v>
      </c>
      <c r="D9" s="31">
        <v>275</v>
      </c>
      <c r="E9" s="31">
        <v>66528.032500000001</v>
      </c>
      <c r="F9" s="293">
        <v>241.9201181818182</v>
      </c>
      <c r="G9" s="293">
        <v>242.00011950146629</v>
      </c>
    </row>
    <row r="10" spans="1:7" x14ac:dyDescent="0.2">
      <c r="A10" t="s">
        <v>886</v>
      </c>
      <c r="C10" s="31">
        <v>67</v>
      </c>
      <c r="D10" s="31">
        <v>2011</v>
      </c>
      <c r="E10" s="31">
        <v>418938.880305</v>
      </c>
      <c r="F10" s="293">
        <v>208.32366002237691</v>
      </c>
      <c r="G10" s="293">
        <v>209.40437580885893</v>
      </c>
    </row>
    <row r="11" spans="1:7" x14ac:dyDescent="0.2">
      <c r="A11" t="s">
        <v>395</v>
      </c>
      <c r="B11" t="s">
        <v>885</v>
      </c>
      <c r="C11" s="31">
        <v>18</v>
      </c>
      <c r="D11" s="31">
        <v>558</v>
      </c>
      <c r="E11" s="31">
        <v>115691.999262</v>
      </c>
      <c r="F11" s="154">
        <v>207.33333201075268</v>
      </c>
      <c r="G11" s="154">
        <v>207.33333201075271</v>
      </c>
    </row>
    <row r="12" spans="1:7" x14ac:dyDescent="0.2">
      <c r="B12" s="290" t="s">
        <v>884</v>
      </c>
      <c r="C12" s="291">
        <v>19</v>
      </c>
      <c r="D12" s="291">
        <v>589</v>
      </c>
      <c r="E12" s="291">
        <v>128402.001225</v>
      </c>
      <c r="F12" s="292">
        <v>218.00000207979627</v>
      </c>
      <c r="G12" s="292">
        <v>218.00000207979625</v>
      </c>
    </row>
    <row r="13" spans="1:7" x14ac:dyDescent="0.2">
      <c r="B13" t="s">
        <v>883</v>
      </c>
      <c r="C13" s="31">
        <v>10</v>
      </c>
      <c r="D13" s="31">
        <v>184</v>
      </c>
      <c r="E13" s="31">
        <v>37417.681349999999</v>
      </c>
      <c r="F13" s="293">
        <v>203.35696385869565</v>
      </c>
      <c r="G13" s="293">
        <v>193.99683060483872</v>
      </c>
    </row>
    <row r="14" spans="1:7" x14ac:dyDescent="0.2">
      <c r="B14" t="s">
        <v>882</v>
      </c>
      <c r="C14" s="31">
        <v>18</v>
      </c>
      <c r="D14" s="31">
        <v>558</v>
      </c>
      <c r="E14" s="31">
        <v>137670.98049999998</v>
      </c>
      <c r="F14" s="154">
        <v>246.72218727598562</v>
      </c>
      <c r="G14" s="154">
        <v>246.72218727598568</v>
      </c>
    </row>
    <row r="15" spans="1:7" x14ac:dyDescent="0.2">
      <c r="A15" t="s">
        <v>881</v>
      </c>
      <c r="C15" s="31">
        <v>65</v>
      </c>
      <c r="D15" s="31">
        <v>1889</v>
      </c>
      <c r="E15" s="31">
        <v>419182.66233699996</v>
      </c>
      <c r="F15" s="293">
        <v>221.90717963843301</v>
      </c>
      <c r="G15" s="293">
        <v>219.30719527270477</v>
      </c>
    </row>
    <row r="16" spans="1:7" x14ac:dyDescent="0.2">
      <c r="A16" t="s">
        <v>401</v>
      </c>
      <c r="B16" t="s">
        <v>880</v>
      </c>
      <c r="C16" s="31">
        <v>28</v>
      </c>
      <c r="D16" s="31">
        <v>868</v>
      </c>
      <c r="E16" s="31">
        <v>160935.26053299996</v>
      </c>
      <c r="F16" s="154">
        <v>185.40928632834098</v>
      </c>
      <c r="G16" s="154">
        <v>185.40928632834107</v>
      </c>
    </row>
    <row r="17" spans="1:7" x14ac:dyDescent="0.2">
      <c r="B17" t="s">
        <v>879</v>
      </c>
      <c r="C17" s="31">
        <v>12</v>
      </c>
      <c r="D17" s="31">
        <v>356</v>
      </c>
      <c r="E17" s="31">
        <v>67443.803025999994</v>
      </c>
      <c r="F17" s="293">
        <v>189.44888490449438</v>
      </c>
      <c r="G17" s="293">
        <v>190.47284083978494</v>
      </c>
    </row>
    <row r="18" spans="1:7" x14ac:dyDescent="0.2">
      <c r="B18" t="s">
        <v>878</v>
      </c>
      <c r="C18" s="31">
        <v>8</v>
      </c>
      <c r="D18" s="31">
        <v>248</v>
      </c>
      <c r="E18" s="31">
        <v>32550</v>
      </c>
      <c r="F18" s="154">
        <v>131.25</v>
      </c>
      <c r="G18" s="154">
        <v>131.25</v>
      </c>
    </row>
    <row r="19" spans="1:7" x14ac:dyDescent="0.2">
      <c r="B19" t="s">
        <v>877</v>
      </c>
      <c r="C19" s="31">
        <v>4</v>
      </c>
      <c r="D19" s="31">
        <v>20</v>
      </c>
      <c r="E19" s="31">
        <v>2370</v>
      </c>
      <c r="F19" s="154">
        <v>118.5</v>
      </c>
      <c r="G19" s="154">
        <v>118.5</v>
      </c>
    </row>
    <row r="20" spans="1:7" x14ac:dyDescent="0.2">
      <c r="B20" t="s">
        <v>876</v>
      </c>
      <c r="C20" s="31">
        <v>6</v>
      </c>
      <c r="D20" s="31">
        <v>186</v>
      </c>
      <c r="E20" s="31">
        <v>24118.001250000001</v>
      </c>
      <c r="F20" s="154">
        <v>129.66667338709678</v>
      </c>
      <c r="G20" s="154">
        <v>129.66667338709678</v>
      </c>
    </row>
    <row r="21" spans="1:7" x14ac:dyDescent="0.2">
      <c r="B21" t="s">
        <v>875</v>
      </c>
      <c r="C21" s="31">
        <v>10</v>
      </c>
      <c r="D21" s="31">
        <v>268</v>
      </c>
      <c r="E21" s="31">
        <v>47435.985074999997</v>
      </c>
      <c r="F21" s="293">
        <v>176.99994430970148</v>
      </c>
      <c r="G21" s="293">
        <v>171.84040427419353</v>
      </c>
    </row>
    <row r="22" spans="1:7" x14ac:dyDescent="0.2">
      <c r="A22" t="s">
        <v>874</v>
      </c>
      <c r="C22" s="31">
        <v>68</v>
      </c>
      <c r="D22" s="31">
        <v>1946</v>
      </c>
      <c r="E22" s="31">
        <v>334853.04988400004</v>
      </c>
      <c r="F22" s="293">
        <v>172.07248195477905</v>
      </c>
      <c r="G22" s="293">
        <v>169.08144397552184</v>
      </c>
    </row>
    <row r="23" spans="1:7" x14ac:dyDescent="0.2">
      <c r="A23" t="s">
        <v>0</v>
      </c>
      <c r="C23" s="31">
        <v>200</v>
      </c>
      <c r="D23" s="31">
        <v>5846</v>
      </c>
      <c r="E23" s="31">
        <v>1172974.5925260005</v>
      </c>
      <c r="F23" s="154">
        <v>200.64567097605209</v>
      </c>
      <c r="G23" s="154">
        <v>198.91299531127439</v>
      </c>
    </row>
  </sheetData>
  <pageMargins left="0.7" right="0.7" top="0.75" bottom="0.75" header="0.3" footer="0.3"/>
  <pageSetup orientation="portrait" horizontalDpi="300" verticalDpi="3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D2B0-3B57-4ADB-9EB8-4F40C0B78EFE}">
  <dimension ref="A1:C8"/>
  <sheetViews>
    <sheetView zoomScale="160" zoomScaleNormal="160" workbookViewId="0">
      <selection activeCell="A10" sqref="A10"/>
    </sheetView>
  </sheetViews>
  <sheetFormatPr defaultRowHeight="12.75" x14ac:dyDescent="0.2"/>
  <cols>
    <col min="1" max="1" width="16" bestFit="1" customWidth="1"/>
    <col min="2" max="2" width="17" bestFit="1" customWidth="1"/>
    <col min="3" max="3" width="32.7109375" bestFit="1" customWidth="1"/>
  </cols>
  <sheetData>
    <row r="1" spans="1:3" x14ac:dyDescent="0.2">
      <c r="A1" s="294" t="s">
        <v>1194</v>
      </c>
    </row>
    <row r="2" spans="1:3" x14ac:dyDescent="0.2">
      <c r="A2" s="295" t="s">
        <v>1195</v>
      </c>
      <c r="B2" s="295" t="s">
        <v>1196</v>
      </c>
      <c r="C2" s="295" t="s">
        <v>1197</v>
      </c>
    </row>
    <row r="3" spans="1:3" x14ac:dyDescent="0.2">
      <c r="A3">
        <v>1</v>
      </c>
      <c r="B3" t="s">
        <v>1198</v>
      </c>
      <c r="C3" t="s">
        <v>1199</v>
      </c>
    </row>
    <row r="4" spans="1:3" x14ac:dyDescent="0.2">
      <c r="A4">
        <v>2</v>
      </c>
      <c r="B4" t="s">
        <v>1200</v>
      </c>
      <c r="C4" t="s">
        <v>1201</v>
      </c>
    </row>
    <row r="5" spans="1:3" x14ac:dyDescent="0.2">
      <c r="A5">
        <v>3</v>
      </c>
      <c r="B5" t="s">
        <v>1202</v>
      </c>
      <c r="C5" t="s">
        <v>1203</v>
      </c>
    </row>
    <row r="6" spans="1:3" x14ac:dyDescent="0.2">
      <c r="A6">
        <v>4</v>
      </c>
      <c r="B6" t="s">
        <v>995</v>
      </c>
      <c r="C6" t="s">
        <v>1204</v>
      </c>
    </row>
    <row r="8" spans="1:3" x14ac:dyDescent="0.2">
      <c r="A8" s="258" t="s">
        <v>1133</v>
      </c>
    </row>
  </sheetData>
  <hyperlinks>
    <hyperlink ref="A8" r:id="rId1" xr:uid="{15BAEEF5-76FA-4965-AD02-EC28570841F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EE628-947D-4680-928D-6C8EC4BD850A}">
  <dimension ref="A1:I65"/>
  <sheetViews>
    <sheetView zoomScale="140" zoomScaleNormal="140" workbookViewId="0">
      <selection activeCell="F3" sqref="F3"/>
    </sheetView>
  </sheetViews>
  <sheetFormatPr defaultColWidth="12.7109375" defaultRowHeight="12.75" x14ac:dyDescent="0.2"/>
  <cols>
    <col min="1" max="1" width="29.85546875" customWidth="1"/>
  </cols>
  <sheetData>
    <row r="1" spans="1:9" x14ac:dyDescent="0.2">
      <c r="A1" s="17" t="s">
        <v>1129</v>
      </c>
    </row>
    <row r="2" spans="1:9" x14ac:dyDescent="0.2">
      <c r="A2" t="s">
        <v>1130</v>
      </c>
    </row>
    <row r="3" spans="1:9" x14ac:dyDescent="0.2">
      <c r="A3" t="s">
        <v>1131</v>
      </c>
    </row>
    <row r="6" spans="1:9" x14ac:dyDescent="0.2">
      <c r="A6" s="156" t="s">
        <v>5</v>
      </c>
      <c r="B6" t="s">
        <v>917</v>
      </c>
    </row>
    <row r="7" spans="1:9" x14ac:dyDescent="0.2">
      <c r="A7" s="156" t="s">
        <v>330</v>
      </c>
      <c r="B7" t="s">
        <v>917</v>
      </c>
    </row>
    <row r="9" spans="1:9" s="158" customFormat="1" x14ac:dyDescent="0.2">
      <c r="A9"/>
      <c r="B9" s="156" t="s">
        <v>916</v>
      </c>
      <c r="C9"/>
      <c r="D9"/>
      <c r="E9"/>
      <c r="F9"/>
      <c r="G9"/>
      <c r="H9"/>
      <c r="I9"/>
    </row>
    <row r="10" spans="1:9" s="20" customFormat="1" ht="25.5" x14ac:dyDescent="0.2">
      <c r="A10" s="159" t="s">
        <v>873</v>
      </c>
      <c r="B10" s="158" t="s">
        <v>897</v>
      </c>
      <c r="C10" s="158" t="s">
        <v>915</v>
      </c>
      <c r="D10" s="158" t="s">
        <v>914</v>
      </c>
      <c r="E10" s="158" t="s">
        <v>913</v>
      </c>
      <c r="F10" s="158" t="s">
        <v>912</v>
      </c>
      <c r="G10"/>
    </row>
    <row r="11" spans="1:9" x14ac:dyDescent="0.2">
      <c r="A11" t="s">
        <v>942</v>
      </c>
      <c r="B11" s="257">
        <v>2</v>
      </c>
      <c r="C11" s="31">
        <v>260.49999706451615</v>
      </c>
      <c r="D11" s="31">
        <v>185.40928632834098</v>
      </c>
      <c r="E11" s="31">
        <v>75.090710736175168</v>
      </c>
      <c r="F11" s="157">
        <v>0.40499972910308907</v>
      </c>
    </row>
    <row r="12" spans="1:9" x14ac:dyDescent="0.2">
      <c r="A12" t="s">
        <v>941</v>
      </c>
      <c r="B12" s="257">
        <v>4</v>
      </c>
      <c r="C12" s="31">
        <v>243.61500553225807</v>
      </c>
      <c r="D12" s="31">
        <v>185.40928632834098</v>
      </c>
      <c r="E12" s="31">
        <v>58.205719203917084</v>
      </c>
      <c r="F12" s="157">
        <v>0.31393098132550212</v>
      </c>
    </row>
    <row r="13" spans="1:9" x14ac:dyDescent="0.2">
      <c r="A13" t="s">
        <v>907</v>
      </c>
      <c r="B13" s="257">
        <v>4</v>
      </c>
      <c r="C13" s="31">
        <v>219.49998205645161</v>
      </c>
      <c r="D13" s="31">
        <v>176.99994430970148</v>
      </c>
      <c r="E13" s="31">
        <v>42.500037746750138</v>
      </c>
      <c r="F13" s="157">
        <v>0.2401132831566698</v>
      </c>
    </row>
    <row r="14" spans="1:9" x14ac:dyDescent="0.2">
      <c r="A14" t="s">
        <v>968</v>
      </c>
      <c r="B14" s="257">
        <v>4</v>
      </c>
      <c r="C14" s="31">
        <v>283.52500122580648</v>
      </c>
      <c r="D14" s="31">
        <v>233.09873385944707</v>
      </c>
      <c r="E14" s="31">
        <v>50.426267366359411</v>
      </c>
      <c r="F14" s="157">
        <v>0.21633007838114315</v>
      </c>
    </row>
    <row r="15" spans="1:9" x14ac:dyDescent="0.2">
      <c r="A15" t="s">
        <v>900</v>
      </c>
      <c r="B15" s="257">
        <v>6</v>
      </c>
      <c r="C15" s="31">
        <v>274.16662365591395</v>
      </c>
      <c r="D15" s="31">
        <v>246.72218727598562</v>
      </c>
      <c r="E15" s="31">
        <v>27.444436379928334</v>
      </c>
      <c r="F15" s="157">
        <v>0.11123619113034509</v>
      </c>
    </row>
    <row r="16" spans="1:9" x14ac:dyDescent="0.2">
      <c r="A16" t="s">
        <v>939</v>
      </c>
      <c r="B16" s="257">
        <v>4</v>
      </c>
      <c r="C16" s="31">
        <v>209.37553911290323</v>
      </c>
      <c r="D16" s="31">
        <v>189.44888490449438</v>
      </c>
      <c r="E16" s="31">
        <v>19.926654208408848</v>
      </c>
      <c r="F16" s="157">
        <v>0.10518221956521065</v>
      </c>
    </row>
    <row r="17" spans="1:6" x14ac:dyDescent="0.2">
      <c r="A17" t="s">
        <v>940</v>
      </c>
      <c r="B17" s="257">
        <v>4</v>
      </c>
      <c r="C17" s="31">
        <v>227.45725200000001</v>
      </c>
      <c r="D17" s="31">
        <v>206.20257771858093</v>
      </c>
      <c r="E17" s="31">
        <v>21.254674281419085</v>
      </c>
      <c r="F17" s="157">
        <v>0.10307666624045227</v>
      </c>
    </row>
    <row r="18" spans="1:6" x14ac:dyDescent="0.2">
      <c r="A18" t="s">
        <v>938</v>
      </c>
      <c r="B18" s="257">
        <v>2</v>
      </c>
      <c r="C18" s="31">
        <v>199.50000269354837</v>
      </c>
      <c r="D18" s="31">
        <v>185.40928632834098</v>
      </c>
      <c r="E18" s="31">
        <v>14.090716365207385</v>
      </c>
      <c r="F18" s="157">
        <v>7.599789980451227E-2</v>
      </c>
    </row>
    <row r="19" spans="1:6" x14ac:dyDescent="0.2">
      <c r="A19" t="s">
        <v>958</v>
      </c>
      <c r="B19" s="257">
        <v>3</v>
      </c>
      <c r="C19" s="31">
        <v>222.99999716129031</v>
      </c>
      <c r="D19" s="31">
        <v>207.33333201075268</v>
      </c>
      <c r="E19" s="31">
        <v>15.666665150537625</v>
      </c>
      <c r="F19" s="157">
        <v>7.5562694134125641E-2</v>
      </c>
    </row>
    <row r="20" spans="1:6" x14ac:dyDescent="0.2">
      <c r="A20" t="s">
        <v>967</v>
      </c>
      <c r="B20" s="257">
        <v>4</v>
      </c>
      <c r="C20" s="31">
        <v>247.50000072580647</v>
      </c>
      <c r="D20" s="31">
        <v>233.09873385944707</v>
      </c>
      <c r="E20" s="31">
        <v>14.401266866359407</v>
      </c>
      <c r="F20" s="157">
        <v>6.1781832221547046E-2</v>
      </c>
    </row>
    <row r="21" spans="1:6" x14ac:dyDescent="0.2">
      <c r="A21" t="s">
        <v>961</v>
      </c>
      <c r="B21" s="257">
        <v>3</v>
      </c>
      <c r="C21" s="31">
        <v>238.00000000000003</v>
      </c>
      <c r="D21" s="31">
        <v>224.51026657654893</v>
      </c>
      <c r="E21" s="31">
        <v>13.489733423451099</v>
      </c>
      <c r="F21" s="157">
        <v>6.0085151691054828E-2</v>
      </c>
    </row>
    <row r="22" spans="1:6" x14ac:dyDescent="0.2">
      <c r="A22" t="s">
        <v>899</v>
      </c>
      <c r="B22" s="257">
        <v>4</v>
      </c>
      <c r="C22" s="31">
        <v>214.49997963709677</v>
      </c>
      <c r="D22" s="31">
        <v>203.35696385869565</v>
      </c>
      <c r="E22" s="31">
        <v>11.143015778401121</v>
      </c>
      <c r="F22" s="157">
        <v>5.4795348863213474E-2</v>
      </c>
    </row>
    <row r="23" spans="1:6" x14ac:dyDescent="0.2">
      <c r="A23" t="s">
        <v>957</v>
      </c>
      <c r="B23" s="257">
        <v>2</v>
      </c>
      <c r="C23" s="31">
        <v>228</v>
      </c>
      <c r="D23" s="31">
        <v>217.66666747311828</v>
      </c>
      <c r="E23" s="31">
        <v>10.333332526881719</v>
      </c>
      <c r="F23" s="157">
        <v>4.7473196731685527E-2</v>
      </c>
    </row>
    <row r="24" spans="1:6" x14ac:dyDescent="0.2">
      <c r="A24" t="s">
        <v>937</v>
      </c>
      <c r="B24" s="257">
        <v>2</v>
      </c>
      <c r="C24" s="31">
        <v>193.99999632258064</v>
      </c>
      <c r="D24" s="31">
        <v>185.40928632834098</v>
      </c>
      <c r="E24" s="31">
        <v>8.5907099942396599</v>
      </c>
      <c r="F24" s="157">
        <v>4.633376334250263E-2</v>
      </c>
    </row>
    <row r="25" spans="1:6" x14ac:dyDescent="0.2">
      <c r="A25" t="s">
        <v>956</v>
      </c>
      <c r="B25" s="257">
        <v>3</v>
      </c>
      <c r="C25" s="31">
        <v>227.666675</v>
      </c>
      <c r="D25" s="31">
        <v>217.66666747311828</v>
      </c>
      <c r="E25" s="31">
        <v>10.000007526881717</v>
      </c>
      <c r="F25" s="157">
        <v>4.5941841454051356E-2</v>
      </c>
    </row>
    <row r="26" spans="1:6" x14ac:dyDescent="0.2">
      <c r="A26" t="s">
        <v>906</v>
      </c>
      <c r="B26" s="257">
        <v>4</v>
      </c>
      <c r="C26" s="31">
        <v>253.00012500000003</v>
      </c>
      <c r="D26" s="31">
        <v>241.92011818181817</v>
      </c>
      <c r="E26" s="31">
        <v>11.080006818181857</v>
      </c>
      <c r="F26" s="157">
        <v>4.5800270359716573E-2</v>
      </c>
    </row>
    <row r="27" spans="1:6" x14ac:dyDescent="0.2">
      <c r="A27" t="s">
        <v>954</v>
      </c>
      <c r="B27" s="257">
        <v>3</v>
      </c>
      <c r="C27" s="31">
        <v>231.66666344086025</v>
      </c>
      <c r="D27" s="31">
        <v>224.51026657654893</v>
      </c>
      <c r="E27" s="31">
        <v>7.1563968643113185</v>
      </c>
      <c r="F27" s="157">
        <v>3.1875588468339718E-2</v>
      </c>
    </row>
    <row r="28" spans="1:6" x14ac:dyDescent="0.2">
      <c r="A28" t="s">
        <v>955</v>
      </c>
      <c r="B28" s="257">
        <v>2</v>
      </c>
      <c r="C28" s="31">
        <v>223.49997338709676</v>
      </c>
      <c r="D28" s="31">
        <v>217.66666747311828</v>
      </c>
      <c r="E28" s="31">
        <v>5.833305913978478</v>
      </c>
      <c r="F28" s="157">
        <v>2.679926137381089E-2</v>
      </c>
    </row>
    <row r="29" spans="1:6" x14ac:dyDescent="0.2">
      <c r="A29" t="s">
        <v>959</v>
      </c>
      <c r="B29" s="257">
        <v>3</v>
      </c>
      <c r="C29" s="31">
        <v>230.33333655913978</v>
      </c>
      <c r="D29" s="31">
        <v>224.51026657654893</v>
      </c>
      <c r="E29" s="31">
        <v>5.8230699825908516</v>
      </c>
      <c r="F29" s="157">
        <v>2.593676481429601E-2</v>
      </c>
    </row>
    <row r="30" spans="1:6" x14ac:dyDescent="0.2">
      <c r="A30" t="s">
        <v>960</v>
      </c>
      <c r="B30" s="257">
        <v>6</v>
      </c>
      <c r="C30" s="31">
        <v>229.66666935483872</v>
      </c>
      <c r="D30" s="31">
        <v>224.51026657654893</v>
      </c>
      <c r="E30" s="31">
        <v>5.1564027782897881</v>
      </c>
      <c r="F30" s="157">
        <v>2.2967336224384478E-2</v>
      </c>
    </row>
    <row r="31" spans="1:6" x14ac:dyDescent="0.2">
      <c r="A31" t="s">
        <v>966</v>
      </c>
      <c r="B31" s="257">
        <v>2</v>
      </c>
      <c r="C31" s="31">
        <v>223.00000693548387</v>
      </c>
      <c r="D31" s="31">
        <v>218.63273690322583</v>
      </c>
      <c r="E31" s="31">
        <v>4.367270032258034</v>
      </c>
      <c r="F31" s="157">
        <v>1.9975370999408628E-2</v>
      </c>
    </row>
    <row r="32" spans="1:6" x14ac:dyDescent="0.2">
      <c r="A32" t="s">
        <v>952</v>
      </c>
      <c r="B32" s="257">
        <v>2</v>
      </c>
      <c r="C32" s="31">
        <v>221.99999758064516</v>
      </c>
      <c r="D32" s="31">
        <v>217.66666747311828</v>
      </c>
      <c r="E32" s="31">
        <v>4.3333301075268764</v>
      </c>
      <c r="F32" s="157">
        <v>1.9908101492214191E-2</v>
      </c>
    </row>
    <row r="33" spans="1:6" x14ac:dyDescent="0.2">
      <c r="A33" t="s">
        <v>951</v>
      </c>
      <c r="B33" s="257">
        <v>2</v>
      </c>
      <c r="C33" s="31">
        <v>221.49999193548385</v>
      </c>
      <c r="D33" s="31">
        <v>217.66666747311828</v>
      </c>
      <c r="E33" s="31">
        <v>3.8333244623655673</v>
      </c>
      <c r="F33" s="157">
        <v>1.7610985213613293E-2</v>
      </c>
    </row>
    <row r="34" spans="1:6" x14ac:dyDescent="0.2">
      <c r="A34" t="s">
        <v>936</v>
      </c>
      <c r="B34" s="257">
        <v>2</v>
      </c>
      <c r="C34" s="31">
        <v>188.00000203225807</v>
      </c>
      <c r="D34" s="31">
        <v>185.40928632834098</v>
      </c>
      <c r="E34" s="31">
        <v>2.5907157039170841</v>
      </c>
      <c r="F34" s="157">
        <v>1.397295548254897E-2</v>
      </c>
    </row>
    <row r="35" spans="1:6" x14ac:dyDescent="0.2">
      <c r="A35" t="s">
        <v>935</v>
      </c>
      <c r="B35" s="257">
        <v>2</v>
      </c>
      <c r="C35" s="31">
        <v>185.50000025806452</v>
      </c>
      <c r="D35" s="31">
        <v>185.40928632834098</v>
      </c>
      <c r="E35" s="31">
        <v>9.0713929723534648E-2</v>
      </c>
      <c r="F35" s="157">
        <v>4.8926314058989203E-4</v>
      </c>
    </row>
    <row r="36" spans="1:6" x14ac:dyDescent="0.2">
      <c r="A36" t="s">
        <v>903</v>
      </c>
      <c r="B36" s="257">
        <v>4</v>
      </c>
      <c r="C36" s="31">
        <v>242.00016129032258</v>
      </c>
      <c r="D36" s="31">
        <v>241.9201181818182</v>
      </c>
      <c r="E36" s="31">
        <v>8.0043108504384008E-2</v>
      </c>
      <c r="F36" s="157">
        <v>3.3086586227701234E-4</v>
      </c>
    </row>
    <row r="37" spans="1:6" x14ac:dyDescent="0.2">
      <c r="A37" t="s">
        <v>964</v>
      </c>
      <c r="B37" s="257">
        <v>5</v>
      </c>
      <c r="C37" s="31">
        <v>99.8</v>
      </c>
      <c r="D37" s="31">
        <v>99.799999999999983</v>
      </c>
      <c r="E37" s="31">
        <v>0</v>
      </c>
      <c r="F37" s="157">
        <v>0</v>
      </c>
    </row>
    <row r="38" spans="1:6" x14ac:dyDescent="0.2">
      <c r="A38" t="s">
        <v>965</v>
      </c>
      <c r="B38" s="257">
        <v>5</v>
      </c>
      <c r="C38" s="31">
        <v>100.59999193548386</v>
      </c>
      <c r="D38" s="31">
        <v>100.59999193548386</v>
      </c>
      <c r="E38" s="31">
        <v>0</v>
      </c>
      <c r="F38" s="157">
        <v>0</v>
      </c>
    </row>
    <row r="39" spans="1:6" x14ac:dyDescent="0.2">
      <c r="A39" t="s">
        <v>934</v>
      </c>
      <c r="B39" s="257">
        <v>8</v>
      </c>
      <c r="C39" s="31">
        <v>131.25</v>
      </c>
      <c r="D39" s="31">
        <v>131.25</v>
      </c>
      <c r="E39" s="31">
        <v>0</v>
      </c>
      <c r="F39" s="157">
        <v>0</v>
      </c>
    </row>
    <row r="40" spans="1:6" x14ac:dyDescent="0.2">
      <c r="A40" t="s">
        <v>932</v>
      </c>
      <c r="B40" s="257">
        <v>12</v>
      </c>
      <c r="C40" s="31">
        <v>200.04850606343282</v>
      </c>
      <c r="D40" s="31">
        <v>200.04850606343282</v>
      </c>
      <c r="E40" s="31">
        <v>0</v>
      </c>
      <c r="F40" s="157">
        <v>0</v>
      </c>
    </row>
    <row r="41" spans="1:6" x14ac:dyDescent="0.2">
      <c r="A41" t="s">
        <v>933</v>
      </c>
      <c r="B41" s="257">
        <v>6</v>
      </c>
      <c r="C41" s="31">
        <v>129.66667338709678</v>
      </c>
      <c r="D41" s="31">
        <v>129.66667338709678</v>
      </c>
      <c r="E41" s="31">
        <v>0</v>
      </c>
      <c r="F41" s="157">
        <v>0</v>
      </c>
    </row>
    <row r="42" spans="1:6" x14ac:dyDescent="0.2">
      <c r="A42" t="s">
        <v>905</v>
      </c>
      <c r="B42" s="257">
        <v>1</v>
      </c>
      <c r="C42" s="31">
        <v>239.99991935483871</v>
      </c>
      <c r="D42" s="31">
        <v>241.9201181818182</v>
      </c>
      <c r="E42" s="31">
        <v>-1.9201988269794867</v>
      </c>
      <c r="F42" s="157">
        <v>-7.9373259297779303E-3</v>
      </c>
    </row>
    <row r="43" spans="1:6" x14ac:dyDescent="0.2">
      <c r="A43" t="s">
        <v>953</v>
      </c>
      <c r="B43" s="257">
        <v>3</v>
      </c>
      <c r="C43" s="31">
        <v>221.66665913978497</v>
      </c>
      <c r="D43" s="31">
        <v>224.51026657654893</v>
      </c>
      <c r="E43" s="31">
        <v>-2.8436074367639605</v>
      </c>
      <c r="F43" s="157">
        <v>-1.2665823617444262E-2</v>
      </c>
    </row>
    <row r="44" spans="1:6" x14ac:dyDescent="0.2">
      <c r="A44" t="s">
        <v>931</v>
      </c>
      <c r="B44" s="257">
        <v>2</v>
      </c>
      <c r="C44" s="31">
        <v>182.99999640322579</v>
      </c>
      <c r="D44" s="31">
        <v>185.40928632834098</v>
      </c>
      <c r="E44" s="31">
        <v>-2.4092899251151891</v>
      </c>
      <c r="F44" s="157">
        <v>-1.2994440423272984E-2</v>
      </c>
    </row>
    <row r="45" spans="1:6" x14ac:dyDescent="0.2">
      <c r="A45" t="s">
        <v>949</v>
      </c>
      <c r="B45" s="257">
        <v>2</v>
      </c>
      <c r="C45" s="31">
        <v>213.00001935483871</v>
      </c>
      <c r="D45" s="31">
        <v>217.66666747311828</v>
      </c>
      <c r="E45" s="31">
        <v>-4.6666481182795678</v>
      </c>
      <c r="F45" s="157">
        <v>-2.1439424659983351E-2</v>
      </c>
    </row>
    <row r="46" spans="1:6" x14ac:dyDescent="0.2">
      <c r="A46" t="s">
        <v>909</v>
      </c>
      <c r="B46" s="257">
        <v>3</v>
      </c>
      <c r="C46" s="31">
        <v>182.75007401960787</v>
      </c>
      <c r="D46" s="31">
        <v>187.33603040734627</v>
      </c>
      <c r="E46" s="31">
        <v>-4.5859563877384062</v>
      </c>
      <c r="F46" s="157">
        <v>-2.4479841799608083E-2</v>
      </c>
    </row>
    <row r="47" spans="1:6" x14ac:dyDescent="0.2">
      <c r="A47" t="s">
        <v>948</v>
      </c>
      <c r="B47" s="257">
        <v>2</v>
      </c>
      <c r="C47" s="31">
        <v>211.50000241935484</v>
      </c>
      <c r="D47" s="31">
        <v>217.66666747311828</v>
      </c>
      <c r="E47" s="31">
        <v>-6.1666650537634382</v>
      </c>
      <c r="F47" s="157">
        <v>-2.8330773495785791E-2</v>
      </c>
    </row>
    <row r="48" spans="1:6" x14ac:dyDescent="0.2">
      <c r="A48" t="s">
        <v>947</v>
      </c>
      <c r="B48" s="257">
        <v>2</v>
      </c>
      <c r="C48" s="31">
        <v>210.50003225806452</v>
      </c>
      <c r="D48" s="31">
        <v>217.66666747311828</v>
      </c>
      <c r="E48" s="31">
        <v>-7.1666352150537591</v>
      </c>
      <c r="F48" s="157">
        <v>-3.2924817098781721E-2</v>
      </c>
    </row>
    <row r="49" spans="1:6" x14ac:dyDescent="0.2">
      <c r="A49" t="s">
        <v>963</v>
      </c>
      <c r="B49" s="257">
        <v>6</v>
      </c>
      <c r="C49" s="31">
        <v>210.33334016129032</v>
      </c>
      <c r="D49" s="31">
        <v>218.63273690322583</v>
      </c>
      <c r="E49" s="31">
        <v>-8.2993967419355101</v>
      </c>
      <c r="F49" s="157">
        <v>-3.7960448464811107E-2</v>
      </c>
    </row>
    <row r="50" spans="1:6" x14ac:dyDescent="0.2">
      <c r="A50" t="s">
        <v>950</v>
      </c>
      <c r="B50" s="257">
        <v>3</v>
      </c>
      <c r="C50" s="31">
        <v>214.00000322580649</v>
      </c>
      <c r="D50" s="31">
        <v>224.51026657654893</v>
      </c>
      <c r="E50" s="31">
        <v>-10.510263350742434</v>
      </c>
      <c r="F50" s="157">
        <v>-4.6814176968423223E-2</v>
      </c>
    </row>
    <row r="51" spans="1:6" x14ac:dyDescent="0.2">
      <c r="A51" t="s">
        <v>902</v>
      </c>
      <c r="B51" s="257">
        <v>6</v>
      </c>
      <c r="C51" s="31">
        <v>233.83326881720433</v>
      </c>
      <c r="D51" s="31">
        <v>246.72218727598562</v>
      </c>
      <c r="E51" s="31">
        <v>-12.888918458781291</v>
      </c>
      <c r="F51" s="157">
        <v>-5.2240613627357449E-2</v>
      </c>
    </row>
    <row r="52" spans="1:6" x14ac:dyDescent="0.2">
      <c r="A52" t="s">
        <v>901</v>
      </c>
      <c r="B52" s="257">
        <v>6</v>
      </c>
      <c r="C52" s="31">
        <v>232.16666935483872</v>
      </c>
      <c r="D52" s="31">
        <v>246.72218727598562</v>
      </c>
      <c r="E52" s="31">
        <v>-14.555517921146901</v>
      </c>
      <c r="F52" s="157">
        <v>-5.8995577502987076E-2</v>
      </c>
    </row>
    <row r="53" spans="1:6" x14ac:dyDescent="0.2">
      <c r="A53" t="s">
        <v>946</v>
      </c>
      <c r="B53" s="257">
        <v>3</v>
      </c>
      <c r="C53" s="31">
        <v>192.00000174193548</v>
      </c>
      <c r="D53" s="31">
        <v>207.33333201075268</v>
      </c>
      <c r="E53" s="31">
        <v>-15.333330268817207</v>
      </c>
      <c r="F53" s="157">
        <v>-7.3954969613964402E-2</v>
      </c>
    </row>
    <row r="54" spans="1:6" x14ac:dyDescent="0.2">
      <c r="A54" t="s">
        <v>945</v>
      </c>
      <c r="B54" s="257">
        <v>2</v>
      </c>
      <c r="C54" s="31">
        <v>191.49999343548387</v>
      </c>
      <c r="D54" s="31">
        <v>207.33333201075268</v>
      </c>
      <c r="E54" s="31">
        <v>-15.833338575268812</v>
      </c>
      <c r="F54" s="157">
        <v>-7.6366585255320474E-2</v>
      </c>
    </row>
    <row r="55" spans="1:6" x14ac:dyDescent="0.2">
      <c r="A55" t="s">
        <v>944</v>
      </c>
      <c r="B55" s="257">
        <v>2</v>
      </c>
      <c r="C55" s="31">
        <v>199.49999032258063</v>
      </c>
      <c r="D55" s="31">
        <v>217.66666747311828</v>
      </c>
      <c r="E55" s="31">
        <v>-18.166677150537652</v>
      </c>
      <c r="F55" s="157">
        <v>-8.3460997319588337E-2</v>
      </c>
    </row>
    <row r="56" spans="1:6" x14ac:dyDescent="0.2">
      <c r="A56" t="s">
        <v>904</v>
      </c>
      <c r="B56" s="257">
        <v>2</v>
      </c>
      <c r="C56" s="31">
        <v>221.00012500000003</v>
      </c>
      <c r="D56" s="31">
        <v>241.92011818181817</v>
      </c>
      <c r="E56" s="31">
        <v>-20.919993181818143</v>
      </c>
      <c r="F56" s="157">
        <v>-8.6474797296913736E-2</v>
      </c>
    </row>
    <row r="57" spans="1:6" x14ac:dyDescent="0.2">
      <c r="A57" t="s">
        <v>930</v>
      </c>
      <c r="B57" s="257">
        <v>6</v>
      </c>
      <c r="C57" s="31">
        <v>170.66666505376344</v>
      </c>
      <c r="D57" s="31">
        <v>189.44888490449438</v>
      </c>
      <c r="E57" s="31">
        <v>-18.782219850730939</v>
      </c>
      <c r="F57" s="157">
        <v>-9.9141358684689526E-2</v>
      </c>
    </row>
    <row r="58" spans="1:6" x14ac:dyDescent="0.2">
      <c r="A58" t="s">
        <v>943</v>
      </c>
      <c r="B58" s="257">
        <v>3</v>
      </c>
      <c r="C58" s="31">
        <v>179.66666312903229</v>
      </c>
      <c r="D58" s="31">
        <v>207.33333201075268</v>
      </c>
      <c r="E58" s="31">
        <v>-27.666668881720398</v>
      </c>
      <c r="F58" s="157">
        <v>-0.13344052600421025</v>
      </c>
    </row>
    <row r="59" spans="1:6" x14ac:dyDescent="0.2">
      <c r="A59" t="s">
        <v>928</v>
      </c>
      <c r="B59" s="257">
        <v>14</v>
      </c>
      <c r="C59" s="31">
        <v>165.50000153456219</v>
      </c>
      <c r="D59" s="31">
        <v>199.03484276579979</v>
      </c>
      <c r="E59" s="31">
        <v>-33.534841231237607</v>
      </c>
      <c r="F59" s="157">
        <v>-0.16848728978924241</v>
      </c>
    </row>
    <row r="60" spans="1:6" x14ac:dyDescent="0.2">
      <c r="A60" t="s">
        <v>908</v>
      </c>
      <c r="B60" s="257">
        <v>3</v>
      </c>
      <c r="C60" s="31">
        <v>152.1687004901961</v>
      </c>
      <c r="D60" s="31">
        <v>187.33603040734627</v>
      </c>
      <c r="E60" s="31">
        <v>-35.16732991715017</v>
      </c>
      <c r="F60" s="157">
        <v>-0.18772325772400431</v>
      </c>
    </row>
    <row r="61" spans="1:6" x14ac:dyDescent="0.2">
      <c r="A61" t="s">
        <v>929</v>
      </c>
      <c r="B61" s="257">
        <v>2</v>
      </c>
      <c r="C61" s="31">
        <v>150.50000246774195</v>
      </c>
      <c r="D61" s="31">
        <v>185.40928632834098</v>
      </c>
      <c r="E61" s="31">
        <v>-34.909283860599032</v>
      </c>
      <c r="F61" s="157">
        <v>-0.18828228376208861</v>
      </c>
    </row>
    <row r="62" spans="1:6" x14ac:dyDescent="0.2">
      <c r="A62" t="s">
        <v>911</v>
      </c>
      <c r="B62" s="257">
        <v>3</v>
      </c>
      <c r="C62" s="31">
        <v>137.85804117647061</v>
      </c>
      <c r="D62" s="31">
        <v>176.99994430970148</v>
      </c>
      <c r="E62" s="31">
        <v>-39.141903133230869</v>
      </c>
      <c r="F62" s="157">
        <v>-0.22114076524647516</v>
      </c>
    </row>
    <row r="63" spans="1:6" x14ac:dyDescent="0.2">
      <c r="A63" t="s">
        <v>962</v>
      </c>
      <c r="B63" s="257">
        <v>2</v>
      </c>
      <c r="C63" s="31">
        <v>180.33225967741936</v>
      </c>
      <c r="D63" s="31">
        <v>233.09873385944707</v>
      </c>
      <c r="E63" s="31">
        <v>-52.766474182027707</v>
      </c>
      <c r="F63" s="157">
        <v>-0.22636963019217696</v>
      </c>
    </row>
    <row r="64" spans="1:6" x14ac:dyDescent="0.2">
      <c r="A64" t="s">
        <v>910</v>
      </c>
      <c r="B64" s="257">
        <v>3</v>
      </c>
      <c r="C64" s="31">
        <v>135.80497205882352</v>
      </c>
      <c r="D64" s="31">
        <v>187.33603040734627</v>
      </c>
      <c r="E64" s="31">
        <v>-51.531058348522748</v>
      </c>
      <c r="F64" s="157">
        <v>-0.27507286364760075</v>
      </c>
    </row>
    <row r="65" spans="1:6" x14ac:dyDescent="0.2">
      <c r="A65" t="s">
        <v>0</v>
      </c>
      <c r="B65" s="257">
        <v>200</v>
      </c>
      <c r="C65" s="31">
        <v>200.64567097605212</v>
      </c>
      <c r="D65" s="31">
        <v>200.61208663063098</v>
      </c>
      <c r="E65" s="31">
        <v>3.3584345421132866E-2</v>
      </c>
      <c r="F65" s="157">
        <v>1.6740938188319982E-4</v>
      </c>
    </row>
  </sheetData>
  <pageMargins left="0.7" right="0.7" top="0.75" bottom="0.75" header="0.3" footer="0.3"/>
  <pageSetup orientation="portrait" horizontalDpi="300" verticalDpi="3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74"/>
  <sheetViews>
    <sheetView zoomScale="140" zoomScaleNormal="140" workbookViewId="0">
      <selection activeCell="A6" sqref="A6"/>
    </sheetView>
  </sheetViews>
  <sheetFormatPr defaultColWidth="12.7109375" defaultRowHeight="12.75" x14ac:dyDescent="0.2"/>
  <cols>
    <col min="1" max="1" width="29.85546875" customWidth="1"/>
  </cols>
  <sheetData>
    <row r="1" spans="1:9" x14ac:dyDescent="0.2">
      <c r="A1" s="17" t="s">
        <v>922</v>
      </c>
    </row>
    <row r="2" spans="1:9" x14ac:dyDescent="0.2">
      <c r="A2" t="s">
        <v>921</v>
      </c>
    </row>
    <row r="3" spans="1:9" x14ac:dyDescent="0.2">
      <c r="A3" t="s">
        <v>920</v>
      </c>
    </row>
    <row r="4" spans="1:9" x14ac:dyDescent="0.2">
      <c r="A4" t="s">
        <v>919</v>
      </c>
    </row>
    <row r="5" spans="1:9" x14ac:dyDescent="0.2">
      <c r="A5" t="s">
        <v>918</v>
      </c>
    </row>
    <row r="7" spans="1:9" x14ac:dyDescent="0.2">
      <c r="A7" s="156" t="s">
        <v>5</v>
      </c>
      <c r="B7" t="s">
        <v>917</v>
      </c>
    </row>
    <row r="8" spans="1:9" x14ac:dyDescent="0.2">
      <c r="A8" s="156" t="s">
        <v>330</v>
      </c>
      <c r="B8" t="s">
        <v>270</v>
      </c>
    </row>
    <row r="10" spans="1:9" s="158" customFormat="1" x14ac:dyDescent="0.2">
      <c r="A10"/>
      <c r="B10"/>
      <c r="C10" s="156" t="s">
        <v>916</v>
      </c>
      <c r="D10"/>
      <c r="E10"/>
      <c r="F10"/>
      <c r="G10"/>
      <c r="H10"/>
      <c r="I10"/>
    </row>
    <row r="11" spans="1:9" s="20" customFormat="1" ht="25.5" x14ac:dyDescent="0.2">
      <c r="A11" s="159" t="s">
        <v>873</v>
      </c>
      <c r="B11" s="159" t="s">
        <v>424</v>
      </c>
      <c r="C11" s="158" t="s">
        <v>897</v>
      </c>
      <c r="D11" s="158" t="s">
        <v>915</v>
      </c>
      <c r="E11" s="158" t="s">
        <v>914</v>
      </c>
      <c r="F11" s="158" t="s">
        <v>913</v>
      </c>
      <c r="G11" s="158" t="s">
        <v>912</v>
      </c>
    </row>
    <row r="12" spans="1:9" x14ac:dyDescent="0.2">
      <c r="A12" t="s">
        <v>911</v>
      </c>
      <c r="B12">
        <v>1121</v>
      </c>
      <c r="C12" s="257">
        <v>1</v>
      </c>
      <c r="D12" s="31">
        <v>137.17443870967745</v>
      </c>
      <c r="E12" s="31">
        <v>176.99994430970148</v>
      </c>
      <c r="F12" s="31">
        <v>-39.82550560002403</v>
      </c>
      <c r="G12" s="157">
        <v>-0.22500292729098428</v>
      </c>
    </row>
    <row r="13" spans="1:9" x14ac:dyDescent="0.2">
      <c r="B13">
        <v>2113</v>
      </c>
      <c r="C13" s="257">
        <v>1</v>
      </c>
      <c r="D13" s="31">
        <v>138.91762499999999</v>
      </c>
      <c r="E13" s="31">
        <v>176.99994430970148</v>
      </c>
      <c r="F13" s="31">
        <v>-38.082319309701489</v>
      </c>
      <c r="G13" s="157">
        <v>-0.21515441407748609</v>
      </c>
    </row>
    <row r="14" spans="1:9" x14ac:dyDescent="0.2">
      <c r="B14">
        <v>2117</v>
      </c>
      <c r="C14" s="257">
        <v>1</v>
      </c>
      <c r="D14" s="31">
        <v>138.91762499999999</v>
      </c>
      <c r="E14" s="31">
        <v>176.99994430970148</v>
      </c>
      <c r="F14" s="31">
        <v>-38.082319309701489</v>
      </c>
      <c r="G14" s="157">
        <v>-0.21515441407748609</v>
      </c>
    </row>
    <row r="15" spans="1:9" x14ac:dyDescent="0.2">
      <c r="A15" t="s">
        <v>1116</v>
      </c>
      <c r="C15" s="257">
        <v>3</v>
      </c>
      <c r="D15" s="31">
        <v>137.85804117647061</v>
      </c>
      <c r="E15" s="31">
        <v>176.99994430970148</v>
      </c>
      <c r="F15" s="31">
        <v>-39.141903133230869</v>
      </c>
      <c r="G15" s="157">
        <v>-0.22114076524647516</v>
      </c>
    </row>
    <row r="16" spans="1:9" x14ac:dyDescent="0.2">
      <c r="A16" t="s">
        <v>910</v>
      </c>
      <c r="B16">
        <v>1120</v>
      </c>
      <c r="C16" s="257">
        <v>1</v>
      </c>
      <c r="D16" s="31">
        <v>121.76152258064516</v>
      </c>
      <c r="E16" s="31">
        <v>176.99994430970148</v>
      </c>
      <c r="F16" s="31">
        <v>-55.238421729056313</v>
      </c>
      <c r="G16" s="157">
        <v>-0.31208157688685023</v>
      </c>
    </row>
    <row r="17" spans="1:7" x14ac:dyDescent="0.2">
      <c r="B17">
        <v>2112</v>
      </c>
      <c r="C17" s="257">
        <v>1</v>
      </c>
      <c r="D17" s="31">
        <v>154.7940625</v>
      </c>
      <c r="E17" s="31">
        <v>203.35696385869565</v>
      </c>
      <c r="F17" s="31">
        <v>-48.562901358695655</v>
      </c>
      <c r="G17" s="157">
        <v>-0.23880618808038465</v>
      </c>
    </row>
    <row r="18" spans="1:7" x14ac:dyDescent="0.2">
      <c r="B18">
        <v>2116</v>
      </c>
      <c r="C18" s="257">
        <v>1</v>
      </c>
      <c r="D18" s="31">
        <v>160.35057500000002</v>
      </c>
      <c r="E18" s="31">
        <v>203.35696385869565</v>
      </c>
      <c r="F18" s="31">
        <v>-43.00638885869563</v>
      </c>
      <c r="G18" s="157">
        <v>-0.21148225289486025</v>
      </c>
    </row>
    <row r="19" spans="1:7" x14ac:dyDescent="0.2">
      <c r="A19" t="s">
        <v>1117</v>
      </c>
      <c r="C19" s="257">
        <v>3</v>
      </c>
      <c r="D19" s="31">
        <v>135.80497205882352</v>
      </c>
      <c r="E19" s="31">
        <v>187.33603040734624</v>
      </c>
      <c r="F19" s="31">
        <v>-51.53105834852272</v>
      </c>
      <c r="G19" s="157">
        <v>-0.27507286364760064</v>
      </c>
    </row>
    <row r="20" spans="1:7" x14ac:dyDescent="0.2">
      <c r="A20" t="s">
        <v>909</v>
      </c>
      <c r="B20">
        <v>1119</v>
      </c>
      <c r="C20" s="257">
        <v>1</v>
      </c>
      <c r="D20" s="31">
        <v>171.08252903225807</v>
      </c>
      <c r="E20" s="31">
        <v>176.99994430970148</v>
      </c>
      <c r="F20" s="31">
        <v>-5.9174152774434106</v>
      </c>
      <c r="G20" s="157">
        <v>-3.3431735250094505E-2</v>
      </c>
    </row>
    <row r="21" spans="1:7" x14ac:dyDescent="0.2">
      <c r="B21">
        <v>2111</v>
      </c>
      <c r="C21" s="257">
        <v>1</v>
      </c>
      <c r="D21" s="31">
        <v>208.7729875</v>
      </c>
      <c r="E21" s="31">
        <v>203.35696385869565</v>
      </c>
      <c r="F21" s="31">
        <v>5.4160236413043492</v>
      </c>
      <c r="G21" s="157">
        <v>2.6633086659710953E-2</v>
      </c>
    </row>
    <row r="22" spans="1:7" x14ac:dyDescent="0.2">
      <c r="B22">
        <v>2115</v>
      </c>
      <c r="C22" s="257">
        <v>1</v>
      </c>
      <c r="D22" s="31">
        <v>192.89654999999999</v>
      </c>
      <c r="E22" s="31">
        <v>203.35696385869565</v>
      </c>
      <c r="F22" s="31">
        <v>-10.460413858695659</v>
      </c>
      <c r="G22" s="157">
        <v>-5.1438680339288348E-2</v>
      </c>
    </row>
    <row r="23" spans="1:7" x14ac:dyDescent="0.2">
      <c r="A23" t="s">
        <v>1118</v>
      </c>
      <c r="C23" s="257">
        <v>3</v>
      </c>
      <c r="D23" s="31">
        <v>182.75007401960784</v>
      </c>
      <c r="E23" s="31">
        <v>187.33603040734624</v>
      </c>
      <c r="F23" s="31">
        <v>-4.5859563877384062</v>
      </c>
      <c r="G23" s="157">
        <v>-2.4479841799608087E-2</v>
      </c>
    </row>
    <row r="24" spans="1:7" x14ac:dyDescent="0.2">
      <c r="A24" t="s">
        <v>908</v>
      </c>
      <c r="B24">
        <v>1122</v>
      </c>
      <c r="C24" s="257">
        <v>1</v>
      </c>
      <c r="D24" s="31">
        <v>132.55037419354841</v>
      </c>
      <c r="E24" s="31">
        <v>176.99994430970148</v>
      </c>
      <c r="F24" s="31">
        <v>-44.449570116153069</v>
      </c>
      <c r="G24" s="157">
        <v>-0.25112759379391941</v>
      </c>
    </row>
    <row r="25" spans="1:7" x14ac:dyDescent="0.2">
      <c r="B25">
        <v>2114</v>
      </c>
      <c r="C25" s="257">
        <v>1</v>
      </c>
      <c r="D25" s="31">
        <v>168.28831250000002</v>
      </c>
      <c r="E25" s="31">
        <v>203.35696385869565</v>
      </c>
      <c r="F25" s="31">
        <v>-35.068651358695632</v>
      </c>
      <c r="G25" s="157">
        <v>-0.1724487359236116</v>
      </c>
    </row>
    <row r="26" spans="1:7" x14ac:dyDescent="0.2">
      <c r="B26">
        <v>2118</v>
      </c>
      <c r="C26" s="257">
        <v>1</v>
      </c>
      <c r="D26" s="31">
        <v>196.86590000000001</v>
      </c>
      <c r="E26" s="31">
        <v>203.35696385869565</v>
      </c>
      <c r="F26" s="31">
        <v>-6.4910638586956395</v>
      </c>
      <c r="G26" s="157">
        <v>-3.1919555325412963E-2</v>
      </c>
    </row>
    <row r="27" spans="1:7" x14ac:dyDescent="0.2">
      <c r="A27" t="s">
        <v>1119</v>
      </c>
      <c r="C27" s="257">
        <v>3</v>
      </c>
      <c r="D27" s="31">
        <v>152.1687004901961</v>
      </c>
      <c r="E27" s="31">
        <v>187.33603040734624</v>
      </c>
      <c r="F27" s="31">
        <v>-35.167329917150141</v>
      </c>
      <c r="G27" s="157">
        <v>-0.18772325772400417</v>
      </c>
    </row>
    <row r="28" spans="1:7" x14ac:dyDescent="0.2">
      <c r="A28" t="s">
        <v>907</v>
      </c>
      <c r="B28">
        <v>1192</v>
      </c>
      <c r="C28" s="257">
        <v>1</v>
      </c>
      <c r="D28" s="31">
        <v>227.00018064516129</v>
      </c>
      <c r="E28" s="31">
        <v>176.99994430970148</v>
      </c>
      <c r="F28" s="31">
        <v>50.000236335459817</v>
      </c>
      <c r="G28" s="157">
        <v>0.28248729981503884</v>
      </c>
    </row>
    <row r="29" spans="1:7" x14ac:dyDescent="0.2">
      <c r="B29">
        <v>1193</v>
      </c>
      <c r="C29" s="257">
        <v>1</v>
      </c>
      <c r="D29" s="31">
        <v>219.99983306451611</v>
      </c>
      <c r="E29" s="31">
        <v>176.99994430970148</v>
      </c>
      <c r="F29" s="31">
        <v>42.999888754814634</v>
      </c>
      <c r="G29" s="157">
        <v>0.24293730103991781</v>
      </c>
    </row>
    <row r="30" spans="1:7" x14ac:dyDescent="0.2">
      <c r="B30">
        <v>1194</v>
      </c>
      <c r="C30" s="257">
        <v>1</v>
      </c>
      <c r="D30" s="31">
        <v>215.99975645161291</v>
      </c>
      <c r="E30" s="31">
        <v>176.99994430970148</v>
      </c>
      <c r="F30" s="31">
        <v>38.999812141911434</v>
      </c>
      <c r="G30" s="157">
        <v>0.22033799103163804</v>
      </c>
    </row>
    <row r="31" spans="1:7" x14ac:dyDescent="0.2">
      <c r="B31">
        <v>1195</v>
      </c>
      <c r="C31" s="257">
        <v>1</v>
      </c>
      <c r="D31" s="31">
        <v>215.00015806451611</v>
      </c>
      <c r="E31" s="31">
        <v>176.99994430970148</v>
      </c>
      <c r="F31" s="31">
        <v>38.000213754814638</v>
      </c>
      <c r="G31" s="157">
        <v>0.21469054074008442</v>
      </c>
    </row>
    <row r="32" spans="1:7" x14ac:dyDescent="0.2">
      <c r="A32" t="s">
        <v>1120</v>
      </c>
      <c r="C32" s="257">
        <v>4</v>
      </c>
      <c r="D32" s="31">
        <v>219.49998205645161</v>
      </c>
      <c r="E32" s="31">
        <v>176.99994430970148</v>
      </c>
      <c r="F32" s="31">
        <v>42.500037746750138</v>
      </c>
      <c r="G32" s="157">
        <v>0.2401132831566698</v>
      </c>
    </row>
    <row r="33" spans="1:7" x14ac:dyDescent="0.2">
      <c r="A33" t="s">
        <v>906</v>
      </c>
      <c r="B33">
        <v>2079</v>
      </c>
      <c r="C33" s="257">
        <v>1</v>
      </c>
      <c r="D33" s="31">
        <v>251.00024999999999</v>
      </c>
      <c r="E33" s="31">
        <v>241.92011818181817</v>
      </c>
      <c r="F33" s="31">
        <v>9.080131818181826</v>
      </c>
      <c r="G33" s="157">
        <v>3.7533595330660086E-2</v>
      </c>
    </row>
    <row r="34" spans="1:7" x14ac:dyDescent="0.2">
      <c r="B34">
        <v>2080</v>
      </c>
      <c r="C34" s="257">
        <v>1</v>
      </c>
      <c r="D34" s="31">
        <v>252.00012500000003</v>
      </c>
      <c r="E34" s="31">
        <v>241.92011818181817</v>
      </c>
      <c r="F34" s="31">
        <v>10.080006818181857</v>
      </c>
      <c r="G34" s="157">
        <v>4.1666674495446879E-2</v>
      </c>
    </row>
    <row r="35" spans="1:7" x14ac:dyDescent="0.2">
      <c r="B35">
        <v>2081</v>
      </c>
      <c r="C35" s="257">
        <v>1</v>
      </c>
      <c r="D35" s="31">
        <v>254.00024999999999</v>
      </c>
      <c r="E35" s="31">
        <v>241.92011818181817</v>
      </c>
      <c r="F35" s="31">
        <v>12.080131818181826</v>
      </c>
      <c r="G35" s="157">
        <v>4.9934382923469176E-2</v>
      </c>
    </row>
    <row r="36" spans="1:7" x14ac:dyDescent="0.2">
      <c r="B36">
        <v>2082</v>
      </c>
      <c r="C36" s="257">
        <v>1</v>
      </c>
      <c r="D36" s="31">
        <v>254.99987500000003</v>
      </c>
      <c r="E36" s="31">
        <v>241.92011818181817</v>
      </c>
      <c r="F36" s="31">
        <v>13.079756818181863</v>
      </c>
      <c r="G36" s="157">
        <v>5.4066428689289923E-2</v>
      </c>
    </row>
    <row r="37" spans="1:7" x14ac:dyDescent="0.2">
      <c r="A37" t="s">
        <v>1121</v>
      </c>
      <c r="C37" s="257">
        <v>4</v>
      </c>
      <c r="D37" s="31">
        <v>253.00012500000003</v>
      </c>
      <c r="E37" s="31">
        <v>241.92011818181817</v>
      </c>
      <c r="F37" s="31">
        <v>11.080006818181857</v>
      </c>
      <c r="G37" s="157">
        <v>4.5800270359716573E-2</v>
      </c>
    </row>
    <row r="38" spans="1:7" x14ac:dyDescent="0.2">
      <c r="A38" t="s">
        <v>905</v>
      </c>
      <c r="B38">
        <v>1083</v>
      </c>
      <c r="C38" s="257">
        <v>1</v>
      </c>
      <c r="D38" s="31">
        <v>239.99991935483871</v>
      </c>
      <c r="E38" s="31">
        <v>241.9201181818182</v>
      </c>
      <c r="F38" s="31">
        <v>-1.9201988269794867</v>
      </c>
      <c r="G38" s="157">
        <v>-7.9373259297779303E-3</v>
      </c>
    </row>
    <row r="39" spans="1:7" x14ac:dyDescent="0.2">
      <c r="A39" t="s">
        <v>1122</v>
      </c>
      <c r="C39" s="257">
        <v>1</v>
      </c>
      <c r="D39" s="31">
        <v>239.99991935483871</v>
      </c>
      <c r="E39" s="31">
        <v>241.9201181818182</v>
      </c>
      <c r="F39" s="31">
        <v>-1.9201988269794867</v>
      </c>
      <c r="G39" s="157">
        <v>-7.9373259297779303E-3</v>
      </c>
    </row>
    <row r="40" spans="1:7" x14ac:dyDescent="0.2">
      <c r="A40" t="s">
        <v>904</v>
      </c>
      <c r="B40">
        <v>2106</v>
      </c>
      <c r="C40" s="257">
        <v>1</v>
      </c>
      <c r="D40" s="31">
        <v>221</v>
      </c>
      <c r="E40" s="31">
        <v>241.92011818181817</v>
      </c>
      <c r="F40" s="31">
        <v>-20.920118181818168</v>
      </c>
      <c r="G40" s="157">
        <v>-8.647531399639688E-2</v>
      </c>
    </row>
    <row r="41" spans="1:7" x14ac:dyDescent="0.2">
      <c r="B41">
        <v>2107</v>
      </c>
      <c r="C41" s="257">
        <v>1</v>
      </c>
      <c r="D41" s="31">
        <v>221.00024999999999</v>
      </c>
      <c r="E41" s="31">
        <v>241.92011818181817</v>
      </c>
      <c r="F41" s="31">
        <v>-20.919868181818174</v>
      </c>
      <c r="G41" s="157">
        <v>-8.6474280597430841E-2</v>
      </c>
    </row>
    <row r="42" spans="1:7" x14ac:dyDescent="0.2">
      <c r="A42" t="s">
        <v>1123</v>
      </c>
      <c r="C42" s="257">
        <v>2</v>
      </c>
      <c r="D42" s="31">
        <v>221.00012500000003</v>
      </c>
      <c r="E42" s="31">
        <v>241.92011818181817</v>
      </c>
      <c r="F42" s="31">
        <v>-20.919993181818143</v>
      </c>
      <c r="G42" s="157">
        <v>-8.6474797296913736E-2</v>
      </c>
    </row>
    <row r="43" spans="1:7" x14ac:dyDescent="0.2">
      <c r="A43" t="s">
        <v>903</v>
      </c>
      <c r="B43">
        <v>1084</v>
      </c>
      <c r="C43" s="257">
        <v>1</v>
      </c>
      <c r="D43" s="31">
        <v>247.00016129032258</v>
      </c>
      <c r="E43" s="31">
        <v>241.9201181818182</v>
      </c>
      <c r="F43" s="31">
        <v>5.080043108504384</v>
      </c>
      <c r="G43" s="157">
        <v>2.0998845183625495E-2</v>
      </c>
    </row>
    <row r="44" spans="1:7" x14ac:dyDescent="0.2">
      <c r="B44">
        <v>1085</v>
      </c>
      <c r="C44" s="257">
        <v>1</v>
      </c>
      <c r="D44" s="31">
        <v>245.00020161290323</v>
      </c>
      <c r="E44" s="31">
        <v>241.9201181818182</v>
      </c>
      <c r="F44" s="31">
        <v>3.0800834310850291</v>
      </c>
      <c r="G44" s="157">
        <v>1.2731820132338695E-2</v>
      </c>
    </row>
    <row r="45" spans="1:7" x14ac:dyDescent="0.2">
      <c r="B45">
        <v>1086</v>
      </c>
      <c r="C45" s="257">
        <v>1</v>
      </c>
      <c r="D45" s="31">
        <v>238.00016129032258</v>
      </c>
      <c r="E45" s="31">
        <v>241.9201181818182</v>
      </c>
      <c r="F45" s="31">
        <v>-3.919956891495616</v>
      </c>
      <c r="G45" s="157">
        <v>-1.6203517594801774E-2</v>
      </c>
    </row>
    <row r="46" spans="1:7" x14ac:dyDescent="0.2">
      <c r="B46">
        <v>1087</v>
      </c>
      <c r="C46" s="257">
        <v>1</v>
      </c>
      <c r="D46" s="31">
        <v>238.00012096774194</v>
      </c>
      <c r="E46" s="31">
        <v>241.9201181818182</v>
      </c>
      <c r="F46" s="31">
        <v>-3.9199972140762611</v>
      </c>
      <c r="G46" s="157">
        <v>-1.6203684272054368E-2</v>
      </c>
    </row>
    <row r="47" spans="1:7" x14ac:dyDescent="0.2">
      <c r="A47" t="s">
        <v>1124</v>
      </c>
      <c r="C47" s="257">
        <v>4</v>
      </c>
      <c r="D47" s="31">
        <v>242.00016129032258</v>
      </c>
      <c r="E47" s="31">
        <v>241.9201181818182</v>
      </c>
      <c r="F47" s="31">
        <v>8.0043108504384008E-2</v>
      </c>
      <c r="G47" s="157">
        <v>3.3086586227701234E-4</v>
      </c>
    </row>
    <row r="48" spans="1:7" x14ac:dyDescent="0.2">
      <c r="A48" t="s">
        <v>902</v>
      </c>
      <c r="B48">
        <v>1088</v>
      </c>
      <c r="C48" s="257">
        <v>1</v>
      </c>
      <c r="D48" s="31">
        <v>224.99987096774194</v>
      </c>
      <c r="E48" s="31">
        <v>246.72218727598562</v>
      </c>
      <c r="F48" s="31">
        <v>-21.722316308243677</v>
      </c>
      <c r="G48" s="157">
        <v>-8.8043627320573734E-2</v>
      </c>
    </row>
    <row r="49" spans="1:7" x14ac:dyDescent="0.2">
      <c r="B49">
        <v>1089</v>
      </c>
      <c r="C49" s="257">
        <v>1</v>
      </c>
      <c r="D49" s="31">
        <v>219.99961290322582</v>
      </c>
      <c r="E49" s="31">
        <v>246.72218727598562</v>
      </c>
      <c r="F49" s="31">
        <v>-26.722574372759794</v>
      </c>
      <c r="G49" s="157">
        <v>-0.10831038208520617</v>
      </c>
    </row>
    <row r="50" spans="1:7" x14ac:dyDescent="0.2">
      <c r="B50">
        <v>1090</v>
      </c>
      <c r="C50" s="257">
        <v>1</v>
      </c>
      <c r="D50" s="31">
        <v>252.99987096774194</v>
      </c>
      <c r="E50" s="31">
        <v>246.72218727598562</v>
      </c>
      <c r="F50" s="31">
        <v>6.277683691756323</v>
      </c>
      <c r="G50" s="157">
        <v>2.5444341917794572E-2</v>
      </c>
    </row>
    <row r="51" spans="1:7" x14ac:dyDescent="0.2">
      <c r="B51">
        <v>1091</v>
      </c>
      <c r="C51" s="257">
        <v>1</v>
      </c>
      <c r="D51" s="31">
        <v>231</v>
      </c>
      <c r="E51" s="31">
        <v>246.72218727598562</v>
      </c>
      <c r="F51" s="31">
        <v>-15.722187275985618</v>
      </c>
      <c r="G51" s="157">
        <v>-6.3724253783461485E-2</v>
      </c>
    </row>
    <row r="52" spans="1:7" x14ac:dyDescent="0.2">
      <c r="B52">
        <v>1092</v>
      </c>
      <c r="C52" s="257">
        <v>1</v>
      </c>
      <c r="D52" s="31">
        <v>245.99987096774194</v>
      </c>
      <c r="E52" s="31">
        <v>246.72218727598562</v>
      </c>
      <c r="F52" s="31">
        <v>-0.72231630824367699</v>
      </c>
      <c r="G52" s="157">
        <v>-2.9276503917975063E-3</v>
      </c>
    </row>
    <row r="53" spans="1:7" x14ac:dyDescent="0.2">
      <c r="B53">
        <v>1093</v>
      </c>
      <c r="C53" s="257">
        <v>1</v>
      </c>
      <c r="D53" s="31">
        <v>228.00038709677418</v>
      </c>
      <c r="E53" s="31">
        <v>246.72218727598562</v>
      </c>
      <c r="F53" s="31">
        <v>-18.721800179211442</v>
      </c>
      <c r="G53" s="157">
        <v>-7.5882110100900943E-2</v>
      </c>
    </row>
    <row r="54" spans="1:7" x14ac:dyDescent="0.2">
      <c r="A54" t="s">
        <v>1125</v>
      </c>
      <c r="C54" s="257">
        <v>6</v>
      </c>
      <c r="D54" s="31">
        <v>233.83326881720433</v>
      </c>
      <c r="E54" s="31">
        <v>246.72218727598562</v>
      </c>
      <c r="F54" s="31">
        <v>-12.888918458781291</v>
      </c>
      <c r="G54" s="157">
        <v>-5.2240613627357449E-2</v>
      </c>
    </row>
    <row r="55" spans="1:7" x14ac:dyDescent="0.2">
      <c r="A55" t="s">
        <v>901</v>
      </c>
      <c r="B55">
        <v>1094</v>
      </c>
      <c r="C55" s="257">
        <v>1</v>
      </c>
      <c r="D55" s="31">
        <v>221.00003225806452</v>
      </c>
      <c r="E55" s="31">
        <v>246.72218727598562</v>
      </c>
      <c r="F55" s="31">
        <v>-25.722155017921096</v>
      </c>
      <c r="G55" s="157">
        <v>-0.10425554062208466</v>
      </c>
    </row>
    <row r="56" spans="1:7" x14ac:dyDescent="0.2">
      <c r="B56">
        <v>1095</v>
      </c>
      <c r="C56" s="257">
        <v>1</v>
      </c>
      <c r="D56" s="31">
        <v>219.00043548387097</v>
      </c>
      <c r="E56" s="31">
        <v>246.72218727598562</v>
      </c>
      <c r="F56" s="31">
        <v>-27.721751792114645</v>
      </c>
      <c r="G56" s="157">
        <v>-0.11236018980775672</v>
      </c>
    </row>
    <row r="57" spans="1:7" x14ac:dyDescent="0.2">
      <c r="B57">
        <v>1096</v>
      </c>
      <c r="C57" s="257">
        <v>1</v>
      </c>
      <c r="D57" s="31">
        <v>223.99988709677419</v>
      </c>
      <c r="E57" s="31">
        <v>246.72218727598562</v>
      </c>
      <c r="F57" s="31">
        <v>-22.72230017921143</v>
      </c>
      <c r="G57" s="157">
        <v>-9.2096703705832769E-2</v>
      </c>
    </row>
    <row r="58" spans="1:7" x14ac:dyDescent="0.2">
      <c r="B58">
        <v>1097</v>
      </c>
      <c r="C58" s="257">
        <v>1</v>
      </c>
      <c r="D58" s="31">
        <v>247.99964516129035</v>
      </c>
      <c r="E58" s="31">
        <v>246.72218727598562</v>
      </c>
      <c r="F58" s="31">
        <v>1.2774578853047274</v>
      </c>
      <c r="G58" s="157">
        <v>5.177717899670497E-3</v>
      </c>
    </row>
    <row r="59" spans="1:7" x14ac:dyDescent="0.2">
      <c r="B59">
        <v>1098</v>
      </c>
      <c r="C59" s="257">
        <v>1</v>
      </c>
      <c r="D59" s="31">
        <v>225.00014516129033</v>
      </c>
      <c r="E59" s="31">
        <v>246.72218727598562</v>
      </c>
      <c r="F59" s="31">
        <v>-21.722042114695284</v>
      </c>
      <c r="G59" s="157">
        <v>-8.8042515975252825E-2</v>
      </c>
    </row>
    <row r="60" spans="1:7" x14ac:dyDescent="0.2">
      <c r="B60">
        <v>1099</v>
      </c>
      <c r="C60" s="257">
        <v>1</v>
      </c>
      <c r="D60" s="31">
        <v>255.99987096774194</v>
      </c>
      <c r="E60" s="31">
        <v>246.72218727598562</v>
      </c>
      <c r="F60" s="31">
        <v>9.277683691756323</v>
      </c>
      <c r="G60" s="157">
        <v>3.7603767193334033E-2</v>
      </c>
    </row>
    <row r="61" spans="1:7" x14ac:dyDescent="0.2">
      <c r="A61" t="s">
        <v>1126</v>
      </c>
      <c r="C61" s="257">
        <v>6</v>
      </c>
      <c r="D61" s="31">
        <v>232.16666935483872</v>
      </c>
      <c r="E61" s="31">
        <v>246.72218727598562</v>
      </c>
      <c r="F61" s="31">
        <v>-14.555517921146901</v>
      </c>
      <c r="G61" s="157">
        <v>-5.8995577502987076E-2</v>
      </c>
    </row>
    <row r="62" spans="1:7" x14ac:dyDescent="0.2">
      <c r="A62" s="47" t="s">
        <v>900</v>
      </c>
      <c r="B62" s="47">
        <v>1100</v>
      </c>
      <c r="C62" s="306">
        <v>1</v>
      </c>
      <c r="D62" s="155">
        <v>670.00009677419359</v>
      </c>
      <c r="E62" s="155">
        <v>246.72218727598562</v>
      </c>
      <c r="F62" s="155">
        <v>423.27790949820798</v>
      </c>
      <c r="G62" s="307">
        <v>1.7156053704433383</v>
      </c>
    </row>
    <row r="63" spans="1:7" x14ac:dyDescent="0.2">
      <c r="B63">
        <v>1101</v>
      </c>
      <c r="C63" s="257">
        <v>1</v>
      </c>
      <c r="D63" s="31">
        <v>177.00009677419357</v>
      </c>
      <c r="E63" s="31">
        <v>246.72218727598562</v>
      </c>
      <c r="F63" s="31">
        <v>-69.722090501792053</v>
      </c>
      <c r="G63" s="157">
        <v>-0.28259351650364672</v>
      </c>
    </row>
    <row r="64" spans="1:7" x14ac:dyDescent="0.2">
      <c r="B64">
        <v>1102</v>
      </c>
      <c r="C64" s="257">
        <v>1</v>
      </c>
      <c r="D64" s="31">
        <v>196.99980645161293</v>
      </c>
      <c r="E64" s="31">
        <v>246.72218727598562</v>
      </c>
      <c r="F64" s="31">
        <v>-49.722380824372692</v>
      </c>
      <c r="G64" s="157">
        <v>-0.20153185805195864</v>
      </c>
    </row>
    <row r="65" spans="1:7" x14ac:dyDescent="0.2">
      <c r="B65">
        <v>1103</v>
      </c>
      <c r="C65" s="257">
        <v>1</v>
      </c>
      <c r="D65" s="31">
        <v>203</v>
      </c>
      <c r="E65" s="31">
        <v>246.72218727598562</v>
      </c>
      <c r="F65" s="31">
        <v>-43.722187275985618</v>
      </c>
      <c r="G65" s="157">
        <v>-0.17721222302182979</v>
      </c>
    </row>
    <row r="66" spans="1:7" x14ac:dyDescent="0.2">
      <c r="B66">
        <v>1104</v>
      </c>
      <c r="C66" s="257">
        <v>1</v>
      </c>
      <c r="D66" s="31">
        <v>196.99980645161293</v>
      </c>
      <c r="E66" s="31">
        <v>246.72218727598562</v>
      </c>
      <c r="F66" s="31">
        <v>-49.722380824372692</v>
      </c>
      <c r="G66" s="157">
        <v>-0.20153185805195864</v>
      </c>
    </row>
    <row r="67" spans="1:7" x14ac:dyDescent="0.2">
      <c r="B67">
        <v>1105</v>
      </c>
      <c r="C67" s="257">
        <v>1</v>
      </c>
      <c r="D67" s="31">
        <v>200.99993548387098</v>
      </c>
      <c r="E67" s="31">
        <v>246.72218727598562</v>
      </c>
      <c r="F67" s="31">
        <v>-45.722251792114633</v>
      </c>
      <c r="G67" s="157">
        <v>-0.18531876803187269</v>
      </c>
    </row>
    <row r="68" spans="1:7" x14ac:dyDescent="0.2">
      <c r="A68" s="47" t="s">
        <v>1127</v>
      </c>
      <c r="B68" s="47"/>
      <c r="C68" s="306">
        <v>6</v>
      </c>
      <c r="D68" s="155">
        <v>274.16662365591395</v>
      </c>
      <c r="E68" s="155">
        <v>246.72218727598562</v>
      </c>
      <c r="F68" s="155">
        <v>27.444436379928334</v>
      </c>
      <c r="G68" s="307">
        <v>0.11123619113034509</v>
      </c>
    </row>
    <row r="69" spans="1:7" x14ac:dyDescent="0.2">
      <c r="A69" t="s">
        <v>899</v>
      </c>
      <c r="B69">
        <v>1163</v>
      </c>
      <c r="C69" s="257">
        <v>1</v>
      </c>
      <c r="D69" s="31">
        <v>213.00008387096776</v>
      </c>
      <c r="E69" s="31">
        <v>203.35696385869565</v>
      </c>
      <c r="F69" s="31">
        <v>9.6431200122721066</v>
      </c>
      <c r="G69" s="157">
        <v>4.7419669478212273E-2</v>
      </c>
    </row>
    <row r="70" spans="1:7" x14ac:dyDescent="0.2">
      <c r="B70">
        <v>1164</v>
      </c>
      <c r="C70" s="257">
        <v>1</v>
      </c>
      <c r="D70" s="31">
        <v>214.99987419354841</v>
      </c>
      <c r="E70" s="31">
        <v>203.35696385869565</v>
      </c>
      <c r="F70" s="31">
        <v>11.642910334852758</v>
      </c>
      <c r="G70" s="157">
        <v>5.7253560998987645E-2</v>
      </c>
    </row>
    <row r="71" spans="1:7" x14ac:dyDescent="0.2">
      <c r="B71">
        <v>1165</v>
      </c>
      <c r="C71" s="257">
        <v>1</v>
      </c>
      <c r="D71" s="31">
        <v>211.00000967741937</v>
      </c>
      <c r="E71" s="31">
        <v>203.35696385869565</v>
      </c>
      <c r="F71" s="31">
        <v>7.6430458187237207</v>
      </c>
      <c r="G71" s="157">
        <v>3.7584382032938679E-2</v>
      </c>
    </row>
    <row r="72" spans="1:7" x14ac:dyDescent="0.2">
      <c r="B72">
        <v>1166</v>
      </c>
      <c r="C72" s="257">
        <v>1</v>
      </c>
      <c r="D72" s="31">
        <v>218.99995080645164</v>
      </c>
      <c r="E72" s="31">
        <v>203.35696385869565</v>
      </c>
      <c r="F72" s="31">
        <v>15.642986947755986</v>
      </c>
      <c r="G72" s="157">
        <v>7.6923782942715707E-2</v>
      </c>
    </row>
    <row r="73" spans="1:7" x14ac:dyDescent="0.2">
      <c r="A73" t="s">
        <v>1128</v>
      </c>
      <c r="C73" s="257">
        <v>4</v>
      </c>
      <c r="D73" s="31">
        <v>214.49997963709677</v>
      </c>
      <c r="E73" s="31">
        <v>203.35696385869565</v>
      </c>
      <c r="F73" s="31">
        <v>11.143015778401121</v>
      </c>
      <c r="G73" s="157">
        <v>5.4795348863213474E-2</v>
      </c>
    </row>
    <row r="74" spans="1:7" x14ac:dyDescent="0.2">
      <c r="A74" t="s">
        <v>0</v>
      </c>
      <c r="C74" s="257">
        <v>49</v>
      </c>
      <c r="D74" s="31">
        <v>224.94371939688725</v>
      </c>
      <c r="E74" s="31">
        <v>224.94371939688696</v>
      </c>
      <c r="F74" s="31">
        <v>2.8421709430404007E-13</v>
      </c>
      <c r="G74" s="157">
        <v>1.2635031334329995E-15</v>
      </c>
    </row>
  </sheetData>
  <pageMargins left="0.7" right="0.7" top="0.75" bottom="0.75" header="0.3" footer="0.3"/>
  <pageSetup orientation="portrait" horizontalDpi="300" verticalDpi="3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4"/>
  <sheetViews>
    <sheetView zoomScale="140" zoomScaleNormal="140" workbookViewId="0">
      <pane xSplit="2" ySplit="4" topLeftCell="P5" activePane="bottomRight" state="frozen"/>
      <selection activeCell="H6" sqref="H6"/>
      <selection pane="topRight" activeCell="H6" sqref="H6"/>
      <selection pane="bottomLeft" activeCell="H6" sqref="H6"/>
      <selection pane="bottomRight" activeCell="AC4" sqref="AC4"/>
    </sheetView>
  </sheetViews>
  <sheetFormatPr defaultRowHeight="12.75" x14ac:dyDescent="0.2"/>
  <cols>
    <col min="1" max="1" width="26.5703125" style="31" customWidth="1"/>
    <col min="2" max="2" width="6.5703125" customWidth="1"/>
    <col min="3" max="3" width="6.7109375" customWidth="1"/>
    <col min="4" max="5" width="6.7109375" style="100" customWidth="1"/>
    <col min="6" max="6" width="9.140625" style="160"/>
    <col min="13" max="13" width="11" customWidth="1"/>
    <col min="14" max="14" width="16.28515625" customWidth="1"/>
    <col min="15" max="15" width="9.140625" style="38"/>
    <col min="16" max="16" width="9.140625" style="31"/>
    <col min="17" max="20" width="10.7109375" style="18" customWidth="1"/>
    <col min="21" max="22" width="7.7109375" style="18" customWidth="1"/>
    <col min="23" max="24" width="11.7109375" style="31" customWidth="1"/>
    <col min="25" max="25" width="14.7109375" style="31" customWidth="1"/>
    <col min="26" max="28" width="10.7109375" style="18" customWidth="1"/>
    <col min="29" max="29" width="11.7109375" style="39" customWidth="1"/>
  </cols>
  <sheetData>
    <row r="1" spans="1:29" x14ac:dyDescent="0.2">
      <c r="A1" s="114" t="s">
        <v>927</v>
      </c>
      <c r="Y1" s="31" t="s">
        <v>368</v>
      </c>
      <c r="Z1" s="18">
        <f>AVERAGE(Z5:Z204)</f>
        <v>198.91299531127433</v>
      </c>
    </row>
    <row r="2" spans="1:29" x14ac:dyDescent="0.2">
      <c r="Y2" s="31" t="s">
        <v>926</v>
      </c>
      <c r="Z2" s="166">
        <f>STDEV(Z5:Z204)</f>
        <v>55.984670271955402</v>
      </c>
    </row>
    <row r="3" spans="1:29" x14ac:dyDescent="0.2">
      <c r="Z3" s="166"/>
      <c r="AA3" s="69"/>
    </row>
    <row r="4" spans="1:29" s="144" customFormat="1" ht="51" x14ac:dyDescent="0.2">
      <c r="A4" s="148" t="s">
        <v>873</v>
      </c>
      <c r="B4" s="150" t="s">
        <v>424</v>
      </c>
      <c r="C4" s="150" t="s">
        <v>423</v>
      </c>
      <c r="D4" s="152" t="s">
        <v>249</v>
      </c>
      <c r="E4" s="152" t="s">
        <v>422</v>
      </c>
      <c r="F4" s="165" t="s">
        <v>5</v>
      </c>
      <c r="G4" s="150" t="s">
        <v>872</v>
      </c>
      <c r="H4" s="150" t="s">
        <v>871</v>
      </c>
      <c r="I4" s="150" t="s">
        <v>870</v>
      </c>
      <c r="J4" s="150" t="s">
        <v>330</v>
      </c>
      <c r="K4" s="150" t="s">
        <v>329</v>
      </c>
      <c r="L4" s="150" t="s">
        <v>418</v>
      </c>
      <c r="M4" s="150" t="s">
        <v>245</v>
      </c>
      <c r="N4" s="150" t="s">
        <v>247</v>
      </c>
      <c r="O4" s="149" t="s">
        <v>381</v>
      </c>
      <c r="P4" s="148" t="s">
        <v>13</v>
      </c>
      <c r="Q4" s="147" t="s">
        <v>39</v>
      </c>
      <c r="R4" s="147" t="s">
        <v>382</v>
      </c>
      <c r="S4" s="147" t="s">
        <v>869</v>
      </c>
      <c r="T4" s="147" t="s">
        <v>868</v>
      </c>
      <c r="U4" s="148" t="s">
        <v>826</v>
      </c>
      <c r="V4" s="148" t="s">
        <v>867</v>
      </c>
      <c r="W4" s="147" t="s">
        <v>866</v>
      </c>
      <c r="X4" s="147" t="s">
        <v>865</v>
      </c>
      <c r="Y4" s="148" t="s">
        <v>864</v>
      </c>
      <c r="Z4" s="164" t="s">
        <v>925</v>
      </c>
      <c r="AA4" s="164" t="s">
        <v>924</v>
      </c>
      <c r="AB4" s="164" t="s">
        <v>863</v>
      </c>
      <c r="AC4" s="163" t="s">
        <v>923</v>
      </c>
    </row>
    <row r="5" spans="1:29" x14ac:dyDescent="0.2">
      <c r="A5" s="31" t="str">
        <f t="shared" ref="A5:A36" si="0">CONCATENATE(N5,"-",J5,"-",F5)</f>
        <v>Martini Madness-MLV-0.05</v>
      </c>
      <c r="B5">
        <v>1000</v>
      </c>
      <c r="C5" t="s">
        <v>395</v>
      </c>
      <c r="D5" s="100" t="s">
        <v>398</v>
      </c>
      <c r="E5" s="100" t="s">
        <v>396</v>
      </c>
      <c r="F5" s="160">
        <v>0.05</v>
      </c>
      <c r="G5" t="s">
        <v>269</v>
      </c>
      <c r="H5" t="s">
        <v>393</v>
      </c>
      <c r="I5">
        <v>90</v>
      </c>
      <c r="J5" t="s">
        <v>266</v>
      </c>
      <c r="K5" t="s">
        <v>269</v>
      </c>
      <c r="L5" t="s">
        <v>392</v>
      </c>
      <c r="M5" t="s">
        <v>414</v>
      </c>
      <c r="N5" t="s">
        <v>321</v>
      </c>
      <c r="O5" s="38">
        <v>4.65E-2</v>
      </c>
      <c r="P5" s="31">
        <v>31</v>
      </c>
      <c r="Q5" s="18">
        <v>149333.35</v>
      </c>
      <c r="R5" s="18">
        <v>46576</v>
      </c>
      <c r="S5" s="18">
        <v>6999</v>
      </c>
      <c r="T5" s="18">
        <v>6944.0007750000004</v>
      </c>
      <c r="U5" s="31" t="s">
        <v>458</v>
      </c>
      <c r="V5" s="31">
        <v>0</v>
      </c>
      <c r="W5" s="18">
        <v>6999</v>
      </c>
      <c r="X5" s="18">
        <v>6944.0007750000004</v>
      </c>
      <c r="Y5" s="31" t="str">
        <f t="shared" ref="Y5:Y36" si="1">CONCATENATE(C5,"-",J5,"-",F5)</f>
        <v>B-MLV-0.05</v>
      </c>
      <c r="Z5" s="18">
        <f t="shared" ref="Z5:Z36" si="2">X5/P5</f>
        <v>224.00002500000002</v>
      </c>
      <c r="AA5" s="18">
        <f t="shared" ref="AA5:AA36" si="3">SUMIF($Y$6:$Y$205,Y5,$X$6:$X$205)/SUMIF($Y$6:$Y$205,Y5,$P$6:$P$205)</f>
        <v>217.66666747311828</v>
      </c>
      <c r="AB5" s="18">
        <f t="shared" ref="AB5:AB36" si="4">AA5*P5</f>
        <v>6747.6666916666663</v>
      </c>
      <c r="AC5" s="39">
        <f t="shared" ref="AC5:AC36" si="5">STANDARDIZE(Z5,Z$1,Z$2)</f>
        <v>0.44810533967353966</v>
      </c>
    </row>
    <row r="6" spans="1:29" x14ac:dyDescent="0.2">
      <c r="A6" s="31" t="str">
        <f t="shared" si="0"/>
        <v>Martini Madness-MLV-0.05</v>
      </c>
      <c r="B6">
        <v>1001</v>
      </c>
      <c r="C6" t="s">
        <v>395</v>
      </c>
      <c r="D6" s="100" t="s">
        <v>398</v>
      </c>
      <c r="E6" s="100" t="s">
        <v>398</v>
      </c>
      <c r="F6" s="160">
        <v>0.05</v>
      </c>
      <c r="G6" t="s">
        <v>269</v>
      </c>
      <c r="H6" t="s">
        <v>393</v>
      </c>
      <c r="I6">
        <v>90</v>
      </c>
      <c r="J6" t="s">
        <v>266</v>
      </c>
      <c r="K6" t="s">
        <v>269</v>
      </c>
      <c r="L6" t="s">
        <v>392</v>
      </c>
      <c r="M6" t="s">
        <v>414</v>
      </c>
      <c r="N6" t="s">
        <v>321</v>
      </c>
      <c r="O6" s="38">
        <v>4.65E-2</v>
      </c>
      <c r="P6" s="31">
        <v>31</v>
      </c>
      <c r="Q6" s="18">
        <v>154666.65</v>
      </c>
      <c r="R6" s="18">
        <v>40651</v>
      </c>
      <c r="S6" s="18">
        <v>7090</v>
      </c>
      <c r="T6" s="18">
        <v>7191.9992249999996</v>
      </c>
      <c r="U6" s="31" t="s">
        <v>458</v>
      </c>
      <c r="V6" s="31">
        <v>0</v>
      </c>
      <c r="W6" s="18">
        <v>7090</v>
      </c>
      <c r="X6" s="18">
        <v>7191.9992249999996</v>
      </c>
      <c r="Y6" s="31" t="str">
        <f t="shared" si="1"/>
        <v>B-MLV-0.05</v>
      </c>
      <c r="Z6" s="18">
        <f t="shared" si="2"/>
        <v>231.99997499999998</v>
      </c>
      <c r="AA6" s="18">
        <f t="shared" si="3"/>
        <v>217.66666747311828</v>
      </c>
      <c r="AB6" s="18">
        <f t="shared" si="4"/>
        <v>6747.6666916666663</v>
      </c>
      <c r="AC6" s="39">
        <f t="shared" si="5"/>
        <v>0.59100070658628179</v>
      </c>
    </row>
    <row r="7" spans="1:29" x14ac:dyDescent="0.2">
      <c r="A7" s="31" t="str">
        <f t="shared" si="0"/>
        <v>Diamond Head-MLV-0.05</v>
      </c>
      <c r="B7">
        <v>1002</v>
      </c>
      <c r="C7" t="s">
        <v>395</v>
      </c>
      <c r="D7" s="100" t="s">
        <v>410</v>
      </c>
      <c r="E7" s="100" t="s">
        <v>403</v>
      </c>
      <c r="F7" s="160">
        <v>0.05</v>
      </c>
      <c r="G7" t="s">
        <v>269</v>
      </c>
      <c r="H7" t="s">
        <v>393</v>
      </c>
      <c r="I7">
        <v>200</v>
      </c>
      <c r="J7" t="s">
        <v>266</v>
      </c>
      <c r="K7" t="s">
        <v>269</v>
      </c>
      <c r="L7" t="s">
        <v>399</v>
      </c>
      <c r="M7" t="s">
        <v>414</v>
      </c>
      <c r="N7" t="s">
        <v>320</v>
      </c>
      <c r="O7" s="38">
        <v>5.0999999999999997E-2</v>
      </c>
      <c r="P7" s="31">
        <v>31</v>
      </c>
      <c r="Q7" s="18">
        <v>135549</v>
      </c>
      <c r="R7" s="18">
        <v>22592</v>
      </c>
      <c r="S7" s="18">
        <v>7097</v>
      </c>
      <c r="T7" s="18">
        <v>6912.9989999999998</v>
      </c>
      <c r="U7" s="31" t="s">
        <v>458</v>
      </c>
      <c r="V7" s="31">
        <v>0</v>
      </c>
      <c r="W7" s="18">
        <v>7097</v>
      </c>
      <c r="X7" s="18">
        <v>6912.9989999999998</v>
      </c>
      <c r="Y7" s="31" t="str">
        <f t="shared" si="1"/>
        <v>B-MLV-0.05</v>
      </c>
      <c r="Z7" s="18">
        <f t="shared" si="2"/>
        <v>222.99996774193548</v>
      </c>
      <c r="AA7" s="18">
        <f t="shared" si="3"/>
        <v>217.66666747311828</v>
      </c>
      <c r="AB7" s="18">
        <f t="shared" si="4"/>
        <v>6747.6666916666663</v>
      </c>
      <c r="AC7" s="39">
        <f t="shared" si="5"/>
        <v>0.43024228442633378</v>
      </c>
    </row>
    <row r="8" spans="1:29" x14ac:dyDescent="0.2">
      <c r="A8" s="31" t="str">
        <f t="shared" si="0"/>
        <v>Diamond Head-MLV-0.05</v>
      </c>
      <c r="B8">
        <v>1003</v>
      </c>
      <c r="C8" t="s">
        <v>395</v>
      </c>
      <c r="D8" s="100" t="s">
        <v>410</v>
      </c>
      <c r="E8" s="100" t="s">
        <v>396</v>
      </c>
      <c r="F8" s="160">
        <v>0.05</v>
      </c>
      <c r="G8" t="s">
        <v>269</v>
      </c>
      <c r="H8" t="s">
        <v>393</v>
      </c>
      <c r="I8">
        <v>200</v>
      </c>
      <c r="J8" t="s">
        <v>266</v>
      </c>
      <c r="K8" t="s">
        <v>269</v>
      </c>
      <c r="L8" t="s">
        <v>399</v>
      </c>
      <c r="M8" t="s">
        <v>414</v>
      </c>
      <c r="N8" t="s">
        <v>320</v>
      </c>
      <c r="O8" s="38">
        <v>5.0999999999999997E-2</v>
      </c>
      <c r="P8" s="31">
        <v>31</v>
      </c>
      <c r="Q8" s="18">
        <v>136156.85</v>
      </c>
      <c r="R8" s="18">
        <v>21612</v>
      </c>
      <c r="S8" s="18">
        <v>7094</v>
      </c>
      <c r="T8" s="18">
        <v>6943.99935</v>
      </c>
      <c r="U8" s="31" t="s">
        <v>458</v>
      </c>
      <c r="V8" s="31">
        <v>0</v>
      </c>
      <c r="W8" s="18">
        <v>7094</v>
      </c>
      <c r="X8" s="18">
        <v>6943.99935</v>
      </c>
      <c r="Y8" s="31" t="str">
        <f t="shared" si="1"/>
        <v>B-MLV-0.05</v>
      </c>
      <c r="Z8" s="18">
        <f t="shared" si="2"/>
        <v>223.99997903225807</v>
      </c>
      <c r="AA8" s="18">
        <f t="shared" si="3"/>
        <v>217.66666747311828</v>
      </c>
      <c r="AB8" s="18">
        <f t="shared" si="4"/>
        <v>6747.6666916666663</v>
      </c>
      <c r="AC8" s="39">
        <f t="shared" si="5"/>
        <v>0.44810451859623884</v>
      </c>
    </row>
    <row r="9" spans="1:29" x14ac:dyDescent="0.2">
      <c r="A9" s="31" t="str">
        <f t="shared" si="0"/>
        <v>Grabby Crabs-MLV-0.01</v>
      </c>
      <c r="B9">
        <v>1004</v>
      </c>
      <c r="C9" t="s">
        <v>401</v>
      </c>
      <c r="D9" s="100" t="s">
        <v>397</v>
      </c>
      <c r="E9" s="100" t="s">
        <v>403</v>
      </c>
      <c r="F9" s="160">
        <v>0.01</v>
      </c>
      <c r="G9" t="s">
        <v>408</v>
      </c>
      <c r="H9" s="27" t="s">
        <v>407</v>
      </c>
      <c r="I9">
        <v>300</v>
      </c>
      <c r="J9" t="s">
        <v>266</v>
      </c>
      <c r="K9" t="s">
        <v>269</v>
      </c>
      <c r="L9" t="s">
        <v>392</v>
      </c>
      <c r="M9" t="s">
        <v>414</v>
      </c>
      <c r="N9" t="s">
        <v>319</v>
      </c>
      <c r="O9" s="38">
        <v>7.6799999999999993E-2</v>
      </c>
      <c r="P9" s="31">
        <v>31</v>
      </c>
      <c r="Q9" s="18">
        <v>87994.79</v>
      </c>
      <c r="R9" s="18">
        <v>34107</v>
      </c>
      <c r="S9" s="18">
        <v>6645</v>
      </c>
      <c r="T9" s="18">
        <v>6757.9998719999985</v>
      </c>
      <c r="U9" s="31" t="s">
        <v>458</v>
      </c>
      <c r="V9" s="31">
        <v>0</v>
      </c>
      <c r="W9" s="18">
        <v>6645</v>
      </c>
      <c r="X9" s="18">
        <v>6757.9998719999985</v>
      </c>
      <c r="Y9" s="31" t="str">
        <f t="shared" si="1"/>
        <v>C-MLV-0.01</v>
      </c>
      <c r="Z9" s="18">
        <f t="shared" si="2"/>
        <v>217.99999587096769</v>
      </c>
      <c r="AA9" s="18">
        <f t="shared" si="3"/>
        <v>185.40928632834098</v>
      </c>
      <c r="AB9" s="18">
        <f t="shared" si="4"/>
        <v>5747.6878761785701</v>
      </c>
      <c r="AC9" s="39">
        <f t="shared" si="5"/>
        <v>0.34093262435904143</v>
      </c>
    </row>
    <row r="10" spans="1:29" x14ac:dyDescent="0.2">
      <c r="A10" s="31" t="str">
        <f t="shared" si="0"/>
        <v>Grabby Crabs-MLV-0.01</v>
      </c>
      <c r="B10">
        <v>1005</v>
      </c>
      <c r="C10" t="s">
        <v>401</v>
      </c>
      <c r="D10" s="100" t="s">
        <v>397</v>
      </c>
      <c r="E10" s="100" t="s">
        <v>396</v>
      </c>
      <c r="F10" s="160">
        <v>0.01</v>
      </c>
      <c r="G10" t="s">
        <v>408</v>
      </c>
      <c r="H10" s="27" t="s">
        <v>407</v>
      </c>
      <c r="I10">
        <v>300</v>
      </c>
      <c r="J10" t="s">
        <v>266</v>
      </c>
      <c r="K10" t="s">
        <v>269</v>
      </c>
      <c r="L10" t="s">
        <v>392</v>
      </c>
      <c r="M10" t="s">
        <v>414</v>
      </c>
      <c r="N10" t="s">
        <v>319</v>
      </c>
      <c r="O10" s="38">
        <v>8.9300000000000004E-2</v>
      </c>
      <c r="P10" s="31">
        <v>31</v>
      </c>
      <c r="Q10" s="18">
        <v>62833.15</v>
      </c>
      <c r="R10" s="18">
        <v>22281</v>
      </c>
      <c r="S10" s="18">
        <v>5443</v>
      </c>
      <c r="T10" s="18">
        <v>5611.0002950000007</v>
      </c>
      <c r="U10" s="31" t="s">
        <v>458</v>
      </c>
      <c r="V10" s="31">
        <v>0</v>
      </c>
      <c r="W10" s="18">
        <v>5443</v>
      </c>
      <c r="X10" s="18">
        <v>5611.0002950000007</v>
      </c>
      <c r="Y10" s="31" t="str">
        <f t="shared" si="1"/>
        <v>C-MLV-0.01</v>
      </c>
      <c r="Z10" s="18">
        <f t="shared" si="2"/>
        <v>181.00000951612907</v>
      </c>
      <c r="AA10" s="18">
        <f t="shared" si="3"/>
        <v>185.40928632834098</v>
      </c>
      <c r="AB10" s="18">
        <f t="shared" si="4"/>
        <v>5747.6878761785701</v>
      </c>
      <c r="AC10" s="39">
        <f t="shared" si="5"/>
        <v>-0.31996233447709482</v>
      </c>
    </row>
    <row r="11" spans="1:29" x14ac:dyDescent="0.2">
      <c r="A11" s="31" t="str">
        <f t="shared" si="0"/>
        <v>Hang 10-MLV-0.05</v>
      </c>
      <c r="B11">
        <v>1006</v>
      </c>
      <c r="C11" t="s">
        <v>395</v>
      </c>
      <c r="D11" s="100" t="s">
        <v>410</v>
      </c>
      <c r="E11" s="100" t="s">
        <v>402</v>
      </c>
      <c r="F11" s="160">
        <v>0.05</v>
      </c>
      <c r="G11" t="s">
        <v>269</v>
      </c>
      <c r="H11" t="s">
        <v>393</v>
      </c>
      <c r="I11">
        <v>200</v>
      </c>
      <c r="J11" t="s">
        <v>266</v>
      </c>
      <c r="K11" t="s">
        <v>269</v>
      </c>
      <c r="L11" t="s">
        <v>399</v>
      </c>
      <c r="M11" t="s">
        <v>414</v>
      </c>
      <c r="N11" t="s">
        <v>318</v>
      </c>
      <c r="O11" s="38">
        <v>5.0999999999999997E-2</v>
      </c>
      <c r="P11" s="31">
        <v>31</v>
      </c>
      <c r="Q11" s="18">
        <v>133725.5</v>
      </c>
      <c r="R11" s="18">
        <v>19104</v>
      </c>
      <c r="S11" s="18">
        <v>6888</v>
      </c>
      <c r="T11" s="18">
        <v>6820.0004999999992</v>
      </c>
      <c r="U11" s="31" t="s">
        <v>458</v>
      </c>
      <c r="V11" s="31">
        <v>0</v>
      </c>
      <c r="W11" s="18">
        <v>6888</v>
      </c>
      <c r="X11" s="18">
        <v>6820.0004999999992</v>
      </c>
      <c r="Y11" s="31" t="str">
        <f t="shared" si="1"/>
        <v>B-MLV-0.05</v>
      </c>
      <c r="Z11" s="18">
        <f t="shared" si="2"/>
        <v>220.00001612903222</v>
      </c>
      <c r="AA11" s="18">
        <f t="shared" si="3"/>
        <v>217.66666747311828</v>
      </c>
      <c r="AB11" s="18">
        <f t="shared" si="4"/>
        <v>6747.6666916666663</v>
      </c>
      <c r="AC11" s="39">
        <f t="shared" si="5"/>
        <v>0.37665705121284038</v>
      </c>
    </row>
    <row r="12" spans="1:29" x14ac:dyDescent="0.2">
      <c r="A12" s="31" t="str">
        <f t="shared" si="0"/>
        <v>Hang 10-MLV-0.05</v>
      </c>
      <c r="B12">
        <v>1007</v>
      </c>
      <c r="C12" t="s">
        <v>395</v>
      </c>
      <c r="D12" s="100" t="s">
        <v>410</v>
      </c>
      <c r="E12" s="100" t="s">
        <v>398</v>
      </c>
      <c r="F12" s="160">
        <v>0.05</v>
      </c>
      <c r="G12" t="s">
        <v>269</v>
      </c>
      <c r="H12" t="s">
        <v>393</v>
      </c>
      <c r="I12">
        <v>200</v>
      </c>
      <c r="J12" t="s">
        <v>266</v>
      </c>
      <c r="K12" t="s">
        <v>269</v>
      </c>
      <c r="L12" t="s">
        <v>399</v>
      </c>
      <c r="M12" t="s">
        <v>414</v>
      </c>
      <c r="N12" t="s">
        <v>318</v>
      </c>
      <c r="O12" s="38">
        <v>5.0999999999999997E-2</v>
      </c>
      <c r="P12" s="31">
        <v>31</v>
      </c>
      <c r="Q12" s="18">
        <v>136156.85</v>
      </c>
      <c r="R12" s="18">
        <v>20947</v>
      </c>
      <c r="S12" s="18">
        <v>7071</v>
      </c>
      <c r="T12" s="18">
        <v>6943.99935</v>
      </c>
      <c r="U12" s="31" t="s">
        <v>458</v>
      </c>
      <c r="V12" s="31">
        <v>0</v>
      </c>
      <c r="W12" s="18">
        <v>7071</v>
      </c>
      <c r="X12" s="18">
        <v>6943.99935</v>
      </c>
      <c r="Y12" s="31" t="str">
        <f t="shared" si="1"/>
        <v>B-MLV-0.05</v>
      </c>
      <c r="Z12" s="18">
        <f t="shared" si="2"/>
        <v>223.99997903225807</v>
      </c>
      <c r="AA12" s="18">
        <f t="shared" si="3"/>
        <v>217.66666747311828</v>
      </c>
      <c r="AB12" s="18">
        <f t="shared" si="4"/>
        <v>6747.6666916666663</v>
      </c>
      <c r="AC12" s="39">
        <f t="shared" si="5"/>
        <v>0.44810451859623884</v>
      </c>
    </row>
    <row r="13" spans="1:29" x14ac:dyDescent="0.2">
      <c r="A13" s="31" t="str">
        <f t="shared" si="0"/>
        <v>Puffer Fish-MLV-0.01</v>
      </c>
      <c r="B13">
        <v>1008</v>
      </c>
      <c r="C13" t="s">
        <v>401</v>
      </c>
      <c r="D13" s="100" t="s">
        <v>397</v>
      </c>
      <c r="E13" s="100" t="s">
        <v>402</v>
      </c>
      <c r="F13" s="160">
        <v>0.01</v>
      </c>
      <c r="G13" t="s">
        <v>408</v>
      </c>
      <c r="H13" s="27" t="s">
        <v>407</v>
      </c>
      <c r="I13">
        <v>300</v>
      </c>
      <c r="J13" t="s">
        <v>266</v>
      </c>
      <c r="K13" t="s">
        <v>269</v>
      </c>
      <c r="L13" t="s">
        <v>392</v>
      </c>
      <c r="M13" t="s">
        <v>414</v>
      </c>
      <c r="N13" t="s">
        <v>317</v>
      </c>
      <c r="O13" s="38">
        <v>8.9300000000000004E-2</v>
      </c>
      <c r="P13" s="31">
        <v>31</v>
      </c>
      <c r="Q13" s="18">
        <v>66651.740000000005</v>
      </c>
      <c r="R13" s="18">
        <v>28854</v>
      </c>
      <c r="S13" s="18">
        <v>5942</v>
      </c>
      <c r="T13" s="18">
        <v>5952.0003820000011</v>
      </c>
      <c r="U13" s="31" t="s">
        <v>458</v>
      </c>
      <c r="V13" s="31">
        <v>0</v>
      </c>
      <c r="W13" s="18">
        <v>5942</v>
      </c>
      <c r="X13" s="18">
        <v>5952.0003820000011</v>
      </c>
      <c r="Y13" s="31" t="str">
        <f t="shared" si="1"/>
        <v>C-MLV-0.01</v>
      </c>
      <c r="Z13" s="18">
        <f t="shared" si="2"/>
        <v>192.00001232258069</v>
      </c>
      <c r="AA13" s="18">
        <f t="shared" si="3"/>
        <v>185.40928632834098</v>
      </c>
      <c r="AB13" s="18">
        <f t="shared" si="4"/>
        <v>5747.6878761785701</v>
      </c>
      <c r="AC13" s="39">
        <f t="shared" si="5"/>
        <v>-0.12347992682840872</v>
      </c>
    </row>
    <row r="14" spans="1:29" x14ac:dyDescent="0.2">
      <c r="A14" s="31" t="str">
        <f t="shared" si="0"/>
        <v>Puffer Fish-MLV-0.01</v>
      </c>
      <c r="B14">
        <v>1009</v>
      </c>
      <c r="C14" t="s">
        <v>401</v>
      </c>
      <c r="D14" s="100" t="s">
        <v>397</v>
      </c>
      <c r="E14" s="100" t="s">
        <v>398</v>
      </c>
      <c r="F14" s="160">
        <v>0.01</v>
      </c>
      <c r="G14" t="s">
        <v>408</v>
      </c>
      <c r="H14" s="27" t="s">
        <v>407</v>
      </c>
      <c r="I14">
        <v>300</v>
      </c>
      <c r="J14" t="s">
        <v>266</v>
      </c>
      <c r="K14" t="s">
        <v>269</v>
      </c>
      <c r="L14" t="s">
        <v>392</v>
      </c>
      <c r="M14" t="s">
        <v>414</v>
      </c>
      <c r="N14" t="s">
        <v>317</v>
      </c>
      <c r="O14" s="38">
        <v>7.6799999999999993E-2</v>
      </c>
      <c r="P14" s="31">
        <v>31</v>
      </c>
      <c r="Q14" s="18">
        <v>74270.83</v>
      </c>
      <c r="R14" s="18">
        <v>34385</v>
      </c>
      <c r="S14" s="18">
        <v>5742</v>
      </c>
      <c r="T14" s="18">
        <v>5703.9997439999997</v>
      </c>
      <c r="U14" s="31" t="s">
        <v>458</v>
      </c>
      <c r="V14" s="31">
        <v>0</v>
      </c>
      <c r="W14" s="18">
        <v>5742</v>
      </c>
      <c r="X14" s="18">
        <v>5703.9997439999997</v>
      </c>
      <c r="Y14" s="31" t="str">
        <f t="shared" si="1"/>
        <v>C-MLV-0.01</v>
      </c>
      <c r="Z14" s="18">
        <f t="shared" si="2"/>
        <v>183.99999174193547</v>
      </c>
      <c r="AA14" s="18">
        <f t="shared" si="3"/>
        <v>185.40928632834098</v>
      </c>
      <c r="AB14" s="18">
        <f t="shared" si="4"/>
        <v>5747.6878761785701</v>
      </c>
      <c r="AC14" s="39">
        <f t="shared" si="5"/>
        <v>-0.26637655445493047</v>
      </c>
    </row>
    <row r="15" spans="1:29" x14ac:dyDescent="0.2">
      <c r="A15" s="31" t="str">
        <f t="shared" si="0"/>
        <v>Sleepy Starfish-MLV-0.01</v>
      </c>
      <c r="B15">
        <v>1010</v>
      </c>
      <c r="C15" t="s">
        <v>401</v>
      </c>
      <c r="D15" s="100" t="s">
        <v>397</v>
      </c>
      <c r="E15" s="100" t="s">
        <v>404</v>
      </c>
      <c r="F15" s="160">
        <v>0.01</v>
      </c>
      <c r="G15" t="s">
        <v>408</v>
      </c>
      <c r="H15" s="27" t="s">
        <v>407</v>
      </c>
      <c r="I15">
        <v>300</v>
      </c>
      <c r="J15" t="s">
        <v>266</v>
      </c>
      <c r="K15" t="s">
        <v>269</v>
      </c>
      <c r="L15" t="s">
        <v>392</v>
      </c>
      <c r="M15" t="s">
        <v>414</v>
      </c>
      <c r="N15" t="s">
        <v>316</v>
      </c>
      <c r="O15" s="38">
        <v>8.9300000000000004E-2</v>
      </c>
      <c r="P15" s="31">
        <v>31</v>
      </c>
      <c r="Q15" s="18">
        <v>84703.25</v>
      </c>
      <c r="R15" s="18">
        <v>39767</v>
      </c>
      <c r="S15" s="18">
        <v>7627</v>
      </c>
      <c r="T15" s="18">
        <v>7564.0002250000007</v>
      </c>
      <c r="U15" s="31" t="s">
        <v>458</v>
      </c>
      <c r="V15" s="31">
        <v>0</v>
      </c>
      <c r="W15" s="18">
        <v>7627</v>
      </c>
      <c r="X15" s="18">
        <v>7564.0002250000007</v>
      </c>
      <c r="Y15" s="31" t="str">
        <f t="shared" si="1"/>
        <v>C-MLV-0.01</v>
      </c>
      <c r="Z15" s="18">
        <f t="shared" si="2"/>
        <v>244.00000725806453</v>
      </c>
      <c r="AA15" s="18">
        <f t="shared" si="3"/>
        <v>185.40928632834098</v>
      </c>
      <c r="AB15" s="18">
        <f t="shared" si="4"/>
        <v>5747.6878761785701</v>
      </c>
      <c r="AC15" s="39">
        <f t="shared" si="5"/>
        <v>0.8053456728024313</v>
      </c>
    </row>
    <row r="16" spans="1:29" x14ac:dyDescent="0.2">
      <c r="A16" s="31" t="str">
        <f t="shared" si="0"/>
        <v>Sleepy Starfish-MLV-0.01</v>
      </c>
      <c r="B16">
        <v>1011</v>
      </c>
      <c r="C16" t="s">
        <v>401</v>
      </c>
      <c r="D16" s="100" t="s">
        <v>397</v>
      </c>
      <c r="E16" s="100" t="s">
        <v>394</v>
      </c>
      <c r="F16" s="160">
        <v>0.01</v>
      </c>
      <c r="G16" t="s">
        <v>408</v>
      </c>
      <c r="H16" s="27" t="s">
        <v>407</v>
      </c>
      <c r="I16">
        <v>300</v>
      </c>
      <c r="J16" t="s">
        <v>266</v>
      </c>
      <c r="K16" t="s">
        <v>269</v>
      </c>
      <c r="L16" t="s">
        <v>392</v>
      </c>
      <c r="M16" t="s">
        <v>414</v>
      </c>
      <c r="N16" t="s">
        <v>316</v>
      </c>
      <c r="O16" s="38">
        <v>8.9300000000000004E-2</v>
      </c>
      <c r="P16" s="31">
        <v>31</v>
      </c>
      <c r="Q16" s="18">
        <v>96159.01</v>
      </c>
      <c r="R16" s="18">
        <v>37709</v>
      </c>
      <c r="S16" s="18">
        <v>8458</v>
      </c>
      <c r="T16" s="18">
        <v>8586.9995930000005</v>
      </c>
      <c r="U16" s="31" t="s">
        <v>458</v>
      </c>
      <c r="V16" s="31">
        <v>0</v>
      </c>
      <c r="W16" s="18">
        <v>8458</v>
      </c>
      <c r="X16" s="18">
        <v>8586.9995930000005</v>
      </c>
      <c r="Y16" s="31" t="str">
        <f t="shared" si="1"/>
        <v>C-MLV-0.01</v>
      </c>
      <c r="Z16" s="18">
        <f t="shared" si="2"/>
        <v>276.99998687096775</v>
      </c>
      <c r="AA16" s="18">
        <f t="shared" si="3"/>
        <v>185.40928632834098</v>
      </c>
      <c r="AB16" s="18">
        <f t="shared" si="4"/>
        <v>5747.6878761785701</v>
      </c>
      <c r="AC16" s="39">
        <f t="shared" si="5"/>
        <v>1.3947923812067142</v>
      </c>
    </row>
    <row r="17" spans="1:29" x14ac:dyDescent="0.2">
      <c r="A17" s="31" t="str">
        <f t="shared" si="0"/>
        <v>Penny Pinchers-MLV-0.01</v>
      </c>
      <c r="B17">
        <v>1012</v>
      </c>
      <c r="C17" t="s">
        <v>406</v>
      </c>
      <c r="D17" s="100" t="s">
        <v>404</v>
      </c>
      <c r="E17" s="100" t="s">
        <v>403</v>
      </c>
      <c r="F17" s="160">
        <v>0.01</v>
      </c>
      <c r="G17" t="s">
        <v>269</v>
      </c>
      <c r="H17" t="s">
        <v>393</v>
      </c>
      <c r="I17">
        <v>200</v>
      </c>
      <c r="J17" t="s">
        <v>266</v>
      </c>
      <c r="K17" t="s">
        <v>311</v>
      </c>
      <c r="L17" t="s">
        <v>392</v>
      </c>
      <c r="M17" t="s">
        <v>414</v>
      </c>
      <c r="N17" t="s">
        <v>313</v>
      </c>
      <c r="O17" s="38">
        <v>8.1000000000000003E-2</v>
      </c>
      <c r="P17" s="31">
        <v>31</v>
      </c>
      <c r="Q17" s="18">
        <v>102720.99</v>
      </c>
      <c r="R17" s="18">
        <v>75530.400000000009</v>
      </c>
      <c r="S17" s="18">
        <v>7665</v>
      </c>
      <c r="T17" s="18">
        <v>8320.4001900000003</v>
      </c>
      <c r="U17" s="31" t="s">
        <v>458</v>
      </c>
      <c r="V17" s="31">
        <v>0</v>
      </c>
      <c r="W17" s="18">
        <v>7665</v>
      </c>
      <c r="X17" s="18">
        <v>8320.4001900000003</v>
      </c>
      <c r="Y17" s="31" t="str">
        <f t="shared" si="1"/>
        <v>A-MLV-0.01</v>
      </c>
      <c r="Z17" s="18">
        <f t="shared" si="2"/>
        <v>268.40000612903225</v>
      </c>
      <c r="AA17" s="18">
        <f t="shared" si="3"/>
        <v>233.09873385944707</v>
      </c>
      <c r="AB17" s="18">
        <f t="shared" si="4"/>
        <v>7226.0607496428593</v>
      </c>
      <c r="AC17" s="39">
        <f t="shared" si="5"/>
        <v>1.2411792456794426</v>
      </c>
    </row>
    <row r="18" spans="1:29" x14ac:dyDescent="0.2">
      <c r="A18" s="31" t="str">
        <f t="shared" si="0"/>
        <v>Penny Pinchers-MLV-0.01</v>
      </c>
      <c r="B18">
        <v>1013</v>
      </c>
      <c r="C18" t="s">
        <v>406</v>
      </c>
      <c r="D18" s="100" t="s">
        <v>404</v>
      </c>
      <c r="E18" s="100" t="s">
        <v>396</v>
      </c>
      <c r="F18" s="160">
        <v>0.01</v>
      </c>
      <c r="G18" t="s">
        <v>269</v>
      </c>
      <c r="H18" t="s">
        <v>393</v>
      </c>
      <c r="I18">
        <v>200</v>
      </c>
      <c r="J18" t="s">
        <v>266</v>
      </c>
      <c r="K18" t="s">
        <v>311</v>
      </c>
      <c r="L18" t="s">
        <v>392</v>
      </c>
      <c r="M18" t="s">
        <v>414</v>
      </c>
      <c r="N18" t="s">
        <v>313</v>
      </c>
      <c r="O18" s="38">
        <v>8.1000000000000003E-2</v>
      </c>
      <c r="P18" s="31">
        <v>31</v>
      </c>
      <c r="Q18" s="18">
        <v>86723.46</v>
      </c>
      <c r="R18" s="18">
        <v>72270</v>
      </c>
      <c r="S18" s="18">
        <v>6556</v>
      </c>
      <c r="T18" s="18">
        <v>7024.6002600000011</v>
      </c>
      <c r="U18" s="31" t="s">
        <v>458</v>
      </c>
      <c r="V18" s="31">
        <v>0</v>
      </c>
      <c r="W18" s="18">
        <v>6556</v>
      </c>
      <c r="X18" s="18">
        <v>7024.6002600000011</v>
      </c>
      <c r="Y18" s="31" t="str">
        <f t="shared" si="1"/>
        <v>A-MLV-0.01</v>
      </c>
      <c r="Z18" s="18">
        <f t="shared" si="2"/>
        <v>226.60000838709681</v>
      </c>
      <c r="AA18" s="18">
        <f t="shared" si="3"/>
        <v>233.09873385944707</v>
      </c>
      <c r="AB18" s="18">
        <f t="shared" si="4"/>
        <v>7226.0607496428593</v>
      </c>
      <c r="AC18" s="39">
        <f t="shared" si="5"/>
        <v>0.49454632743799209</v>
      </c>
    </row>
    <row r="19" spans="1:29" x14ac:dyDescent="0.2">
      <c r="A19" s="31" t="str">
        <f t="shared" si="0"/>
        <v>Penny Grabbers-MLV-0.01</v>
      </c>
      <c r="B19">
        <v>1014</v>
      </c>
      <c r="C19" t="s">
        <v>406</v>
      </c>
      <c r="D19" s="100" t="s">
        <v>404</v>
      </c>
      <c r="E19" s="100" t="s">
        <v>402</v>
      </c>
      <c r="F19" s="160">
        <v>0.01</v>
      </c>
      <c r="G19" t="s">
        <v>269</v>
      </c>
      <c r="H19" t="s">
        <v>393</v>
      </c>
      <c r="I19">
        <v>200</v>
      </c>
      <c r="J19" t="s">
        <v>266</v>
      </c>
      <c r="K19" t="s">
        <v>311</v>
      </c>
      <c r="L19" t="s">
        <v>392</v>
      </c>
      <c r="M19" t="s">
        <v>414</v>
      </c>
      <c r="N19" t="s">
        <v>314</v>
      </c>
      <c r="O19" s="38">
        <v>8.8800000000000004E-2</v>
      </c>
      <c r="P19" s="31">
        <v>31</v>
      </c>
      <c r="Q19" s="18">
        <v>98690.31</v>
      </c>
      <c r="R19" s="18">
        <v>75221.2</v>
      </c>
      <c r="S19" s="18">
        <v>8073</v>
      </c>
      <c r="T19" s="18">
        <v>8763.699528000001</v>
      </c>
      <c r="U19" s="31" t="s">
        <v>458</v>
      </c>
      <c r="V19" s="31">
        <v>0</v>
      </c>
      <c r="W19" s="18">
        <v>8073</v>
      </c>
      <c r="X19" s="18">
        <v>8763.699528000001</v>
      </c>
      <c r="Y19" s="31" t="str">
        <f t="shared" si="1"/>
        <v>A-MLV-0.01</v>
      </c>
      <c r="Z19" s="18">
        <f t="shared" si="2"/>
        <v>282.69998477419358</v>
      </c>
      <c r="AA19" s="18">
        <f t="shared" si="3"/>
        <v>233.09873385944707</v>
      </c>
      <c r="AB19" s="18">
        <f t="shared" si="4"/>
        <v>7226.0607496428593</v>
      </c>
      <c r="AC19" s="39">
        <f t="shared" si="5"/>
        <v>1.496605929014303</v>
      </c>
    </row>
    <row r="20" spans="1:29" x14ac:dyDescent="0.2">
      <c r="A20" s="31" t="str">
        <f t="shared" si="0"/>
        <v>Penny Grabbers-MLV-0.01</v>
      </c>
      <c r="B20">
        <v>1015</v>
      </c>
      <c r="C20" t="s">
        <v>406</v>
      </c>
      <c r="D20" s="100" t="s">
        <v>404</v>
      </c>
      <c r="E20" s="100" t="s">
        <v>398</v>
      </c>
      <c r="F20" s="160">
        <v>0.01</v>
      </c>
      <c r="G20" t="s">
        <v>269</v>
      </c>
      <c r="H20" t="s">
        <v>393</v>
      </c>
      <c r="I20">
        <v>200</v>
      </c>
      <c r="J20" t="s">
        <v>266</v>
      </c>
      <c r="K20" t="s">
        <v>311</v>
      </c>
      <c r="L20" t="s">
        <v>392</v>
      </c>
      <c r="M20" t="s">
        <v>414</v>
      </c>
      <c r="N20" t="s">
        <v>314</v>
      </c>
      <c r="O20" s="38">
        <v>8.8800000000000004E-2</v>
      </c>
      <c r="P20" s="31">
        <v>31</v>
      </c>
      <c r="Q20" s="18">
        <v>99074.33</v>
      </c>
      <c r="R20" s="18">
        <v>73811.3</v>
      </c>
      <c r="S20" s="18">
        <v>8185</v>
      </c>
      <c r="T20" s="18">
        <v>8797.8005040000007</v>
      </c>
      <c r="U20" s="31" t="s">
        <v>458</v>
      </c>
      <c r="V20" s="31">
        <v>0</v>
      </c>
      <c r="W20" s="18">
        <v>8185</v>
      </c>
      <c r="X20" s="18">
        <v>8797.8005040000007</v>
      </c>
      <c r="Y20" s="31" t="str">
        <f t="shared" si="1"/>
        <v>A-MLV-0.01</v>
      </c>
      <c r="Z20" s="18">
        <f t="shared" si="2"/>
        <v>283.80001625806455</v>
      </c>
      <c r="AA20" s="18">
        <f t="shared" si="3"/>
        <v>233.09873385944707</v>
      </c>
      <c r="AB20" s="18">
        <f t="shared" si="4"/>
        <v>7226.0607496428593</v>
      </c>
      <c r="AC20" s="39">
        <f t="shared" si="5"/>
        <v>1.5162547271322051</v>
      </c>
    </row>
    <row r="21" spans="1:29" x14ac:dyDescent="0.2">
      <c r="A21" s="31" t="str">
        <f t="shared" si="0"/>
        <v>Penny Collectors-MLV-0.01</v>
      </c>
      <c r="B21">
        <v>1016</v>
      </c>
      <c r="C21" t="s">
        <v>406</v>
      </c>
      <c r="D21" s="100" t="s">
        <v>404</v>
      </c>
      <c r="E21" s="100" t="s">
        <v>404</v>
      </c>
      <c r="F21" s="160">
        <v>0.01</v>
      </c>
      <c r="G21" t="s">
        <v>269</v>
      </c>
      <c r="H21" t="s">
        <v>393</v>
      </c>
      <c r="I21">
        <v>200</v>
      </c>
      <c r="J21" t="s">
        <v>266</v>
      </c>
      <c r="K21" t="s">
        <v>311</v>
      </c>
      <c r="L21" t="s">
        <v>392</v>
      </c>
      <c r="M21" t="s">
        <v>414</v>
      </c>
      <c r="N21" t="s">
        <v>315</v>
      </c>
      <c r="O21" s="38">
        <v>8.1000000000000003E-2</v>
      </c>
      <c r="P21" s="31">
        <v>31</v>
      </c>
      <c r="Q21" s="18">
        <v>68283.95</v>
      </c>
      <c r="R21" s="18">
        <v>35784.100000000006</v>
      </c>
      <c r="S21" s="18">
        <v>2749</v>
      </c>
      <c r="T21" s="18">
        <v>5530.9999500000004</v>
      </c>
      <c r="U21" s="31" t="s">
        <v>458</v>
      </c>
      <c r="V21" s="31">
        <v>0</v>
      </c>
      <c r="W21" s="18">
        <v>2749</v>
      </c>
      <c r="X21" s="18">
        <v>5530.9999500000004</v>
      </c>
      <c r="Y21" s="31" t="str">
        <f t="shared" si="1"/>
        <v>A-MLV-0.01</v>
      </c>
      <c r="Z21" s="18">
        <f t="shared" si="2"/>
        <v>178.41935322580647</v>
      </c>
      <c r="AA21" s="18">
        <f t="shared" si="3"/>
        <v>233.09873385944707</v>
      </c>
      <c r="AB21" s="18">
        <f t="shared" si="4"/>
        <v>7226.0607496428593</v>
      </c>
      <c r="AC21" s="39">
        <f t="shared" si="5"/>
        <v>-0.36605810101080127</v>
      </c>
    </row>
    <row r="22" spans="1:29" x14ac:dyDescent="0.2">
      <c r="A22" s="31" t="str">
        <f t="shared" si="0"/>
        <v>Penny Collectors-MLV-0.01</v>
      </c>
      <c r="B22">
        <v>1017</v>
      </c>
      <c r="C22" t="s">
        <v>406</v>
      </c>
      <c r="D22" s="100" t="s">
        <v>404</v>
      </c>
      <c r="E22" s="100" t="s">
        <v>394</v>
      </c>
      <c r="F22" s="160">
        <v>0.01</v>
      </c>
      <c r="G22" t="s">
        <v>269</v>
      </c>
      <c r="H22" t="s">
        <v>393</v>
      </c>
      <c r="I22">
        <v>200</v>
      </c>
      <c r="J22" t="s">
        <v>266</v>
      </c>
      <c r="K22" t="s">
        <v>311</v>
      </c>
      <c r="L22" t="s">
        <v>392</v>
      </c>
      <c r="M22" t="s">
        <v>414</v>
      </c>
      <c r="N22" t="s">
        <v>315</v>
      </c>
      <c r="O22" s="38">
        <v>8.1000000000000003E-2</v>
      </c>
      <c r="P22" s="31">
        <v>31</v>
      </c>
      <c r="Q22" s="18">
        <v>69748.149999999994</v>
      </c>
      <c r="R22" s="18">
        <v>70469.3</v>
      </c>
      <c r="S22" s="18">
        <v>7245</v>
      </c>
      <c r="T22" s="18">
        <v>5649.6001499999993</v>
      </c>
      <c r="U22" s="31" t="s">
        <v>458</v>
      </c>
      <c r="V22" s="31">
        <v>0</v>
      </c>
      <c r="W22" s="18">
        <v>7245</v>
      </c>
      <c r="X22" s="18">
        <v>5649.6001499999993</v>
      </c>
      <c r="Y22" s="31" t="str">
        <f t="shared" si="1"/>
        <v>A-MLV-0.01</v>
      </c>
      <c r="Z22" s="18">
        <f t="shared" si="2"/>
        <v>182.24516612903224</v>
      </c>
      <c r="AA22" s="18">
        <f t="shared" si="3"/>
        <v>233.09873385944707</v>
      </c>
      <c r="AB22" s="18">
        <f t="shared" si="4"/>
        <v>7226.0607496428593</v>
      </c>
      <c r="AC22" s="39">
        <f t="shared" si="5"/>
        <v>-0.2977213065875921</v>
      </c>
    </row>
    <row r="23" spans="1:29" x14ac:dyDescent="0.2">
      <c r="A23" s="31" t="str">
        <f t="shared" si="0"/>
        <v>Penny Grabbers-MLV-0.01</v>
      </c>
      <c r="B23">
        <v>1018</v>
      </c>
      <c r="C23" t="s">
        <v>406</v>
      </c>
      <c r="D23" s="100" t="s">
        <v>404</v>
      </c>
      <c r="E23" s="100" t="s">
        <v>409</v>
      </c>
      <c r="F23" s="160">
        <v>0.01</v>
      </c>
      <c r="G23" t="s">
        <v>269</v>
      </c>
      <c r="H23" t="s">
        <v>393</v>
      </c>
      <c r="I23">
        <v>200</v>
      </c>
      <c r="J23" t="s">
        <v>266</v>
      </c>
      <c r="K23" t="s">
        <v>311</v>
      </c>
      <c r="L23" t="s">
        <v>392</v>
      </c>
      <c r="M23" t="s">
        <v>414</v>
      </c>
      <c r="N23" t="s">
        <v>314</v>
      </c>
      <c r="O23" s="38">
        <v>8.8800000000000004E-2</v>
      </c>
      <c r="P23" s="31">
        <v>31</v>
      </c>
      <c r="Q23" s="18">
        <v>100994.37</v>
      </c>
      <c r="R23" s="18">
        <v>88992.200000000012</v>
      </c>
      <c r="S23" s="18">
        <v>8493</v>
      </c>
      <c r="T23" s="18">
        <v>8968.300056</v>
      </c>
      <c r="U23" s="31" t="s">
        <v>458</v>
      </c>
      <c r="V23" s="31">
        <v>0</v>
      </c>
      <c r="W23" s="18">
        <v>8493</v>
      </c>
      <c r="X23" s="18">
        <v>8968.300056</v>
      </c>
      <c r="Y23" s="31" t="str">
        <f t="shared" si="1"/>
        <v>A-MLV-0.01</v>
      </c>
      <c r="Z23" s="18">
        <f t="shared" si="2"/>
        <v>289.30000180645163</v>
      </c>
      <c r="AA23" s="18">
        <f t="shared" si="3"/>
        <v>233.09873385944707</v>
      </c>
      <c r="AB23" s="18">
        <f t="shared" si="4"/>
        <v>7226.0607496428593</v>
      </c>
      <c r="AC23" s="39">
        <f t="shared" si="5"/>
        <v>1.6144956477569037</v>
      </c>
    </row>
    <row r="24" spans="1:29" x14ac:dyDescent="0.2">
      <c r="A24" s="31" t="str">
        <f t="shared" si="0"/>
        <v>Penny Grabbers-MLV-0.01</v>
      </c>
      <c r="B24">
        <v>1019</v>
      </c>
      <c r="C24" t="s">
        <v>406</v>
      </c>
      <c r="D24" s="100" t="s">
        <v>404</v>
      </c>
      <c r="E24" s="100" t="s">
        <v>397</v>
      </c>
      <c r="F24" s="160">
        <v>0.01</v>
      </c>
      <c r="G24" t="s">
        <v>269</v>
      </c>
      <c r="H24" t="s">
        <v>393</v>
      </c>
      <c r="I24">
        <v>200</v>
      </c>
      <c r="J24" t="s">
        <v>266</v>
      </c>
      <c r="K24" t="s">
        <v>311</v>
      </c>
      <c r="L24" t="s">
        <v>392</v>
      </c>
      <c r="M24" t="s">
        <v>414</v>
      </c>
      <c r="N24" t="s">
        <v>314</v>
      </c>
      <c r="O24" s="38">
        <v>8.8800000000000004E-2</v>
      </c>
      <c r="P24" s="31">
        <v>31</v>
      </c>
      <c r="Q24" s="18">
        <v>97154.28</v>
      </c>
      <c r="R24" s="18">
        <v>85608.6</v>
      </c>
      <c r="S24" s="18">
        <v>8170</v>
      </c>
      <c r="T24" s="18">
        <v>8627.3000640000009</v>
      </c>
      <c r="U24" s="31" t="s">
        <v>458</v>
      </c>
      <c r="V24" s="31">
        <v>0</v>
      </c>
      <c r="W24" s="18">
        <v>8170</v>
      </c>
      <c r="X24" s="18">
        <v>8627.3000640000009</v>
      </c>
      <c r="Y24" s="31" t="str">
        <f t="shared" si="1"/>
        <v>A-MLV-0.01</v>
      </c>
      <c r="Z24" s="18">
        <f t="shared" si="2"/>
        <v>278.30000206451615</v>
      </c>
      <c r="AA24" s="18">
        <f t="shared" si="3"/>
        <v>233.09873385944707</v>
      </c>
      <c r="AB24" s="18">
        <f t="shared" si="4"/>
        <v>7226.0607496428593</v>
      </c>
      <c r="AC24" s="39">
        <f t="shared" si="5"/>
        <v>1.4180132948467044</v>
      </c>
    </row>
    <row r="25" spans="1:29" x14ac:dyDescent="0.2">
      <c r="A25" s="31" t="str">
        <f t="shared" si="0"/>
        <v>Penny Pinchers-MLV-0.01</v>
      </c>
      <c r="B25">
        <v>1020</v>
      </c>
      <c r="C25" t="s">
        <v>406</v>
      </c>
      <c r="D25" s="100" t="s">
        <v>404</v>
      </c>
      <c r="E25" s="100" t="s">
        <v>410</v>
      </c>
      <c r="F25" s="160">
        <v>0.01</v>
      </c>
      <c r="G25" t="s">
        <v>269</v>
      </c>
      <c r="H25" t="s">
        <v>393</v>
      </c>
      <c r="I25">
        <v>200</v>
      </c>
      <c r="J25" t="s">
        <v>266</v>
      </c>
      <c r="K25" t="s">
        <v>311</v>
      </c>
      <c r="L25" t="s">
        <v>392</v>
      </c>
      <c r="M25" t="s">
        <v>414</v>
      </c>
      <c r="N25" t="s">
        <v>313</v>
      </c>
      <c r="O25" s="38">
        <v>8.1000000000000003E-2</v>
      </c>
      <c r="P25" s="31">
        <v>31</v>
      </c>
      <c r="Q25" s="18">
        <v>89670.37</v>
      </c>
      <c r="R25" s="18">
        <v>71166.700000000012</v>
      </c>
      <c r="S25" s="18">
        <v>6746</v>
      </c>
      <c r="T25" s="18">
        <v>7263.29997</v>
      </c>
      <c r="U25" s="31" t="s">
        <v>458</v>
      </c>
      <c r="V25" s="31">
        <v>0</v>
      </c>
      <c r="W25" s="18">
        <v>6746</v>
      </c>
      <c r="X25" s="18">
        <v>7263.29997</v>
      </c>
      <c r="Y25" s="31" t="str">
        <f t="shared" si="1"/>
        <v>A-MLV-0.01</v>
      </c>
      <c r="Z25" s="18">
        <f t="shared" si="2"/>
        <v>234.29999903225806</v>
      </c>
      <c r="AA25" s="18">
        <f t="shared" si="3"/>
        <v>233.09873385944707</v>
      </c>
      <c r="AB25" s="18">
        <f t="shared" si="4"/>
        <v>7226.0607496428593</v>
      </c>
      <c r="AC25" s="39">
        <f t="shared" si="5"/>
        <v>0.63208381060538754</v>
      </c>
    </row>
    <row r="26" spans="1:29" x14ac:dyDescent="0.2">
      <c r="A26" s="31" t="str">
        <f t="shared" si="0"/>
        <v>Penny Pinchers-MLV-0.01</v>
      </c>
      <c r="B26">
        <v>1021</v>
      </c>
      <c r="C26" t="s">
        <v>406</v>
      </c>
      <c r="D26" s="100" t="s">
        <v>404</v>
      </c>
      <c r="E26" s="100">
        <v>10</v>
      </c>
      <c r="F26" s="160">
        <v>0.01</v>
      </c>
      <c r="G26" t="s">
        <v>269</v>
      </c>
      <c r="H26" t="s">
        <v>393</v>
      </c>
      <c r="I26">
        <v>200</v>
      </c>
      <c r="J26" t="s">
        <v>266</v>
      </c>
      <c r="K26" t="s">
        <v>311</v>
      </c>
      <c r="L26" t="s">
        <v>392</v>
      </c>
      <c r="M26" t="s">
        <v>414</v>
      </c>
      <c r="N26" t="s">
        <v>313</v>
      </c>
      <c r="O26" s="38">
        <v>8.1000000000000003E-2</v>
      </c>
      <c r="P26" s="31">
        <v>31</v>
      </c>
      <c r="Q26" s="18">
        <v>99774.07</v>
      </c>
      <c r="R26" s="18">
        <v>97817.500000000015</v>
      </c>
      <c r="S26" s="18">
        <v>7653</v>
      </c>
      <c r="T26" s="18">
        <v>8081.6996700000009</v>
      </c>
      <c r="U26" s="31" t="s">
        <v>458</v>
      </c>
      <c r="V26" s="31">
        <v>0</v>
      </c>
      <c r="W26" s="18">
        <v>7653</v>
      </c>
      <c r="X26" s="18">
        <v>8081.6996700000009</v>
      </c>
      <c r="Y26" s="31" t="str">
        <f t="shared" si="1"/>
        <v>A-MLV-0.01</v>
      </c>
      <c r="Z26" s="18">
        <f t="shared" si="2"/>
        <v>260.69998935483875</v>
      </c>
      <c r="AA26" s="18">
        <f t="shared" si="3"/>
        <v>233.09873385944707</v>
      </c>
      <c r="AB26" s="18">
        <f t="shared" si="4"/>
        <v>7226.0607496428593</v>
      </c>
      <c r="AC26" s="39">
        <f t="shared" si="5"/>
        <v>1.1036412957944239</v>
      </c>
    </row>
    <row r="27" spans="1:29" x14ac:dyDescent="0.2">
      <c r="A27" s="31" t="str">
        <f t="shared" si="0"/>
        <v>Penny Station-MLV-0.01</v>
      </c>
      <c r="B27">
        <v>1022</v>
      </c>
      <c r="C27" t="s">
        <v>401</v>
      </c>
      <c r="D27" s="100" t="s">
        <v>394</v>
      </c>
      <c r="E27" s="100" t="s">
        <v>403</v>
      </c>
      <c r="F27" s="160">
        <v>0.01</v>
      </c>
      <c r="G27" t="s">
        <v>269</v>
      </c>
      <c r="H27" t="s">
        <v>393</v>
      </c>
      <c r="I27">
        <v>200</v>
      </c>
      <c r="J27" t="s">
        <v>266</v>
      </c>
      <c r="K27" t="s">
        <v>311</v>
      </c>
      <c r="L27" t="s">
        <v>392</v>
      </c>
      <c r="M27" t="s">
        <v>414</v>
      </c>
      <c r="N27" t="s">
        <v>312</v>
      </c>
      <c r="O27" s="38">
        <v>9.8800000000000013E-2</v>
      </c>
      <c r="P27" s="31">
        <v>31</v>
      </c>
      <c r="Q27" s="18">
        <v>80712.95</v>
      </c>
      <c r="R27" s="18">
        <v>79130.73000000001</v>
      </c>
      <c r="S27" s="18">
        <v>7621</v>
      </c>
      <c r="T27" s="18">
        <v>7974.4394600000005</v>
      </c>
      <c r="U27" s="31" t="s">
        <v>458</v>
      </c>
      <c r="V27" s="31">
        <v>0</v>
      </c>
      <c r="W27" s="18">
        <v>7621</v>
      </c>
      <c r="X27" s="18">
        <v>7974.4394600000005</v>
      </c>
      <c r="Y27" s="31" t="str">
        <f t="shared" si="1"/>
        <v>C-MLV-0.01</v>
      </c>
      <c r="Z27" s="18">
        <f t="shared" si="2"/>
        <v>257.23998258064518</v>
      </c>
      <c r="AA27" s="18">
        <f t="shared" si="3"/>
        <v>185.40928632834098</v>
      </c>
      <c r="AB27" s="18">
        <f t="shared" si="4"/>
        <v>5747.6878761785701</v>
      </c>
      <c r="AC27" s="39">
        <f t="shared" si="5"/>
        <v>1.041838542337344</v>
      </c>
    </row>
    <row r="28" spans="1:29" x14ac:dyDescent="0.2">
      <c r="A28" s="31" t="str">
        <f t="shared" si="0"/>
        <v>Penny Station-MLV-0.01</v>
      </c>
      <c r="B28">
        <v>1023</v>
      </c>
      <c r="C28" t="s">
        <v>401</v>
      </c>
      <c r="D28" s="100" t="s">
        <v>394</v>
      </c>
      <c r="E28" s="100" t="s">
        <v>396</v>
      </c>
      <c r="F28" s="160">
        <v>0.01</v>
      </c>
      <c r="G28" t="s">
        <v>269</v>
      </c>
      <c r="H28" t="s">
        <v>393</v>
      </c>
      <c r="I28">
        <v>200</v>
      </c>
      <c r="J28" t="s">
        <v>266</v>
      </c>
      <c r="K28" t="s">
        <v>311</v>
      </c>
      <c r="L28" t="s">
        <v>392</v>
      </c>
      <c r="M28" t="s">
        <v>414</v>
      </c>
      <c r="N28" t="s">
        <v>312</v>
      </c>
      <c r="O28" s="38">
        <v>8.1000000000000003E-2</v>
      </c>
      <c r="P28" s="31">
        <v>31</v>
      </c>
      <c r="Q28" s="18">
        <v>85935.07</v>
      </c>
      <c r="R28" s="18">
        <v>65102.430000000008</v>
      </c>
      <c r="S28" s="18">
        <v>6492</v>
      </c>
      <c r="T28" s="18">
        <v>6960.740670000001</v>
      </c>
      <c r="U28" s="31" t="s">
        <v>458</v>
      </c>
      <c r="V28" s="31">
        <v>0</v>
      </c>
      <c r="W28" s="18">
        <v>6492</v>
      </c>
      <c r="X28" s="18">
        <v>6960.740670000001</v>
      </c>
      <c r="Y28" s="31" t="str">
        <f t="shared" si="1"/>
        <v>C-MLV-0.01</v>
      </c>
      <c r="Z28" s="18">
        <f t="shared" si="2"/>
        <v>224.54002161290325</v>
      </c>
      <c r="AA28" s="18">
        <f t="shared" si="3"/>
        <v>185.40928632834098</v>
      </c>
      <c r="AB28" s="18">
        <f t="shared" si="4"/>
        <v>5747.6878761785701</v>
      </c>
      <c r="AC28" s="39">
        <f t="shared" si="5"/>
        <v>0.45775077672407677</v>
      </c>
    </row>
    <row r="29" spans="1:29" x14ac:dyDescent="0.2">
      <c r="A29" s="31" t="str">
        <f t="shared" si="0"/>
        <v>Penny Station-MLV-0.01</v>
      </c>
      <c r="B29">
        <v>1024</v>
      </c>
      <c r="C29" t="s">
        <v>401</v>
      </c>
      <c r="D29" s="100" t="s">
        <v>394</v>
      </c>
      <c r="E29" s="100" t="s">
        <v>402</v>
      </c>
      <c r="F29" s="160">
        <v>0.01</v>
      </c>
      <c r="G29" t="s">
        <v>269</v>
      </c>
      <c r="H29" t="s">
        <v>393</v>
      </c>
      <c r="I29">
        <v>200</v>
      </c>
      <c r="J29" t="s">
        <v>266</v>
      </c>
      <c r="K29" t="s">
        <v>311</v>
      </c>
      <c r="L29" t="s">
        <v>392</v>
      </c>
      <c r="M29" t="s">
        <v>414</v>
      </c>
      <c r="N29" t="s">
        <v>312</v>
      </c>
      <c r="O29" s="38">
        <v>9.8800000000000013E-2</v>
      </c>
      <c r="P29" s="31">
        <v>31</v>
      </c>
      <c r="Q29" s="18">
        <v>73188.87</v>
      </c>
      <c r="R29" s="18">
        <v>57179.22</v>
      </c>
      <c r="S29" s="18">
        <v>6767</v>
      </c>
      <c r="T29" s="18">
        <v>7231.0603560000009</v>
      </c>
      <c r="U29" s="31" t="s">
        <v>458</v>
      </c>
      <c r="V29" s="31">
        <v>0</v>
      </c>
      <c r="W29" s="18">
        <v>6767</v>
      </c>
      <c r="X29" s="18">
        <v>7231.0603560000009</v>
      </c>
      <c r="Y29" s="31" t="str">
        <f t="shared" si="1"/>
        <v>C-MLV-0.01</v>
      </c>
      <c r="Z29" s="18">
        <f t="shared" si="2"/>
        <v>233.26001148387098</v>
      </c>
      <c r="AA29" s="18">
        <f t="shared" si="3"/>
        <v>185.40928632834098</v>
      </c>
      <c r="AB29" s="18">
        <f t="shared" si="4"/>
        <v>5747.6878761785701</v>
      </c>
      <c r="AC29" s="39">
        <f t="shared" si="5"/>
        <v>0.61350751921463442</v>
      </c>
    </row>
    <row r="30" spans="1:29" x14ac:dyDescent="0.2">
      <c r="A30" s="31" t="str">
        <f t="shared" si="0"/>
        <v>Penny Station-MLV-0.01</v>
      </c>
      <c r="B30">
        <v>1025</v>
      </c>
      <c r="C30" t="s">
        <v>401</v>
      </c>
      <c r="D30" s="100" t="s">
        <v>394</v>
      </c>
      <c r="E30" s="100" t="s">
        <v>398</v>
      </c>
      <c r="F30" s="160">
        <v>0.01</v>
      </c>
      <c r="G30" t="s">
        <v>269</v>
      </c>
      <c r="H30" t="s">
        <v>393</v>
      </c>
      <c r="I30">
        <v>200</v>
      </c>
      <c r="J30" t="s">
        <v>266</v>
      </c>
      <c r="K30" t="s">
        <v>311</v>
      </c>
      <c r="L30" t="s">
        <v>392</v>
      </c>
      <c r="M30" t="s">
        <v>414</v>
      </c>
      <c r="N30" t="s">
        <v>312</v>
      </c>
      <c r="O30" s="38">
        <v>8.1000000000000003E-2</v>
      </c>
      <c r="P30" s="31">
        <v>31</v>
      </c>
      <c r="Q30" s="18">
        <v>99284.2</v>
      </c>
      <c r="R30" s="18">
        <v>91929.510000000009</v>
      </c>
      <c r="S30" s="18">
        <v>7649</v>
      </c>
      <c r="T30" s="18">
        <v>8042.0201999999999</v>
      </c>
      <c r="U30" s="31" t="s">
        <v>458</v>
      </c>
      <c r="V30" s="31">
        <v>0</v>
      </c>
      <c r="W30" s="18">
        <v>7649</v>
      </c>
      <c r="X30" s="18">
        <v>8042.0201999999999</v>
      </c>
      <c r="Y30" s="31" t="str">
        <f t="shared" si="1"/>
        <v>C-MLV-0.01</v>
      </c>
      <c r="Z30" s="18">
        <f t="shared" si="2"/>
        <v>259.42000645161289</v>
      </c>
      <c r="AA30" s="18">
        <f t="shared" si="3"/>
        <v>185.40928632834098</v>
      </c>
      <c r="AB30" s="18">
        <f t="shared" si="4"/>
        <v>5747.6878761785701</v>
      </c>
      <c r="AC30" s="39">
        <f t="shared" si="5"/>
        <v>1.0807781995752603</v>
      </c>
    </row>
    <row r="31" spans="1:29" x14ac:dyDescent="0.2">
      <c r="A31" s="31" t="str">
        <f t="shared" si="0"/>
        <v>Pipeline-MLV-0.05</v>
      </c>
      <c r="B31">
        <v>1026</v>
      </c>
      <c r="C31" t="s">
        <v>395</v>
      </c>
      <c r="D31" s="100" t="s">
        <v>410</v>
      </c>
      <c r="E31" s="100" t="s">
        <v>404</v>
      </c>
      <c r="F31" s="160">
        <v>0.05</v>
      </c>
      <c r="G31" t="s">
        <v>269</v>
      </c>
      <c r="H31" t="s">
        <v>393</v>
      </c>
      <c r="I31">
        <v>200</v>
      </c>
      <c r="J31" t="s">
        <v>266</v>
      </c>
      <c r="K31" t="s">
        <v>269</v>
      </c>
      <c r="L31" t="s">
        <v>399</v>
      </c>
      <c r="M31" t="s">
        <v>414</v>
      </c>
      <c r="N31" t="s">
        <v>310</v>
      </c>
      <c r="O31" s="38">
        <v>5.0999999999999997E-2</v>
      </c>
      <c r="P31" s="31">
        <v>31</v>
      </c>
      <c r="Q31" s="18">
        <v>129470.6</v>
      </c>
      <c r="R31" s="18">
        <v>18496</v>
      </c>
      <c r="S31" s="18">
        <v>6669</v>
      </c>
      <c r="T31" s="18">
        <v>6603.0006000000003</v>
      </c>
      <c r="U31" s="31" t="s">
        <v>458</v>
      </c>
      <c r="V31" s="31">
        <v>0</v>
      </c>
      <c r="W31" s="18">
        <v>6669</v>
      </c>
      <c r="X31" s="18">
        <v>6603.0006000000003</v>
      </c>
      <c r="Y31" s="31" t="str">
        <f t="shared" si="1"/>
        <v>B-MLV-0.05</v>
      </c>
      <c r="Z31" s="18">
        <f t="shared" si="2"/>
        <v>213.00001935483871</v>
      </c>
      <c r="AA31" s="18">
        <f t="shared" si="3"/>
        <v>217.66666747311828</v>
      </c>
      <c r="AB31" s="18">
        <f t="shared" si="4"/>
        <v>6747.6666916666663</v>
      </c>
      <c r="AC31" s="39">
        <f t="shared" si="5"/>
        <v>0.25162288131972882</v>
      </c>
    </row>
    <row r="32" spans="1:29" x14ac:dyDescent="0.2">
      <c r="A32" s="31" t="str">
        <f t="shared" si="0"/>
        <v>Pipeline-MLV-0.05</v>
      </c>
      <c r="B32">
        <v>1027</v>
      </c>
      <c r="C32" t="s">
        <v>395</v>
      </c>
      <c r="D32" s="100" t="s">
        <v>410</v>
      </c>
      <c r="E32" s="100" t="s">
        <v>394</v>
      </c>
      <c r="F32" s="160">
        <v>0.05</v>
      </c>
      <c r="G32" t="s">
        <v>269</v>
      </c>
      <c r="H32" t="s">
        <v>393</v>
      </c>
      <c r="I32">
        <v>200</v>
      </c>
      <c r="J32" t="s">
        <v>266</v>
      </c>
      <c r="K32" t="s">
        <v>269</v>
      </c>
      <c r="L32" t="s">
        <v>399</v>
      </c>
      <c r="M32" t="s">
        <v>414</v>
      </c>
      <c r="N32" t="s">
        <v>310</v>
      </c>
      <c r="O32" s="38">
        <v>5.0999999999999997E-2</v>
      </c>
      <c r="P32" s="31">
        <v>31</v>
      </c>
      <c r="Q32" s="18">
        <v>129470.6</v>
      </c>
      <c r="R32" s="18">
        <v>23540</v>
      </c>
      <c r="S32" s="18">
        <v>6834</v>
      </c>
      <c r="T32" s="18">
        <v>6603.0006000000003</v>
      </c>
      <c r="U32" s="31" t="s">
        <v>458</v>
      </c>
      <c r="V32" s="31">
        <v>0</v>
      </c>
      <c r="W32" s="18">
        <v>6834</v>
      </c>
      <c r="X32" s="18">
        <v>6603.0006000000003</v>
      </c>
      <c r="Y32" s="31" t="str">
        <f t="shared" si="1"/>
        <v>B-MLV-0.05</v>
      </c>
      <c r="Z32" s="18">
        <f t="shared" si="2"/>
        <v>213.00001935483871</v>
      </c>
      <c r="AA32" s="18">
        <f t="shared" si="3"/>
        <v>217.66666747311828</v>
      </c>
      <c r="AB32" s="18">
        <f t="shared" si="4"/>
        <v>6747.6666916666663</v>
      </c>
      <c r="AC32" s="39">
        <f t="shared" si="5"/>
        <v>0.25162288131972882</v>
      </c>
    </row>
    <row r="33" spans="1:29" x14ac:dyDescent="0.2">
      <c r="A33" s="31" t="str">
        <f t="shared" si="0"/>
        <v>Crazy Clams-MLV-0.01</v>
      </c>
      <c r="B33">
        <v>1028</v>
      </c>
      <c r="C33" t="s">
        <v>401</v>
      </c>
      <c r="D33" s="100" t="s">
        <v>402</v>
      </c>
      <c r="E33" s="100" t="s">
        <v>403</v>
      </c>
      <c r="F33" s="160">
        <v>0.01</v>
      </c>
      <c r="G33" t="s">
        <v>408</v>
      </c>
      <c r="H33" s="27" t="s">
        <v>407</v>
      </c>
      <c r="I33">
        <v>300</v>
      </c>
      <c r="J33" t="s">
        <v>266</v>
      </c>
      <c r="K33" t="s">
        <v>269</v>
      </c>
      <c r="L33" t="s">
        <v>392</v>
      </c>
      <c r="M33" t="s">
        <v>414</v>
      </c>
      <c r="N33" t="s">
        <v>309</v>
      </c>
      <c r="O33" s="38">
        <v>7.6799999999999993E-2</v>
      </c>
      <c r="P33" s="31">
        <v>31</v>
      </c>
      <c r="Q33" s="18">
        <v>79518.23</v>
      </c>
      <c r="R33" s="18">
        <v>30121</v>
      </c>
      <c r="S33" s="18">
        <v>5985</v>
      </c>
      <c r="T33" s="18">
        <v>6107.0000639999989</v>
      </c>
      <c r="U33" s="31" t="s">
        <v>458</v>
      </c>
      <c r="V33" s="31">
        <v>0</v>
      </c>
      <c r="W33" s="18">
        <v>5985</v>
      </c>
      <c r="X33" s="18">
        <v>6107.0000639999989</v>
      </c>
      <c r="Y33" s="31" t="str">
        <f t="shared" si="1"/>
        <v>C-MLV-0.01</v>
      </c>
      <c r="Z33" s="18">
        <f t="shared" si="2"/>
        <v>197.00000206451608</v>
      </c>
      <c r="AA33" s="18">
        <f t="shared" si="3"/>
        <v>185.40928632834098</v>
      </c>
      <c r="AB33" s="18">
        <f t="shared" si="4"/>
        <v>5747.6878761785701</v>
      </c>
      <c r="AC33" s="39">
        <f t="shared" si="5"/>
        <v>-3.4169947549312088E-2</v>
      </c>
    </row>
    <row r="34" spans="1:29" x14ac:dyDescent="0.2">
      <c r="A34" s="31" t="str">
        <f t="shared" si="0"/>
        <v>Crazy Clams-MLV-0.01</v>
      </c>
      <c r="B34">
        <v>1029</v>
      </c>
      <c r="C34" t="s">
        <v>401</v>
      </c>
      <c r="D34" s="100" t="s">
        <v>402</v>
      </c>
      <c r="E34" s="100" t="s">
        <v>396</v>
      </c>
      <c r="F34" s="160">
        <v>0.01</v>
      </c>
      <c r="G34" t="s">
        <v>408</v>
      </c>
      <c r="H34" s="27" t="s">
        <v>407</v>
      </c>
      <c r="I34">
        <v>300</v>
      </c>
      <c r="J34" t="s">
        <v>266</v>
      </c>
      <c r="K34" t="s">
        <v>269</v>
      </c>
      <c r="L34" t="s">
        <v>392</v>
      </c>
      <c r="M34" t="s">
        <v>414</v>
      </c>
      <c r="N34" t="s">
        <v>309</v>
      </c>
      <c r="O34" s="38">
        <v>8.9300000000000004E-2</v>
      </c>
      <c r="P34" s="31">
        <v>31</v>
      </c>
      <c r="Q34" s="18">
        <v>58667.41</v>
      </c>
      <c r="R34" s="18">
        <v>27937</v>
      </c>
      <c r="S34" s="18">
        <v>5291</v>
      </c>
      <c r="T34" s="18">
        <v>5238.9997130000002</v>
      </c>
      <c r="U34" s="31" t="s">
        <v>458</v>
      </c>
      <c r="V34" s="31">
        <v>0</v>
      </c>
      <c r="W34" s="18">
        <v>5291</v>
      </c>
      <c r="X34" s="18">
        <v>5238.9997130000002</v>
      </c>
      <c r="Y34" s="31" t="str">
        <f t="shared" si="1"/>
        <v>C-MLV-0.01</v>
      </c>
      <c r="Z34" s="18">
        <f t="shared" si="2"/>
        <v>168.99999074193548</v>
      </c>
      <c r="AA34" s="18">
        <f t="shared" si="3"/>
        <v>185.40928632834098</v>
      </c>
      <c r="AB34" s="18">
        <f t="shared" si="4"/>
        <v>5747.6878761785701</v>
      </c>
      <c r="AC34" s="39">
        <f t="shared" si="5"/>
        <v>-0.53430705984390303</v>
      </c>
    </row>
    <row r="35" spans="1:29" x14ac:dyDescent="0.2">
      <c r="A35" s="31" t="str">
        <f t="shared" si="0"/>
        <v>Green Plankton-MLV-0.01</v>
      </c>
      <c r="B35">
        <v>1030</v>
      </c>
      <c r="C35" t="s">
        <v>401</v>
      </c>
      <c r="D35" s="100" t="s">
        <v>402</v>
      </c>
      <c r="E35" s="100" t="s">
        <v>402</v>
      </c>
      <c r="F35" s="160">
        <v>0.01</v>
      </c>
      <c r="G35" t="s">
        <v>408</v>
      </c>
      <c r="H35" s="27" t="s">
        <v>407</v>
      </c>
      <c r="I35">
        <v>300</v>
      </c>
      <c r="J35" t="s">
        <v>266</v>
      </c>
      <c r="K35" t="s">
        <v>269</v>
      </c>
      <c r="L35" t="s">
        <v>392</v>
      </c>
      <c r="M35" t="s">
        <v>414</v>
      </c>
      <c r="N35" t="s">
        <v>308</v>
      </c>
      <c r="O35" s="38">
        <v>8.9300000000000004E-2</v>
      </c>
      <c r="P35" s="31">
        <v>31</v>
      </c>
      <c r="Q35" s="18">
        <v>47211.65</v>
      </c>
      <c r="R35" s="18">
        <v>17106</v>
      </c>
      <c r="S35" s="18">
        <v>4104</v>
      </c>
      <c r="T35" s="18">
        <v>4216.0003450000004</v>
      </c>
      <c r="U35" s="31" t="s">
        <v>458</v>
      </c>
      <c r="V35" s="31">
        <v>0</v>
      </c>
      <c r="W35" s="18">
        <v>4104</v>
      </c>
      <c r="X35" s="18">
        <v>4216.0003450000004</v>
      </c>
      <c r="Y35" s="31" t="str">
        <f t="shared" si="1"/>
        <v>C-MLV-0.01</v>
      </c>
      <c r="Z35" s="18">
        <f t="shared" si="2"/>
        <v>136.00001112903226</v>
      </c>
      <c r="AA35" s="18">
        <f t="shared" si="3"/>
        <v>185.40928632834098</v>
      </c>
      <c r="AB35" s="18">
        <f t="shared" si="4"/>
        <v>5747.6878761785701</v>
      </c>
      <c r="AC35" s="39">
        <f t="shared" si="5"/>
        <v>-1.1237537682481857</v>
      </c>
    </row>
    <row r="36" spans="1:29" x14ac:dyDescent="0.2">
      <c r="A36" s="31" t="str">
        <f t="shared" si="0"/>
        <v>Green Plankton-MLV-0.01</v>
      </c>
      <c r="B36">
        <v>1031</v>
      </c>
      <c r="C36" t="s">
        <v>401</v>
      </c>
      <c r="D36" s="100" t="s">
        <v>402</v>
      </c>
      <c r="E36" s="100" t="s">
        <v>398</v>
      </c>
      <c r="F36" s="160">
        <v>0.01</v>
      </c>
      <c r="G36" t="s">
        <v>408</v>
      </c>
      <c r="H36" s="27" t="s">
        <v>407</v>
      </c>
      <c r="I36">
        <v>300</v>
      </c>
      <c r="J36" t="s">
        <v>266</v>
      </c>
      <c r="K36" t="s">
        <v>269</v>
      </c>
      <c r="L36" t="s">
        <v>392</v>
      </c>
      <c r="M36" t="s">
        <v>414</v>
      </c>
      <c r="N36" t="s">
        <v>308</v>
      </c>
      <c r="O36" s="38">
        <v>7.6799999999999993E-2</v>
      </c>
      <c r="P36" s="31">
        <v>31</v>
      </c>
      <c r="Q36" s="18">
        <v>66601.56</v>
      </c>
      <c r="R36" s="18">
        <v>24944</v>
      </c>
      <c r="S36" s="18">
        <v>5004</v>
      </c>
      <c r="T36" s="18">
        <v>5114.9998079999996</v>
      </c>
      <c r="U36" s="31" t="s">
        <v>458</v>
      </c>
      <c r="V36" s="31">
        <v>0</v>
      </c>
      <c r="W36" s="18">
        <v>5004</v>
      </c>
      <c r="X36" s="18">
        <v>5114.9998079999996</v>
      </c>
      <c r="Y36" s="31" t="str">
        <f t="shared" si="1"/>
        <v>C-MLV-0.01</v>
      </c>
      <c r="Z36" s="18">
        <f t="shared" si="2"/>
        <v>164.99999380645161</v>
      </c>
      <c r="AA36" s="18">
        <f t="shared" si="3"/>
        <v>185.40928632834098</v>
      </c>
      <c r="AB36" s="18">
        <f t="shared" si="4"/>
        <v>5747.6878761785701</v>
      </c>
      <c r="AC36" s="39">
        <f t="shared" si="5"/>
        <v>-0.60575513511260015</v>
      </c>
    </row>
    <row r="37" spans="1:29" x14ac:dyDescent="0.2">
      <c r="A37" s="31" t="str">
        <f t="shared" ref="A37:A68" si="6">CONCATENATE(N37,"-",J37,"-",F37)</f>
        <v>South Shore-MLV-0.05</v>
      </c>
      <c r="B37">
        <v>1032</v>
      </c>
      <c r="C37" t="s">
        <v>395</v>
      </c>
      <c r="D37" s="100" t="s">
        <v>410</v>
      </c>
      <c r="E37" s="100" t="s">
        <v>409</v>
      </c>
      <c r="F37" s="160">
        <v>0.05</v>
      </c>
      <c r="G37" t="s">
        <v>269</v>
      </c>
      <c r="H37" t="s">
        <v>393</v>
      </c>
      <c r="I37">
        <v>200</v>
      </c>
      <c r="J37" t="s">
        <v>266</v>
      </c>
      <c r="K37" t="s">
        <v>269</v>
      </c>
      <c r="L37" t="s">
        <v>399</v>
      </c>
      <c r="M37" t="s">
        <v>414</v>
      </c>
      <c r="N37" t="s">
        <v>307</v>
      </c>
      <c r="O37" s="38">
        <v>5.0999999999999997E-2</v>
      </c>
      <c r="P37" s="31">
        <v>31</v>
      </c>
      <c r="Q37" s="18">
        <v>131901.95000000001</v>
      </c>
      <c r="R37" s="18">
        <v>21275</v>
      </c>
      <c r="S37" s="18">
        <v>6884</v>
      </c>
      <c r="T37" s="18">
        <v>6726.9994500000003</v>
      </c>
      <c r="U37" s="31" t="s">
        <v>458</v>
      </c>
      <c r="V37" s="31">
        <v>0</v>
      </c>
      <c r="W37" s="18">
        <v>6884</v>
      </c>
      <c r="X37" s="18">
        <v>6726.9994500000003</v>
      </c>
      <c r="Y37" s="31" t="str">
        <f t="shared" ref="Y37:Y68" si="7">CONCATENATE(C37,"-",J37,"-",F37)</f>
        <v>B-MLV-0.05</v>
      </c>
      <c r="Z37" s="18">
        <f t="shared" ref="Z37:Z68" si="8">X37/P37</f>
        <v>216.99998225806453</v>
      </c>
      <c r="AA37" s="18">
        <f t="shared" ref="AA37:AA68" si="9">SUMIF($Y$6:$Y$205,Y37,$X$6:$X$205)/SUMIF($Y$6:$Y$205,Y37,$P$6:$P$205)</f>
        <v>217.66666747311828</v>
      </c>
      <c r="AB37" s="18">
        <f t="shared" ref="AB37:AB68" si="10">AA37*P37</f>
        <v>6747.6666916666663</v>
      </c>
      <c r="AC37" s="39">
        <f t="shared" ref="AC37:AC68" si="11">STANDARDIZE(Z37,Z$1,Z$2)</f>
        <v>0.32307034870312673</v>
      </c>
    </row>
    <row r="38" spans="1:29" x14ac:dyDescent="0.2">
      <c r="A38" s="31" t="str">
        <f t="shared" si="6"/>
        <v>South Shore-MLV-0.05</v>
      </c>
      <c r="B38">
        <v>1033</v>
      </c>
      <c r="C38" t="s">
        <v>395</v>
      </c>
      <c r="D38" s="100" t="s">
        <v>402</v>
      </c>
      <c r="E38" s="100" t="s">
        <v>403</v>
      </c>
      <c r="F38" s="160">
        <v>0.05</v>
      </c>
      <c r="G38" t="s">
        <v>269</v>
      </c>
      <c r="H38" t="s">
        <v>393</v>
      </c>
      <c r="I38">
        <v>200</v>
      </c>
      <c r="J38" t="s">
        <v>266</v>
      </c>
      <c r="K38" t="s">
        <v>269</v>
      </c>
      <c r="L38" t="s">
        <v>399</v>
      </c>
      <c r="M38" t="s">
        <v>414</v>
      </c>
      <c r="N38" t="s">
        <v>307</v>
      </c>
      <c r="O38" s="38">
        <v>5.0999999999999997E-2</v>
      </c>
      <c r="P38" s="31">
        <v>31</v>
      </c>
      <c r="Q38" s="18">
        <v>137372.54999999999</v>
      </c>
      <c r="R38" s="18">
        <v>20202</v>
      </c>
      <c r="S38" s="18">
        <v>7099</v>
      </c>
      <c r="T38" s="18">
        <v>7006.0000499999987</v>
      </c>
      <c r="U38" s="31" t="s">
        <v>458</v>
      </c>
      <c r="V38" s="31">
        <v>0</v>
      </c>
      <c r="W38" s="18">
        <v>7099</v>
      </c>
      <c r="X38" s="18">
        <v>7006.0000499999987</v>
      </c>
      <c r="Y38" s="31" t="str">
        <f t="shared" si="7"/>
        <v>B-MLV-0.05</v>
      </c>
      <c r="Z38" s="18">
        <f t="shared" si="8"/>
        <v>226.00000161290319</v>
      </c>
      <c r="AA38" s="18">
        <f t="shared" si="9"/>
        <v>217.66666747311828</v>
      </c>
      <c r="AB38" s="18">
        <f t="shared" si="10"/>
        <v>6747.6666916666663</v>
      </c>
      <c r="AC38" s="39">
        <f t="shared" si="11"/>
        <v>0.48382898693604792</v>
      </c>
    </row>
    <row r="39" spans="1:29" x14ac:dyDescent="0.2">
      <c r="A39" s="31" t="str">
        <f t="shared" si="6"/>
        <v>Fun Sea Sponges-MLV-0.01</v>
      </c>
      <c r="B39">
        <v>1034</v>
      </c>
      <c r="C39" t="s">
        <v>401</v>
      </c>
      <c r="D39" s="100" t="s">
        <v>402</v>
      </c>
      <c r="E39" s="100" t="s">
        <v>404</v>
      </c>
      <c r="F39" s="160">
        <v>0.01</v>
      </c>
      <c r="G39" t="s">
        <v>408</v>
      </c>
      <c r="H39" s="27" t="s">
        <v>407</v>
      </c>
      <c r="I39">
        <v>300</v>
      </c>
      <c r="J39" t="s">
        <v>266</v>
      </c>
      <c r="K39" t="s">
        <v>269</v>
      </c>
      <c r="L39" t="s">
        <v>392</v>
      </c>
      <c r="M39" t="s">
        <v>414</v>
      </c>
      <c r="N39" t="s">
        <v>306</v>
      </c>
      <c r="O39" s="38">
        <v>8.9300000000000004E-2</v>
      </c>
      <c r="P39" s="31">
        <v>31</v>
      </c>
      <c r="Q39" s="18">
        <v>73247.48</v>
      </c>
      <c r="R39" s="18">
        <v>34880</v>
      </c>
      <c r="S39" s="18">
        <v>6606</v>
      </c>
      <c r="T39" s="18">
        <v>6540.9999639999996</v>
      </c>
      <c r="U39" s="31" t="s">
        <v>458</v>
      </c>
      <c r="V39" s="31">
        <v>0</v>
      </c>
      <c r="W39" s="18">
        <v>6606</v>
      </c>
      <c r="X39" s="18">
        <v>6540.9999639999996</v>
      </c>
      <c r="Y39" s="31" t="str">
        <f t="shared" si="7"/>
        <v>C-MLV-0.01</v>
      </c>
      <c r="Z39" s="18">
        <f t="shared" si="8"/>
        <v>210.99999883870967</v>
      </c>
      <c r="AA39" s="18">
        <f t="shared" si="9"/>
        <v>185.40928632834098</v>
      </c>
      <c r="AB39" s="18">
        <f t="shared" si="10"/>
        <v>5747.6878761785701</v>
      </c>
      <c r="AC39" s="39">
        <f t="shared" si="11"/>
        <v>0.21589844985637305</v>
      </c>
    </row>
    <row r="40" spans="1:29" x14ac:dyDescent="0.2">
      <c r="A40" s="31" t="str">
        <f t="shared" si="6"/>
        <v>Fun Sea Sponges-MLV-0.01</v>
      </c>
      <c r="B40">
        <v>1035</v>
      </c>
      <c r="C40" t="s">
        <v>401</v>
      </c>
      <c r="D40" s="100" t="s">
        <v>402</v>
      </c>
      <c r="E40" s="100" t="s">
        <v>394</v>
      </c>
      <c r="F40" s="160">
        <v>0.01</v>
      </c>
      <c r="G40" t="s">
        <v>408</v>
      </c>
      <c r="H40" s="27" t="s">
        <v>407</v>
      </c>
      <c r="I40">
        <v>300</v>
      </c>
      <c r="J40" t="s">
        <v>266</v>
      </c>
      <c r="K40" t="s">
        <v>269</v>
      </c>
      <c r="L40" t="s">
        <v>392</v>
      </c>
      <c r="M40" t="s">
        <v>414</v>
      </c>
      <c r="N40" t="s">
        <v>306</v>
      </c>
      <c r="O40" s="38">
        <v>7.6799999999999993E-2</v>
      </c>
      <c r="P40" s="31">
        <v>31</v>
      </c>
      <c r="Q40" s="18">
        <v>71445.31</v>
      </c>
      <c r="R40" s="18">
        <v>25608</v>
      </c>
      <c r="S40" s="18">
        <v>5332</v>
      </c>
      <c r="T40" s="18">
        <v>5486.9998079999996</v>
      </c>
      <c r="U40" s="31" t="s">
        <v>458</v>
      </c>
      <c r="V40" s="31">
        <v>0</v>
      </c>
      <c r="W40" s="18">
        <v>5332</v>
      </c>
      <c r="X40" s="18">
        <v>5486.9998079999996</v>
      </c>
      <c r="Y40" s="31" t="str">
        <f t="shared" si="7"/>
        <v>C-MLV-0.01</v>
      </c>
      <c r="Z40" s="18">
        <f t="shared" si="8"/>
        <v>176.99999380645161</v>
      </c>
      <c r="AA40" s="18">
        <f t="shared" si="9"/>
        <v>185.40928632834098</v>
      </c>
      <c r="AB40" s="18">
        <f t="shared" si="10"/>
        <v>5747.6878761785701</v>
      </c>
      <c r="AC40" s="39">
        <f t="shared" si="11"/>
        <v>-0.39141074509104812</v>
      </c>
    </row>
    <row r="41" spans="1:29" x14ac:dyDescent="0.2">
      <c r="A41" s="31" t="str">
        <f t="shared" si="6"/>
        <v>Giant Squid-MLV-0.01</v>
      </c>
      <c r="B41">
        <v>1036</v>
      </c>
      <c r="C41" t="s">
        <v>401</v>
      </c>
      <c r="D41" s="100" t="s">
        <v>402</v>
      </c>
      <c r="E41" s="100" t="s">
        <v>409</v>
      </c>
      <c r="F41" s="160">
        <v>0.01</v>
      </c>
      <c r="G41" t="s">
        <v>408</v>
      </c>
      <c r="H41" s="27" t="s">
        <v>407</v>
      </c>
      <c r="I41">
        <v>300</v>
      </c>
      <c r="J41" t="s">
        <v>266</v>
      </c>
      <c r="K41" t="s">
        <v>269</v>
      </c>
      <c r="L41" t="s">
        <v>392</v>
      </c>
      <c r="M41" t="s">
        <v>414</v>
      </c>
      <c r="N41" t="s">
        <v>305</v>
      </c>
      <c r="O41" s="38">
        <v>8.9300000000000004E-2</v>
      </c>
      <c r="P41" s="31">
        <v>31</v>
      </c>
      <c r="Q41" s="18">
        <v>59014.559999999998</v>
      </c>
      <c r="R41" s="18">
        <v>22611</v>
      </c>
      <c r="S41" s="18">
        <v>5173</v>
      </c>
      <c r="T41" s="18">
        <v>5270.0002080000004</v>
      </c>
      <c r="U41" s="31" t="s">
        <v>458</v>
      </c>
      <c r="V41" s="31">
        <v>0</v>
      </c>
      <c r="W41" s="18">
        <v>5173</v>
      </c>
      <c r="X41" s="18">
        <v>5270.0002080000004</v>
      </c>
      <c r="Y41" s="31" t="str">
        <f t="shared" si="7"/>
        <v>C-MLV-0.01</v>
      </c>
      <c r="Z41" s="18">
        <f t="shared" si="8"/>
        <v>170.00000670967742</v>
      </c>
      <c r="AA41" s="18">
        <f t="shared" si="9"/>
        <v>185.40928632834098</v>
      </c>
      <c r="AB41" s="18">
        <f t="shared" si="10"/>
        <v>5747.6878761785701</v>
      </c>
      <c r="AC41" s="39">
        <f t="shared" si="11"/>
        <v>-0.5164447421257814</v>
      </c>
    </row>
    <row r="42" spans="1:29" x14ac:dyDescent="0.2">
      <c r="A42" s="31" t="str">
        <f t="shared" si="6"/>
        <v>Giant Squid-MLV-0.01</v>
      </c>
      <c r="B42">
        <v>1037</v>
      </c>
      <c r="C42" t="s">
        <v>401</v>
      </c>
      <c r="D42" s="100" t="s">
        <v>402</v>
      </c>
      <c r="E42" s="100" t="s">
        <v>397</v>
      </c>
      <c r="F42" s="160">
        <v>0.01</v>
      </c>
      <c r="G42" t="s">
        <v>408</v>
      </c>
      <c r="H42" s="27" t="s">
        <v>407</v>
      </c>
      <c r="I42">
        <v>300</v>
      </c>
      <c r="J42" t="s">
        <v>266</v>
      </c>
      <c r="K42" t="s">
        <v>269</v>
      </c>
      <c r="L42" t="s">
        <v>392</v>
      </c>
      <c r="M42" t="s">
        <v>414</v>
      </c>
      <c r="N42" t="s">
        <v>305</v>
      </c>
      <c r="O42" s="38">
        <v>7.6799999999999993E-2</v>
      </c>
      <c r="P42" s="31">
        <v>31</v>
      </c>
      <c r="Q42" s="18">
        <v>81132.81</v>
      </c>
      <c r="R42" s="18">
        <v>31085</v>
      </c>
      <c r="S42" s="18">
        <v>6117</v>
      </c>
      <c r="T42" s="18">
        <v>6230.9998079999996</v>
      </c>
      <c r="U42" s="31" t="s">
        <v>458</v>
      </c>
      <c r="V42" s="31">
        <v>0</v>
      </c>
      <c r="W42" s="18">
        <v>6117</v>
      </c>
      <c r="X42" s="18">
        <v>6230.9998079999996</v>
      </c>
      <c r="Y42" s="31" t="str">
        <f t="shared" si="7"/>
        <v>C-MLV-0.01</v>
      </c>
      <c r="Z42" s="18">
        <f t="shared" si="8"/>
        <v>200.99999380645161</v>
      </c>
      <c r="AA42" s="18">
        <f t="shared" si="9"/>
        <v>185.40928632834098</v>
      </c>
      <c r="AB42" s="18">
        <f t="shared" si="10"/>
        <v>5747.6878761785701</v>
      </c>
      <c r="AC42" s="39">
        <f t="shared" si="11"/>
        <v>3.7278034952055991E-2</v>
      </c>
    </row>
    <row r="43" spans="1:29" x14ac:dyDescent="0.2">
      <c r="A43" s="31" t="str">
        <f t="shared" si="6"/>
        <v>Sunset Beach-MLV-0.05</v>
      </c>
      <c r="B43">
        <v>1038</v>
      </c>
      <c r="C43" t="s">
        <v>395</v>
      </c>
      <c r="D43" s="100" t="s">
        <v>402</v>
      </c>
      <c r="E43" s="100" t="s">
        <v>396</v>
      </c>
      <c r="F43" s="160">
        <v>0.05</v>
      </c>
      <c r="G43" t="s">
        <v>269</v>
      </c>
      <c r="H43" t="s">
        <v>393</v>
      </c>
      <c r="I43">
        <v>200</v>
      </c>
      <c r="J43" t="s">
        <v>266</v>
      </c>
      <c r="K43" t="s">
        <v>269</v>
      </c>
      <c r="L43" t="s">
        <v>399</v>
      </c>
      <c r="M43" t="s">
        <v>414</v>
      </c>
      <c r="N43" t="s">
        <v>304</v>
      </c>
      <c r="O43" s="38">
        <v>5.0999999999999997E-2</v>
      </c>
      <c r="P43" s="31">
        <v>31</v>
      </c>
      <c r="Q43" s="18">
        <v>120352.95</v>
      </c>
      <c r="R43" s="18">
        <v>23145</v>
      </c>
      <c r="S43" s="18">
        <v>6384</v>
      </c>
      <c r="T43" s="18">
        <v>6138.0004499999995</v>
      </c>
      <c r="U43" s="31" t="s">
        <v>458</v>
      </c>
      <c r="V43" s="31">
        <v>0</v>
      </c>
      <c r="W43" s="18">
        <v>6384</v>
      </c>
      <c r="X43" s="18">
        <v>6138.0004499999995</v>
      </c>
      <c r="Y43" s="31" t="str">
        <f t="shared" si="7"/>
        <v>B-MLV-0.05</v>
      </c>
      <c r="Z43" s="18">
        <f t="shared" si="8"/>
        <v>198.00001451612903</v>
      </c>
      <c r="AA43" s="18">
        <f t="shared" si="9"/>
        <v>217.66666747311828</v>
      </c>
      <c r="AB43" s="18">
        <f t="shared" si="10"/>
        <v>6747.6666916666663</v>
      </c>
      <c r="AC43" s="39">
        <f t="shared" si="11"/>
        <v>-1.6307692636400941E-2</v>
      </c>
    </row>
    <row r="44" spans="1:29" x14ac:dyDescent="0.2">
      <c r="A44" s="31" t="str">
        <f t="shared" si="6"/>
        <v>Sunset Beach-MLV-0.05</v>
      </c>
      <c r="B44">
        <v>1039</v>
      </c>
      <c r="C44" t="s">
        <v>395</v>
      </c>
      <c r="D44" s="100" t="s">
        <v>402</v>
      </c>
      <c r="E44" s="100" t="s">
        <v>402</v>
      </c>
      <c r="F44" s="160">
        <v>0.05</v>
      </c>
      <c r="G44" t="s">
        <v>269</v>
      </c>
      <c r="H44" t="s">
        <v>393</v>
      </c>
      <c r="I44">
        <v>200</v>
      </c>
      <c r="J44" t="s">
        <v>266</v>
      </c>
      <c r="K44" t="s">
        <v>269</v>
      </c>
      <c r="L44" t="s">
        <v>399</v>
      </c>
      <c r="M44" t="s">
        <v>414</v>
      </c>
      <c r="N44" t="s">
        <v>304</v>
      </c>
      <c r="O44" s="38">
        <v>5.0999999999999997E-2</v>
      </c>
      <c r="P44" s="31">
        <v>31</v>
      </c>
      <c r="Q44" s="18">
        <v>122176.45</v>
      </c>
      <c r="R44" s="18">
        <v>22214</v>
      </c>
      <c r="S44" s="18">
        <v>6449</v>
      </c>
      <c r="T44" s="18">
        <v>6230.9989499999992</v>
      </c>
      <c r="U44" s="31" t="s">
        <v>458</v>
      </c>
      <c r="V44" s="31">
        <v>0</v>
      </c>
      <c r="W44" s="18">
        <v>6449</v>
      </c>
      <c r="X44" s="18">
        <v>6230.9989499999992</v>
      </c>
      <c r="Y44" s="31" t="str">
        <f t="shared" si="7"/>
        <v>B-MLV-0.05</v>
      </c>
      <c r="Z44" s="18">
        <f t="shared" si="8"/>
        <v>200.99996612903223</v>
      </c>
      <c r="AA44" s="18">
        <f t="shared" si="9"/>
        <v>217.66666747311828</v>
      </c>
      <c r="AB44" s="18">
        <f t="shared" si="10"/>
        <v>6747.6666916666663</v>
      </c>
      <c r="AC44" s="39">
        <f t="shared" si="11"/>
        <v>3.7277540577091421E-2</v>
      </c>
    </row>
    <row r="45" spans="1:29" x14ac:dyDescent="0.2">
      <c r="A45" s="31" t="str">
        <f t="shared" si="6"/>
        <v>Sugar Daddy-MLV-0.05</v>
      </c>
      <c r="B45">
        <v>1040</v>
      </c>
      <c r="C45" t="s">
        <v>395</v>
      </c>
      <c r="D45" s="100" t="s">
        <v>398</v>
      </c>
      <c r="E45" s="100" t="s">
        <v>403</v>
      </c>
      <c r="F45" s="160">
        <v>0.05</v>
      </c>
      <c r="G45" t="s">
        <v>269</v>
      </c>
      <c r="H45" t="s">
        <v>393</v>
      </c>
      <c r="I45">
        <v>75</v>
      </c>
      <c r="J45" t="s">
        <v>266</v>
      </c>
      <c r="K45" t="s">
        <v>269</v>
      </c>
      <c r="L45" t="s">
        <v>392</v>
      </c>
      <c r="M45" t="s">
        <v>414</v>
      </c>
      <c r="N45" t="s">
        <v>303</v>
      </c>
      <c r="O45" s="38">
        <v>4.65E-2</v>
      </c>
      <c r="P45" s="31">
        <v>31</v>
      </c>
      <c r="Q45" s="18">
        <v>153333.35</v>
      </c>
      <c r="R45" s="18">
        <v>52489</v>
      </c>
      <c r="S45" s="18">
        <v>7107</v>
      </c>
      <c r="T45" s="18">
        <v>7130.0007750000004</v>
      </c>
      <c r="U45" s="31" t="s">
        <v>458</v>
      </c>
      <c r="V45" s="31">
        <v>0</v>
      </c>
      <c r="W45" s="18">
        <v>7107</v>
      </c>
      <c r="X45" s="18">
        <v>7130.0007750000004</v>
      </c>
      <c r="Y45" s="31" t="str">
        <f t="shared" si="7"/>
        <v>B-MLV-0.05</v>
      </c>
      <c r="Z45" s="18">
        <f t="shared" si="8"/>
        <v>230.00002500000002</v>
      </c>
      <c r="AA45" s="18">
        <f t="shared" si="9"/>
        <v>217.66666747311828</v>
      </c>
      <c r="AB45" s="18">
        <f t="shared" si="10"/>
        <v>6747.6666916666663</v>
      </c>
      <c r="AC45" s="39">
        <f t="shared" si="11"/>
        <v>0.55527753468431573</v>
      </c>
    </row>
    <row r="46" spans="1:29" x14ac:dyDescent="0.2">
      <c r="A46" s="31" t="str">
        <f t="shared" si="6"/>
        <v>Sugar Daddy-MLV-0.05</v>
      </c>
      <c r="B46">
        <v>1041</v>
      </c>
      <c r="C46" t="s">
        <v>395</v>
      </c>
      <c r="D46" s="100" t="s">
        <v>398</v>
      </c>
      <c r="E46" s="100" t="s">
        <v>402</v>
      </c>
      <c r="F46" s="160">
        <v>0.05</v>
      </c>
      <c r="G46" t="s">
        <v>269</v>
      </c>
      <c r="H46" t="s">
        <v>393</v>
      </c>
      <c r="I46">
        <v>75</v>
      </c>
      <c r="J46" t="s">
        <v>266</v>
      </c>
      <c r="K46" t="s">
        <v>269</v>
      </c>
      <c r="L46" t="s">
        <v>392</v>
      </c>
      <c r="M46" t="s">
        <v>414</v>
      </c>
      <c r="N46" t="s">
        <v>303</v>
      </c>
      <c r="O46" s="38">
        <v>4.65E-2</v>
      </c>
      <c r="P46" s="31">
        <v>31</v>
      </c>
      <c r="Q46" s="18">
        <v>154000</v>
      </c>
      <c r="R46" s="18">
        <v>56879</v>
      </c>
      <c r="S46" s="18">
        <v>7206</v>
      </c>
      <c r="T46" s="18">
        <v>7161</v>
      </c>
      <c r="U46" s="31" t="s">
        <v>458</v>
      </c>
      <c r="V46" s="31">
        <v>0</v>
      </c>
      <c r="W46" s="18">
        <v>7206</v>
      </c>
      <c r="X46" s="18">
        <v>7161</v>
      </c>
      <c r="Y46" s="31" t="str">
        <f t="shared" si="7"/>
        <v>B-MLV-0.05</v>
      </c>
      <c r="Z46" s="18">
        <f t="shared" si="8"/>
        <v>231</v>
      </c>
      <c r="AA46" s="18">
        <f t="shared" si="9"/>
        <v>217.66666747311828</v>
      </c>
      <c r="AB46" s="18">
        <f t="shared" si="10"/>
        <v>6747.6666916666663</v>
      </c>
      <c r="AC46" s="39">
        <f t="shared" si="11"/>
        <v>0.5731391206352987</v>
      </c>
    </row>
    <row r="47" spans="1:29" x14ac:dyDescent="0.2">
      <c r="A47" s="31" t="str">
        <f t="shared" si="6"/>
        <v>Sugar Daddy-MLV-0.05</v>
      </c>
      <c r="B47">
        <v>1042</v>
      </c>
      <c r="C47" t="s">
        <v>395</v>
      </c>
      <c r="D47" s="100" t="s">
        <v>398</v>
      </c>
      <c r="E47" s="100" t="s">
        <v>404</v>
      </c>
      <c r="F47" s="160">
        <v>0.05</v>
      </c>
      <c r="G47" t="s">
        <v>269</v>
      </c>
      <c r="H47" t="s">
        <v>393</v>
      </c>
      <c r="I47">
        <v>75</v>
      </c>
      <c r="J47" t="s">
        <v>266</v>
      </c>
      <c r="K47" t="s">
        <v>269</v>
      </c>
      <c r="L47" t="s">
        <v>392</v>
      </c>
      <c r="M47" t="s">
        <v>414</v>
      </c>
      <c r="N47" t="s">
        <v>303</v>
      </c>
      <c r="O47" s="38">
        <v>4.65E-2</v>
      </c>
      <c r="P47" s="31">
        <v>31</v>
      </c>
      <c r="Q47" s="18">
        <v>148000</v>
      </c>
      <c r="R47" s="18">
        <v>53261</v>
      </c>
      <c r="S47" s="18">
        <v>6904</v>
      </c>
      <c r="T47" s="18">
        <v>6882</v>
      </c>
      <c r="U47" s="31" t="s">
        <v>458</v>
      </c>
      <c r="V47" s="31">
        <v>0</v>
      </c>
      <c r="W47" s="18">
        <v>6904</v>
      </c>
      <c r="X47" s="18">
        <v>6882</v>
      </c>
      <c r="Y47" s="31" t="str">
        <f t="shared" si="7"/>
        <v>B-MLV-0.05</v>
      </c>
      <c r="Z47" s="18">
        <f t="shared" si="8"/>
        <v>222</v>
      </c>
      <c r="AA47" s="18">
        <f t="shared" si="9"/>
        <v>217.66666747311828</v>
      </c>
      <c r="AB47" s="18">
        <f t="shared" si="10"/>
        <v>6747.6666916666663</v>
      </c>
      <c r="AC47" s="39">
        <f t="shared" si="11"/>
        <v>0.41238082811913468</v>
      </c>
    </row>
    <row r="48" spans="1:29" x14ac:dyDescent="0.2">
      <c r="A48" s="31" t="str">
        <f t="shared" si="6"/>
        <v>Waikiki-MLV-0.05</v>
      </c>
      <c r="B48">
        <v>1043</v>
      </c>
      <c r="C48" t="s">
        <v>395</v>
      </c>
      <c r="D48" s="100" t="s">
        <v>402</v>
      </c>
      <c r="E48" s="100" t="s">
        <v>398</v>
      </c>
      <c r="F48" s="160">
        <v>0.05</v>
      </c>
      <c r="G48" t="s">
        <v>269</v>
      </c>
      <c r="H48" t="s">
        <v>393</v>
      </c>
      <c r="I48">
        <v>200</v>
      </c>
      <c r="J48" t="s">
        <v>266</v>
      </c>
      <c r="K48" t="s">
        <v>269</v>
      </c>
      <c r="L48" t="s">
        <v>399</v>
      </c>
      <c r="M48" t="s">
        <v>414</v>
      </c>
      <c r="N48" t="s">
        <v>302</v>
      </c>
      <c r="O48" s="38">
        <v>5.0999999999999997E-2</v>
      </c>
      <c r="P48" s="31">
        <v>31</v>
      </c>
      <c r="Q48" s="18">
        <v>125823.55</v>
      </c>
      <c r="R48" s="18">
        <v>18235</v>
      </c>
      <c r="S48" s="18">
        <v>6492</v>
      </c>
      <c r="T48" s="18">
        <v>6417.0010499999999</v>
      </c>
      <c r="U48" s="31" t="s">
        <v>458</v>
      </c>
      <c r="V48" s="31">
        <v>0</v>
      </c>
      <c r="W48" s="18">
        <v>6492</v>
      </c>
      <c r="X48" s="18">
        <v>6417.0010499999999</v>
      </c>
      <c r="Y48" s="31" t="str">
        <f t="shared" si="7"/>
        <v>B-MLV-0.05</v>
      </c>
      <c r="Z48" s="18">
        <f t="shared" si="8"/>
        <v>207.00003387096774</v>
      </c>
      <c r="AA48" s="18">
        <f t="shared" si="9"/>
        <v>217.66666747311828</v>
      </c>
      <c r="AB48" s="18">
        <f t="shared" si="10"/>
        <v>6747.6666916666663</v>
      </c>
      <c r="AC48" s="39">
        <f t="shared" si="11"/>
        <v>0.14445094559652127</v>
      </c>
    </row>
    <row r="49" spans="1:29" x14ac:dyDescent="0.2">
      <c r="A49" s="31" t="str">
        <f t="shared" si="6"/>
        <v>Waikiki-MLV-0.05</v>
      </c>
      <c r="B49">
        <v>1044</v>
      </c>
      <c r="C49" t="s">
        <v>395</v>
      </c>
      <c r="D49" s="100" t="s">
        <v>402</v>
      </c>
      <c r="E49" s="100" t="s">
        <v>404</v>
      </c>
      <c r="F49" s="160">
        <v>0.05</v>
      </c>
      <c r="G49" t="s">
        <v>269</v>
      </c>
      <c r="H49" t="s">
        <v>393</v>
      </c>
      <c r="I49">
        <v>200</v>
      </c>
      <c r="J49" t="s">
        <v>266</v>
      </c>
      <c r="K49" t="s">
        <v>269</v>
      </c>
      <c r="L49" t="s">
        <v>399</v>
      </c>
      <c r="M49" t="s">
        <v>414</v>
      </c>
      <c r="N49" t="s">
        <v>302</v>
      </c>
      <c r="O49" s="38">
        <v>5.0999999999999997E-2</v>
      </c>
      <c r="P49" s="31">
        <v>31</v>
      </c>
      <c r="Q49" s="18">
        <v>130078.45</v>
      </c>
      <c r="R49" s="18">
        <v>22427</v>
      </c>
      <c r="S49" s="18">
        <v>6833</v>
      </c>
      <c r="T49" s="18">
        <v>6634.0009499999996</v>
      </c>
      <c r="U49" s="31" t="s">
        <v>458</v>
      </c>
      <c r="V49" s="31">
        <v>0</v>
      </c>
      <c r="W49" s="18">
        <v>6833</v>
      </c>
      <c r="X49" s="18">
        <v>6634.0009499999996</v>
      </c>
      <c r="Y49" s="31" t="str">
        <f t="shared" si="7"/>
        <v>B-MLV-0.05</v>
      </c>
      <c r="Z49" s="18">
        <f t="shared" si="8"/>
        <v>214.00003064516127</v>
      </c>
      <c r="AA49" s="18">
        <f t="shared" si="9"/>
        <v>217.66666747311828</v>
      </c>
      <c r="AB49" s="18">
        <f t="shared" si="10"/>
        <v>6747.6666916666663</v>
      </c>
      <c r="AC49" s="39">
        <f t="shared" si="11"/>
        <v>0.26948511548963339</v>
      </c>
    </row>
    <row r="50" spans="1:29" x14ac:dyDescent="0.2">
      <c r="A50" s="31" t="str">
        <f t="shared" si="6"/>
        <v>Waimea Bay-MLV-0.05</v>
      </c>
      <c r="B50">
        <v>1045</v>
      </c>
      <c r="C50" t="s">
        <v>395</v>
      </c>
      <c r="D50" s="100" t="s">
        <v>402</v>
      </c>
      <c r="E50" s="100" t="s">
        <v>394</v>
      </c>
      <c r="F50" s="160">
        <v>0.05</v>
      </c>
      <c r="G50" t="s">
        <v>269</v>
      </c>
      <c r="H50" t="s">
        <v>393</v>
      </c>
      <c r="I50">
        <v>200</v>
      </c>
      <c r="J50" t="s">
        <v>266</v>
      </c>
      <c r="K50" t="s">
        <v>269</v>
      </c>
      <c r="L50" t="s">
        <v>399</v>
      </c>
      <c r="M50" t="s">
        <v>414</v>
      </c>
      <c r="N50" t="s">
        <v>301</v>
      </c>
      <c r="O50" s="38">
        <v>5.0999999999999997E-2</v>
      </c>
      <c r="P50" s="31">
        <v>31</v>
      </c>
      <c r="Q50" s="18">
        <v>122784.3</v>
      </c>
      <c r="R50" s="18">
        <v>22324</v>
      </c>
      <c r="S50" s="18">
        <v>6481</v>
      </c>
      <c r="T50" s="18">
        <v>6261.9992999999995</v>
      </c>
      <c r="U50" s="31" t="s">
        <v>458</v>
      </c>
      <c r="V50" s="31">
        <v>0</v>
      </c>
      <c r="W50" s="18">
        <v>6481</v>
      </c>
      <c r="X50" s="18">
        <v>6261.9992999999995</v>
      </c>
      <c r="Y50" s="31" t="str">
        <f t="shared" si="7"/>
        <v>B-MLV-0.05</v>
      </c>
      <c r="Z50" s="18">
        <f t="shared" si="8"/>
        <v>201.99997741935482</v>
      </c>
      <c r="AA50" s="18">
        <f t="shared" si="9"/>
        <v>217.66666747311828</v>
      </c>
      <c r="AB50" s="18">
        <f t="shared" si="10"/>
        <v>6747.6666916666663</v>
      </c>
      <c r="AC50" s="39">
        <f t="shared" si="11"/>
        <v>5.5139774746996481E-2</v>
      </c>
    </row>
    <row r="51" spans="1:29" x14ac:dyDescent="0.2">
      <c r="A51" s="31" t="str">
        <f t="shared" si="6"/>
        <v>Waimea Bay-MLV-0.05</v>
      </c>
      <c r="B51">
        <v>1046</v>
      </c>
      <c r="C51" t="s">
        <v>395</v>
      </c>
      <c r="D51" s="100" t="s">
        <v>402</v>
      </c>
      <c r="E51" s="100" t="s">
        <v>409</v>
      </c>
      <c r="F51" s="160">
        <v>0.05</v>
      </c>
      <c r="G51" t="s">
        <v>269</v>
      </c>
      <c r="H51" t="s">
        <v>393</v>
      </c>
      <c r="I51">
        <v>200</v>
      </c>
      <c r="J51" t="s">
        <v>266</v>
      </c>
      <c r="K51" t="s">
        <v>269</v>
      </c>
      <c r="L51" t="s">
        <v>399</v>
      </c>
      <c r="M51" t="s">
        <v>414</v>
      </c>
      <c r="N51" t="s">
        <v>301</v>
      </c>
      <c r="O51" s="38">
        <v>5.0999999999999997E-2</v>
      </c>
      <c r="P51" s="31">
        <v>31</v>
      </c>
      <c r="Q51" s="18">
        <v>134333.35</v>
      </c>
      <c r="R51" s="18">
        <v>20050</v>
      </c>
      <c r="S51" s="18">
        <v>6954</v>
      </c>
      <c r="T51" s="18">
        <v>6851.0008499999994</v>
      </c>
      <c r="U51" s="31" t="s">
        <v>458</v>
      </c>
      <c r="V51" s="31">
        <v>0</v>
      </c>
      <c r="W51" s="18">
        <v>6954</v>
      </c>
      <c r="X51" s="18">
        <v>6851.0008499999994</v>
      </c>
      <c r="Y51" s="31" t="str">
        <f t="shared" si="7"/>
        <v>B-MLV-0.05</v>
      </c>
      <c r="Z51" s="18">
        <f t="shared" si="8"/>
        <v>221.00002741935481</v>
      </c>
      <c r="AA51" s="18">
        <f t="shared" si="9"/>
        <v>217.66666747311828</v>
      </c>
      <c r="AB51" s="18">
        <f t="shared" si="10"/>
        <v>6747.6666916666663</v>
      </c>
      <c r="AC51" s="39">
        <f t="shared" si="11"/>
        <v>0.39451928538274544</v>
      </c>
    </row>
    <row r="52" spans="1:29" x14ac:dyDescent="0.2">
      <c r="A52" s="31" t="str">
        <f t="shared" si="6"/>
        <v>Bank Robbers-MLV-0.01</v>
      </c>
      <c r="B52">
        <v>1047</v>
      </c>
      <c r="C52" t="s">
        <v>406</v>
      </c>
      <c r="D52" s="100" t="s">
        <v>394</v>
      </c>
      <c r="E52" s="100" t="s">
        <v>403</v>
      </c>
      <c r="F52" s="160">
        <v>0.01</v>
      </c>
      <c r="G52" t="s">
        <v>269</v>
      </c>
      <c r="H52" t="s">
        <v>393</v>
      </c>
      <c r="I52">
        <v>250</v>
      </c>
      <c r="J52" t="s">
        <v>266</v>
      </c>
      <c r="K52" t="s">
        <v>265</v>
      </c>
      <c r="L52" t="s">
        <v>392</v>
      </c>
      <c r="M52" t="s">
        <v>412</v>
      </c>
      <c r="N52" t="s">
        <v>300</v>
      </c>
      <c r="O52" s="38">
        <v>0.1012</v>
      </c>
      <c r="P52" s="31">
        <v>31</v>
      </c>
      <c r="Q52" s="18">
        <v>65247.040000000001</v>
      </c>
      <c r="R52" s="18">
        <v>47452</v>
      </c>
      <c r="S52" s="18">
        <v>6834</v>
      </c>
      <c r="T52" s="18">
        <v>6603.0004479999998</v>
      </c>
      <c r="U52" s="31" t="s">
        <v>458</v>
      </c>
      <c r="V52" s="31">
        <v>0</v>
      </c>
      <c r="W52" s="18">
        <v>6834</v>
      </c>
      <c r="X52" s="18">
        <v>6603.0004479999998</v>
      </c>
      <c r="Y52" s="31" t="str">
        <f t="shared" si="7"/>
        <v>A-MLV-0.01</v>
      </c>
      <c r="Z52" s="18">
        <f t="shared" si="8"/>
        <v>213.00001445161288</v>
      </c>
      <c r="AA52" s="18">
        <f t="shared" si="9"/>
        <v>233.09873385944707</v>
      </c>
      <c r="AB52" s="18">
        <f t="shared" si="10"/>
        <v>7226.0607496428593</v>
      </c>
      <c r="AC52" s="39">
        <f t="shared" si="11"/>
        <v>0.25162279373814966</v>
      </c>
    </row>
    <row r="53" spans="1:29" x14ac:dyDescent="0.2">
      <c r="A53" s="31" t="str">
        <f t="shared" si="6"/>
        <v>Bank Robbers-MLV-0.01</v>
      </c>
      <c r="B53">
        <v>1048</v>
      </c>
      <c r="C53" t="s">
        <v>406</v>
      </c>
      <c r="D53" s="100" t="s">
        <v>394</v>
      </c>
      <c r="E53" s="100" t="s">
        <v>396</v>
      </c>
      <c r="F53" s="160">
        <v>0.01</v>
      </c>
      <c r="G53" t="s">
        <v>269</v>
      </c>
      <c r="H53" t="s">
        <v>393</v>
      </c>
      <c r="I53">
        <v>250</v>
      </c>
      <c r="J53" t="s">
        <v>266</v>
      </c>
      <c r="K53" t="s">
        <v>265</v>
      </c>
      <c r="L53" t="s">
        <v>392</v>
      </c>
      <c r="M53" t="s">
        <v>412</v>
      </c>
      <c r="N53" t="s">
        <v>300</v>
      </c>
      <c r="O53" s="38">
        <v>8.8999999999999996E-2</v>
      </c>
      <c r="P53" s="31">
        <v>31</v>
      </c>
      <c r="Q53" s="18">
        <v>66179.78</v>
      </c>
      <c r="R53" s="18">
        <v>42697</v>
      </c>
      <c r="S53" s="18">
        <v>6027</v>
      </c>
      <c r="T53" s="18">
        <v>5890.0004199999994</v>
      </c>
      <c r="U53" s="31" t="s">
        <v>458</v>
      </c>
      <c r="V53" s="31">
        <v>0</v>
      </c>
      <c r="W53" s="18">
        <v>6027</v>
      </c>
      <c r="X53" s="18">
        <v>5890.0004199999994</v>
      </c>
      <c r="Y53" s="31" t="str">
        <f t="shared" si="7"/>
        <v>A-MLV-0.01</v>
      </c>
      <c r="Z53" s="18">
        <f t="shared" si="8"/>
        <v>190.00001354838707</v>
      </c>
      <c r="AA53" s="18">
        <f t="shared" si="9"/>
        <v>233.09873385944707</v>
      </c>
      <c r="AB53" s="18">
        <f t="shared" si="10"/>
        <v>7226.0607496428593</v>
      </c>
      <c r="AC53" s="39">
        <f t="shared" si="11"/>
        <v>-0.15920396993660721</v>
      </c>
    </row>
    <row r="54" spans="1:29" x14ac:dyDescent="0.2">
      <c r="A54" s="31" t="str">
        <f t="shared" si="6"/>
        <v>Bank Robbers-MLV-0.01</v>
      </c>
      <c r="B54">
        <v>1049</v>
      </c>
      <c r="C54" t="s">
        <v>406</v>
      </c>
      <c r="D54" s="100" t="s">
        <v>394</v>
      </c>
      <c r="E54" s="100" t="s">
        <v>402</v>
      </c>
      <c r="F54" s="160">
        <v>0.01</v>
      </c>
      <c r="G54" t="s">
        <v>269</v>
      </c>
      <c r="H54" t="s">
        <v>393</v>
      </c>
      <c r="I54">
        <v>250</v>
      </c>
      <c r="J54" t="s">
        <v>266</v>
      </c>
      <c r="K54" t="s">
        <v>265</v>
      </c>
      <c r="L54" t="s">
        <v>392</v>
      </c>
      <c r="M54" t="s">
        <v>412</v>
      </c>
      <c r="N54" t="s">
        <v>300</v>
      </c>
      <c r="O54" s="38">
        <v>0.1012</v>
      </c>
      <c r="P54" s="31">
        <v>31</v>
      </c>
      <c r="Q54" s="18">
        <v>60345.85</v>
      </c>
      <c r="R54" s="18">
        <v>37136</v>
      </c>
      <c r="S54" s="18">
        <v>6219</v>
      </c>
      <c r="T54" s="18">
        <v>6107.0000199999995</v>
      </c>
      <c r="U54" s="31" t="s">
        <v>458</v>
      </c>
      <c r="V54" s="31">
        <v>0</v>
      </c>
      <c r="W54" s="18">
        <v>6219</v>
      </c>
      <c r="X54" s="18">
        <v>6107.0000199999995</v>
      </c>
      <c r="Y54" s="31" t="str">
        <f t="shared" si="7"/>
        <v>A-MLV-0.01</v>
      </c>
      <c r="Z54" s="18">
        <f t="shared" si="8"/>
        <v>197.00000064516126</v>
      </c>
      <c r="AA54" s="18">
        <f t="shared" si="9"/>
        <v>233.09873385944707</v>
      </c>
      <c r="AB54" s="18">
        <f t="shared" si="10"/>
        <v>7226.0607496428593</v>
      </c>
      <c r="AC54" s="39">
        <f t="shared" si="11"/>
        <v>-3.4169972901873957E-2</v>
      </c>
    </row>
    <row r="55" spans="1:29" x14ac:dyDescent="0.2">
      <c r="A55" s="31" t="str">
        <f t="shared" si="6"/>
        <v>Bank Robbers-MLV-0.01</v>
      </c>
      <c r="B55">
        <v>1050</v>
      </c>
      <c r="C55" t="s">
        <v>406</v>
      </c>
      <c r="D55" s="100" t="s">
        <v>394</v>
      </c>
      <c r="E55" s="100" t="s">
        <v>398</v>
      </c>
      <c r="F55" s="160">
        <v>0.01</v>
      </c>
      <c r="G55" t="s">
        <v>269</v>
      </c>
      <c r="H55" t="s">
        <v>393</v>
      </c>
      <c r="I55">
        <v>250</v>
      </c>
      <c r="J55" t="s">
        <v>266</v>
      </c>
      <c r="K55" t="s">
        <v>265</v>
      </c>
      <c r="L55" t="s">
        <v>392</v>
      </c>
      <c r="M55" t="s">
        <v>412</v>
      </c>
      <c r="N55" t="s">
        <v>300</v>
      </c>
      <c r="O55" s="38">
        <v>8.8999999999999996E-2</v>
      </c>
      <c r="P55" s="31">
        <v>31</v>
      </c>
      <c r="Q55" s="18">
        <v>77325.84</v>
      </c>
      <c r="R55" s="18">
        <v>68734</v>
      </c>
      <c r="S55" s="18">
        <v>7238</v>
      </c>
      <c r="T55" s="18">
        <v>6881.9997599999997</v>
      </c>
      <c r="U55" s="31" t="s">
        <v>458</v>
      </c>
      <c r="V55" s="31">
        <v>0</v>
      </c>
      <c r="W55" s="18">
        <v>7238</v>
      </c>
      <c r="X55" s="18">
        <v>6881.9997599999997</v>
      </c>
      <c r="Y55" s="31" t="str">
        <f t="shared" si="7"/>
        <v>A-MLV-0.01</v>
      </c>
      <c r="Z55" s="18">
        <f t="shared" si="8"/>
        <v>221.99999225806451</v>
      </c>
      <c r="AA55" s="18">
        <f t="shared" si="9"/>
        <v>233.09873385944707</v>
      </c>
      <c r="AB55" s="18">
        <f t="shared" si="10"/>
        <v>7226.0607496428593</v>
      </c>
      <c r="AC55" s="39">
        <f t="shared" si="11"/>
        <v>0.41238068983243131</v>
      </c>
    </row>
    <row r="56" spans="1:29" x14ac:dyDescent="0.2">
      <c r="A56" s="31" t="str">
        <f t="shared" si="6"/>
        <v>Bank Robbers-MLV-0.01</v>
      </c>
      <c r="B56">
        <v>1051</v>
      </c>
      <c r="C56" t="s">
        <v>401</v>
      </c>
      <c r="D56" s="100" t="s">
        <v>404</v>
      </c>
      <c r="E56" s="100" t="s">
        <v>403</v>
      </c>
      <c r="F56" s="160">
        <v>0.01</v>
      </c>
      <c r="G56" t="s">
        <v>269</v>
      </c>
      <c r="H56" t="s">
        <v>393</v>
      </c>
      <c r="I56">
        <v>250</v>
      </c>
      <c r="J56" t="s">
        <v>266</v>
      </c>
      <c r="K56" t="s">
        <v>265</v>
      </c>
      <c r="L56" t="s">
        <v>392</v>
      </c>
      <c r="M56" t="s">
        <v>412</v>
      </c>
      <c r="N56" t="s">
        <v>300</v>
      </c>
      <c r="O56" s="38">
        <v>8.900000000000001E-2</v>
      </c>
      <c r="P56" s="31">
        <v>31</v>
      </c>
      <c r="Q56" s="18">
        <v>58865.17</v>
      </c>
      <c r="R56" s="18">
        <v>36225</v>
      </c>
      <c r="S56" s="18">
        <v>5335</v>
      </c>
      <c r="T56" s="18">
        <v>5239.0001300000004</v>
      </c>
      <c r="U56" s="31" t="s">
        <v>458</v>
      </c>
      <c r="V56" s="31">
        <v>0</v>
      </c>
      <c r="W56" s="18">
        <v>5335</v>
      </c>
      <c r="X56" s="18">
        <v>5239.0001300000004</v>
      </c>
      <c r="Y56" s="31" t="str">
        <f t="shared" si="7"/>
        <v>C-MLV-0.01</v>
      </c>
      <c r="Z56" s="18">
        <f t="shared" si="8"/>
        <v>169.00000419354839</v>
      </c>
      <c r="AA56" s="18">
        <f t="shared" si="9"/>
        <v>185.40928632834098</v>
      </c>
      <c r="AB56" s="18">
        <f t="shared" si="10"/>
        <v>5747.6878761785701</v>
      </c>
      <c r="AC56" s="39">
        <f t="shared" si="11"/>
        <v>-0.53430681957075588</v>
      </c>
    </row>
    <row r="57" spans="1:29" x14ac:dyDescent="0.2">
      <c r="A57" s="31" t="str">
        <f t="shared" si="6"/>
        <v>Bank Robbers-MLV-0.01</v>
      </c>
      <c r="B57">
        <v>1052</v>
      </c>
      <c r="C57" t="s">
        <v>401</v>
      </c>
      <c r="D57" s="100" t="s">
        <v>404</v>
      </c>
      <c r="E57" s="100" t="s">
        <v>396</v>
      </c>
      <c r="F57" s="160">
        <v>0.01</v>
      </c>
      <c r="G57" t="s">
        <v>269</v>
      </c>
      <c r="H57" t="s">
        <v>393</v>
      </c>
      <c r="I57">
        <v>250</v>
      </c>
      <c r="J57" t="s">
        <v>266</v>
      </c>
      <c r="K57" t="s">
        <v>265</v>
      </c>
      <c r="L57" t="s">
        <v>392</v>
      </c>
      <c r="M57" t="s">
        <v>412</v>
      </c>
      <c r="N57" t="s">
        <v>300</v>
      </c>
      <c r="O57" s="38">
        <v>8.900000000000001E-2</v>
      </c>
      <c r="P57" s="31">
        <v>31</v>
      </c>
      <c r="Q57" s="18">
        <v>51550.559999999998</v>
      </c>
      <c r="R57" s="18">
        <v>39654</v>
      </c>
      <c r="S57" s="18">
        <v>4772</v>
      </c>
      <c r="T57" s="18">
        <v>4587.9998400000004</v>
      </c>
      <c r="U57" s="31" t="s">
        <v>458</v>
      </c>
      <c r="V57" s="31">
        <v>0</v>
      </c>
      <c r="W57" s="18">
        <v>4772</v>
      </c>
      <c r="X57" s="18">
        <v>4587.9998400000004</v>
      </c>
      <c r="Y57" s="31" t="str">
        <f t="shared" si="7"/>
        <v>C-MLV-0.01</v>
      </c>
      <c r="Z57" s="18">
        <f t="shared" si="8"/>
        <v>147.99999483870968</v>
      </c>
      <c r="AA57" s="18">
        <f t="shared" si="9"/>
        <v>185.40928632834098</v>
      </c>
      <c r="AB57" s="18">
        <f t="shared" si="10"/>
        <v>5747.6878761785701</v>
      </c>
      <c r="AC57" s="39">
        <f t="shared" si="11"/>
        <v>-0.90940966920490507</v>
      </c>
    </row>
    <row r="58" spans="1:29" x14ac:dyDescent="0.2">
      <c r="A58" s="31" t="str">
        <f t="shared" si="6"/>
        <v>Bank Robbers-MLV-0.01</v>
      </c>
      <c r="B58">
        <v>1053</v>
      </c>
      <c r="C58" t="s">
        <v>401</v>
      </c>
      <c r="D58" s="100" t="s">
        <v>404</v>
      </c>
      <c r="E58" s="100" t="s">
        <v>402</v>
      </c>
      <c r="F58" s="160">
        <v>0.01</v>
      </c>
      <c r="G58" t="s">
        <v>269</v>
      </c>
      <c r="H58" t="s">
        <v>393</v>
      </c>
      <c r="I58">
        <v>250</v>
      </c>
      <c r="J58" t="s">
        <v>266</v>
      </c>
      <c r="K58" t="s">
        <v>265</v>
      </c>
      <c r="L58" t="s">
        <v>392</v>
      </c>
      <c r="M58" t="s">
        <v>412</v>
      </c>
      <c r="N58" t="s">
        <v>300</v>
      </c>
      <c r="O58" s="38">
        <v>0.1012</v>
      </c>
      <c r="P58" s="31">
        <v>31</v>
      </c>
      <c r="Q58" s="18">
        <v>46254.94</v>
      </c>
      <c r="R58" s="18">
        <v>38546</v>
      </c>
      <c r="S58" s="18">
        <v>4899</v>
      </c>
      <c r="T58" s="18">
        <v>4680.9999280000002</v>
      </c>
      <c r="U58" s="31" t="s">
        <v>458</v>
      </c>
      <c r="V58" s="31">
        <v>0</v>
      </c>
      <c r="W58" s="18">
        <v>4899</v>
      </c>
      <c r="X58" s="18">
        <v>4680.9999280000002</v>
      </c>
      <c r="Y58" s="31" t="str">
        <f t="shared" si="7"/>
        <v>C-MLV-0.01</v>
      </c>
      <c r="Z58" s="18">
        <f t="shared" si="8"/>
        <v>150.99999767741937</v>
      </c>
      <c r="AA58" s="18">
        <f t="shared" si="9"/>
        <v>185.40928632834098</v>
      </c>
      <c r="AB58" s="18">
        <f t="shared" si="10"/>
        <v>5747.6878761785701</v>
      </c>
      <c r="AC58" s="39">
        <f t="shared" si="11"/>
        <v>-0.85582352099439229</v>
      </c>
    </row>
    <row r="59" spans="1:29" x14ac:dyDescent="0.2">
      <c r="A59" s="31" t="str">
        <f t="shared" si="6"/>
        <v>Bank Robbers-MLV-0.01</v>
      </c>
      <c r="B59">
        <v>1054</v>
      </c>
      <c r="C59" t="s">
        <v>401</v>
      </c>
      <c r="D59" s="100" t="s">
        <v>404</v>
      </c>
      <c r="E59" s="100" t="s">
        <v>398</v>
      </c>
      <c r="F59" s="160">
        <v>0.01</v>
      </c>
      <c r="G59" t="s">
        <v>269</v>
      </c>
      <c r="H59" t="s">
        <v>393</v>
      </c>
      <c r="I59">
        <v>250</v>
      </c>
      <c r="J59" t="s">
        <v>266</v>
      </c>
      <c r="K59" t="s">
        <v>265</v>
      </c>
      <c r="L59" t="s">
        <v>392</v>
      </c>
      <c r="M59" t="s">
        <v>412</v>
      </c>
      <c r="N59" t="s">
        <v>300</v>
      </c>
      <c r="O59" s="38">
        <v>0.1012</v>
      </c>
      <c r="P59" s="31">
        <v>31</v>
      </c>
      <c r="Q59" s="18">
        <v>44417</v>
      </c>
      <c r="R59" s="18">
        <v>41318</v>
      </c>
      <c r="S59" s="18">
        <v>4742</v>
      </c>
      <c r="T59" s="18">
        <v>4495.0003999999999</v>
      </c>
      <c r="U59" s="31" t="s">
        <v>458</v>
      </c>
      <c r="V59" s="31">
        <v>0</v>
      </c>
      <c r="W59" s="18">
        <v>4742</v>
      </c>
      <c r="X59" s="18">
        <v>4495.0003999999999</v>
      </c>
      <c r="Y59" s="31" t="str">
        <f t="shared" si="7"/>
        <v>C-MLV-0.01</v>
      </c>
      <c r="Z59" s="18">
        <f t="shared" si="8"/>
        <v>145.00001290322581</v>
      </c>
      <c r="AA59" s="18">
        <f t="shared" si="9"/>
        <v>185.40928632834098</v>
      </c>
      <c r="AB59" s="18">
        <f t="shared" si="10"/>
        <v>5747.6878761785701</v>
      </c>
      <c r="AC59" s="39">
        <f t="shared" si="11"/>
        <v>-0.96299544404131898</v>
      </c>
    </row>
    <row r="60" spans="1:29" x14ac:dyDescent="0.2">
      <c r="A60" s="31" t="str">
        <f t="shared" si="6"/>
        <v>Bank Robbers-MLV-0.01</v>
      </c>
      <c r="B60">
        <v>1055</v>
      </c>
      <c r="C60" t="s">
        <v>401</v>
      </c>
      <c r="D60" s="100" t="s">
        <v>404</v>
      </c>
      <c r="E60" s="100" t="s">
        <v>404</v>
      </c>
      <c r="F60" s="160">
        <v>0.01</v>
      </c>
      <c r="G60" t="s">
        <v>269</v>
      </c>
      <c r="H60" t="s">
        <v>393</v>
      </c>
      <c r="I60">
        <v>250</v>
      </c>
      <c r="J60" t="s">
        <v>266</v>
      </c>
      <c r="K60" t="s">
        <v>265</v>
      </c>
      <c r="L60" t="s">
        <v>392</v>
      </c>
      <c r="M60" t="s">
        <v>412</v>
      </c>
      <c r="N60" t="s">
        <v>300</v>
      </c>
      <c r="O60" s="38">
        <v>8.900000000000001E-2</v>
      </c>
      <c r="P60" s="31">
        <v>31</v>
      </c>
      <c r="Q60" s="18">
        <v>49112.36</v>
      </c>
      <c r="R60" s="18">
        <v>31182</v>
      </c>
      <c r="S60" s="18">
        <v>4466</v>
      </c>
      <c r="T60" s="18">
        <v>4371.0000400000008</v>
      </c>
      <c r="U60" s="31" t="s">
        <v>458</v>
      </c>
      <c r="V60" s="31">
        <v>0</v>
      </c>
      <c r="W60" s="18">
        <v>4466</v>
      </c>
      <c r="X60" s="18">
        <v>4371.0000400000008</v>
      </c>
      <c r="Y60" s="31" t="str">
        <f t="shared" si="7"/>
        <v>C-MLV-0.01</v>
      </c>
      <c r="Z60" s="18">
        <f t="shared" si="8"/>
        <v>141.00000129032261</v>
      </c>
      <c r="AA60" s="18">
        <f t="shared" si="9"/>
        <v>185.40928632834098</v>
      </c>
      <c r="AB60" s="18">
        <f t="shared" si="10"/>
        <v>5747.6878761785701</v>
      </c>
      <c r="AC60" s="39">
        <f t="shared" si="11"/>
        <v>-1.0344437814785572</v>
      </c>
    </row>
    <row r="61" spans="1:29" x14ac:dyDescent="0.2">
      <c r="A61" s="31" t="str">
        <f t="shared" si="6"/>
        <v>Bank Robbers-MLV-0.01</v>
      </c>
      <c r="B61">
        <v>1056</v>
      </c>
      <c r="C61" t="s">
        <v>401</v>
      </c>
      <c r="D61" s="100" t="s">
        <v>404</v>
      </c>
      <c r="E61" s="100" t="s">
        <v>394</v>
      </c>
      <c r="F61" s="160">
        <v>0.01</v>
      </c>
      <c r="G61" t="s">
        <v>269</v>
      </c>
      <c r="H61" t="s">
        <v>393</v>
      </c>
      <c r="I61">
        <v>250</v>
      </c>
      <c r="J61" t="s">
        <v>266</v>
      </c>
      <c r="K61" t="s">
        <v>265</v>
      </c>
      <c r="L61" t="s">
        <v>392</v>
      </c>
      <c r="M61" t="s">
        <v>412</v>
      </c>
      <c r="N61" t="s">
        <v>300</v>
      </c>
      <c r="O61" s="38">
        <v>8.900000000000001E-2</v>
      </c>
      <c r="P61" s="31">
        <v>31</v>
      </c>
      <c r="Q61" s="18">
        <v>49460.67</v>
      </c>
      <c r="R61" s="18">
        <v>49461</v>
      </c>
      <c r="S61" s="18">
        <v>4666</v>
      </c>
      <c r="T61" s="18">
        <v>4401.9996300000003</v>
      </c>
      <c r="U61" s="31" t="s">
        <v>458</v>
      </c>
      <c r="V61" s="31">
        <v>0</v>
      </c>
      <c r="W61" s="18">
        <v>4666</v>
      </c>
      <c r="X61" s="18">
        <v>4401.9996300000003</v>
      </c>
      <c r="Y61" s="31" t="str">
        <f t="shared" si="7"/>
        <v>C-MLV-0.01</v>
      </c>
      <c r="Z61" s="18">
        <f t="shared" si="8"/>
        <v>141.99998806451615</v>
      </c>
      <c r="AA61" s="18">
        <f t="shared" si="9"/>
        <v>185.40928632834098</v>
      </c>
      <c r="AB61" s="18">
        <f t="shared" si="10"/>
        <v>5747.6878761785701</v>
      </c>
      <c r="AC61" s="39">
        <f t="shared" si="11"/>
        <v>-1.0165819852165463</v>
      </c>
    </row>
    <row r="62" spans="1:29" x14ac:dyDescent="0.2">
      <c r="A62" s="31" t="str">
        <f t="shared" si="6"/>
        <v>Bank Robbers-MLV-0.01</v>
      </c>
      <c r="B62">
        <v>1057</v>
      </c>
      <c r="C62" t="s">
        <v>401</v>
      </c>
      <c r="D62" s="100" t="s">
        <v>404</v>
      </c>
      <c r="E62" s="100" t="s">
        <v>409</v>
      </c>
      <c r="F62" s="160">
        <v>0.01</v>
      </c>
      <c r="G62" t="s">
        <v>269</v>
      </c>
      <c r="H62" t="s">
        <v>393</v>
      </c>
      <c r="I62">
        <v>250</v>
      </c>
      <c r="J62" t="s">
        <v>266</v>
      </c>
      <c r="K62" t="s">
        <v>265</v>
      </c>
      <c r="L62" t="s">
        <v>392</v>
      </c>
      <c r="M62" t="s">
        <v>412</v>
      </c>
      <c r="N62" t="s">
        <v>300</v>
      </c>
      <c r="O62" s="38">
        <v>0.1012</v>
      </c>
      <c r="P62" s="31">
        <v>31</v>
      </c>
      <c r="Q62" s="18">
        <v>42885.38</v>
      </c>
      <c r="R62" s="18">
        <v>32989</v>
      </c>
      <c r="S62" s="18">
        <v>4514</v>
      </c>
      <c r="T62" s="18">
        <v>4340.0004559999998</v>
      </c>
      <c r="U62" s="31" t="s">
        <v>458</v>
      </c>
      <c r="V62" s="31">
        <v>0</v>
      </c>
      <c r="W62" s="18">
        <v>4514</v>
      </c>
      <c r="X62" s="18">
        <v>4340.0004559999998</v>
      </c>
      <c r="Y62" s="31" t="str">
        <f t="shared" si="7"/>
        <v>C-MLV-0.01</v>
      </c>
      <c r="Z62" s="18">
        <f t="shared" si="8"/>
        <v>140.0000147096774</v>
      </c>
      <c r="AA62" s="18">
        <f t="shared" si="9"/>
        <v>185.40928632834098</v>
      </c>
      <c r="AB62" s="18">
        <f t="shared" si="10"/>
        <v>5747.6878761785701</v>
      </c>
      <c r="AC62" s="39">
        <f t="shared" si="11"/>
        <v>-1.052305574283402</v>
      </c>
    </row>
    <row r="63" spans="1:29" x14ac:dyDescent="0.2">
      <c r="A63" s="31" t="str">
        <f t="shared" si="6"/>
        <v>Bank Robbers-MLV-0.01</v>
      </c>
      <c r="B63">
        <v>1058</v>
      </c>
      <c r="C63" t="s">
        <v>401</v>
      </c>
      <c r="D63" s="100" t="s">
        <v>404</v>
      </c>
      <c r="E63" s="100" t="s">
        <v>397</v>
      </c>
      <c r="F63" s="160">
        <v>0.01</v>
      </c>
      <c r="G63" t="s">
        <v>269</v>
      </c>
      <c r="H63" t="s">
        <v>393</v>
      </c>
      <c r="I63">
        <v>250</v>
      </c>
      <c r="J63" t="s">
        <v>266</v>
      </c>
      <c r="K63" t="s">
        <v>265</v>
      </c>
      <c r="L63" t="s">
        <v>392</v>
      </c>
      <c r="M63" t="s">
        <v>412</v>
      </c>
      <c r="N63" t="s">
        <v>300</v>
      </c>
      <c r="O63" s="38">
        <v>0.1012</v>
      </c>
      <c r="P63" s="31">
        <v>31</v>
      </c>
      <c r="Q63" s="18">
        <v>43498.02</v>
      </c>
      <c r="R63" s="18">
        <v>28999</v>
      </c>
      <c r="S63" s="18">
        <v>4519</v>
      </c>
      <c r="T63" s="18">
        <v>4401.999624</v>
      </c>
      <c r="U63" s="31" t="s">
        <v>458</v>
      </c>
      <c r="V63" s="31">
        <v>0</v>
      </c>
      <c r="W63" s="18">
        <v>4519</v>
      </c>
      <c r="X63" s="18">
        <v>4401.999624</v>
      </c>
      <c r="Y63" s="31" t="str">
        <f t="shared" si="7"/>
        <v>C-MLV-0.01</v>
      </c>
      <c r="Z63" s="18">
        <f t="shared" si="8"/>
        <v>141.99998787096774</v>
      </c>
      <c r="AA63" s="18">
        <f t="shared" si="9"/>
        <v>185.40928632834098</v>
      </c>
      <c r="AB63" s="18">
        <f t="shared" si="10"/>
        <v>5747.6878761785701</v>
      </c>
      <c r="AC63" s="39">
        <f t="shared" si="11"/>
        <v>-1.0165819886737142</v>
      </c>
    </row>
    <row r="64" spans="1:29" x14ac:dyDescent="0.2">
      <c r="A64" s="31" t="str">
        <f t="shared" si="6"/>
        <v>Bank Robbers-MLV-0.01</v>
      </c>
      <c r="B64">
        <v>1059</v>
      </c>
      <c r="C64" t="s">
        <v>401</v>
      </c>
      <c r="D64" s="100" t="s">
        <v>404</v>
      </c>
      <c r="E64" s="100" t="s">
        <v>410</v>
      </c>
      <c r="F64" s="160">
        <v>0.01</v>
      </c>
      <c r="G64" t="s">
        <v>269</v>
      </c>
      <c r="H64" t="s">
        <v>393</v>
      </c>
      <c r="I64">
        <v>250</v>
      </c>
      <c r="J64" t="s">
        <v>266</v>
      </c>
      <c r="K64" t="s">
        <v>265</v>
      </c>
      <c r="L64" t="s">
        <v>392</v>
      </c>
      <c r="M64" t="s">
        <v>412</v>
      </c>
      <c r="N64" t="s">
        <v>300</v>
      </c>
      <c r="O64" s="38">
        <v>8.900000000000001E-2</v>
      </c>
      <c r="P64" s="31">
        <v>31</v>
      </c>
      <c r="Q64" s="18">
        <v>50157.3</v>
      </c>
      <c r="R64" s="18">
        <v>40945</v>
      </c>
      <c r="S64" s="18">
        <v>4665</v>
      </c>
      <c r="T64" s="18">
        <v>4463.9997000000003</v>
      </c>
      <c r="U64" s="31" t="s">
        <v>458</v>
      </c>
      <c r="V64" s="31">
        <v>0</v>
      </c>
      <c r="W64" s="18">
        <v>4665</v>
      </c>
      <c r="X64" s="18">
        <v>4463.9997000000003</v>
      </c>
      <c r="Y64" s="31" t="str">
        <f t="shared" si="7"/>
        <v>C-MLV-0.01</v>
      </c>
      <c r="Z64" s="18">
        <f t="shared" si="8"/>
        <v>143.99999032258066</v>
      </c>
      <c r="AA64" s="18">
        <f t="shared" si="9"/>
        <v>185.40928632834098</v>
      </c>
      <c r="AB64" s="18">
        <f t="shared" si="10"/>
        <v>5747.6878761785701</v>
      </c>
      <c r="AC64" s="39">
        <f t="shared" si="11"/>
        <v>-0.98085787987933259</v>
      </c>
    </row>
    <row r="65" spans="1:29" x14ac:dyDescent="0.2">
      <c r="A65" s="31" t="str">
        <f t="shared" si="6"/>
        <v>Bank Robbers-MLV-0.01</v>
      </c>
      <c r="B65">
        <v>1060</v>
      </c>
      <c r="C65" t="s">
        <v>401</v>
      </c>
      <c r="D65" s="100" t="s">
        <v>404</v>
      </c>
      <c r="E65" s="100" t="s">
        <v>400</v>
      </c>
      <c r="F65" s="160">
        <v>0.01</v>
      </c>
      <c r="G65" t="s">
        <v>269</v>
      </c>
      <c r="H65" t="s">
        <v>393</v>
      </c>
      <c r="I65">
        <v>250</v>
      </c>
      <c r="J65" t="s">
        <v>266</v>
      </c>
      <c r="K65" t="s">
        <v>265</v>
      </c>
      <c r="L65" t="s">
        <v>392</v>
      </c>
      <c r="M65" t="s">
        <v>412</v>
      </c>
      <c r="N65" t="s">
        <v>300</v>
      </c>
      <c r="O65" s="38">
        <v>8.900000000000001E-2</v>
      </c>
      <c r="P65" s="31">
        <v>31</v>
      </c>
      <c r="Q65" s="18">
        <v>60258.43</v>
      </c>
      <c r="R65" s="18">
        <v>56054</v>
      </c>
      <c r="S65" s="18">
        <v>5658</v>
      </c>
      <c r="T65" s="18">
        <v>5363.0002700000005</v>
      </c>
      <c r="U65" s="31" t="s">
        <v>458</v>
      </c>
      <c r="V65" s="31">
        <v>0</v>
      </c>
      <c r="W65" s="18">
        <v>5658</v>
      </c>
      <c r="X65" s="18">
        <v>5363.0002700000005</v>
      </c>
      <c r="Y65" s="31" t="str">
        <f t="shared" si="7"/>
        <v>C-MLV-0.01</v>
      </c>
      <c r="Z65" s="18">
        <f t="shared" si="8"/>
        <v>173.00000870967745</v>
      </c>
      <c r="AA65" s="18">
        <f t="shared" si="9"/>
        <v>185.40928632834098</v>
      </c>
      <c r="AB65" s="18">
        <f t="shared" si="10"/>
        <v>5747.6878761785701</v>
      </c>
      <c r="AC65" s="39">
        <f t="shared" si="11"/>
        <v>-0.46285860889632796</v>
      </c>
    </row>
    <row r="66" spans="1:29" x14ac:dyDescent="0.2">
      <c r="A66" s="31" t="str">
        <f t="shared" si="6"/>
        <v>Poker Deluxe-Poker-0.05</v>
      </c>
      <c r="B66">
        <v>1061</v>
      </c>
      <c r="C66" t="s">
        <v>406</v>
      </c>
      <c r="D66" s="100" t="s">
        <v>403</v>
      </c>
      <c r="E66" s="100" t="s">
        <v>403</v>
      </c>
      <c r="F66" s="160">
        <v>0.05</v>
      </c>
      <c r="G66" t="s">
        <v>269</v>
      </c>
      <c r="H66" t="s">
        <v>393</v>
      </c>
      <c r="I66">
        <v>10</v>
      </c>
      <c r="J66" t="s">
        <v>272</v>
      </c>
      <c r="K66" t="s">
        <v>269</v>
      </c>
      <c r="L66" t="s">
        <v>399</v>
      </c>
      <c r="M66" t="s">
        <v>412</v>
      </c>
      <c r="N66" t="s">
        <v>299</v>
      </c>
      <c r="O66" s="38">
        <v>2.2499999999999999E-2</v>
      </c>
      <c r="P66" s="31">
        <v>31</v>
      </c>
      <c r="Q66" s="18">
        <v>297600</v>
      </c>
      <c r="R66" s="18">
        <v>753418</v>
      </c>
      <c r="S66" s="18">
        <v>6663</v>
      </c>
      <c r="T66" s="18">
        <v>6696</v>
      </c>
      <c r="U66" s="31" t="s">
        <v>458</v>
      </c>
      <c r="V66" s="31">
        <v>0</v>
      </c>
      <c r="W66" s="18">
        <v>6663</v>
      </c>
      <c r="X66" s="18">
        <v>6696</v>
      </c>
      <c r="Y66" s="31" t="str">
        <f t="shared" si="7"/>
        <v>A-Poker-0.05</v>
      </c>
      <c r="Z66" s="18">
        <f t="shared" si="8"/>
        <v>216</v>
      </c>
      <c r="AA66" s="18">
        <f t="shared" si="9"/>
        <v>206.62499848790321</v>
      </c>
      <c r="AB66" s="18">
        <f t="shared" si="10"/>
        <v>6405.3749531249996</v>
      </c>
      <c r="AC66" s="39">
        <f t="shared" si="11"/>
        <v>0.30520863310835866</v>
      </c>
    </row>
    <row r="67" spans="1:29" x14ac:dyDescent="0.2">
      <c r="A67" s="31" t="str">
        <f t="shared" si="6"/>
        <v>Poker Deluxe-Poker-0.05</v>
      </c>
      <c r="B67">
        <v>1062</v>
      </c>
      <c r="C67" t="s">
        <v>406</v>
      </c>
      <c r="D67" s="100" t="s">
        <v>403</v>
      </c>
      <c r="E67" s="100" t="s">
        <v>396</v>
      </c>
      <c r="F67" s="160">
        <v>0.05</v>
      </c>
      <c r="G67" t="s">
        <v>269</v>
      </c>
      <c r="H67" t="s">
        <v>393</v>
      </c>
      <c r="I67">
        <v>10</v>
      </c>
      <c r="J67" t="s">
        <v>272</v>
      </c>
      <c r="K67" t="s">
        <v>269</v>
      </c>
      <c r="L67" t="s">
        <v>399</v>
      </c>
      <c r="M67" t="s">
        <v>412</v>
      </c>
      <c r="N67" t="s">
        <v>299</v>
      </c>
      <c r="O67" s="38">
        <v>2.2499999999999999E-2</v>
      </c>
      <c r="P67" s="31">
        <v>31</v>
      </c>
      <c r="Q67" s="18">
        <v>264533.34999999998</v>
      </c>
      <c r="R67" s="18">
        <v>881778</v>
      </c>
      <c r="S67" s="18">
        <v>6111</v>
      </c>
      <c r="T67" s="18">
        <v>5952.0003749999996</v>
      </c>
      <c r="U67" s="31" t="s">
        <v>458</v>
      </c>
      <c r="V67" s="31">
        <v>0</v>
      </c>
      <c r="W67" s="18">
        <v>6111</v>
      </c>
      <c r="X67" s="18">
        <v>5952.0003749999996</v>
      </c>
      <c r="Y67" s="31" t="str">
        <f t="shared" si="7"/>
        <v>A-Poker-0.05</v>
      </c>
      <c r="Z67" s="18">
        <f t="shared" si="8"/>
        <v>192.00001209677419</v>
      </c>
      <c r="AA67" s="18">
        <f t="shared" si="9"/>
        <v>206.62499848790321</v>
      </c>
      <c r="AB67" s="18">
        <f t="shared" si="10"/>
        <v>6405.3749531249996</v>
      </c>
      <c r="AC67" s="39">
        <f t="shared" si="11"/>
        <v>-0.12347993086177181</v>
      </c>
    </row>
    <row r="68" spans="1:29" x14ac:dyDescent="0.2">
      <c r="A68" s="31" t="str">
        <f t="shared" si="6"/>
        <v>Poker Deluxe-Poker-0.05</v>
      </c>
      <c r="B68">
        <v>1063</v>
      </c>
      <c r="C68" t="s">
        <v>406</v>
      </c>
      <c r="D68" s="100" t="s">
        <v>403</v>
      </c>
      <c r="E68" s="100" t="s">
        <v>402</v>
      </c>
      <c r="F68" s="160">
        <v>0.05</v>
      </c>
      <c r="G68" t="s">
        <v>269</v>
      </c>
      <c r="H68" t="s">
        <v>393</v>
      </c>
      <c r="I68">
        <v>10</v>
      </c>
      <c r="J68" t="s">
        <v>272</v>
      </c>
      <c r="K68" t="s">
        <v>269</v>
      </c>
      <c r="L68" t="s">
        <v>399</v>
      </c>
      <c r="M68" t="s">
        <v>412</v>
      </c>
      <c r="N68" t="s">
        <v>299</v>
      </c>
      <c r="O68" s="38">
        <v>2.2499999999999999E-2</v>
      </c>
      <c r="P68" s="31">
        <v>31</v>
      </c>
      <c r="Q68" s="18">
        <v>272800</v>
      </c>
      <c r="R68" s="18">
        <v>924746</v>
      </c>
      <c r="S68" s="18">
        <v>6312</v>
      </c>
      <c r="T68" s="18">
        <v>6138</v>
      </c>
      <c r="U68" s="31" t="s">
        <v>458</v>
      </c>
      <c r="V68" s="31">
        <v>0</v>
      </c>
      <c r="W68" s="18">
        <v>6312</v>
      </c>
      <c r="X68" s="18">
        <v>6138</v>
      </c>
      <c r="Y68" s="31" t="str">
        <f t="shared" si="7"/>
        <v>A-Poker-0.05</v>
      </c>
      <c r="Z68" s="18">
        <f t="shared" si="8"/>
        <v>198</v>
      </c>
      <c r="AA68" s="18">
        <f t="shared" si="9"/>
        <v>206.62499848790321</v>
      </c>
      <c r="AB68" s="18">
        <f t="shared" si="10"/>
        <v>6405.3749531249996</v>
      </c>
      <c r="AC68" s="39">
        <f t="shared" si="11"/>
        <v>-1.6307951923969433E-2</v>
      </c>
    </row>
    <row r="69" spans="1:29" x14ac:dyDescent="0.2">
      <c r="A69" s="31" t="str">
        <f t="shared" ref="A69:A100" si="12">CONCATENATE(N69,"-",J69,"-",F69)</f>
        <v>Poker Deluxe-Poker-0.05</v>
      </c>
      <c r="B69">
        <v>1064</v>
      </c>
      <c r="C69" t="s">
        <v>406</v>
      </c>
      <c r="D69" s="100" t="s">
        <v>403</v>
      </c>
      <c r="E69" s="100" t="s">
        <v>398</v>
      </c>
      <c r="F69" s="160">
        <v>0.05</v>
      </c>
      <c r="G69" t="s">
        <v>269</v>
      </c>
      <c r="H69" t="s">
        <v>393</v>
      </c>
      <c r="I69">
        <v>10</v>
      </c>
      <c r="J69" t="s">
        <v>272</v>
      </c>
      <c r="K69" t="s">
        <v>269</v>
      </c>
      <c r="L69" t="s">
        <v>399</v>
      </c>
      <c r="M69" t="s">
        <v>412</v>
      </c>
      <c r="N69" t="s">
        <v>299</v>
      </c>
      <c r="O69" s="38">
        <v>2.2499999999999999E-2</v>
      </c>
      <c r="P69" s="31">
        <v>31</v>
      </c>
      <c r="Q69" s="18">
        <v>300355.55</v>
      </c>
      <c r="R69" s="18">
        <v>760394</v>
      </c>
      <c r="S69" s="18">
        <v>6724</v>
      </c>
      <c r="T69" s="18">
        <v>6757.9998749999995</v>
      </c>
      <c r="U69" s="31" t="s">
        <v>458</v>
      </c>
      <c r="V69" s="31">
        <v>0</v>
      </c>
      <c r="W69" s="18">
        <v>6724</v>
      </c>
      <c r="X69" s="18">
        <v>6757.9998749999995</v>
      </c>
      <c r="Y69" s="31" t="str">
        <f t="shared" ref="Y69:Y100" si="13">CONCATENATE(C69,"-",J69,"-",F69)</f>
        <v>A-Poker-0.05</v>
      </c>
      <c r="Z69" s="18">
        <f t="shared" ref="Z69:Z104" si="14">X69/P69</f>
        <v>217.99999596774191</v>
      </c>
      <c r="AA69" s="18">
        <f t="shared" ref="AA69:AA100" si="15">SUMIF($Y$6:$Y$205,Y69,$X$6:$X$205)/SUMIF($Y$6:$Y$205,Y69,$P$6:$P$205)</f>
        <v>206.62499848790321</v>
      </c>
      <c r="AB69" s="18">
        <f t="shared" ref="AB69:AB100" si="16">AA69*P69</f>
        <v>6405.3749531249996</v>
      </c>
      <c r="AC69" s="39">
        <f t="shared" ref="AC69:AC100" si="17">STANDARDIZE(Z69,Z$1,Z$2)</f>
        <v>0.34093262608762559</v>
      </c>
    </row>
    <row r="70" spans="1:29" x14ac:dyDescent="0.2">
      <c r="A70" s="31" t="str">
        <f t="shared" si="12"/>
        <v>Poker Deluxe-Poker-0.05</v>
      </c>
      <c r="B70">
        <v>1065</v>
      </c>
      <c r="C70" t="s">
        <v>406</v>
      </c>
      <c r="D70" s="100" t="s">
        <v>403</v>
      </c>
      <c r="E70" s="100" t="s">
        <v>404</v>
      </c>
      <c r="F70" s="160">
        <v>0.05</v>
      </c>
      <c r="G70" t="s">
        <v>269</v>
      </c>
      <c r="H70" t="s">
        <v>393</v>
      </c>
      <c r="I70">
        <v>10</v>
      </c>
      <c r="J70" t="s">
        <v>272</v>
      </c>
      <c r="K70" t="s">
        <v>269</v>
      </c>
      <c r="L70" t="s">
        <v>399</v>
      </c>
      <c r="M70" t="s">
        <v>412</v>
      </c>
      <c r="N70" t="s">
        <v>299</v>
      </c>
      <c r="O70" s="38">
        <v>2.2499999999999999E-2</v>
      </c>
      <c r="P70" s="31">
        <v>31</v>
      </c>
      <c r="Q70" s="18">
        <v>296222.2</v>
      </c>
      <c r="R70" s="18">
        <v>987407</v>
      </c>
      <c r="S70" s="18">
        <v>6843</v>
      </c>
      <c r="T70" s="18">
        <v>6664.9994999999999</v>
      </c>
      <c r="U70" s="31" t="s">
        <v>458</v>
      </c>
      <c r="V70" s="31">
        <v>0</v>
      </c>
      <c r="W70" s="18">
        <v>6843</v>
      </c>
      <c r="X70" s="18">
        <v>6664.9994999999999</v>
      </c>
      <c r="Y70" s="31" t="str">
        <f t="shared" si="13"/>
        <v>A-Poker-0.05</v>
      </c>
      <c r="Z70" s="18">
        <f t="shared" si="14"/>
        <v>214.99998387096772</v>
      </c>
      <c r="AA70" s="18">
        <f t="shared" si="15"/>
        <v>206.62499848790321</v>
      </c>
      <c r="AB70" s="18">
        <f t="shared" si="16"/>
        <v>6405.3749531249996</v>
      </c>
      <c r="AC70" s="39">
        <f t="shared" si="17"/>
        <v>0.28734631250926396</v>
      </c>
    </row>
    <row r="71" spans="1:29" x14ac:dyDescent="0.2">
      <c r="A71" s="31" t="str">
        <f t="shared" si="12"/>
        <v>Poker Deluxe-Poker-0.05</v>
      </c>
      <c r="B71">
        <v>1066</v>
      </c>
      <c r="C71" t="s">
        <v>406</v>
      </c>
      <c r="D71" s="100" t="s">
        <v>403</v>
      </c>
      <c r="E71" s="100" t="s">
        <v>394</v>
      </c>
      <c r="F71" s="160">
        <v>0.05</v>
      </c>
      <c r="G71" t="s">
        <v>269</v>
      </c>
      <c r="H71" t="s">
        <v>393</v>
      </c>
      <c r="I71">
        <v>10</v>
      </c>
      <c r="J71" t="s">
        <v>272</v>
      </c>
      <c r="K71" t="s">
        <v>269</v>
      </c>
      <c r="L71" t="s">
        <v>399</v>
      </c>
      <c r="M71" t="s">
        <v>412</v>
      </c>
      <c r="N71" t="s">
        <v>299</v>
      </c>
      <c r="O71" s="38">
        <v>2.2499999999999999E-2</v>
      </c>
      <c r="P71" s="31">
        <v>31</v>
      </c>
      <c r="Q71" s="18">
        <v>271422.2</v>
      </c>
      <c r="R71" s="18">
        <v>969365</v>
      </c>
      <c r="S71" s="18">
        <v>6311</v>
      </c>
      <c r="T71" s="18">
        <v>6106.9994999999999</v>
      </c>
      <c r="U71" s="31" t="s">
        <v>458</v>
      </c>
      <c r="V71" s="31">
        <v>0</v>
      </c>
      <c r="W71" s="18">
        <v>6311</v>
      </c>
      <c r="X71" s="18">
        <v>6106.9994999999999</v>
      </c>
      <c r="Y71" s="31" t="str">
        <f t="shared" si="13"/>
        <v>A-Poker-0.05</v>
      </c>
      <c r="Z71" s="18">
        <f t="shared" si="14"/>
        <v>196.99998387096772</v>
      </c>
      <c r="AA71" s="18">
        <f t="shared" si="15"/>
        <v>206.62499848790321</v>
      </c>
      <c r="AB71" s="18">
        <f t="shared" si="16"/>
        <v>6405.3749531249996</v>
      </c>
      <c r="AC71" s="39">
        <f t="shared" si="17"/>
        <v>-3.4170272523064156E-2</v>
      </c>
    </row>
    <row r="72" spans="1:29" x14ac:dyDescent="0.2">
      <c r="A72" s="31" t="str">
        <f t="shared" si="12"/>
        <v>Poker Deluxe-Poker-0.05</v>
      </c>
      <c r="B72">
        <v>1067</v>
      </c>
      <c r="C72" t="s">
        <v>406</v>
      </c>
      <c r="D72" s="100" t="s">
        <v>403</v>
      </c>
      <c r="E72" s="100" t="s">
        <v>409</v>
      </c>
      <c r="F72" s="160">
        <v>0.05</v>
      </c>
      <c r="G72" t="s">
        <v>269</v>
      </c>
      <c r="H72" t="s">
        <v>393</v>
      </c>
      <c r="I72">
        <v>10</v>
      </c>
      <c r="J72" t="s">
        <v>272</v>
      </c>
      <c r="K72" t="s">
        <v>269</v>
      </c>
      <c r="L72" t="s">
        <v>399</v>
      </c>
      <c r="M72" t="s">
        <v>412</v>
      </c>
      <c r="N72" t="s">
        <v>299</v>
      </c>
      <c r="O72" s="38">
        <v>2.2499999999999999E-2</v>
      </c>
      <c r="P72" s="31">
        <v>31</v>
      </c>
      <c r="Q72" s="18">
        <v>263155.55</v>
      </c>
      <c r="R72" s="18">
        <v>809709</v>
      </c>
      <c r="S72" s="18">
        <v>6030</v>
      </c>
      <c r="T72" s="18">
        <v>5920.9998749999995</v>
      </c>
      <c r="U72" s="31" t="s">
        <v>458</v>
      </c>
      <c r="V72" s="31">
        <v>0</v>
      </c>
      <c r="W72" s="18">
        <v>6030</v>
      </c>
      <c r="X72" s="18">
        <v>5920.9998749999995</v>
      </c>
      <c r="Y72" s="31" t="str">
        <f t="shared" si="13"/>
        <v>A-Poker-0.05</v>
      </c>
      <c r="Z72" s="18">
        <f t="shared" si="14"/>
        <v>190.99999596774191</v>
      </c>
      <c r="AA72" s="18">
        <f t="shared" si="15"/>
        <v>206.62499848790321</v>
      </c>
      <c r="AB72" s="18">
        <f t="shared" si="16"/>
        <v>6405.3749531249996</v>
      </c>
      <c r="AC72" s="39">
        <f t="shared" si="17"/>
        <v>-0.14134225146086654</v>
      </c>
    </row>
    <row r="73" spans="1:29" x14ac:dyDescent="0.2">
      <c r="A73" s="31" t="str">
        <f t="shared" si="12"/>
        <v>Poker Deluxe-Poker-0.05</v>
      </c>
      <c r="B73">
        <v>1068</v>
      </c>
      <c r="C73" t="s">
        <v>406</v>
      </c>
      <c r="D73" s="100" t="s">
        <v>403</v>
      </c>
      <c r="E73" s="100" t="s">
        <v>397</v>
      </c>
      <c r="F73" s="160">
        <v>0.05</v>
      </c>
      <c r="G73" t="s">
        <v>269</v>
      </c>
      <c r="H73" t="s">
        <v>393</v>
      </c>
      <c r="I73">
        <v>10</v>
      </c>
      <c r="J73" t="s">
        <v>272</v>
      </c>
      <c r="K73" t="s">
        <v>269</v>
      </c>
      <c r="L73" t="s">
        <v>399</v>
      </c>
      <c r="M73" t="s">
        <v>412</v>
      </c>
      <c r="N73" t="s">
        <v>299</v>
      </c>
      <c r="O73" s="38">
        <v>2.2499999999999999E-2</v>
      </c>
      <c r="P73" s="31">
        <v>31</v>
      </c>
      <c r="Q73" s="18">
        <v>311377.8</v>
      </c>
      <c r="R73" s="18">
        <v>768834</v>
      </c>
      <c r="S73" s="18">
        <v>6948</v>
      </c>
      <c r="T73" s="18">
        <v>7006.0004999999992</v>
      </c>
      <c r="U73" s="31" t="s">
        <v>458</v>
      </c>
      <c r="V73" s="31">
        <v>0</v>
      </c>
      <c r="W73" s="18">
        <v>6948</v>
      </c>
      <c r="X73" s="18">
        <v>7006.0004999999992</v>
      </c>
      <c r="Y73" s="31" t="str">
        <f t="shared" si="13"/>
        <v>A-Poker-0.05</v>
      </c>
      <c r="Z73" s="18">
        <f t="shared" si="14"/>
        <v>226.00001612903222</v>
      </c>
      <c r="AA73" s="18">
        <f t="shared" si="15"/>
        <v>206.62499848790321</v>
      </c>
      <c r="AB73" s="18">
        <f t="shared" si="16"/>
        <v>6405.3749531249996</v>
      </c>
      <c r="AC73" s="39">
        <f t="shared" si="17"/>
        <v>0.48382924622361645</v>
      </c>
    </row>
    <row r="74" spans="1:29" x14ac:dyDescent="0.2">
      <c r="A74" s="31" t="str">
        <f t="shared" si="12"/>
        <v>Poker Deluxe-Poker-0.05</v>
      </c>
      <c r="B74">
        <v>2069</v>
      </c>
      <c r="C74" t="s">
        <v>401</v>
      </c>
      <c r="D74" s="100" t="s">
        <v>410</v>
      </c>
      <c r="E74" s="100" t="s">
        <v>396</v>
      </c>
      <c r="F74" s="160">
        <v>0.05</v>
      </c>
      <c r="G74" t="s">
        <v>269</v>
      </c>
      <c r="H74" t="s">
        <v>393</v>
      </c>
      <c r="I74">
        <v>10</v>
      </c>
      <c r="J74" t="s">
        <v>272</v>
      </c>
      <c r="K74" t="s">
        <v>269</v>
      </c>
      <c r="L74" t="s">
        <v>392</v>
      </c>
      <c r="M74" t="s">
        <v>412</v>
      </c>
      <c r="N74" t="s">
        <v>299</v>
      </c>
      <c r="O74" s="38">
        <v>0.02</v>
      </c>
      <c r="P74" s="31">
        <v>5</v>
      </c>
      <c r="Q74" s="18">
        <v>28250</v>
      </c>
      <c r="R74" s="18">
        <v>72436</v>
      </c>
      <c r="S74" s="18">
        <v>563</v>
      </c>
      <c r="T74" s="18">
        <v>565</v>
      </c>
      <c r="U74" s="31" t="s">
        <v>458</v>
      </c>
      <c r="V74" s="31">
        <v>0</v>
      </c>
      <c r="W74" s="18">
        <v>563</v>
      </c>
      <c r="X74" s="18">
        <v>565</v>
      </c>
      <c r="Y74" s="31" t="str">
        <f t="shared" si="13"/>
        <v>C-Poker-0.05</v>
      </c>
      <c r="Z74" s="18">
        <f t="shared" si="14"/>
        <v>113</v>
      </c>
      <c r="AA74" s="18">
        <f t="shared" si="15"/>
        <v>118.5</v>
      </c>
      <c r="AB74" s="18">
        <f t="shared" si="16"/>
        <v>592.5</v>
      </c>
      <c r="AC74" s="39">
        <f t="shared" si="17"/>
        <v>-1.5345807145766299</v>
      </c>
    </row>
    <row r="75" spans="1:29" x14ac:dyDescent="0.2">
      <c r="A75" s="31" t="str">
        <f t="shared" si="12"/>
        <v>Poker Deluxe-Poker-0.05</v>
      </c>
      <c r="B75">
        <v>2070</v>
      </c>
      <c r="C75" t="s">
        <v>401</v>
      </c>
      <c r="D75" s="100" t="s">
        <v>410</v>
      </c>
      <c r="E75" s="100" t="s">
        <v>402</v>
      </c>
      <c r="F75" s="160">
        <v>0.05</v>
      </c>
      <c r="G75" t="s">
        <v>269</v>
      </c>
      <c r="H75" t="s">
        <v>393</v>
      </c>
      <c r="I75">
        <v>10</v>
      </c>
      <c r="J75" t="s">
        <v>272</v>
      </c>
      <c r="K75" t="s">
        <v>269</v>
      </c>
      <c r="L75" t="s">
        <v>392</v>
      </c>
      <c r="M75" t="s">
        <v>412</v>
      </c>
      <c r="N75" t="s">
        <v>299</v>
      </c>
      <c r="O75" s="38">
        <v>0.02</v>
      </c>
      <c r="P75" s="31">
        <v>5</v>
      </c>
      <c r="Q75" s="18">
        <v>27250</v>
      </c>
      <c r="R75" s="18">
        <v>90833</v>
      </c>
      <c r="S75" s="18">
        <v>560</v>
      </c>
      <c r="T75" s="18">
        <v>545</v>
      </c>
      <c r="U75" s="31" t="s">
        <v>458</v>
      </c>
      <c r="V75" s="31">
        <v>0</v>
      </c>
      <c r="W75" s="18">
        <v>560</v>
      </c>
      <c r="X75" s="18">
        <v>545</v>
      </c>
      <c r="Y75" s="31" t="str">
        <f t="shared" si="13"/>
        <v>C-Poker-0.05</v>
      </c>
      <c r="Z75" s="18">
        <f t="shared" si="14"/>
        <v>109</v>
      </c>
      <c r="AA75" s="18">
        <f t="shared" si="15"/>
        <v>118.5</v>
      </c>
      <c r="AB75" s="18">
        <f t="shared" si="16"/>
        <v>592.5</v>
      </c>
      <c r="AC75" s="39">
        <f t="shared" si="17"/>
        <v>-1.606028844583814</v>
      </c>
    </row>
    <row r="76" spans="1:29" x14ac:dyDescent="0.2">
      <c r="A76" s="31" t="str">
        <f t="shared" si="12"/>
        <v>Poker Deluxe-Poker-0.05</v>
      </c>
      <c r="B76">
        <v>2071</v>
      </c>
      <c r="C76" t="s">
        <v>401</v>
      </c>
      <c r="D76" s="100" t="s">
        <v>410</v>
      </c>
      <c r="E76" s="100" t="s">
        <v>410</v>
      </c>
      <c r="F76" s="160">
        <v>0.05</v>
      </c>
      <c r="G76" t="s">
        <v>269</v>
      </c>
      <c r="H76" t="s">
        <v>393</v>
      </c>
      <c r="I76">
        <v>10</v>
      </c>
      <c r="J76" t="s">
        <v>272</v>
      </c>
      <c r="K76" t="s">
        <v>269</v>
      </c>
      <c r="L76" t="s">
        <v>392</v>
      </c>
      <c r="M76" t="s">
        <v>412</v>
      </c>
      <c r="N76" t="s">
        <v>299</v>
      </c>
      <c r="O76" s="38">
        <v>0.02</v>
      </c>
      <c r="P76" s="31">
        <v>5</v>
      </c>
      <c r="Q76" s="18">
        <v>27500</v>
      </c>
      <c r="R76" s="18">
        <v>85938</v>
      </c>
      <c r="S76" s="18">
        <v>561</v>
      </c>
      <c r="T76" s="18">
        <v>550</v>
      </c>
      <c r="U76" s="31" t="s">
        <v>458</v>
      </c>
      <c r="V76" s="31">
        <v>0</v>
      </c>
      <c r="W76" s="18">
        <v>561</v>
      </c>
      <c r="X76" s="18">
        <v>550</v>
      </c>
      <c r="Y76" s="31" t="str">
        <f t="shared" si="13"/>
        <v>C-Poker-0.05</v>
      </c>
      <c r="Z76" s="18">
        <f t="shared" si="14"/>
        <v>110</v>
      </c>
      <c r="AA76" s="18">
        <f t="shared" si="15"/>
        <v>118.5</v>
      </c>
      <c r="AB76" s="18">
        <f t="shared" si="16"/>
        <v>592.5</v>
      </c>
      <c r="AC76" s="39">
        <f t="shared" si="17"/>
        <v>-1.5881668120820178</v>
      </c>
    </row>
    <row r="77" spans="1:29" x14ac:dyDescent="0.2">
      <c r="A77" s="31" t="str">
        <f t="shared" si="12"/>
        <v>Poker Deluxe-Poker-0.05</v>
      </c>
      <c r="B77">
        <v>2072</v>
      </c>
      <c r="C77" t="s">
        <v>401</v>
      </c>
      <c r="D77" s="100" t="s">
        <v>410</v>
      </c>
      <c r="E77" s="100">
        <v>10</v>
      </c>
      <c r="F77" s="160">
        <v>0.05</v>
      </c>
      <c r="G77" t="s">
        <v>269</v>
      </c>
      <c r="H77" t="s">
        <v>393</v>
      </c>
      <c r="I77">
        <v>10</v>
      </c>
      <c r="J77" t="s">
        <v>272</v>
      </c>
      <c r="K77" t="s">
        <v>269</v>
      </c>
      <c r="L77" t="s">
        <v>392</v>
      </c>
      <c r="M77" t="s">
        <v>412</v>
      </c>
      <c r="N77" t="s">
        <v>299</v>
      </c>
      <c r="O77" s="38">
        <v>0.02</v>
      </c>
      <c r="P77" s="31">
        <v>5</v>
      </c>
      <c r="Q77" s="18">
        <v>35500</v>
      </c>
      <c r="R77" s="18">
        <v>95946</v>
      </c>
      <c r="S77" s="18">
        <v>712</v>
      </c>
      <c r="T77" s="18">
        <v>710</v>
      </c>
      <c r="U77" s="31" t="s">
        <v>458</v>
      </c>
      <c r="V77" s="31">
        <v>0</v>
      </c>
      <c r="W77" s="18">
        <v>712</v>
      </c>
      <c r="X77" s="18">
        <v>710</v>
      </c>
      <c r="Y77" s="31" t="str">
        <f t="shared" si="13"/>
        <v>C-Poker-0.05</v>
      </c>
      <c r="Z77" s="18">
        <f t="shared" si="14"/>
        <v>142</v>
      </c>
      <c r="AA77" s="18">
        <f t="shared" si="15"/>
        <v>118.5</v>
      </c>
      <c r="AB77" s="18">
        <f t="shared" si="16"/>
        <v>592.5</v>
      </c>
      <c r="AC77" s="39">
        <f t="shared" si="17"/>
        <v>-1.0165817720245458</v>
      </c>
    </row>
    <row r="78" spans="1:29" x14ac:dyDescent="0.2">
      <c r="A78" s="31" t="str">
        <f t="shared" si="12"/>
        <v>Poker Deluxe-Poker-0.25</v>
      </c>
      <c r="B78">
        <v>1073</v>
      </c>
      <c r="C78" t="s">
        <v>401</v>
      </c>
      <c r="D78" s="100" t="s">
        <v>410</v>
      </c>
      <c r="E78" s="100" t="s">
        <v>403</v>
      </c>
      <c r="F78" s="160">
        <v>0.25</v>
      </c>
      <c r="G78" t="s">
        <v>269</v>
      </c>
      <c r="H78" t="s">
        <v>393</v>
      </c>
      <c r="I78">
        <v>5</v>
      </c>
      <c r="J78" t="s">
        <v>272</v>
      </c>
      <c r="K78" t="s">
        <v>269</v>
      </c>
      <c r="L78" t="s">
        <v>392</v>
      </c>
      <c r="M78" t="s">
        <v>412</v>
      </c>
      <c r="N78" t="s">
        <v>299</v>
      </c>
      <c r="O78" s="38">
        <v>1.7500000000000002E-2</v>
      </c>
      <c r="P78" s="31">
        <v>31</v>
      </c>
      <c r="Q78" s="18">
        <v>256857.25</v>
      </c>
      <c r="R78" s="18">
        <v>348281</v>
      </c>
      <c r="S78" s="18">
        <v>4622</v>
      </c>
      <c r="T78" s="18">
        <v>4495.0018750000008</v>
      </c>
      <c r="U78" s="31" t="s">
        <v>458</v>
      </c>
      <c r="V78" s="31">
        <v>0</v>
      </c>
      <c r="W78" s="18">
        <v>4622</v>
      </c>
      <c r="X78" s="18">
        <v>4495.0018750000008</v>
      </c>
      <c r="Y78" s="31" t="str">
        <f t="shared" si="13"/>
        <v>C-Poker-0.25</v>
      </c>
      <c r="Z78" s="18">
        <f t="shared" si="14"/>
        <v>145.00006048387098</v>
      </c>
      <c r="AA78" s="18">
        <f t="shared" si="15"/>
        <v>129.66667338709678</v>
      </c>
      <c r="AB78" s="18">
        <f t="shared" si="16"/>
        <v>4019.6668750000003</v>
      </c>
      <c r="AC78" s="39">
        <f t="shared" si="17"/>
        <v>-0.96299459415428845</v>
      </c>
    </row>
    <row r="79" spans="1:29" x14ac:dyDescent="0.2">
      <c r="A79" s="31" t="str">
        <f t="shared" si="12"/>
        <v>Poker Deluxe-Poker-0.25</v>
      </c>
      <c r="B79">
        <v>1074</v>
      </c>
      <c r="C79" t="s">
        <v>401</v>
      </c>
      <c r="D79" s="100" t="s">
        <v>410</v>
      </c>
      <c r="E79" s="100" t="s">
        <v>398</v>
      </c>
      <c r="F79" s="160">
        <v>0.25</v>
      </c>
      <c r="G79" t="s">
        <v>269</v>
      </c>
      <c r="H79" t="s">
        <v>393</v>
      </c>
      <c r="I79">
        <v>5</v>
      </c>
      <c r="J79" t="s">
        <v>272</v>
      </c>
      <c r="K79" t="s">
        <v>269</v>
      </c>
      <c r="L79" t="s">
        <v>392</v>
      </c>
      <c r="M79" t="s">
        <v>412</v>
      </c>
      <c r="N79" t="s">
        <v>299</v>
      </c>
      <c r="O79" s="38">
        <v>1.7500000000000002E-2</v>
      </c>
      <c r="P79" s="31">
        <v>31</v>
      </c>
      <c r="Q79" s="18">
        <v>210800</v>
      </c>
      <c r="R79" s="18">
        <v>219013</v>
      </c>
      <c r="S79" s="18">
        <v>3683</v>
      </c>
      <c r="T79" s="18">
        <v>3689.0000000000005</v>
      </c>
      <c r="U79" s="31" t="s">
        <v>458</v>
      </c>
      <c r="V79" s="31">
        <v>0</v>
      </c>
      <c r="W79" s="18">
        <v>3683</v>
      </c>
      <c r="X79" s="18">
        <v>3689.0000000000005</v>
      </c>
      <c r="Y79" s="31" t="str">
        <f t="shared" si="13"/>
        <v>C-Poker-0.25</v>
      </c>
      <c r="Z79" s="18">
        <f t="shared" si="14"/>
        <v>119.00000000000001</v>
      </c>
      <c r="AA79" s="18">
        <f t="shared" si="15"/>
        <v>129.66667338709678</v>
      </c>
      <c r="AB79" s="18">
        <f t="shared" si="16"/>
        <v>4019.6668750000003</v>
      </c>
      <c r="AC79" s="39">
        <f t="shared" si="17"/>
        <v>-1.4274085195658537</v>
      </c>
    </row>
    <row r="80" spans="1:29" x14ac:dyDescent="0.2">
      <c r="A80" s="31" t="str">
        <f t="shared" si="12"/>
        <v>Poker Deluxe-Poker-0.25</v>
      </c>
      <c r="B80">
        <v>1075</v>
      </c>
      <c r="C80" t="s">
        <v>401</v>
      </c>
      <c r="D80" s="100" t="s">
        <v>410</v>
      </c>
      <c r="E80" s="100" t="s">
        <v>404</v>
      </c>
      <c r="F80" s="160">
        <v>0.25</v>
      </c>
      <c r="G80" t="s">
        <v>269</v>
      </c>
      <c r="H80" t="s">
        <v>393</v>
      </c>
      <c r="I80">
        <v>5</v>
      </c>
      <c r="J80" t="s">
        <v>272</v>
      </c>
      <c r="K80" t="s">
        <v>269</v>
      </c>
      <c r="L80" t="s">
        <v>392</v>
      </c>
      <c r="M80" t="s">
        <v>412</v>
      </c>
      <c r="N80" t="s">
        <v>299</v>
      </c>
      <c r="O80" s="38">
        <v>1.7500000000000002E-2</v>
      </c>
      <c r="P80" s="31">
        <v>31</v>
      </c>
      <c r="Q80" s="18">
        <v>262171.5</v>
      </c>
      <c r="R80" s="18">
        <v>367960</v>
      </c>
      <c r="S80" s="18">
        <v>4733</v>
      </c>
      <c r="T80" s="18">
        <v>4588.0012500000003</v>
      </c>
      <c r="U80" s="31" t="s">
        <v>458</v>
      </c>
      <c r="V80" s="31">
        <v>0</v>
      </c>
      <c r="W80" s="18">
        <v>4733</v>
      </c>
      <c r="X80" s="18">
        <v>4588.0012500000003</v>
      </c>
      <c r="Y80" s="31" t="str">
        <f t="shared" si="13"/>
        <v>C-Poker-0.25</v>
      </c>
      <c r="Z80" s="18">
        <f t="shared" si="14"/>
        <v>148.00004032258065</v>
      </c>
      <c r="AA80" s="18">
        <f t="shared" si="15"/>
        <v>129.66667338709678</v>
      </c>
      <c r="AB80" s="18">
        <f t="shared" si="16"/>
        <v>4019.6668750000003</v>
      </c>
      <c r="AC80" s="39">
        <f t="shared" si="17"/>
        <v>-0.90940885677052363</v>
      </c>
    </row>
    <row r="81" spans="1:29" x14ac:dyDescent="0.2">
      <c r="A81" s="31" t="str">
        <f t="shared" si="12"/>
        <v>Poker Deluxe-Poker-0.25</v>
      </c>
      <c r="B81">
        <v>1076</v>
      </c>
      <c r="C81" t="s">
        <v>401</v>
      </c>
      <c r="D81" s="100" t="s">
        <v>410</v>
      </c>
      <c r="E81" s="100" t="s">
        <v>394</v>
      </c>
      <c r="F81" s="160">
        <v>0.25</v>
      </c>
      <c r="G81" t="s">
        <v>269</v>
      </c>
      <c r="H81" t="s">
        <v>393</v>
      </c>
      <c r="I81">
        <v>5</v>
      </c>
      <c r="J81" t="s">
        <v>272</v>
      </c>
      <c r="K81" t="s">
        <v>269</v>
      </c>
      <c r="L81" t="s">
        <v>392</v>
      </c>
      <c r="M81" t="s">
        <v>412</v>
      </c>
      <c r="N81" t="s">
        <v>299</v>
      </c>
      <c r="O81" s="38">
        <v>1.7500000000000002E-2</v>
      </c>
      <c r="P81" s="31">
        <v>31</v>
      </c>
      <c r="Q81" s="18">
        <v>248000</v>
      </c>
      <c r="R81" s="18">
        <v>354286</v>
      </c>
      <c r="S81" s="18">
        <v>4485</v>
      </c>
      <c r="T81" s="18">
        <v>4340</v>
      </c>
      <c r="U81" s="31" t="s">
        <v>458</v>
      </c>
      <c r="V81" s="31">
        <v>0</v>
      </c>
      <c r="W81" s="18">
        <v>4485</v>
      </c>
      <c r="X81" s="18">
        <v>4340</v>
      </c>
      <c r="Y81" s="31" t="str">
        <f t="shared" si="13"/>
        <v>C-Poker-0.25</v>
      </c>
      <c r="Z81" s="18">
        <f t="shared" si="14"/>
        <v>140</v>
      </c>
      <c r="AA81" s="18">
        <f t="shared" si="15"/>
        <v>129.66667338709678</v>
      </c>
      <c r="AB81" s="18">
        <f t="shared" si="16"/>
        <v>4019.6668750000003</v>
      </c>
      <c r="AC81" s="39">
        <f t="shared" si="17"/>
        <v>-1.0523058370281377</v>
      </c>
    </row>
    <row r="82" spans="1:29" x14ac:dyDescent="0.2">
      <c r="A82" s="31" t="str">
        <f t="shared" si="12"/>
        <v>Poker Deluxe-Poker-0.25</v>
      </c>
      <c r="B82">
        <v>1077</v>
      </c>
      <c r="C82" t="s">
        <v>401</v>
      </c>
      <c r="D82" s="100" t="s">
        <v>410</v>
      </c>
      <c r="E82" s="100" t="s">
        <v>409</v>
      </c>
      <c r="F82" s="160">
        <v>0.25</v>
      </c>
      <c r="G82" t="s">
        <v>269</v>
      </c>
      <c r="H82" t="s">
        <v>393</v>
      </c>
      <c r="I82">
        <v>5</v>
      </c>
      <c r="J82" t="s">
        <v>272</v>
      </c>
      <c r="K82" t="s">
        <v>269</v>
      </c>
      <c r="L82" t="s">
        <v>392</v>
      </c>
      <c r="M82" t="s">
        <v>412</v>
      </c>
      <c r="N82" t="s">
        <v>299</v>
      </c>
      <c r="O82" s="38">
        <v>1.7500000000000002E-2</v>
      </c>
      <c r="P82" s="31">
        <v>31</v>
      </c>
      <c r="Q82" s="18">
        <v>203714.25</v>
      </c>
      <c r="R82" s="18">
        <v>211651</v>
      </c>
      <c r="S82" s="18">
        <v>3559</v>
      </c>
      <c r="T82" s="18">
        <v>3564.9993750000003</v>
      </c>
      <c r="U82" s="31" t="s">
        <v>458</v>
      </c>
      <c r="V82" s="31">
        <v>0</v>
      </c>
      <c r="W82" s="18">
        <v>3559</v>
      </c>
      <c r="X82" s="18">
        <v>3564.9993750000003</v>
      </c>
      <c r="Y82" s="31" t="str">
        <f t="shared" si="13"/>
        <v>C-Poker-0.25</v>
      </c>
      <c r="Z82" s="18">
        <f t="shared" si="14"/>
        <v>114.99997983870969</v>
      </c>
      <c r="AA82" s="18">
        <f t="shared" si="15"/>
        <v>129.66667338709678</v>
      </c>
      <c r="AB82" s="18">
        <f t="shared" si="16"/>
        <v>4019.6668750000003</v>
      </c>
      <c r="AC82" s="39">
        <f t="shared" si="17"/>
        <v>-1.4988570096946607</v>
      </c>
    </row>
    <row r="83" spans="1:29" x14ac:dyDescent="0.2">
      <c r="A83" s="31" t="str">
        <f t="shared" si="12"/>
        <v>Poker Deluxe-Poker-0.25</v>
      </c>
      <c r="B83">
        <v>1078</v>
      </c>
      <c r="C83" t="s">
        <v>401</v>
      </c>
      <c r="D83" s="100" t="s">
        <v>410</v>
      </c>
      <c r="E83" s="100" t="s">
        <v>397</v>
      </c>
      <c r="F83" s="160">
        <v>0.25</v>
      </c>
      <c r="G83" t="s">
        <v>269</v>
      </c>
      <c r="H83" t="s">
        <v>393</v>
      </c>
      <c r="I83">
        <v>5</v>
      </c>
      <c r="J83" t="s">
        <v>272</v>
      </c>
      <c r="K83" t="s">
        <v>269</v>
      </c>
      <c r="L83" t="s">
        <v>392</v>
      </c>
      <c r="M83" t="s">
        <v>412</v>
      </c>
      <c r="N83" t="s">
        <v>299</v>
      </c>
      <c r="O83" s="38">
        <v>1.7500000000000002E-2</v>
      </c>
      <c r="P83" s="31">
        <v>31</v>
      </c>
      <c r="Q83" s="18">
        <v>196628.5</v>
      </c>
      <c r="R83" s="18">
        <v>238338</v>
      </c>
      <c r="S83" s="18">
        <v>3498</v>
      </c>
      <c r="T83" s="18">
        <v>3440.9987500000002</v>
      </c>
      <c r="U83" s="31" t="s">
        <v>458</v>
      </c>
      <c r="V83" s="31">
        <v>0</v>
      </c>
      <c r="W83" s="18">
        <v>3498</v>
      </c>
      <c r="X83" s="18">
        <v>3440.9987500000002</v>
      </c>
      <c r="Y83" s="31" t="str">
        <f t="shared" si="13"/>
        <v>C-Poker-0.25</v>
      </c>
      <c r="Z83" s="18">
        <f t="shared" si="14"/>
        <v>110.99995967741935</v>
      </c>
      <c r="AA83" s="18">
        <f t="shared" si="15"/>
        <v>129.66667338709678</v>
      </c>
      <c r="AB83" s="18">
        <f t="shared" si="16"/>
        <v>4019.6668750000003</v>
      </c>
      <c r="AC83" s="39">
        <f t="shared" si="17"/>
        <v>-1.570305499823468</v>
      </c>
    </row>
    <row r="84" spans="1:29" x14ac:dyDescent="0.2">
      <c r="A84" s="31" t="str">
        <f t="shared" si="12"/>
        <v>Sleepy 7's-Reels-0.25</v>
      </c>
      <c r="B84">
        <v>2079</v>
      </c>
      <c r="C84" t="s">
        <v>406</v>
      </c>
      <c r="D84" s="100" t="s">
        <v>409</v>
      </c>
      <c r="E84" s="100" t="s">
        <v>403</v>
      </c>
      <c r="F84" s="160">
        <v>0.25</v>
      </c>
      <c r="G84" t="s">
        <v>269</v>
      </c>
      <c r="H84" t="s">
        <v>393</v>
      </c>
      <c r="I84">
        <v>3</v>
      </c>
      <c r="J84" t="s">
        <v>270</v>
      </c>
      <c r="K84" t="s">
        <v>269</v>
      </c>
      <c r="L84" t="s">
        <v>392</v>
      </c>
      <c r="M84" t="s">
        <v>412</v>
      </c>
      <c r="N84" t="s">
        <v>298</v>
      </c>
      <c r="O84" s="38">
        <v>0.06</v>
      </c>
      <c r="P84" s="31">
        <v>20</v>
      </c>
      <c r="Q84" s="18">
        <v>83666.75</v>
      </c>
      <c r="R84" s="18">
        <v>128225</v>
      </c>
      <c r="S84" s="18">
        <v>4928</v>
      </c>
      <c r="T84" s="18">
        <v>5020.0050000000001</v>
      </c>
      <c r="U84" s="31" t="s">
        <v>458</v>
      </c>
      <c r="V84" s="31">
        <v>0</v>
      </c>
      <c r="W84" s="18">
        <v>4928</v>
      </c>
      <c r="X84" s="18">
        <v>5020.0050000000001</v>
      </c>
      <c r="Y84" s="31" t="str">
        <f t="shared" si="13"/>
        <v>A-Reels-0.25</v>
      </c>
      <c r="Z84" s="18">
        <f t="shared" si="14"/>
        <v>251.00024999999999</v>
      </c>
      <c r="AA84" s="18">
        <f t="shared" si="15"/>
        <v>241.9201181818182</v>
      </c>
      <c r="AB84" s="18">
        <f t="shared" si="16"/>
        <v>4838.4023636363636</v>
      </c>
      <c r="AC84" s="39">
        <f t="shared" si="17"/>
        <v>0.93038423617934418</v>
      </c>
    </row>
    <row r="85" spans="1:29" x14ac:dyDescent="0.2">
      <c r="A85" s="31" t="str">
        <f t="shared" si="12"/>
        <v>Sleepy 7's-Reels-0.25</v>
      </c>
      <c r="B85">
        <v>2080</v>
      </c>
      <c r="C85" t="s">
        <v>406</v>
      </c>
      <c r="D85" s="100" t="s">
        <v>409</v>
      </c>
      <c r="E85" s="100" t="s">
        <v>402</v>
      </c>
      <c r="F85" s="160">
        <v>0.25</v>
      </c>
      <c r="G85" t="s">
        <v>269</v>
      </c>
      <c r="H85" t="s">
        <v>393</v>
      </c>
      <c r="I85">
        <v>3</v>
      </c>
      <c r="J85" t="s">
        <v>270</v>
      </c>
      <c r="K85" t="s">
        <v>269</v>
      </c>
      <c r="L85" t="s">
        <v>392</v>
      </c>
      <c r="M85" t="s">
        <v>412</v>
      </c>
      <c r="N85" t="s">
        <v>298</v>
      </c>
      <c r="O85" s="38">
        <v>6.5000000000000002E-2</v>
      </c>
      <c r="P85" s="31">
        <v>20</v>
      </c>
      <c r="Q85" s="18">
        <v>77538.5</v>
      </c>
      <c r="R85" s="18">
        <v>139709</v>
      </c>
      <c r="S85" s="18">
        <v>5057</v>
      </c>
      <c r="T85" s="18">
        <v>5040.0025000000005</v>
      </c>
      <c r="U85" s="31" t="s">
        <v>458</v>
      </c>
      <c r="V85" s="31">
        <v>0</v>
      </c>
      <c r="W85" s="18">
        <v>5057</v>
      </c>
      <c r="X85" s="18">
        <v>5040.0025000000005</v>
      </c>
      <c r="Y85" s="31" t="str">
        <f t="shared" si="13"/>
        <v>A-Reels-0.25</v>
      </c>
      <c r="Z85" s="18">
        <f t="shared" si="14"/>
        <v>252.00012500000003</v>
      </c>
      <c r="AA85" s="18">
        <f t="shared" si="15"/>
        <v>241.9201181818182</v>
      </c>
      <c r="AB85" s="18">
        <f t="shared" si="16"/>
        <v>4838.4023636363636</v>
      </c>
      <c r="AC85" s="39">
        <f t="shared" si="17"/>
        <v>0.94824403592707807</v>
      </c>
    </row>
    <row r="86" spans="1:29" x14ac:dyDescent="0.2">
      <c r="A86" s="31" t="str">
        <f t="shared" si="12"/>
        <v>Sleepy 7's-Reels-0.25</v>
      </c>
      <c r="B86">
        <v>2081</v>
      </c>
      <c r="C86" t="s">
        <v>406</v>
      </c>
      <c r="D86" s="100" t="s">
        <v>409</v>
      </c>
      <c r="E86" s="100" t="s">
        <v>398</v>
      </c>
      <c r="F86" s="160">
        <v>0.25</v>
      </c>
      <c r="G86" t="s">
        <v>269</v>
      </c>
      <c r="H86" t="s">
        <v>393</v>
      </c>
      <c r="I86">
        <v>3</v>
      </c>
      <c r="J86" t="s">
        <v>270</v>
      </c>
      <c r="K86" t="s">
        <v>269</v>
      </c>
      <c r="L86" t="s">
        <v>392</v>
      </c>
      <c r="M86" t="s">
        <v>412</v>
      </c>
      <c r="N86" t="s">
        <v>298</v>
      </c>
      <c r="O86" s="38">
        <v>0.06</v>
      </c>
      <c r="P86" s="31">
        <v>20</v>
      </c>
      <c r="Q86" s="18">
        <v>84666.75</v>
      </c>
      <c r="R86" s="18">
        <v>141111</v>
      </c>
      <c r="S86" s="18">
        <v>5046</v>
      </c>
      <c r="T86" s="18">
        <v>5080.0050000000001</v>
      </c>
      <c r="U86" s="31" t="s">
        <v>458</v>
      </c>
      <c r="V86" s="31">
        <v>0</v>
      </c>
      <c r="W86" s="18">
        <v>5046</v>
      </c>
      <c r="X86" s="18">
        <v>5080.0050000000001</v>
      </c>
      <c r="Y86" s="31" t="str">
        <f t="shared" si="13"/>
        <v>A-Reels-0.25</v>
      </c>
      <c r="Z86" s="18">
        <f t="shared" si="14"/>
        <v>254.00024999999999</v>
      </c>
      <c r="AA86" s="18">
        <f t="shared" si="15"/>
        <v>241.9201181818182</v>
      </c>
      <c r="AB86" s="18">
        <f t="shared" si="16"/>
        <v>4838.4023636363636</v>
      </c>
      <c r="AC86" s="39">
        <f t="shared" si="17"/>
        <v>0.98397033368473219</v>
      </c>
    </row>
    <row r="87" spans="1:29" x14ac:dyDescent="0.2">
      <c r="A87" s="31" t="str">
        <f t="shared" si="12"/>
        <v>Sleepy 7's-Reels-0.25</v>
      </c>
      <c r="B87">
        <v>2082</v>
      </c>
      <c r="C87" t="s">
        <v>406</v>
      </c>
      <c r="D87" s="100" t="s">
        <v>409</v>
      </c>
      <c r="E87" s="100" t="s">
        <v>394</v>
      </c>
      <c r="F87" s="160">
        <v>0.25</v>
      </c>
      <c r="G87" t="s">
        <v>269</v>
      </c>
      <c r="H87" t="s">
        <v>393</v>
      </c>
      <c r="I87">
        <v>3</v>
      </c>
      <c r="J87" t="s">
        <v>270</v>
      </c>
      <c r="K87" t="s">
        <v>269</v>
      </c>
      <c r="L87" t="s">
        <v>392</v>
      </c>
      <c r="M87" t="s">
        <v>412</v>
      </c>
      <c r="N87" t="s">
        <v>298</v>
      </c>
      <c r="O87" s="38">
        <v>6.5000000000000002E-2</v>
      </c>
      <c r="P87" s="31">
        <v>20</v>
      </c>
      <c r="Q87" s="18">
        <v>78461.5</v>
      </c>
      <c r="R87" s="18">
        <v>121646</v>
      </c>
      <c r="S87" s="18">
        <v>5015</v>
      </c>
      <c r="T87" s="18">
        <v>5099.9975000000004</v>
      </c>
      <c r="U87" s="31" t="s">
        <v>458</v>
      </c>
      <c r="V87" s="31">
        <v>0</v>
      </c>
      <c r="W87" s="18">
        <v>5015</v>
      </c>
      <c r="X87" s="18">
        <v>5099.9975000000004</v>
      </c>
      <c r="Y87" s="31" t="str">
        <f t="shared" si="13"/>
        <v>A-Reels-0.25</v>
      </c>
      <c r="Z87" s="18">
        <f t="shared" si="14"/>
        <v>254.99987500000003</v>
      </c>
      <c r="AA87" s="18">
        <f t="shared" si="15"/>
        <v>241.9201181818182</v>
      </c>
      <c r="AB87" s="18">
        <f t="shared" si="16"/>
        <v>4838.4023636363636</v>
      </c>
      <c r="AC87" s="39">
        <f t="shared" si="17"/>
        <v>1.0018256679243407</v>
      </c>
    </row>
    <row r="88" spans="1:29" x14ac:dyDescent="0.2">
      <c r="A88" s="31" t="str">
        <f t="shared" si="12"/>
        <v>Smokin 7's-Reels-0.25</v>
      </c>
      <c r="B88">
        <v>1083</v>
      </c>
      <c r="C88" t="s">
        <v>406</v>
      </c>
      <c r="D88" s="100" t="s">
        <v>397</v>
      </c>
      <c r="E88" s="100" t="s">
        <v>403</v>
      </c>
      <c r="F88" s="160">
        <v>0.25</v>
      </c>
      <c r="G88" t="s">
        <v>269</v>
      </c>
      <c r="H88" t="s">
        <v>393</v>
      </c>
      <c r="I88">
        <v>3</v>
      </c>
      <c r="J88" t="s">
        <v>270</v>
      </c>
      <c r="K88" t="s">
        <v>269</v>
      </c>
      <c r="L88" t="s">
        <v>392</v>
      </c>
      <c r="M88" t="s">
        <v>412</v>
      </c>
      <c r="N88" t="s">
        <v>297</v>
      </c>
      <c r="O88" s="38">
        <v>6.5000000000000002E-2</v>
      </c>
      <c r="P88" s="31">
        <v>31</v>
      </c>
      <c r="Q88" s="18">
        <v>114461.5</v>
      </c>
      <c r="R88" s="18">
        <v>299246</v>
      </c>
      <c r="S88" s="18">
        <v>7750</v>
      </c>
      <c r="T88" s="18">
        <v>7439.9975000000004</v>
      </c>
      <c r="U88" s="31" t="s">
        <v>458</v>
      </c>
      <c r="V88" s="31">
        <v>0</v>
      </c>
      <c r="W88" s="18">
        <v>7750</v>
      </c>
      <c r="X88" s="18">
        <v>7439.9975000000004</v>
      </c>
      <c r="Y88" s="31" t="str">
        <f t="shared" si="13"/>
        <v>A-Reels-0.25</v>
      </c>
      <c r="Z88" s="18">
        <f t="shared" si="14"/>
        <v>239.99991935483871</v>
      </c>
      <c r="AA88" s="18">
        <f t="shared" si="15"/>
        <v>241.9201181818182</v>
      </c>
      <c r="AB88" s="18">
        <f t="shared" si="16"/>
        <v>7499.5236636363643</v>
      </c>
      <c r="AC88" s="39">
        <f t="shared" si="17"/>
        <v>0.73389597266497075</v>
      </c>
    </row>
    <row r="89" spans="1:29" x14ac:dyDescent="0.2">
      <c r="A89" s="31" t="str">
        <f t="shared" si="12"/>
        <v>Insane 7s-Reels-0.25</v>
      </c>
      <c r="B89">
        <v>1084</v>
      </c>
      <c r="C89" t="s">
        <v>406</v>
      </c>
      <c r="D89" s="100" t="s">
        <v>397</v>
      </c>
      <c r="E89" s="100" t="s">
        <v>396</v>
      </c>
      <c r="F89" s="160">
        <v>0.25</v>
      </c>
      <c r="G89" t="s">
        <v>269</v>
      </c>
      <c r="H89" t="s">
        <v>393</v>
      </c>
      <c r="I89">
        <v>3</v>
      </c>
      <c r="J89" t="s">
        <v>270</v>
      </c>
      <c r="K89" t="s">
        <v>269</v>
      </c>
      <c r="L89" t="s">
        <v>392</v>
      </c>
      <c r="M89" t="s">
        <v>412</v>
      </c>
      <c r="N89" t="s">
        <v>296</v>
      </c>
      <c r="O89" s="38">
        <v>0.06</v>
      </c>
      <c r="P89" s="31">
        <v>31</v>
      </c>
      <c r="Q89" s="18">
        <v>127616.75</v>
      </c>
      <c r="R89" s="18">
        <v>278944</v>
      </c>
      <c r="S89" s="18">
        <v>7848</v>
      </c>
      <c r="T89" s="18">
        <v>7657.0050000000001</v>
      </c>
      <c r="U89" s="31" t="s">
        <v>458</v>
      </c>
      <c r="V89" s="31">
        <v>0</v>
      </c>
      <c r="W89" s="18">
        <v>7848</v>
      </c>
      <c r="X89" s="18">
        <v>7657.0050000000001</v>
      </c>
      <c r="Y89" s="31" t="str">
        <f t="shared" si="13"/>
        <v>A-Reels-0.25</v>
      </c>
      <c r="Z89" s="18">
        <f t="shared" si="14"/>
        <v>247.00016129032258</v>
      </c>
      <c r="AA89" s="18">
        <f t="shared" si="15"/>
        <v>241.9201181818182</v>
      </c>
      <c r="AB89" s="18">
        <f t="shared" si="16"/>
        <v>7499.5236636363643</v>
      </c>
      <c r="AC89" s="39">
        <f t="shared" si="17"/>
        <v>0.858934521637019</v>
      </c>
    </row>
    <row r="90" spans="1:29" x14ac:dyDescent="0.2">
      <c r="A90" s="31" t="str">
        <f t="shared" si="12"/>
        <v>Insane 7s-Reels-0.25</v>
      </c>
      <c r="B90">
        <v>1085</v>
      </c>
      <c r="C90" t="s">
        <v>406</v>
      </c>
      <c r="D90" s="100" t="s">
        <v>397</v>
      </c>
      <c r="E90" s="100" t="s">
        <v>402</v>
      </c>
      <c r="F90" s="160">
        <v>0.25</v>
      </c>
      <c r="G90" t="s">
        <v>269</v>
      </c>
      <c r="H90" t="s">
        <v>393</v>
      </c>
      <c r="I90">
        <v>3</v>
      </c>
      <c r="J90" t="s">
        <v>270</v>
      </c>
      <c r="K90" t="s">
        <v>269</v>
      </c>
      <c r="L90" t="s">
        <v>392</v>
      </c>
      <c r="M90" t="s">
        <v>412</v>
      </c>
      <c r="N90" t="s">
        <v>296</v>
      </c>
      <c r="O90" s="38">
        <v>6.5000000000000002E-2</v>
      </c>
      <c r="P90" s="31">
        <v>31</v>
      </c>
      <c r="Q90" s="18">
        <v>116846.25</v>
      </c>
      <c r="R90" s="18">
        <v>268612</v>
      </c>
      <c r="S90" s="18">
        <v>7823</v>
      </c>
      <c r="T90" s="18">
        <v>7595.0062500000004</v>
      </c>
      <c r="U90" s="31" t="s">
        <v>458</v>
      </c>
      <c r="V90" s="31">
        <v>0</v>
      </c>
      <c r="W90" s="18">
        <v>7823</v>
      </c>
      <c r="X90" s="18">
        <v>7595.0062500000004</v>
      </c>
      <c r="Y90" s="31" t="str">
        <f t="shared" si="13"/>
        <v>A-Reels-0.25</v>
      </c>
      <c r="Z90" s="18">
        <f t="shared" si="14"/>
        <v>245.00020161290323</v>
      </c>
      <c r="AA90" s="18">
        <f t="shared" si="15"/>
        <v>241.9201181818182</v>
      </c>
      <c r="AB90" s="18">
        <f t="shared" si="16"/>
        <v>7499.5236636363643</v>
      </c>
      <c r="AC90" s="39">
        <f t="shared" si="17"/>
        <v>0.823211176876673</v>
      </c>
    </row>
    <row r="91" spans="1:29" x14ac:dyDescent="0.2">
      <c r="A91" s="31" t="str">
        <f t="shared" si="12"/>
        <v>Insane 7s-Reels-0.25</v>
      </c>
      <c r="B91">
        <v>1086</v>
      </c>
      <c r="C91" t="s">
        <v>406</v>
      </c>
      <c r="D91" s="100" t="s">
        <v>397</v>
      </c>
      <c r="E91" s="100" t="s">
        <v>398</v>
      </c>
      <c r="F91" s="160">
        <v>0.25</v>
      </c>
      <c r="G91" t="s">
        <v>269</v>
      </c>
      <c r="H91" t="s">
        <v>393</v>
      </c>
      <c r="I91">
        <v>3</v>
      </c>
      <c r="J91" t="s">
        <v>270</v>
      </c>
      <c r="K91" t="s">
        <v>269</v>
      </c>
      <c r="L91" t="s">
        <v>392</v>
      </c>
      <c r="M91" t="s">
        <v>412</v>
      </c>
      <c r="N91" t="s">
        <v>296</v>
      </c>
      <c r="O91" s="38">
        <v>0.06</v>
      </c>
      <c r="P91" s="31">
        <v>31</v>
      </c>
      <c r="Q91" s="18">
        <v>122966.75</v>
      </c>
      <c r="R91" s="18">
        <v>264445</v>
      </c>
      <c r="S91" s="18">
        <v>7550</v>
      </c>
      <c r="T91" s="18">
        <v>7378.0050000000001</v>
      </c>
      <c r="U91" s="31" t="s">
        <v>458</v>
      </c>
      <c r="V91" s="31">
        <v>0</v>
      </c>
      <c r="W91" s="18">
        <v>7550</v>
      </c>
      <c r="X91" s="18">
        <v>7378.0050000000001</v>
      </c>
      <c r="Y91" s="31" t="str">
        <f t="shared" si="13"/>
        <v>A-Reels-0.25</v>
      </c>
      <c r="Z91" s="18">
        <f t="shared" si="14"/>
        <v>238.00016129032258</v>
      </c>
      <c r="AA91" s="18">
        <f t="shared" si="15"/>
        <v>241.9201181818182</v>
      </c>
      <c r="AB91" s="18">
        <f t="shared" si="16"/>
        <v>7499.5236636363643</v>
      </c>
      <c r="AC91" s="39">
        <f t="shared" si="17"/>
        <v>0.69817622912085497</v>
      </c>
    </row>
    <row r="92" spans="1:29" x14ac:dyDescent="0.2">
      <c r="A92" s="31" t="str">
        <f t="shared" si="12"/>
        <v>Insane 7s-Reels-0.25</v>
      </c>
      <c r="B92">
        <v>1087</v>
      </c>
      <c r="C92" t="s">
        <v>406</v>
      </c>
      <c r="D92" s="100" t="s">
        <v>397</v>
      </c>
      <c r="E92" s="100" t="s">
        <v>404</v>
      </c>
      <c r="F92" s="160">
        <v>0.25</v>
      </c>
      <c r="G92" t="s">
        <v>269</v>
      </c>
      <c r="H92" t="s">
        <v>393</v>
      </c>
      <c r="I92">
        <v>3</v>
      </c>
      <c r="J92" t="s">
        <v>270</v>
      </c>
      <c r="K92" t="s">
        <v>269</v>
      </c>
      <c r="L92" t="s">
        <v>392</v>
      </c>
      <c r="M92" t="s">
        <v>412</v>
      </c>
      <c r="N92" t="s">
        <v>296</v>
      </c>
      <c r="O92" s="38">
        <v>6.5000000000000002E-2</v>
      </c>
      <c r="P92" s="31">
        <v>31</v>
      </c>
      <c r="Q92" s="18">
        <v>113507.75</v>
      </c>
      <c r="R92" s="18">
        <v>236474</v>
      </c>
      <c r="S92" s="18">
        <v>7526</v>
      </c>
      <c r="T92" s="18">
        <v>7378.0037499999999</v>
      </c>
      <c r="U92" s="31" t="s">
        <v>458</v>
      </c>
      <c r="V92" s="31">
        <v>0</v>
      </c>
      <c r="W92" s="18">
        <v>7526</v>
      </c>
      <c r="X92" s="18">
        <v>7378.0037499999999</v>
      </c>
      <c r="Y92" s="31" t="str">
        <f t="shared" si="13"/>
        <v>A-Reels-0.25</v>
      </c>
      <c r="Z92" s="18">
        <f t="shared" si="14"/>
        <v>238.00012096774194</v>
      </c>
      <c r="AA92" s="18">
        <f t="shared" si="15"/>
        <v>241.9201181818182</v>
      </c>
      <c r="AB92" s="18">
        <f t="shared" si="16"/>
        <v>7499.5236636363643</v>
      </c>
      <c r="AC92" s="39">
        <f t="shared" si="17"/>
        <v>0.69817550887760893</v>
      </c>
    </row>
    <row r="93" spans="1:29" x14ac:dyDescent="0.2">
      <c r="A93" s="31" t="str">
        <f t="shared" si="12"/>
        <v>Insane 7s-Reels-1</v>
      </c>
      <c r="B93">
        <v>1088</v>
      </c>
      <c r="C93" t="s">
        <v>395</v>
      </c>
      <c r="D93" s="100" t="s">
        <v>409</v>
      </c>
      <c r="E93" s="100" t="s">
        <v>403</v>
      </c>
      <c r="F93" s="160">
        <v>1</v>
      </c>
      <c r="G93" t="s">
        <v>269</v>
      </c>
      <c r="H93" t="s">
        <v>393</v>
      </c>
      <c r="I93">
        <v>3</v>
      </c>
      <c r="J93" t="s">
        <v>270</v>
      </c>
      <c r="K93" t="s">
        <v>265</v>
      </c>
      <c r="L93" t="s">
        <v>392</v>
      </c>
      <c r="M93" t="s">
        <v>412</v>
      </c>
      <c r="N93" t="s">
        <v>296</v>
      </c>
      <c r="O93" s="38">
        <v>2.8000000000000001E-2</v>
      </c>
      <c r="P93" s="31">
        <v>31</v>
      </c>
      <c r="Q93" s="18">
        <v>249107</v>
      </c>
      <c r="R93" s="18">
        <v>131803</v>
      </c>
      <c r="S93" s="18">
        <v>7126</v>
      </c>
      <c r="T93" s="18">
        <v>6974.9960000000001</v>
      </c>
      <c r="U93" s="31" t="s">
        <v>458</v>
      </c>
      <c r="V93" s="31">
        <v>0</v>
      </c>
      <c r="W93" s="18">
        <v>7126</v>
      </c>
      <c r="X93" s="18">
        <v>6974.9960000000001</v>
      </c>
      <c r="Y93" s="31" t="str">
        <f t="shared" si="13"/>
        <v>B-Reels-1</v>
      </c>
      <c r="Z93" s="18">
        <f t="shared" si="14"/>
        <v>224.99987096774194</v>
      </c>
      <c r="AA93" s="18">
        <f t="shared" si="15"/>
        <v>246.72218727598562</v>
      </c>
      <c r="AB93" s="18">
        <f t="shared" si="16"/>
        <v>7648.3878055555542</v>
      </c>
      <c r="AC93" s="39">
        <f t="shared" si="17"/>
        <v>0.46596462084613549</v>
      </c>
    </row>
    <row r="94" spans="1:29" x14ac:dyDescent="0.2">
      <c r="A94" s="31" t="str">
        <f t="shared" si="12"/>
        <v>Insane 7s-Reels-1</v>
      </c>
      <c r="B94">
        <v>1089</v>
      </c>
      <c r="C94" t="s">
        <v>395</v>
      </c>
      <c r="D94" s="100" t="s">
        <v>409</v>
      </c>
      <c r="E94" s="100" t="s">
        <v>398</v>
      </c>
      <c r="F94" s="160">
        <v>1</v>
      </c>
      <c r="G94" t="s">
        <v>269</v>
      </c>
      <c r="H94" t="s">
        <v>393</v>
      </c>
      <c r="I94">
        <v>3</v>
      </c>
      <c r="J94" t="s">
        <v>270</v>
      </c>
      <c r="K94" t="s">
        <v>265</v>
      </c>
      <c r="L94" t="s">
        <v>392</v>
      </c>
      <c r="M94" t="s">
        <v>412</v>
      </c>
      <c r="N94" t="s">
        <v>296</v>
      </c>
      <c r="O94" s="38">
        <v>2.8000000000000001E-2</v>
      </c>
      <c r="P94" s="31">
        <v>31</v>
      </c>
      <c r="Q94" s="18">
        <v>243571</v>
      </c>
      <c r="R94" s="18">
        <v>126860</v>
      </c>
      <c r="S94" s="18">
        <v>6956</v>
      </c>
      <c r="T94" s="18">
        <v>6819.9880000000003</v>
      </c>
      <c r="U94" s="31" t="s">
        <v>458</v>
      </c>
      <c r="V94" s="31">
        <v>0</v>
      </c>
      <c r="W94" s="18">
        <v>6956</v>
      </c>
      <c r="X94" s="18">
        <v>6819.9880000000003</v>
      </c>
      <c r="Y94" s="31" t="str">
        <f t="shared" si="13"/>
        <v>B-Reels-1</v>
      </c>
      <c r="Z94" s="18">
        <f t="shared" si="14"/>
        <v>219.99961290322582</v>
      </c>
      <c r="AA94" s="18">
        <f t="shared" si="15"/>
        <v>246.72218727598562</v>
      </c>
      <c r="AB94" s="18">
        <f t="shared" si="16"/>
        <v>7648.3878055555542</v>
      </c>
      <c r="AC94" s="39">
        <f t="shared" si="17"/>
        <v>0.37664984878038099</v>
      </c>
    </row>
    <row r="95" spans="1:29" x14ac:dyDescent="0.2">
      <c r="A95" s="31" t="str">
        <f t="shared" si="12"/>
        <v>Insane 7s-Reels-1</v>
      </c>
      <c r="B95">
        <v>1090</v>
      </c>
      <c r="C95" t="s">
        <v>395</v>
      </c>
      <c r="D95" s="100" t="s">
        <v>397</v>
      </c>
      <c r="E95" s="100" t="s">
        <v>403</v>
      </c>
      <c r="F95" s="160">
        <v>1</v>
      </c>
      <c r="G95" t="s">
        <v>269</v>
      </c>
      <c r="H95" t="s">
        <v>393</v>
      </c>
      <c r="I95">
        <v>3</v>
      </c>
      <c r="J95" t="s">
        <v>270</v>
      </c>
      <c r="K95" t="s">
        <v>265</v>
      </c>
      <c r="L95" t="s">
        <v>392</v>
      </c>
      <c r="M95" t="s">
        <v>412</v>
      </c>
      <c r="N95" t="s">
        <v>296</v>
      </c>
      <c r="O95" s="38">
        <v>2.8000000000000001E-2</v>
      </c>
      <c r="P95" s="31">
        <v>31</v>
      </c>
      <c r="Q95" s="18">
        <v>280107</v>
      </c>
      <c r="R95" s="18">
        <v>119704</v>
      </c>
      <c r="S95" s="18">
        <v>7817</v>
      </c>
      <c r="T95" s="18">
        <v>7842.9960000000001</v>
      </c>
      <c r="U95" s="31" t="s">
        <v>458</v>
      </c>
      <c r="V95" s="31">
        <v>0</v>
      </c>
      <c r="W95" s="18">
        <v>7817</v>
      </c>
      <c r="X95" s="18">
        <v>7842.9960000000001</v>
      </c>
      <c r="Y95" s="31" t="str">
        <f t="shared" si="13"/>
        <v>B-Reels-1</v>
      </c>
      <c r="Z95" s="18">
        <f t="shared" si="14"/>
        <v>252.99987096774194</v>
      </c>
      <c r="AA95" s="18">
        <f t="shared" si="15"/>
        <v>246.72218727598562</v>
      </c>
      <c r="AB95" s="18">
        <f t="shared" si="16"/>
        <v>7648.3878055555542</v>
      </c>
      <c r="AC95" s="39">
        <f t="shared" si="17"/>
        <v>0.9661015308964237</v>
      </c>
    </row>
    <row r="96" spans="1:29" x14ac:dyDescent="0.2">
      <c r="A96" s="31" t="str">
        <f t="shared" si="12"/>
        <v>Insane 7s-Reels-1</v>
      </c>
      <c r="B96">
        <v>1091</v>
      </c>
      <c r="C96" t="s">
        <v>395</v>
      </c>
      <c r="D96" s="100" t="s">
        <v>397</v>
      </c>
      <c r="E96" s="100" t="s">
        <v>398</v>
      </c>
      <c r="F96" s="160">
        <v>1</v>
      </c>
      <c r="G96" t="s">
        <v>269</v>
      </c>
      <c r="H96" t="s">
        <v>393</v>
      </c>
      <c r="I96">
        <v>3</v>
      </c>
      <c r="J96" t="s">
        <v>270</v>
      </c>
      <c r="K96" t="s">
        <v>265</v>
      </c>
      <c r="L96" t="s">
        <v>392</v>
      </c>
      <c r="M96" t="s">
        <v>412</v>
      </c>
      <c r="N96" t="s">
        <v>296</v>
      </c>
      <c r="O96" s="38">
        <v>2.8000000000000001E-2</v>
      </c>
      <c r="P96" s="31">
        <v>31</v>
      </c>
      <c r="Q96" s="18">
        <v>255750</v>
      </c>
      <c r="R96" s="18">
        <v>115203</v>
      </c>
      <c r="S96" s="18">
        <v>7185</v>
      </c>
      <c r="T96" s="18">
        <v>7161</v>
      </c>
      <c r="U96" s="31" t="s">
        <v>458</v>
      </c>
      <c r="V96" s="31">
        <v>0</v>
      </c>
      <c r="W96" s="18">
        <v>7185</v>
      </c>
      <c r="X96" s="18">
        <v>7161</v>
      </c>
      <c r="Y96" s="31" t="str">
        <f t="shared" si="13"/>
        <v>B-Reels-1</v>
      </c>
      <c r="Z96" s="18">
        <f t="shared" si="14"/>
        <v>231</v>
      </c>
      <c r="AA96" s="18">
        <f t="shared" si="15"/>
        <v>246.72218727598562</v>
      </c>
      <c r="AB96" s="18">
        <f t="shared" si="16"/>
        <v>7648.3878055555542</v>
      </c>
      <c r="AC96" s="39">
        <f t="shared" si="17"/>
        <v>0.5731391206352987</v>
      </c>
    </row>
    <row r="97" spans="1:29" x14ac:dyDescent="0.2">
      <c r="A97" s="31" t="str">
        <f t="shared" si="12"/>
        <v>Insane 7s-Reels-1</v>
      </c>
      <c r="B97">
        <v>1092</v>
      </c>
      <c r="C97" t="s">
        <v>395</v>
      </c>
      <c r="D97" s="100" t="s">
        <v>397</v>
      </c>
      <c r="E97" s="100" t="s">
        <v>409</v>
      </c>
      <c r="F97" s="160">
        <v>1</v>
      </c>
      <c r="G97" t="s">
        <v>269</v>
      </c>
      <c r="H97" t="s">
        <v>393</v>
      </c>
      <c r="I97">
        <v>3</v>
      </c>
      <c r="J97" t="s">
        <v>270</v>
      </c>
      <c r="K97" t="s">
        <v>265</v>
      </c>
      <c r="L97" t="s">
        <v>392</v>
      </c>
      <c r="M97" t="s">
        <v>412</v>
      </c>
      <c r="N97" t="s">
        <v>296</v>
      </c>
      <c r="O97" s="38">
        <v>2.8000000000000001E-2</v>
      </c>
      <c r="P97" s="31">
        <v>31</v>
      </c>
      <c r="Q97" s="18">
        <v>272357</v>
      </c>
      <c r="R97" s="18">
        <v>171294</v>
      </c>
      <c r="S97" s="18">
        <v>7918</v>
      </c>
      <c r="T97" s="18">
        <v>7625.9960000000001</v>
      </c>
      <c r="U97" s="31" t="s">
        <v>458</v>
      </c>
      <c r="V97" s="31">
        <v>0</v>
      </c>
      <c r="W97" s="18">
        <v>7918</v>
      </c>
      <c r="X97" s="18">
        <v>7625.9960000000001</v>
      </c>
      <c r="Y97" s="31" t="str">
        <f t="shared" si="13"/>
        <v>B-Reels-1</v>
      </c>
      <c r="Z97" s="18">
        <f t="shared" si="14"/>
        <v>245.99987096774194</v>
      </c>
      <c r="AA97" s="18">
        <f t="shared" si="15"/>
        <v>246.72218727598562</v>
      </c>
      <c r="AB97" s="18">
        <f t="shared" si="16"/>
        <v>7648.3878055555542</v>
      </c>
      <c r="AC97" s="39">
        <f t="shared" si="17"/>
        <v>0.84106730338385161</v>
      </c>
    </row>
    <row r="98" spans="1:29" x14ac:dyDescent="0.2">
      <c r="A98" s="31" t="str">
        <f t="shared" si="12"/>
        <v>Insane 7s-Reels-1</v>
      </c>
      <c r="B98">
        <v>1093</v>
      </c>
      <c r="C98" t="s">
        <v>395</v>
      </c>
      <c r="D98" s="100" t="s">
        <v>397</v>
      </c>
      <c r="E98" s="100" t="s">
        <v>400</v>
      </c>
      <c r="F98" s="160">
        <v>1</v>
      </c>
      <c r="G98" t="s">
        <v>269</v>
      </c>
      <c r="H98" t="s">
        <v>393</v>
      </c>
      <c r="I98">
        <v>3</v>
      </c>
      <c r="J98" t="s">
        <v>270</v>
      </c>
      <c r="K98" t="s">
        <v>265</v>
      </c>
      <c r="L98" t="s">
        <v>392</v>
      </c>
      <c r="M98" t="s">
        <v>412</v>
      </c>
      <c r="N98" t="s">
        <v>296</v>
      </c>
      <c r="O98" s="38">
        <v>2.8000000000000001E-2</v>
      </c>
      <c r="P98" s="31">
        <v>31</v>
      </c>
      <c r="Q98" s="18">
        <v>252429</v>
      </c>
      <c r="R98" s="18">
        <v>106510</v>
      </c>
      <c r="S98" s="18">
        <v>7033</v>
      </c>
      <c r="T98" s="18">
        <v>7068.0119999999997</v>
      </c>
      <c r="U98" s="31" t="s">
        <v>458</v>
      </c>
      <c r="V98" s="31">
        <v>0</v>
      </c>
      <c r="W98" s="18">
        <v>7033</v>
      </c>
      <c r="X98" s="18">
        <v>7068.0119999999997</v>
      </c>
      <c r="Y98" s="31" t="str">
        <f t="shared" si="13"/>
        <v>B-Reels-1</v>
      </c>
      <c r="Z98" s="18">
        <f t="shared" si="14"/>
        <v>228.00038709677418</v>
      </c>
      <c r="AA98" s="18">
        <f t="shared" si="15"/>
        <v>246.72218727598562</v>
      </c>
      <c r="AB98" s="18">
        <f t="shared" si="16"/>
        <v>7648.3878055555542</v>
      </c>
      <c r="AC98" s="39">
        <f t="shared" si="17"/>
        <v>0.51955993746507245</v>
      </c>
    </row>
    <row r="99" spans="1:29" x14ac:dyDescent="0.2">
      <c r="A99" s="31" t="str">
        <f t="shared" si="12"/>
        <v>Ultra Triple Double 7's Deluxe-Reels-1</v>
      </c>
      <c r="B99">
        <v>1094</v>
      </c>
      <c r="C99" t="s">
        <v>395</v>
      </c>
      <c r="D99" s="100" t="s">
        <v>409</v>
      </c>
      <c r="E99" s="100" t="s">
        <v>402</v>
      </c>
      <c r="F99" s="160">
        <v>1</v>
      </c>
      <c r="G99" t="s">
        <v>269</v>
      </c>
      <c r="H99" t="s">
        <v>393</v>
      </c>
      <c r="I99">
        <v>3</v>
      </c>
      <c r="J99" t="s">
        <v>270</v>
      </c>
      <c r="K99" t="s">
        <v>265</v>
      </c>
      <c r="L99" t="s">
        <v>392</v>
      </c>
      <c r="M99" t="s">
        <v>412</v>
      </c>
      <c r="N99" t="s">
        <v>295</v>
      </c>
      <c r="O99" s="38">
        <v>2.8500000000000001E-2</v>
      </c>
      <c r="P99" s="31">
        <v>31</v>
      </c>
      <c r="Q99" s="18">
        <v>240386</v>
      </c>
      <c r="R99" s="18">
        <v>97718</v>
      </c>
      <c r="S99" s="18">
        <v>6782</v>
      </c>
      <c r="T99" s="18">
        <v>6851.0010000000002</v>
      </c>
      <c r="U99" s="31" t="s">
        <v>458</v>
      </c>
      <c r="V99" s="31">
        <v>0</v>
      </c>
      <c r="W99" s="18">
        <v>6782</v>
      </c>
      <c r="X99" s="18">
        <v>6851.0010000000002</v>
      </c>
      <c r="Y99" s="31" t="str">
        <f t="shared" si="13"/>
        <v>B-Reels-1</v>
      </c>
      <c r="Z99" s="18">
        <f t="shared" si="14"/>
        <v>221.00003225806452</v>
      </c>
      <c r="AA99" s="18">
        <f t="shared" si="15"/>
        <v>246.72218727598562</v>
      </c>
      <c r="AB99" s="18">
        <f t="shared" si="16"/>
        <v>7648.3878055555542</v>
      </c>
      <c r="AC99" s="39">
        <f t="shared" si="17"/>
        <v>0.39451937181193564</v>
      </c>
    </row>
    <row r="100" spans="1:29" x14ac:dyDescent="0.2">
      <c r="A100" s="31" t="str">
        <f t="shared" si="12"/>
        <v>Ultra Triple Double 7's Deluxe-Reels-1</v>
      </c>
      <c r="B100">
        <v>1095</v>
      </c>
      <c r="C100" t="s">
        <v>395</v>
      </c>
      <c r="D100" s="100" t="s">
        <v>409</v>
      </c>
      <c r="E100" s="100" t="s">
        <v>394</v>
      </c>
      <c r="F100" s="160">
        <v>1</v>
      </c>
      <c r="G100" t="s">
        <v>269</v>
      </c>
      <c r="H100" t="s">
        <v>393</v>
      </c>
      <c r="I100">
        <v>3</v>
      </c>
      <c r="J100" t="s">
        <v>270</v>
      </c>
      <c r="K100" t="s">
        <v>265</v>
      </c>
      <c r="L100" t="s">
        <v>392</v>
      </c>
      <c r="M100" t="s">
        <v>412</v>
      </c>
      <c r="N100" t="s">
        <v>295</v>
      </c>
      <c r="O100" s="38">
        <v>2.8500000000000001E-2</v>
      </c>
      <c r="P100" s="31">
        <v>31</v>
      </c>
      <c r="Q100" s="18">
        <v>238211</v>
      </c>
      <c r="R100" s="18">
        <v>120309</v>
      </c>
      <c r="S100" s="18">
        <v>6902</v>
      </c>
      <c r="T100" s="18">
        <v>6789.0135</v>
      </c>
      <c r="U100" s="31" t="s">
        <v>458</v>
      </c>
      <c r="V100" s="31">
        <v>0</v>
      </c>
      <c r="W100" s="18">
        <v>6902</v>
      </c>
      <c r="X100" s="18">
        <v>6789.0135</v>
      </c>
      <c r="Y100" s="31" t="str">
        <f t="shared" si="13"/>
        <v>B-Reels-1</v>
      </c>
      <c r="Z100" s="18">
        <f t="shared" si="14"/>
        <v>219.00043548387097</v>
      </c>
      <c r="AA100" s="18">
        <f t="shared" si="15"/>
        <v>246.72218727598562</v>
      </c>
      <c r="AB100" s="18">
        <f t="shared" si="16"/>
        <v>7648.3878055555542</v>
      </c>
      <c r="AC100" s="39">
        <f t="shared" si="17"/>
        <v>0.35880250924080404</v>
      </c>
    </row>
    <row r="101" spans="1:29" x14ac:dyDescent="0.2">
      <c r="A101" s="31" t="str">
        <f t="shared" ref="A101:A132" si="18">CONCATENATE(N101,"-",J101,"-",F101)</f>
        <v>Ultra Triple Double 7's Deluxe-Reels-1</v>
      </c>
      <c r="B101">
        <v>1096</v>
      </c>
      <c r="C101" t="s">
        <v>395</v>
      </c>
      <c r="D101" s="100" t="s">
        <v>397</v>
      </c>
      <c r="E101" s="100" t="s">
        <v>402</v>
      </c>
      <c r="F101" s="160">
        <v>1</v>
      </c>
      <c r="G101" t="s">
        <v>269</v>
      </c>
      <c r="H101" t="s">
        <v>393</v>
      </c>
      <c r="I101">
        <v>3</v>
      </c>
      <c r="J101" t="s">
        <v>270</v>
      </c>
      <c r="K101" t="s">
        <v>265</v>
      </c>
      <c r="L101" t="s">
        <v>392</v>
      </c>
      <c r="M101" t="s">
        <v>412</v>
      </c>
      <c r="N101" t="s">
        <v>295</v>
      </c>
      <c r="O101" s="38">
        <v>2.8500000000000001E-2</v>
      </c>
      <c r="P101" s="31">
        <v>31</v>
      </c>
      <c r="Q101" s="18">
        <v>243649</v>
      </c>
      <c r="R101" s="18">
        <v>147666</v>
      </c>
      <c r="S101" s="18">
        <v>7187</v>
      </c>
      <c r="T101" s="18">
        <v>6943.9965000000002</v>
      </c>
      <c r="U101" s="31" t="s">
        <v>458</v>
      </c>
      <c r="V101" s="31">
        <v>0</v>
      </c>
      <c r="W101" s="18">
        <v>7187</v>
      </c>
      <c r="X101" s="18">
        <v>6943.9965000000002</v>
      </c>
      <c r="Y101" s="31" t="str">
        <f t="shared" ref="Y101:Y132" si="19">CONCATENATE(C101,"-",J101,"-",F101)</f>
        <v>B-Reels-1</v>
      </c>
      <c r="Z101" s="18">
        <f t="shared" si="14"/>
        <v>223.99988709677419</v>
      </c>
      <c r="AA101" s="18">
        <f t="shared" ref="AA101:AA132" si="20">SUMIF($Y$6:$Y$205,Y101,$X$6:$X$205)/SUMIF($Y$6:$Y$205,Y101,$P$6:$P$205)</f>
        <v>246.72218727598562</v>
      </c>
      <c r="AB101" s="18">
        <f t="shared" ref="AB101:AB132" si="21">AA101*P101</f>
        <v>7648.3878055555542</v>
      </c>
      <c r="AC101" s="39">
        <f t="shared" ref="AC101:AC132" si="22">STANDARDIZE(Z101,Z$1,Z$2)</f>
        <v>0.44810287644163771</v>
      </c>
    </row>
    <row r="102" spans="1:29" x14ac:dyDescent="0.2">
      <c r="A102" s="31" t="str">
        <f t="shared" si="18"/>
        <v>Ultra Triple Double 7's Deluxe-Reels-1</v>
      </c>
      <c r="B102">
        <v>1097</v>
      </c>
      <c r="C102" t="s">
        <v>395</v>
      </c>
      <c r="D102" s="100" t="s">
        <v>397</v>
      </c>
      <c r="E102" s="100" t="s">
        <v>394</v>
      </c>
      <c r="F102" s="160">
        <v>1</v>
      </c>
      <c r="G102" t="s">
        <v>269</v>
      </c>
      <c r="H102" t="s">
        <v>393</v>
      </c>
      <c r="I102">
        <v>3</v>
      </c>
      <c r="J102" t="s">
        <v>270</v>
      </c>
      <c r="K102" t="s">
        <v>265</v>
      </c>
      <c r="L102" t="s">
        <v>392</v>
      </c>
      <c r="M102" t="s">
        <v>412</v>
      </c>
      <c r="N102" t="s">
        <v>295</v>
      </c>
      <c r="O102" s="38">
        <v>2.8500000000000001E-2</v>
      </c>
      <c r="P102" s="31">
        <v>31</v>
      </c>
      <c r="Q102" s="18">
        <v>269754</v>
      </c>
      <c r="R102" s="18">
        <v>169657</v>
      </c>
      <c r="S102" s="18">
        <v>7983</v>
      </c>
      <c r="T102" s="18">
        <v>7687.9890000000005</v>
      </c>
      <c r="U102" s="31" t="s">
        <v>458</v>
      </c>
      <c r="V102" s="31">
        <v>0</v>
      </c>
      <c r="W102" s="18">
        <v>7983</v>
      </c>
      <c r="X102" s="18">
        <v>7687.9890000000005</v>
      </c>
      <c r="Y102" s="31" t="str">
        <f t="shared" si="19"/>
        <v>B-Reels-1</v>
      </c>
      <c r="Z102" s="18">
        <f t="shared" si="14"/>
        <v>247.99964516129035</v>
      </c>
      <c r="AA102" s="18">
        <f t="shared" si="20"/>
        <v>246.72218727598562</v>
      </c>
      <c r="AB102" s="18">
        <f t="shared" si="21"/>
        <v>7648.3878055555542</v>
      </c>
      <c r="AC102" s="39">
        <f t="shared" si="22"/>
        <v>0.87678733502526607</v>
      </c>
    </row>
    <row r="103" spans="1:29" x14ac:dyDescent="0.2">
      <c r="A103" s="31" t="str">
        <f t="shared" si="18"/>
        <v>Ultra Triple Double 7's Deluxe-Reels-1</v>
      </c>
      <c r="B103">
        <v>1098</v>
      </c>
      <c r="C103" t="s">
        <v>395</v>
      </c>
      <c r="D103" s="100" t="s">
        <v>397</v>
      </c>
      <c r="E103" s="100" t="s">
        <v>410</v>
      </c>
      <c r="F103" s="160">
        <v>1</v>
      </c>
      <c r="G103" t="s">
        <v>269</v>
      </c>
      <c r="H103" t="s">
        <v>393</v>
      </c>
      <c r="I103">
        <v>3</v>
      </c>
      <c r="J103" t="s">
        <v>270</v>
      </c>
      <c r="K103" t="s">
        <v>265</v>
      </c>
      <c r="L103" t="s">
        <v>392</v>
      </c>
      <c r="M103" t="s">
        <v>412</v>
      </c>
      <c r="N103" t="s">
        <v>295</v>
      </c>
      <c r="O103" s="38">
        <v>2.8500000000000001E-2</v>
      </c>
      <c r="P103" s="31">
        <v>31</v>
      </c>
      <c r="Q103" s="18">
        <v>244737</v>
      </c>
      <c r="R103" s="18">
        <v>105947</v>
      </c>
      <c r="S103" s="18">
        <v>6963</v>
      </c>
      <c r="T103" s="18">
        <v>6975.0045</v>
      </c>
      <c r="U103" s="31" t="s">
        <v>458</v>
      </c>
      <c r="V103" s="31">
        <v>0</v>
      </c>
      <c r="W103" s="18">
        <v>6963</v>
      </c>
      <c r="X103" s="18">
        <v>6975.0045</v>
      </c>
      <c r="Y103" s="31" t="str">
        <f t="shared" si="19"/>
        <v>B-Reels-1</v>
      </c>
      <c r="Z103" s="18">
        <f t="shared" si="14"/>
        <v>225.00014516129033</v>
      </c>
      <c r="AA103" s="18">
        <f t="shared" si="20"/>
        <v>246.72218727598562</v>
      </c>
      <c r="AB103" s="18">
        <f t="shared" si="21"/>
        <v>7648.3878055555542</v>
      </c>
      <c r="AC103" s="39">
        <f t="shared" si="22"/>
        <v>0.46596951850020868</v>
      </c>
    </row>
    <row r="104" spans="1:29" x14ac:dyDescent="0.2">
      <c r="A104" s="31" t="str">
        <f t="shared" si="18"/>
        <v>Ultra Triple Double 7's Deluxe-Reels-1</v>
      </c>
      <c r="B104">
        <v>1099</v>
      </c>
      <c r="C104" t="s">
        <v>395</v>
      </c>
      <c r="D104" s="100" t="s">
        <v>397</v>
      </c>
      <c r="E104" s="100" t="s">
        <v>413</v>
      </c>
      <c r="F104" s="160">
        <v>1</v>
      </c>
      <c r="G104" t="s">
        <v>269</v>
      </c>
      <c r="H104" t="s">
        <v>393</v>
      </c>
      <c r="I104">
        <v>3</v>
      </c>
      <c r="J104" t="s">
        <v>270</v>
      </c>
      <c r="K104" t="s">
        <v>265</v>
      </c>
      <c r="L104" t="s">
        <v>392</v>
      </c>
      <c r="M104" t="s">
        <v>412</v>
      </c>
      <c r="N104" t="s">
        <v>295</v>
      </c>
      <c r="O104" s="38">
        <v>2.8500000000000001E-2</v>
      </c>
      <c r="P104" s="31">
        <v>31</v>
      </c>
      <c r="Q104" s="18">
        <v>278456</v>
      </c>
      <c r="R104" s="18">
        <v>140634</v>
      </c>
      <c r="S104" s="18">
        <v>8068</v>
      </c>
      <c r="T104" s="18">
        <v>7935.9960000000001</v>
      </c>
      <c r="U104" s="31" t="s">
        <v>458</v>
      </c>
      <c r="V104" s="31">
        <v>0</v>
      </c>
      <c r="W104" s="18">
        <v>8068</v>
      </c>
      <c r="X104" s="18">
        <v>7935.9960000000001</v>
      </c>
      <c r="Y104" s="31" t="str">
        <f t="shared" si="19"/>
        <v>B-Reels-1</v>
      </c>
      <c r="Z104" s="18">
        <f t="shared" si="14"/>
        <v>255.99987096774194</v>
      </c>
      <c r="AA104" s="18">
        <f t="shared" si="20"/>
        <v>246.72218727598562</v>
      </c>
      <c r="AB104" s="18">
        <f t="shared" si="21"/>
        <v>7648.3878055555542</v>
      </c>
      <c r="AC104" s="39">
        <f t="shared" si="22"/>
        <v>1.0196876284018117</v>
      </c>
    </row>
    <row r="105" spans="1:29" x14ac:dyDescent="0.2">
      <c r="A105" s="31" t="str">
        <f t="shared" si="18"/>
        <v>Smokin 7s-Reels-1</v>
      </c>
      <c r="B105">
        <v>1100</v>
      </c>
      <c r="C105" t="s">
        <v>395</v>
      </c>
      <c r="D105" s="100" t="s">
        <v>409</v>
      </c>
      <c r="E105" s="100" t="s">
        <v>396</v>
      </c>
      <c r="F105" s="160">
        <v>1</v>
      </c>
      <c r="G105" t="s">
        <v>269</v>
      </c>
      <c r="H105" t="s">
        <v>393</v>
      </c>
      <c r="I105">
        <v>3</v>
      </c>
      <c r="J105" t="s">
        <v>270</v>
      </c>
      <c r="K105" t="s">
        <v>265</v>
      </c>
      <c r="L105" t="s">
        <v>392</v>
      </c>
      <c r="M105" t="s">
        <v>412</v>
      </c>
      <c r="N105" t="s">
        <v>294</v>
      </c>
      <c r="O105" s="38">
        <v>2.9000000000000001E-2</v>
      </c>
      <c r="P105" s="31">
        <v>31</v>
      </c>
      <c r="Q105" s="18">
        <v>716207</v>
      </c>
      <c r="R105" s="18">
        <v>426314</v>
      </c>
      <c r="S105" s="18">
        <v>5366</v>
      </c>
      <c r="T105" s="18">
        <v>20770.003000000001</v>
      </c>
      <c r="U105" s="31" t="s">
        <v>458</v>
      </c>
      <c r="V105" s="31">
        <v>0</v>
      </c>
      <c r="W105" s="18">
        <v>5366</v>
      </c>
      <c r="X105" s="18">
        <v>20770.003000000001</v>
      </c>
      <c r="Y105" s="31" t="str">
        <f t="shared" si="19"/>
        <v>B-Reels-1</v>
      </c>
      <c r="Z105" s="162">
        <v>670.00009677419359</v>
      </c>
      <c r="AA105" s="162">
        <f t="shared" si="20"/>
        <v>246.72218727598562</v>
      </c>
      <c r="AB105" s="162">
        <f t="shared" si="21"/>
        <v>7648.3878055555542</v>
      </c>
      <c r="AC105" s="161">
        <f t="shared" si="22"/>
        <v>8.4145731175075351</v>
      </c>
    </row>
    <row r="106" spans="1:29" x14ac:dyDescent="0.2">
      <c r="A106" s="31" t="str">
        <f t="shared" si="18"/>
        <v>Smokin 7s-Reels-1</v>
      </c>
      <c r="B106">
        <v>1101</v>
      </c>
      <c r="C106" t="s">
        <v>395</v>
      </c>
      <c r="D106" s="100" t="s">
        <v>409</v>
      </c>
      <c r="E106" s="100" t="s">
        <v>404</v>
      </c>
      <c r="F106" s="160">
        <v>1</v>
      </c>
      <c r="G106" t="s">
        <v>269</v>
      </c>
      <c r="H106" t="s">
        <v>393</v>
      </c>
      <c r="I106">
        <v>3</v>
      </c>
      <c r="J106" t="s">
        <v>270</v>
      </c>
      <c r="K106" t="s">
        <v>265</v>
      </c>
      <c r="L106" t="s">
        <v>392</v>
      </c>
      <c r="M106" t="s">
        <v>412</v>
      </c>
      <c r="N106" t="s">
        <v>294</v>
      </c>
      <c r="O106" s="38">
        <v>2.9000000000000001E-2</v>
      </c>
      <c r="P106" s="31">
        <v>31</v>
      </c>
      <c r="Q106" s="18">
        <v>189207</v>
      </c>
      <c r="R106" s="18">
        <v>88830</v>
      </c>
      <c r="S106" s="18">
        <v>5533</v>
      </c>
      <c r="T106" s="18">
        <v>5487.0030000000006</v>
      </c>
      <c r="U106" s="31" t="s">
        <v>458</v>
      </c>
      <c r="V106" s="31">
        <v>0</v>
      </c>
      <c r="W106" s="18">
        <v>5533</v>
      </c>
      <c r="X106" s="18">
        <v>5487.0030000000006</v>
      </c>
      <c r="Y106" s="31" t="str">
        <f t="shared" si="19"/>
        <v>B-Reels-1</v>
      </c>
      <c r="Z106" s="18">
        <f t="shared" ref="Z106:Z137" si="23">X106/P106</f>
        <v>177.00009677419357</v>
      </c>
      <c r="AA106" s="18">
        <f t="shared" si="20"/>
        <v>246.72218727598562</v>
      </c>
      <c r="AB106" s="18">
        <f t="shared" si="21"/>
        <v>7648.3878055555542</v>
      </c>
      <c r="AC106" s="39">
        <f t="shared" si="22"/>
        <v>-0.39140890587789473</v>
      </c>
    </row>
    <row r="107" spans="1:29" x14ac:dyDescent="0.2">
      <c r="A107" s="31" t="str">
        <f t="shared" si="18"/>
        <v>Smokin 7s-Reels-1</v>
      </c>
      <c r="B107">
        <v>1102</v>
      </c>
      <c r="C107" t="s">
        <v>395</v>
      </c>
      <c r="D107" s="100" t="s">
        <v>397</v>
      </c>
      <c r="E107" s="100" t="s">
        <v>396</v>
      </c>
      <c r="F107" s="160">
        <v>1</v>
      </c>
      <c r="G107" t="s">
        <v>269</v>
      </c>
      <c r="H107" t="s">
        <v>393</v>
      </c>
      <c r="I107">
        <v>3</v>
      </c>
      <c r="J107" t="s">
        <v>270</v>
      </c>
      <c r="K107" t="s">
        <v>265</v>
      </c>
      <c r="L107" t="s">
        <v>392</v>
      </c>
      <c r="M107" t="s">
        <v>412</v>
      </c>
      <c r="N107" t="s">
        <v>294</v>
      </c>
      <c r="O107" s="38">
        <v>2.9000000000000001E-2</v>
      </c>
      <c r="P107" s="31">
        <v>31</v>
      </c>
      <c r="Q107" s="18">
        <v>210586</v>
      </c>
      <c r="R107" s="18">
        <v>92362</v>
      </c>
      <c r="S107" s="18">
        <v>6107</v>
      </c>
      <c r="T107" s="18">
        <v>6106.9940000000006</v>
      </c>
      <c r="U107" s="31" t="s">
        <v>458</v>
      </c>
      <c r="V107" s="31">
        <v>0</v>
      </c>
      <c r="W107" s="18">
        <v>6107</v>
      </c>
      <c r="X107" s="18">
        <v>6106.9940000000006</v>
      </c>
      <c r="Y107" s="31" t="str">
        <f t="shared" si="19"/>
        <v>B-Reels-1</v>
      </c>
      <c r="Z107" s="18">
        <f t="shared" si="23"/>
        <v>196.99980645161293</v>
      </c>
      <c r="AA107" s="18">
        <f t="shared" si="20"/>
        <v>246.72218727598562</v>
      </c>
      <c r="AB107" s="18">
        <f t="shared" si="21"/>
        <v>7648.3878055555542</v>
      </c>
      <c r="AC107" s="39">
        <f t="shared" si="22"/>
        <v>-3.4173441593346024E-2</v>
      </c>
    </row>
    <row r="108" spans="1:29" x14ac:dyDescent="0.2">
      <c r="A108" s="31" t="str">
        <f t="shared" si="18"/>
        <v>Smokin 7s-Reels-1</v>
      </c>
      <c r="B108">
        <v>1103</v>
      </c>
      <c r="C108" t="s">
        <v>395</v>
      </c>
      <c r="D108" s="100" t="s">
        <v>397</v>
      </c>
      <c r="E108" s="100" t="s">
        <v>404</v>
      </c>
      <c r="F108" s="160">
        <v>1</v>
      </c>
      <c r="G108" t="s">
        <v>269</v>
      </c>
      <c r="H108" t="s">
        <v>393</v>
      </c>
      <c r="I108">
        <v>3</v>
      </c>
      <c r="J108" t="s">
        <v>270</v>
      </c>
      <c r="K108" t="s">
        <v>265</v>
      </c>
      <c r="L108" t="s">
        <v>392</v>
      </c>
      <c r="M108" t="s">
        <v>412</v>
      </c>
      <c r="N108" t="s">
        <v>294</v>
      </c>
      <c r="O108" s="38">
        <v>2.9000000000000001E-2</v>
      </c>
      <c r="P108" s="31">
        <v>31</v>
      </c>
      <c r="Q108" s="18">
        <v>217000</v>
      </c>
      <c r="R108" s="18">
        <v>90417</v>
      </c>
      <c r="S108" s="18">
        <v>6251</v>
      </c>
      <c r="T108" s="18">
        <v>6293</v>
      </c>
      <c r="U108" s="31" t="s">
        <v>458</v>
      </c>
      <c r="V108" s="31">
        <v>0</v>
      </c>
      <c r="W108" s="18">
        <v>6251</v>
      </c>
      <c r="X108" s="18">
        <v>6293</v>
      </c>
      <c r="Y108" s="31" t="str">
        <f t="shared" si="19"/>
        <v>B-Reels-1</v>
      </c>
      <c r="Z108" s="18">
        <f t="shared" si="23"/>
        <v>203</v>
      </c>
      <c r="AA108" s="18">
        <f t="shared" si="20"/>
        <v>246.72218727598562</v>
      </c>
      <c r="AB108" s="18">
        <f t="shared" si="21"/>
        <v>7648.3878055555542</v>
      </c>
      <c r="AC108" s="39">
        <f t="shared" si="22"/>
        <v>7.3002210585010593E-2</v>
      </c>
    </row>
    <row r="109" spans="1:29" x14ac:dyDescent="0.2">
      <c r="A109" s="31" t="str">
        <f t="shared" si="18"/>
        <v>Smokin 7s-Reels-1</v>
      </c>
      <c r="B109">
        <v>1104</v>
      </c>
      <c r="C109" t="s">
        <v>395</v>
      </c>
      <c r="D109" s="100" t="s">
        <v>397</v>
      </c>
      <c r="E109" s="100" t="s">
        <v>397</v>
      </c>
      <c r="F109" s="160">
        <v>1</v>
      </c>
      <c r="G109" t="s">
        <v>269</v>
      </c>
      <c r="H109" t="s">
        <v>393</v>
      </c>
      <c r="I109">
        <v>3</v>
      </c>
      <c r="J109" t="s">
        <v>270</v>
      </c>
      <c r="K109" t="s">
        <v>265</v>
      </c>
      <c r="L109" t="s">
        <v>392</v>
      </c>
      <c r="M109" t="s">
        <v>412</v>
      </c>
      <c r="N109" t="s">
        <v>294</v>
      </c>
      <c r="O109" s="38">
        <v>2.9000000000000001E-2</v>
      </c>
      <c r="P109" s="31">
        <v>31</v>
      </c>
      <c r="Q109" s="18">
        <v>210586</v>
      </c>
      <c r="R109" s="18">
        <v>116992</v>
      </c>
      <c r="S109" s="18">
        <v>6270</v>
      </c>
      <c r="T109" s="18">
        <v>6106.9940000000006</v>
      </c>
      <c r="U109" s="31" t="s">
        <v>458</v>
      </c>
      <c r="V109" s="31">
        <v>0</v>
      </c>
      <c r="W109" s="18">
        <v>6270</v>
      </c>
      <c r="X109" s="18">
        <v>6106.9940000000006</v>
      </c>
      <c r="Y109" s="31" t="str">
        <f t="shared" si="19"/>
        <v>B-Reels-1</v>
      </c>
      <c r="Z109" s="18">
        <f t="shared" si="23"/>
        <v>196.99980645161293</v>
      </c>
      <c r="AA109" s="18">
        <f t="shared" si="20"/>
        <v>246.72218727598562</v>
      </c>
      <c r="AB109" s="18">
        <f t="shared" si="21"/>
        <v>7648.3878055555542</v>
      </c>
      <c r="AC109" s="39">
        <f t="shared" si="22"/>
        <v>-3.4173441593346024E-2</v>
      </c>
    </row>
    <row r="110" spans="1:29" x14ac:dyDescent="0.2">
      <c r="A110" s="31" t="str">
        <f t="shared" si="18"/>
        <v>Smokin 7s-Reels-1</v>
      </c>
      <c r="B110">
        <v>1105</v>
      </c>
      <c r="C110" t="s">
        <v>395</v>
      </c>
      <c r="D110" s="100" t="s">
        <v>397</v>
      </c>
      <c r="E110" s="100" t="s">
        <v>405</v>
      </c>
      <c r="F110" s="160">
        <v>1</v>
      </c>
      <c r="G110" t="s">
        <v>269</v>
      </c>
      <c r="H110" t="s">
        <v>393</v>
      </c>
      <c r="I110">
        <v>3</v>
      </c>
      <c r="J110" t="s">
        <v>270</v>
      </c>
      <c r="K110" t="s">
        <v>265</v>
      </c>
      <c r="L110" t="s">
        <v>392</v>
      </c>
      <c r="M110" t="s">
        <v>412</v>
      </c>
      <c r="N110" t="s">
        <v>294</v>
      </c>
      <c r="O110" s="38">
        <v>2.9000000000000001E-2</v>
      </c>
      <c r="P110" s="31">
        <v>31</v>
      </c>
      <c r="Q110" s="18">
        <v>214862</v>
      </c>
      <c r="R110" s="18">
        <v>98111</v>
      </c>
      <c r="S110" s="18">
        <v>6262</v>
      </c>
      <c r="T110" s="18">
        <v>6230.9980000000005</v>
      </c>
      <c r="U110" s="31" t="s">
        <v>458</v>
      </c>
      <c r="V110" s="31">
        <v>0</v>
      </c>
      <c r="W110" s="18">
        <v>6262</v>
      </c>
      <c r="X110" s="18">
        <v>6230.9980000000005</v>
      </c>
      <c r="Y110" s="31" t="str">
        <f t="shared" si="19"/>
        <v>B-Reels-1</v>
      </c>
      <c r="Z110" s="18">
        <f t="shared" si="23"/>
        <v>200.99993548387098</v>
      </c>
      <c r="AA110" s="18">
        <f t="shared" si="20"/>
        <v>246.72218727598562</v>
      </c>
      <c r="AB110" s="18">
        <f t="shared" si="21"/>
        <v>7648.3878055555542</v>
      </c>
      <c r="AC110" s="39">
        <f t="shared" si="22"/>
        <v>3.7276993192225223E-2</v>
      </c>
    </row>
    <row r="111" spans="1:29" x14ac:dyDescent="0.2">
      <c r="A111" s="31" t="str">
        <f t="shared" si="18"/>
        <v>Super Sleepy 7's-Reels-0.25</v>
      </c>
      <c r="B111">
        <v>2106</v>
      </c>
      <c r="C111" t="s">
        <v>406</v>
      </c>
      <c r="D111" s="100" t="s">
        <v>409</v>
      </c>
      <c r="E111" s="100" t="s">
        <v>396</v>
      </c>
      <c r="F111" s="160">
        <v>0.25</v>
      </c>
      <c r="G111" t="s">
        <v>269</v>
      </c>
      <c r="H111" t="s">
        <v>393</v>
      </c>
      <c r="I111">
        <v>3</v>
      </c>
      <c r="J111" t="s">
        <v>270</v>
      </c>
      <c r="K111" t="s">
        <v>269</v>
      </c>
      <c r="L111" t="s">
        <v>392</v>
      </c>
      <c r="M111" t="s">
        <v>412</v>
      </c>
      <c r="N111" t="s">
        <v>293</v>
      </c>
      <c r="O111" s="38">
        <v>6.5000000000000002E-2</v>
      </c>
      <c r="P111" s="31">
        <v>20</v>
      </c>
      <c r="Q111" s="18">
        <v>68000</v>
      </c>
      <c r="R111" s="18">
        <v>137374</v>
      </c>
      <c r="S111" s="18">
        <v>4494</v>
      </c>
      <c r="T111" s="18">
        <v>4420</v>
      </c>
      <c r="U111" s="31" t="s">
        <v>458</v>
      </c>
      <c r="V111" s="31">
        <v>0</v>
      </c>
      <c r="W111" s="18">
        <v>4494</v>
      </c>
      <c r="X111" s="18">
        <v>4420</v>
      </c>
      <c r="Y111" s="31" t="str">
        <f t="shared" si="19"/>
        <v>A-Reels-0.25</v>
      </c>
      <c r="Z111" s="18">
        <f t="shared" si="23"/>
        <v>221</v>
      </c>
      <c r="AA111" s="18">
        <f t="shared" si="20"/>
        <v>241.9201181818182</v>
      </c>
      <c r="AB111" s="18">
        <f t="shared" si="21"/>
        <v>4838.4023636363636</v>
      </c>
      <c r="AC111" s="39">
        <f t="shared" si="22"/>
        <v>0.39451879561733871</v>
      </c>
    </row>
    <row r="112" spans="1:29" x14ac:dyDescent="0.2">
      <c r="A112" s="31" t="str">
        <f t="shared" si="18"/>
        <v>Super Sleepy 7's-Reels-0.25</v>
      </c>
      <c r="B112">
        <v>2107</v>
      </c>
      <c r="C112" t="s">
        <v>406</v>
      </c>
      <c r="D112" s="100" t="s">
        <v>409</v>
      </c>
      <c r="E112" s="100" t="s">
        <v>404</v>
      </c>
      <c r="F112" s="160">
        <v>0.25</v>
      </c>
      <c r="G112" t="s">
        <v>269</v>
      </c>
      <c r="H112" t="s">
        <v>393</v>
      </c>
      <c r="I112">
        <v>3</v>
      </c>
      <c r="J112" t="s">
        <v>270</v>
      </c>
      <c r="K112" t="s">
        <v>269</v>
      </c>
      <c r="L112" t="s">
        <v>392</v>
      </c>
      <c r="M112" t="s">
        <v>412</v>
      </c>
      <c r="N112" t="s">
        <v>293</v>
      </c>
      <c r="O112" s="38">
        <v>0.06</v>
      </c>
      <c r="P112" s="31">
        <v>20</v>
      </c>
      <c r="Q112" s="18">
        <v>73666.75</v>
      </c>
      <c r="R112" s="18">
        <v>134551</v>
      </c>
      <c r="S112" s="18">
        <v>4442</v>
      </c>
      <c r="T112" s="18">
        <v>4420.0050000000001</v>
      </c>
      <c r="U112" s="31" t="s">
        <v>458</v>
      </c>
      <c r="V112" s="31">
        <v>0</v>
      </c>
      <c r="W112" s="18">
        <v>4442</v>
      </c>
      <c r="X112" s="18">
        <v>4420.0050000000001</v>
      </c>
      <c r="Y112" s="31" t="str">
        <f t="shared" si="19"/>
        <v>A-Reels-0.25</v>
      </c>
      <c r="Z112" s="18">
        <f t="shared" si="23"/>
        <v>221.00024999999999</v>
      </c>
      <c r="AA112" s="18">
        <f t="shared" si="20"/>
        <v>241.9201181818182</v>
      </c>
      <c r="AB112" s="18">
        <f t="shared" si="21"/>
        <v>4838.4023636363636</v>
      </c>
      <c r="AC112" s="39">
        <f t="shared" si="22"/>
        <v>0.39452326112546404</v>
      </c>
    </row>
    <row r="113" spans="1:29" x14ac:dyDescent="0.2">
      <c r="A113" s="31" t="str">
        <f t="shared" si="18"/>
        <v>Butterfly Temple-MLV-0.01</v>
      </c>
      <c r="B113">
        <v>1108</v>
      </c>
      <c r="C113" t="s">
        <v>406</v>
      </c>
      <c r="D113" s="100" t="s">
        <v>402</v>
      </c>
      <c r="E113" s="100" t="s">
        <v>403</v>
      </c>
      <c r="F113" s="160">
        <v>0.01</v>
      </c>
      <c r="G113" t="s">
        <v>269</v>
      </c>
      <c r="H113" t="s">
        <v>393</v>
      </c>
      <c r="I113">
        <v>200</v>
      </c>
      <c r="J113" t="s">
        <v>266</v>
      </c>
      <c r="K113" t="s">
        <v>269</v>
      </c>
      <c r="L113" t="s">
        <v>392</v>
      </c>
      <c r="M113" t="s">
        <v>411</v>
      </c>
      <c r="N113" t="s">
        <v>292</v>
      </c>
      <c r="O113" s="38">
        <v>7.0000000000000007E-2</v>
      </c>
      <c r="P113" s="31">
        <v>31</v>
      </c>
      <c r="Q113" s="18">
        <v>106285.71</v>
      </c>
      <c r="R113" s="18">
        <v>94898</v>
      </c>
      <c r="S113" s="18">
        <v>7688</v>
      </c>
      <c r="T113" s="18">
        <v>7439.9997000000012</v>
      </c>
      <c r="U113" s="31" t="s">
        <v>458</v>
      </c>
      <c r="V113" s="31">
        <v>0</v>
      </c>
      <c r="W113" s="18">
        <v>7688</v>
      </c>
      <c r="X113" s="18">
        <v>7439.9997000000012</v>
      </c>
      <c r="Y113" s="31" t="str">
        <f t="shared" si="19"/>
        <v>A-MLV-0.01</v>
      </c>
      <c r="Z113" s="18">
        <f t="shared" si="23"/>
        <v>239.99999032258069</v>
      </c>
      <c r="AA113" s="18">
        <f t="shared" si="20"/>
        <v>233.09873385944707</v>
      </c>
      <c r="AB113" s="18">
        <f t="shared" si="21"/>
        <v>7226.0607496428593</v>
      </c>
      <c r="AC113" s="39">
        <f t="shared" si="22"/>
        <v>0.73389724029308445</v>
      </c>
    </row>
    <row r="114" spans="1:29" x14ac:dyDescent="0.2">
      <c r="A114" s="31" t="str">
        <f t="shared" si="18"/>
        <v>Butterfly Temple-MLV-0.01</v>
      </c>
      <c r="B114">
        <v>1109</v>
      </c>
      <c r="C114" t="s">
        <v>406</v>
      </c>
      <c r="D114" s="100" t="s">
        <v>402</v>
      </c>
      <c r="E114" s="100" t="s">
        <v>396</v>
      </c>
      <c r="F114" s="160">
        <v>0.01</v>
      </c>
      <c r="G114" t="s">
        <v>269</v>
      </c>
      <c r="H114" t="s">
        <v>393</v>
      </c>
      <c r="I114">
        <v>200</v>
      </c>
      <c r="J114" t="s">
        <v>266</v>
      </c>
      <c r="K114" t="s">
        <v>269</v>
      </c>
      <c r="L114" t="s">
        <v>392</v>
      </c>
      <c r="M114" t="s">
        <v>411</v>
      </c>
      <c r="N114" t="s">
        <v>292</v>
      </c>
      <c r="O114" s="38">
        <v>7.0000000000000007E-2</v>
      </c>
      <c r="P114" s="31">
        <v>31</v>
      </c>
      <c r="Q114" s="18">
        <v>94328.57</v>
      </c>
      <c r="R114" s="18">
        <v>79939</v>
      </c>
      <c r="S114" s="18">
        <v>6790</v>
      </c>
      <c r="T114" s="18">
        <v>6602.9999000000007</v>
      </c>
      <c r="U114" s="31" t="s">
        <v>458</v>
      </c>
      <c r="V114" s="31">
        <v>0</v>
      </c>
      <c r="W114" s="18">
        <v>6790</v>
      </c>
      <c r="X114" s="18">
        <v>6602.9999000000007</v>
      </c>
      <c r="Y114" s="31" t="str">
        <f t="shared" si="19"/>
        <v>A-MLV-0.01</v>
      </c>
      <c r="Z114" s="18">
        <f t="shared" si="23"/>
        <v>212.99999677419356</v>
      </c>
      <c r="AA114" s="18">
        <f t="shared" si="20"/>
        <v>233.09873385944707</v>
      </c>
      <c r="AB114" s="18">
        <f t="shared" si="21"/>
        <v>7226.0607496428593</v>
      </c>
      <c r="AC114" s="39">
        <f t="shared" si="22"/>
        <v>0.25162247798351123</v>
      </c>
    </row>
    <row r="115" spans="1:29" x14ac:dyDescent="0.2">
      <c r="A115" s="31" t="str">
        <f t="shared" si="18"/>
        <v>Butterfly Temple-MLV-0.01</v>
      </c>
      <c r="B115">
        <v>1110</v>
      </c>
      <c r="C115" t="s">
        <v>395</v>
      </c>
      <c r="D115" s="100" t="s">
        <v>404</v>
      </c>
      <c r="E115" s="100" t="s">
        <v>396</v>
      </c>
      <c r="F115" s="160">
        <v>0.01</v>
      </c>
      <c r="G115" t="s">
        <v>269</v>
      </c>
      <c r="H115" t="s">
        <v>393</v>
      </c>
      <c r="I115">
        <v>200</v>
      </c>
      <c r="J115" t="s">
        <v>266</v>
      </c>
      <c r="K115" t="s">
        <v>265</v>
      </c>
      <c r="L115" t="s">
        <v>392</v>
      </c>
      <c r="M115" t="s">
        <v>411</v>
      </c>
      <c r="N115" t="s">
        <v>292</v>
      </c>
      <c r="O115" s="38">
        <v>7.0000000000000007E-2</v>
      </c>
      <c r="P115" s="31">
        <v>31</v>
      </c>
      <c r="Q115" s="18">
        <v>93885.71</v>
      </c>
      <c r="R115" s="18">
        <v>82356</v>
      </c>
      <c r="S115" s="18">
        <v>6780</v>
      </c>
      <c r="T115" s="18">
        <v>6571.9997000000012</v>
      </c>
      <c r="U115" s="31" t="s">
        <v>458</v>
      </c>
      <c r="V115" s="31">
        <v>0</v>
      </c>
      <c r="W115" s="18">
        <v>6780</v>
      </c>
      <c r="X115" s="18">
        <v>6571.9997000000012</v>
      </c>
      <c r="Y115" s="31" t="str">
        <f t="shared" si="19"/>
        <v>B-MLV-0.01</v>
      </c>
      <c r="Z115" s="18">
        <f t="shared" si="23"/>
        <v>211.99999032258069</v>
      </c>
      <c r="AA115" s="18">
        <f t="shared" si="20"/>
        <v>207.33333201075268</v>
      </c>
      <c r="AB115" s="18">
        <f t="shared" si="21"/>
        <v>6427.3332923333328</v>
      </c>
      <c r="AC115" s="39">
        <f t="shared" si="22"/>
        <v>0.23376033024279633</v>
      </c>
    </row>
    <row r="116" spans="1:29" x14ac:dyDescent="0.2">
      <c r="A116" s="31" t="str">
        <f t="shared" si="18"/>
        <v>Circle of Fortune-Reels-0.25</v>
      </c>
      <c r="B116">
        <v>2111</v>
      </c>
      <c r="C116" t="s">
        <v>395</v>
      </c>
      <c r="D116" s="100" t="s">
        <v>396</v>
      </c>
      <c r="E116" s="100" t="s">
        <v>403</v>
      </c>
      <c r="F116" s="160">
        <v>0.25</v>
      </c>
      <c r="G116" t="s">
        <v>269</v>
      </c>
      <c r="H116" t="s">
        <v>393</v>
      </c>
      <c r="I116">
        <v>3</v>
      </c>
      <c r="J116" t="s">
        <v>270</v>
      </c>
      <c r="K116" t="s">
        <v>265</v>
      </c>
      <c r="L116" t="s">
        <v>392</v>
      </c>
      <c r="M116" t="s">
        <v>391</v>
      </c>
      <c r="N116" t="s">
        <v>291</v>
      </c>
      <c r="O116" s="38">
        <v>4.8500000000000001E-2</v>
      </c>
      <c r="P116" s="31">
        <v>10</v>
      </c>
      <c r="Q116" s="18">
        <v>54226.75</v>
      </c>
      <c r="R116" s="18">
        <v>114766</v>
      </c>
      <c r="S116" s="18">
        <v>5374</v>
      </c>
      <c r="T116" s="18">
        <v>2629.9973749999999</v>
      </c>
      <c r="U116" s="31" t="s">
        <v>12</v>
      </c>
      <c r="V116" s="31">
        <v>542.26750000000004</v>
      </c>
      <c r="W116" s="18">
        <v>4831.7325000000001</v>
      </c>
      <c r="X116" s="18">
        <v>2087.729875</v>
      </c>
      <c r="Y116" s="31" t="str">
        <f t="shared" si="19"/>
        <v>B-Reels-0.25</v>
      </c>
      <c r="Z116" s="18">
        <f t="shared" si="23"/>
        <v>208.7729875</v>
      </c>
      <c r="AA116" s="18">
        <f t="shared" si="20"/>
        <v>203.35696385869565</v>
      </c>
      <c r="AB116" s="18">
        <f t="shared" si="21"/>
        <v>2033.5696385869564</v>
      </c>
      <c r="AC116" s="39">
        <f t="shared" si="22"/>
        <v>0.17611950094247264</v>
      </c>
    </row>
    <row r="117" spans="1:29" x14ac:dyDescent="0.2">
      <c r="A117" s="31" t="str">
        <f t="shared" si="18"/>
        <v>Circle of Dreams-Reels-0.25</v>
      </c>
      <c r="B117">
        <v>2112</v>
      </c>
      <c r="C117" t="s">
        <v>395</v>
      </c>
      <c r="D117" s="100" t="s">
        <v>396</v>
      </c>
      <c r="E117" s="100" t="s">
        <v>396</v>
      </c>
      <c r="F117" s="160">
        <v>0.25</v>
      </c>
      <c r="G117" t="s">
        <v>269</v>
      </c>
      <c r="H117" t="s">
        <v>393</v>
      </c>
      <c r="I117">
        <v>3</v>
      </c>
      <c r="J117" t="s">
        <v>270</v>
      </c>
      <c r="K117" t="s">
        <v>265</v>
      </c>
      <c r="L117" t="s">
        <v>392</v>
      </c>
      <c r="M117" t="s">
        <v>391</v>
      </c>
      <c r="N117" t="s">
        <v>290</v>
      </c>
      <c r="O117" s="38">
        <v>4.8500000000000001E-2</v>
      </c>
      <c r="P117" s="31">
        <v>10</v>
      </c>
      <c r="Q117" s="18">
        <v>40206.25</v>
      </c>
      <c r="R117" s="18">
        <v>87883</v>
      </c>
      <c r="S117" s="18">
        <v>1999</v>
      </c>
      <c r="T117" s="18">
        <v>1950.003125</v>
      </c>
      <c r="U117" s="31" t="s">
        <v>12</v>
      </c>
      <c r="V117" s="31">
        <v>402.0625</v>
      </c>
      <c r="W117" s="18">
        <v>1596.9375</v>
      </c>
      <c r="X117" s="18">
        <v>1547.940625</v>
      </c>
      <c r="Y117" s="31" t="str">
        <f t="shared" si="19"/>
        <v>B-Reels-0.25</v>
      </c>
      <c r="Z117" s="18">
        <f t="shared" si="23"/>
        <v>154.7940625</v>
      </c>
      <c r="AA117" s="18">
        <f t="shared" si="20"/>
        <v>203.35696385869565</v>
      </c>
      <c r="AB117" s="18">
        <f t="shared" si="21"/>
        <v>2033.5696385869564</v>
      </c>
      <c r="AC117" s="39">
        <f t="shared" si="22"/>
        <v>-0.78805381181953638</v>
      </c>
    </row>
    <row r="118" spans="1:29" x14ac:dyDescent="0.2">
      <c r="A118" s="31" t="str">
        <f t="shared" si="18"/>
        <v>Circle of Cash-Reels-0.25</v>
      </c>
      <c r="B118">
        <v>2113</v>
      </c>
      <c r="C118" t="s">
        <v>401</v>
      </c>
      <c r="D118" s="100" t="s">
        <v>403</v>
      </c>
      <c r="E118" s="100" t="s">
        <v>398</v>
      </c>
      <c r="F118" s="160">
        <v>0.25</v>
      </c>
      <c r="G118" t="s">
        <v>269</v>
      </c>
      <c r="H118" t="s">
        <v>393</v>
      </c>
      <c r="I118">
        <v>3</v>
      </c>
      <c r="J118" t="s">
        <v>270</v>
      </c>
      <c r="K118" t="s">
        <v>265</v>
      </c>
      <c r="L118" t="s">
        <v>392</v>
      </c>
      <c r="M118" t="s">
        <v>391</v>
      </c>
      <c r="N118" t="s">
        <v>289</v>
      </c>
      <c r="O118" s="38">
        <v>4.8500000000000001E-2</v>
      </c>
      <c r="P118" s="31">
        <v>10</v>
      </c>
      <c r="Q118" s="18">
        <v>36082.5</v>
      </c>
      <c r="R118" s="18">
        <v>104587</v>
      </c>
      <c r="S118" s="18">
        <v>1838</v>
      </c>
      <c r="T118" s="18">
        <v>1750.00125</v>
      </c>
      <c r="U118" s="31" t="s">
        <v>12</v>
      </c>
      <c r="V118" s="31">
        <v>360.82499999999999</v>
      </c>
      <c r="W118" s="18">
        <v>1477.175</v>
      </c>
      <c r="X118" s="18">
        <v>1389.17625</v>
      </c>
      <c r="Y118" s="31" t="str">
        <f t="shared" si="19"/>
        <v>C-Reels-0.25</v>
      </c>
      <c r="Z118" s="18">
        <f t="shared" si="23"/>
        <v>138.91762499999999</v>
      </c>
      <c r="AA118" s="18">
        <f t="shared" si="20"/>
        <v>176.99994430970148</v>
      </c>
      <c r="AB118" s="18">
        <f t="shared" si="21"/>
        <v>1769.9994430970148</v>
      </c>
      <c r="AC118" s="39">
        <f t="shared" si="22"/>
        <v>-1.0716392544572695</v>
      </c>
    </row>
    <row r="119" spans="1:29" x14ac:dyDescent="0.2">
      <c r="A119" s="31" t="str">
        <f t="shared" si="18"/>
        <v>Circle of Winners-Reels-0.25</v>
      </c>
      <c r="B119">
        <v>2114</v>
      </c>
      <c r="C119" t="s">
        <v>395</v>
      </c>
      <c r="D119" s="100" t="s">
        <v>396</v>
      </c>
      <c r="E119" s="100" t="s">
        <v>402</v>
      </c>
      <c r="F119" s="160">
        <v>0.25</v>
      </c>
      <c r="G119" t="s">
        <v>269</v>
      </c>
      <c r="H119" t="s">
        <v>393</v>
      </c>
      <c r="I119">
        <v>3</v>
      </c>
      <c r="J119" t="s">
        <v>270</v>
      </c>
      <c r="K119" t="s">
        <v>265</v>
      </c>
      <c r="L119" t="s">
        <v>392</v>
      </c>
      <c r="M119" t="s">
        <v>391</v>
      </c>
      <c r="N119" t="s">
        <v>288</v>
      </c>
      <c r="O119" s="38">
        <v>4.8500000000000001E-2</v>
      </c>
      <c r="P119" s="31">
        <v>10</v>
      </c>
      <c r="Q119" s="18">
        <v>43711.25</v>
      </c>
      <c r="R119" s="18">
        <v>105967</v>
      </c>
      <c r="S119" s="18">
        <v>2194</v>
      </c>
      <c r="T119" s="18">
        <v>2119.995625</v>
      </c>
      <c r="U119" s="31" t="s">
        <v>12</v>
      </c>
      <c r="V119" s="31">
        <v>437.11250000000001</v>
      </c>
      <c r="W119" s="18">
        <v>1756.8875</v>
      </c>
      <c r="X119" s="18">
        <v>1682.8831250000001</v>
      </c>
      <c r="Y119" s="31" t="str">
        <f t="shared" si="19"/>
        <v>B-Reels-0.25</v>
      </c>
      <c r="Z119" s="18">
        <f t="shared" si="23"/>
        <v>168.28831250000002</v>
      </c>
      <c r="AA119" s="18">
        <f t="shared" si="20"/>
        <v>203.35696385869565</v>
      </c>
      <c r="AB119" s="18">
        <f t="shared" si="21"/>
        <v>2033.5696385869564</v>
      </c>
      <c r="AC119" s="39">
        <f t="shared" si="22"/>
        <v>-0.54701907973217523</v>
      </c>
    </row>
    <row r="120" spans="1:29" x14ac:dyDescent="0.2">
      <c r="A120" s="31" t="str">
        <f t="shared" si="18"/>
        <v>Circle of Fortune-Reels-0.25</v>
      </c>
      <c r="B120">
        <v>2115</v>
      </c>
      <c r="C120" t="s">
        <v>395</v>
      </c>
      <c r="D120" s="100" t="s">
        <v>396</v>
      </c>
      <c r="E120" s="100" t="s">
        <v>398</v>
      </c>
      <c r="F120" s="160">
        <v>0.25</v>
      </c>
      <c r="G120" t="s">
        <v>269</v>
      </c>
      <c r="H120" t="s">
        <v>393</v>
      </c>
      <c r="I120">
        <v>3</v>
      </c>
      <c r="J120" t="s">
        <v>270</v>
      </c>
      <c r="K120" t="s">
        <v>265</v>
      </c>
      <c r="L120" t="s">
        <v>392</v>
      </c>
      <c r="M120" t="s">
        <v>391</v>
      </c>
      <c r="N120" t="s">
        <v>291</v>
      </c>
      <c r="O120" s="38">
        <v>4.8500000000000001E-2</v>
      </c>
      <c r="P120" s="31">
        <v>10</v>
      </c>
      <c r="Q120" s="18">
        <v>50103</v>
      </c>
      <c r="R120" s="18">
        <v>92783</v>
      </c>
      <c r="S120" s="18">
        <v>4892</v>
      </c>
      <c r="T120" s="18">
        <v>2429.9955</v>
      </c>
      <c r="U120" s="31" t="s">
        <v>12</v>
      </c>
      <c r="V120" s="31">
        <v>501.03000000000003</v>
      </c>
      <c r="W120" s="18">
        <v>4390.97</v>
      </c>
      <c r="X120" s="18">
        <v>1928.9655</v>
      </c>
      <c r="Y120" s="31" t="str">
        <f t="shared" si="19"/>
        <v>B-Reels-0.25</v>
      </c>
      <c r="Z120" s="18">
        <f t="shared" si="23"/>
        <v>192.89654999999999</v>
      </c>
      <c r="AA120" s="18">
        <f t="shared" si="20"/>
        <v>203.35696385869565</v>
      </c>
      <c r="AB120" s="18">
        <f t="shared" si="21"/>
        <v>2033.5696385869564</v>
      </c>
      <c r="AC120" s="39">
        <f t="shared" si="22"/>
        <v>-0.10746594169526043</v>
      </c>
    </row>
    <row r="121" spans="1:29" x14ac:dyDescent="0.2">
      <c r="A121" s="31" t="str">
        <f t="shared" si="18"/>
        <v>Circle of Dreams-Reels-0.25</v>
      </c>
      <c r="B121">
        <v>2116</v>
      </c>
      <c r="C121" t="s">
        <v>395</v>
      </c>
      <c r="D121" s="100" t="s">
        <v>396</v>
      </c>
      <c r="E121" s="100" t="s">
        <v>404</v>
      </c>
      <c r="F121" s="160">
        <v>0.25</v>
      </c>
      <c r="G121" t="s">
        <v>269</v>
      </c>
      <c r="H121" t="s">
        <v>393</v>
      </c>
      <c r="I121">
        <v>3</v>
      </c>
      <c r="J121" t="s">
        <v>270</v>
      </c>
      <c r="K121" t="s">
        <v>265</v>
      </c>
      <c r="L121" t="s">
        <v>392</v>
      </c>
      <c r="M121" t="s">
        <v>391</v>
      </c>
      <c r="N121" t="s">
        <v>290</v>
      </c>
      <c r="O121" s="38">
        <v>4.8500000000000001E-2</v>
      </c>
      <c r="P121" s="31">
        <v>10</v>
      </c>
      <c r="Q121" s="18">
        <v>41649.5</v>
      </c>
      <c r="R121" s="18">
        <v>113332</v>
      </c>
      <c r="S121" s="18">
        <v>2111</v>
      </c>
      <c r="T121" s="18">
        <v>2020.0007500000002</v>
      </c>
      <c r="U121" s="31" t="s">
        <v>12</v>
      </c>
      <c r="V121" s="31">
        <v>416.495</v>
      </c>
      <c r="W121" s="18">
        <v>1694.5050000000001</v>
      </c>
      <c r="X121" s="18">
        <v>1603.5057500000003</v>
      </c>
      <c r="Y121" s="31" t="str">
        <f t="shared" si="19"/>
        <v>B-Reels-0.25</v>
      </c>
      <c r="Z121" s="18">
        <f t="shared" si="23"/>
        <v>160.35057500000002</v>
      </c>
      <c r="AA121" s="18">
        <f t="shared" si="20"/>
        <v>203.35696385869565</v>
      </c>
      <c r="AB121" s="18">
        <f t="shared" si="21"/>
        <v>2033.5696385869564</v>
      </c>
      <c r="AC121" s="39">
        <f t="shared" si="22"/>
        <v>-0.68880320494790015</v>
      </c>
    </row>
    <row r="122" spans="1:29" x14ac:dyDescent="0.2">
      <c r="A122" s="31" t="str">
        <f t="shared" si="18"/>
        <v>Circle of Cash-Reels-0.25</v>
      </c>
      <c r="B122">
        <v>2117</v>
      </c>
      <c r="C122" t="s">
        <v>401</v>
      </c>
      <c r="D122" s="100" t="s">
        <v>403</v>
      </c>
      <c r="E122" s="100" t="s">
        <v>394</v>
      </c>
      <c r="F122" s="160">
        <v>0.25</v>
      </c>
      <c r="G122" t="s">
        <v>269</v>
      </c>
      <c r="H122" t="s">
        <v>393</v>
      </c>
      <c r="I122">
        <v>3</v>
      </c>
      <c r="J122" t="s">
        <v>270</v>
      </c>
      <c r="K122" t="s">
        <v>265</v>
      </c>
      <c r="L122" t="s">
        <v>392</v>
      </c>
      <c r="M122" t="s">
        <v>391</v>
      </c>
      <c r="N122" t="s">
        <v>289</v>
      </c>
      <c r="O122" s="38">
        <v>4.8500000000000001E-2</v>
      </c>
      <c r="P122" s="31">
        <v>10</v>
      </c>
      <c r="Q122" s="18">
        <v>36082.5</v>
      </c>
      <c r="R122" s="18">
        <v>126605</v>
      </c>
      <c r="S122" s="18">
        <v>1861</v>
      </c>
      <c r="T122" s="18">
        <v>1750.00125</v>
      </c>
      <c r="U122" s="31" t="s">
        <v>12</v>
      </c>
      <c r="V122" s="31">
        <v>360.82499999999999</v>
      </c>
      <c r="W122" s="18">
        <v>1500.175</v>
      </c>
      <c r="X122" s="18">
        <v>1389.17625</v>
      </c>
      <c r="Y122" s="31" t="str">
        <f t="shared" si="19"/>
        <v>C-Reels-0.25</v>
      </c>
      <c r="Z122" s="18">
        <f t="shared" si="23"/>
        <v>138.91762499999999</v>
      </c>
      <c r="AA122" s="18">
        <f t="shared" si="20"/>
        <v>176.99994430970148</v>
      </c>
      <c r="AB122" s="18">
        <f t="shared" si="21"/>
        <v>1769.9994430970148</v>
      </c>
      <c r="AC122" s="39">
        <f t="shared" si="22"/>
        <v>-1.0716392544572695</v>
      </c>
    </row>
    <row r="123" spans="1:29" x14ac:dyDescent="0.2">
      <c r="A123" s="31" t="str">
        <f t="shared" si="18"/>
        <v>Circle of Winners-Reels-0.25</v>
      </c>
      <c r="B123">
        <v>2118</v>
      </c>
      <c r="C123" t="s">
        <v>395</v>
      </c>
      <c r="D123" s="100" t="s">
        <v>396</v>
      </c>
      <c r="E123" s="100" t="s">
        <v>394</v>
      </c>
      <c r="F123" s="160">
        <v>0.25</v>
      </c>
      <c r="G123" t="s">
        <v>269</v>
      </c>
      <c r="H123" t="s">
        <v>393</v>
      </c>
      <c r="I123">
        <v>3</v>
      </c>
      <c r="J123" t="s">
        <v>270</v>
      </c>
      <c r="K123" t="s">
        <v>265</v>
      </c>
      <c r="L123" t="s">
        <v>392</v>
      </c>
      <c r="M123" t="s">
        <v>391</v>
      </c>
      <c r="N123" t="s">
        <v>288</v>
      </c>
      <c r="O123" s="38">
        <v>4.8500000000000001E-2</v>
      </c>
      <c r="P123" s="31">
        <v>10</v>
      </c>
      <c r="Q123" s="18">
        <v>51134</v>
      </c>
      <c r="R123" s="18">
        <v>121748</v>
      </c>
      <c r="S123" s="18">
        <v>5125</v>
      </c>
      <c r="T123" s="18">
        <v>2479.9990000000003</v>
      </c>
      <c r="U123" s="31" t="s">
        <v>12</v>
      </c>
      <c r="V123" s="31">
        <v>511.34000000000003</v>
      </c>
      <c r="W123" s="18">
        <v>4613.66</v>
      </c>
      <c r="X123" s="18">
        <v>1968.6590000000001</v>
      </c>
      <c r="Y123" s="31" t="str">
        <f t="shared" si="19"/>
        <v>B-Reels-0.25</v>
      </c>
      <c r="Z123" s="18">
        <f t="shared" si="23"/>
        <v>196.86590000000001</v>
      </c>
      <c r="AA123" s="18">
        <f t="shared" si="20"/>
        <v>203.35696385869565</v>
      </c>
      <c r="AB123" s="18">
        <f t="shared" si="21"/>
        <v>2033.5696385869564</v>
      </c>
      <c r="AC123" s="39">
        <f t="shared" si="22"/>
        <v>-3.6565282984256098E-2</v>
      </c>
    </row>
    <row r="124" spans="1:29" x14ac:dyDescent="0.2">
      <c r="A124" s="31" t="str">
        <f t="shared" si="18"/>
        <v>Circle of Fortune-Reels-0.25</v>
      </c>
      <c r="B124">
        <v>1119</v>
      </c>
      <c r="C124" t="s">
        <v>401</v>
      </c>
      <c r="D124" s="100" t="s">
        <v>403</v>
      </c>
      <c r="E124" s="100" t="s">
        <v>403</v>
      </c>
      <c r="F124" s="160">
        <v>0.25</v>
      </c>
      <c r="G124" t="s">
        <v>269</v>
      </c>
      <c r="H124" t="s">
        <v>393</v>
      </c>
      <c r="I124">
        <v>3</v>
      </c>
      <c r="J124" t="s">
        <v>270</v>
      </c>
      <c r="K124" t="s">
        <v>265</v>
      </c>
      <c r="L124" t="s">
        <v>399</v>
      </c>
      <c r="M124" t="s">
        <v>391</v>
      </c>
      <c r="N124" t="s">
        <v>291</v>
      </c>
      <c r="O124" s="38">
        <v>4.36E-2</v>
      </c>
      <c r="P124" s="31">
        <v>31</v>
      </c>
      <c r="Q124" s="18">
        <v>157844</v>
      </c>
      <c r="R124" s="18">
        <v>309498</v>
      </c>
      <c r="S124" s="18">
        <v>6974</v>
      </c>
      <c r="T124" s="18">
        <v>6881.9984000000004</v>
      </c>
      <c r="U124" s="31" t="s">
        <v>458</v>
      </c>
      <c r="V124" s="31">
        <v>1578.44</v>
      </c>
      <c r="W124" s="18">
        <v>5395.5599999999995</v>
      </c>
      <c r="X124" s="18">
        <v>5303.5583999999999</v>
      </c>
      <c r="Y124" s="31" t="str">
        <f t="shared" si="19"/>
        <v>C-Reels-0.25</v>
      </c>
      <c r="Z124" s="18">
        <f t="shared" si="23"/>
        <v>171.08252903225807</v>
      </c>
      <c r="AA124" s="18">
        <f t="shared" si="20"/>
        <v>176.99994430970148</v>
      </c>
      <c r="AB124" s="18">
        <f t="shared" si="21"/>
        <v>5486.998273600746</v>
      </c>
      <c r="AC124" s="39">
        <f t="shared" si="22"/>
        <v>-0.49710869321592627</v>
      </c>
    </row>
    <row r="125" spans="1:29" x14ac:dyDescent="0.2">
      <c r="A125" s="31" t="str">
        <f t="shared" si="18"/>
        <v>Circle of Dreams-Reels-0.25</v>
      </c>
      <c r="B125">
        <v>1120</v>
      </c>
      <c r="C125" t="s">
        <v>401</v>
      </c>
      <c r="D125" s="100" t="s">
        <v>403</v>
      </c>
      <c r="E125" s="100" t="s">
        <v>396</v>
      </c>
      <c r="F125" s="160">
        <v>0.25</v>
      </c>
      <c r="G125" t="s">
        <v>269</v>
      </c>
      <c r="H125" t="s">
        <v>393</v>
      </c>
      <c r="I125">
        <v>3</v>
      </c>
      <c r="J125" t="s">
        <v>270</v>
      </c>
      <c r="K125" t="s">
        <v>265</v>
      </c>
      <c r="L125" t="s">
        <v>399</v>
      </c>
      <c r="M125" t="s">
        <v>391</v>
      </c>
      <c r="N125" t="s">
        <v>290</v>
      </c>
      <c r="O125" s="38">
        <v>4.36E-2</v>
      </c>
      <c r="P125" s="31">
        <v>31</v>
      </c>
      <c r="Q125" s="18">
        <v>112339.5</v>
      </c>
      <c r="R125" s="18">
        <v>325622</v>
      </c>
      <c r="S125" s="18">
        <v>5143</v>
      </c>
      <c r="T125" s="18">
        <v>4898.0021999999999</v>
      </c>
      <c r="U125" s="31" t="s">
        <v>12</v>
      </c>
      <c r="V125" s="31">
        <v>1123.395</v>
      </c>
      <c r="W125" s="18">
        <v>4019.605</v>
      </c>
      <c r="X125" s="18">
        <v>3774.6071999999999</v>
      </c>
      <c r="Y125" s="31" t="str">
        <f t="shared" si="19"/>
        <v>C-Reels-0.25</v>
      </c>
      <c r="Z125" s="18">
        <f t="shared" si="23"/>
        <v>121.76152258064516</v>
      </c>
      <c r="AA125" s="18">
        <f t="shared" si="20"/>
        <v>176.99994430970148</v>
      </c>
      <c r="AB125" s="18">
        <f t="shared" si="21"/>
        <v>5486.998273600746</v>
      </c>
      <c r="AC125" s="39">
        <f t="shared" si="22"/>
        <v>-1.3780821134759265</v>
      </c>
    </row>
    <row r="126" spans="1:29" x14ac:dyDescent="0.2">
      <c r="A126" s="31" t="str">
        <f t="shared" si="18"/>
        <v>Circle of Cash-Reels-0.25</v>
      </c>
      <c r="B126">
        <v>1121</v>
      </c>
      <c r="C126" t="s">
        <v>401</v>
      </c>
      <c r="D126" s="100" t="s">
        <v>403</v>
      </c>
      <c r="E126" s="100" t="s">
        <v>402</v>
      </c>
      <c r="F126" s="160">
        <v>0.25</v>
      </c>
      <c r="G126" t="s">
        <v>269</v>
      </c>
      <c r="H126" t="s">
        <v>393</v>
      </c>
      <c r="I126">
        <v>3</v>
      </c>
      <c r="J126" t="s">
        <v>270</v>
      </c>
      <c r="K126" t="s">
        <v>265</v>
      </c>
      <c r="L126" t="s">
        <v>399</v>
      </c>
      <c r="M126" t="s">
        <v>391</v>
      </c>
      <c r="N126" t="s">
        <v>289</v>
      </c>
      <c r="O126" s="38">
        <v>4.36E-2</v>
      </c>
      <c r="P126" s="31">
        <v>31</v>
      </c>
      <c r="Q126" s="18">
        <v>126559.75</v>
      </c>
      <c r="R126" s="18">
        <v>312493</v>
      </c>
      <c r="S126" s="18">
        <v>5720</v>
      </c>
      <c r="T126" s="18">
        <v>5518.0051000000003</v>
      </c>
      <c r="U126" s="31" t="s">
        <v>12</v>
      </c>
      <c r="V126" s="31">
        <v>1265.5975000000001</v>
      </c>
      <c r="W126" s="18">
        <v>4454.4025000000001</v>
      </c>
      <c r="X126" s="18">
        <v>4252.4076000000005</v>
      </c>
      <c r="Y126" s="31" t="str">
        <f t="shared" si="19"/>
        <v>C-Reels-0.25</v>
      </c>
      <c r="Z126" s="18">
        <f t="shared" si="23"/>
        <v>137.17443870967745</v>
      </c>
      <c r="AA126" s="18">
        <f t="shared" si="20"/>
        <v>176.99994430970148</v>
      </c>
      <c r="AB126" s="18">
        <f t="shared" si="21"/>
        <v>5486.998273600746</v>
      </c>
      <c r="AC126" s="39">
        <f t="shared" si="22"/>
        <v>-1.102776104631696</v>
      </c>
    </row>
    <row r="127" spans="1:29" x14ac:dyDescent="0.2">
      <c r="A127" s="31" t="str">
        <f t="shared" si="18"/>
        <v>Circle of Winners-Reels-0.25</v>
      </c>
      <c r="B127">
        <v>1122</v>
      </c>
      <c r="C127" t="s">
        <v>401</v>
      </c>
      <c r="D127" s="100" t="s">
        <v>403</v>
      </c>
      <c r="E127" s="100" t="s">
        <v>404</v>
      </c>
      <c r="F127" s="160">
        <v>0.25</v>
      </c>
      <c r="G127" t="s">
        <v>269</v>
      </c>
      <c r="H127" t="s">
        <v>393</v>
      </c>
      <c r="I127">
        <v>3</v>
      </c>
      <c r="J127" t="s">
        <v>270</v>
      </c>
      <c r="K127" t="s">
        <v>265</v>
      </c>
      <c r="L127" t="s">
        <v>399</v>
      </c>
      <c r="M127" t="s">
        <v>391</v>
      </c>
      <c r="N127" t="s">
        <v>288</v>
      </c>
      <c r="O127" s="38">
        <v>4.36E-2</v>
      </c>
      <c r="P127" s="31">
        <v>31</v>
      </c>
      <c r="Q127" s="18">
        <v>122293.5</v>
      </c>
      <c r="R127" s="18">
        <v>339704</v>
      </c>
      <c r="S127" s="18">
        <v>5581</v>
      </c>
      <c r="T127" s="18">
        <v>5331.9966000000004</v>
      </c>
      <c r="U127" s="31" t="s">
        <v>12</v>
      </c>
      <c r="V127" s="31">
        <v>1222.9349999999999</v>
      </c>
      <c r="W127" s="18">
        <v>4358.0650000000005</v>
      </c>
      <c r="X127" s="18">
        <v>4109.0616000000009</v>
      </c>
      <c r="Y127" s="31" t="str">
        <f t="shared" si="19"/>
        <v>C-Reels-0.25</v>
      </c>
      <c r="Z127" s="18">
        <f t="shared" si="23"/>
        <v>132.55037419354841</v>
      </c>
      <c r="AA127" s="18">
        <f t="shared" si="20"/>
        <v>176.99994430970148</v>
      </c>
      <c r="AB127" s="18">
        <f t="shared" si="21"/>
        <v>5486.998273600746</v>
      </c>
      <c r="AC127" s="39">
        <f t="shared" si="22"/>
        <v>-1.1853712953091944</v>
      </c>
    </row>
    <row r="128" spans="1:29" x14ac:dyDescent="0.2">
      <c r="A128" s="31" t="str">
        <f t="shared" si="18"/>
        <v>Crouching Tiger-MLV-0.01</v>
      </c>
      <c r="B128">
        <v>1123</v>
      </c>
      <c r="C128" t="s">
        <v>406</v>
      </c>
      <c r="D128" s="100" t="s">
        <v>402</v>
      </c>
      <c r="E128" s="100" t="s">
        <v>402</v>
      </c>
      <c r="F128" s="160">
        <v>0.01</v>
      </c>
      <c r="G128" t="s">
        <v>269</v>
      </c>
      <c r="H128" t="s">
        <v>393</v>
      </c>
      <c r="I128">
        <v>200</v>
      </c>
      <c r="J128" t="s">
        <v>266</v>
      </c>
      <c r="K128" t="s">
        <v>269</v>
      </c>
      <c r="L128" t="s">
        <v>392</v>
      </c>
      <c r="M128" t="s">
        <v>411</v>
      </c>
      <c r="N128" t="s">
        <v>287</v>
      </c>
      <c r="O128" s="38">
        <v>7.0000000000000007E-2</v>
      </c>
      <c r="P128" s="31">
        <v>31</v>
      </c>
      <c r="Q128" s="18">
        <v>95214.29</v>
      </c>
      <c r="R128" s="18">
        <v>68010</v>
      </c>
      <c r="S128" s="18">
        <v>6732</v>
      </c>
      <c r="T128" s="18">
        <v>6665.0003000000006</v>
      </c>
      <c r="U128" s="31" t="s">
        <v>458</v>
      </c>
      <c r="V128" s="31">
        <v>0</v>
      </c>
      <c r="W128" s="18">
        <v>6732</v>
      </c>
      <c r="X128" s="18">
        <v>6665.0003000000006</v>
      </c>
      <c r="Y128" s="31" t="str">
        <f t="shared" si="19"/>
        <v>A-MLV-0.01</v>
      </c>
      <c r="Z128" s="18">
        <f t="shared" si="23"/>
        <v>215.00000967741937</v>
      </c>
      <c r="AA128" s="18">
        <f t="shared" si="20"/>
        <v>233.09873385944707</v>
      </c>
      <c r="AB128" s="18">
        <f t="shared" si="21"/>
        <v>7226.0607496428593</v>
      </c>
      <c r="AC128" s="39">
        <f t="shared" si="22"/>
        <v>0.28734677346494197</v>
      </c>
    </row>
    <row r="129" spans="1:29" x14ac:dyDescent="0.2">
      <c r="A129" s="31" t="str">
        <f t="shared" si="18"/>
        <v>Crouching Tiger-MLV-0.01</v>
      </c>
      <c r="B129">
        <v>1124</v>
      </c>
      <c r="C129" t="s">
        <v>406</v>
      </c>
      <c r="D129" s="100" t="s">
        <v>402</v>
      </c>
      <c r="E129" s="100" t="s">
        <v>398</v>
      </c>
      <c r="F129" s="160">
        <v>0.01</v>
      </c>
      <c r="G129" t="s">
        <v>269</v>
      </c>
      <c r="H129" t="s">
        <v>393</v>
      </c>
      <c r="I129">
        <v>200</v>
      </c>
      <c r="J129" t="s">
        <v>266</v>
      </c>
      <c r="K129" t="s">
        <v>269</v>
      </c>
      <c r="L129" t="s">
        <v>392</v>
      </c>
      <c r="M129" t="s">
        <v>411</v>
      </c>
      <c r="N129" t="s">
        <v>287</v>
      </c>
      <c r="O129" s="38">
        <v>7.0000000000000007E-2</v>
      </c>
      <c r="P129" s="31">
        <v>31</v>
      </c>
      <c r="Q129" s="18">
        <v>111157.14</v>
      </c>
      <c r="R129" s="18">
        <v>80549</v>
      </c>
      <c r="S129" s="18">
        <v>7872</v>
      </c>
      <c r="T129" s="18">
        <v>7780.9998000000005</v>
      </c>
      <c r="U129" s="31" t="s">
        <v>458</v>
      </c>
      <c r="V129" s="31">
        <v>0</v>
      </c>
      <c r="W129" s="18">
        <v>7872</v>
      </c>
      <c r="X129" s="18">
        <v>7780.9998000000005</v>
      </c>
      <c r="Y129" s="31" t="str">
        <f t="shared" si="19"/>
        <v>A-MLV-0.01</v>
      </c>
      <c r="Z129" s="18">
        <f t="shared" si="23"/>
        <v>250.99999354838712</v>
      </c>
      <c r="AA129" s="18">
        <f t="shared" si="20"/>
        <v>233.09873385944707</v>
      </c>
      <c r="AB129" s="18">
        <f t="shared" si="21"/>
        <v>7226.0607496428593</v>
      </c>
      <c r="AC129" s="39">
        <f t="shared" si="22"/>
        <v>0.93037965543229995</v>
      </c>
    </row>
    <row r="130" spans="1:29" x14ac:dyDescent="0.2">
      <c r="A130" s="31" t="str">
        <f t="shared" si="18"/>
        <v>Crouching Tiger-MLV-0.01</v>
      </c>
      <c r="B130">
        <v>1125</v>
      </c>
      <c r="C130" t="s">
        <v>395</v>
      </c>
      <c r="D130" s="100" t="s">
        <v>404</v>
      </c>
      <c r="E130" s="100" t="s">
        <v>398</v>
      </c>
      <c r="F130" s="160">
        <v>0.01</v>
      </c>
      <c r="G130" t="s">
        <v>269</v>
      </c>
      <c r="H130" t="s">
        <v>393</v>
      </c>
      <c r="I130">
        <v>200</v>
      </c>
      <c r="J130" t="s">
        <v>266</v>
      </c>
      <c r="K130" t="s">
        <v>265</v>
      </c>
      <c r="L130" t="s">
        <v>392</v>
      </c>
      <c r="M130" t="s">
        <v>411</v>
      </c>
      <c r="N130" t="s">
        <v>287</v>
      </c>
      <c r="O130" s="38">
        <v>7.0000000000000007E-2</v>
      </c>
      <c r="P130" s="31">
        <v>31</v>
      </c>
      <c r="Q130" s="18">
        <v>99642.86</v>
      </c>
      <c r="R130" s="18">
        <v>90584</v>
      </c>
      <c r="S130" s="18">
        <v>7219</v>
      </c>
      <c r="T130" s="18">
        <v>6975.0002000000004</v>
      </c>
      <c r="U130" s="31" t="s">
        <v>458</v>
      </c>
      <c r="V130" s="31">
        <v>0</v>
      </c>
      <c r="W130" s="18">
        <v>7219</v>
      </c>
      <c r="X130" s="18">
        <v>6975.0002000000004</v>
      </c>
      <c r="Y130" s="31" t="str">
        <f t="shared" si="19"/>
        <v>B-MLV-0.01</v>
      </c>
      <c r="Z130" s="18">
        <f t="shared" si="23"/>
        <v>225.0000064516129</v>
      </c>
      <c r="AA130" s="18">
        <f t="shared" si="20"/>
        <v>207.33333201075268</v>
      </c>
      <c r="AB130" s="18">
        <f t="shared" si="21"/>
        <v>6427.3332923333328</v>
      </c>
      <c r="AC130" s="39">
        <f t="shared" si="22"/>
        <v>0.46596704086344209</v>
      </c>
    </row>
    <row r="131" spans="1:29" x14ac:dyDescent="0.2">
      <c r="A131" s="31" t="str">
        <f t="shared" si="18"/>
        <v>Hidden Dragon-MLV-0.01</v>
      </c>
      <c r="B131">
        <v>1126</v>
      </c>
      <c r="C131" t="s">
        <v>406</v>
      </c>
      <c r="D131" s="100" t="s">
        <v>402</v>
      </c>
      <c r="E131" s="100" t="s">
        <v>404</v>
      </c>
      <c r="F131" s="160">
        <v>0.01</v>
      </c>
      <c r="G131" t="s">
        <v>269</v>
      </c>
      <c r="H131" t="s">
        <v>393</v>
      </c>
      <c r="I131">
        <v>200</v>
      </c>
      <c r="J131" t="s">
        <v>266</v>
      </c>
      <c r="K131" t="s">
        <v>269</v>
      </c>
      <c r="L131" t="s">
        <v>392</v>
      </c>
      <c r="M131" t="s">
        <v>411</v>
      </c>
      <c r="N131" t="s">
        <v>286</v>
      </c>
      <c r="O131" s="38">
        <v>7.0000000000000007E-2</v>
      </c>
      <c r="P131" s="31">
        <v>31</v>
      </c>
      <c r="Q131" s="18">
        <v>109385.71</v>
      </c>
      <c r="R131" s="18">
        <v>79265</v>
      </c>
      <c r="S131" s="18">
        <v>7746</v>
      </c>
      <c r="T131" s="18">
        <v>7656.9997000000012</v>
      </c>
      <c r="U131" s="31" t="s">
        <v>458</v>
      </c>
      <c r="V131" s="31">
        <v>0</v>
      </c>
      <c r="W131" s="18">
        <v>7746</v>
      </c>
      <c r="X131" s="18">
        <v>7656.9997000000012</v>
      </c>
      <c r="Y131" s="31" t="str">
        <f t="shared" si="19"/>
        <v>A-MLV-0.01</v>
      </c>
      <c r="Z131" s="18">
        <f t="shared" si="23"/>
        <v>246.99999032258069</v>
      </c>
      <c r="AA131" s="18">
        <f t="shared" si="20"/>
        <v>233.09873385944707</v>
      </c>
      <c r="AB131" s="18">
        <f t="shared" si="21"/>
        <v>7226.0607496428593</v>
      </c>
      <c r="AC131" s="39">
        <f t="shared" si="22"/>
        <v>0.85893146780565655</v>
      </c>
    </row>
    <row r="132" spans="1:29" x14ac:dyDescent="0.2">
      <c r="A132" s="31" t="str">
        <f t="shared" si="18"/>
        <v>Hidden Dragon-MLV-0.01</v>
      </c>
      <c r="B132">
        <v>1127</v>
      </c>
      <c r="C132" t="s">
        <v>406</v>
      </c>
      <c r="D132" s="100" t="s">
        <v>402</v>
      </c>
      <c r="E132" s="100" t="s">
        <v>394</v>
      </c>
      <c r="F132" s="160">
        <v>0.01</v>
      </c>
      <c r="G132" t="s">
        <v>269</v>
      </c>
      <c r="H132" t="s">
        <v>393</v>
      </c>
      <c r="I132">
        <v>200</v>
      </c>
      <c r="J132" t="s">
        <v>266</v>
      </c>
      <c r="K132" t="s">
        <v>269</v>
      </c>
      <c r="L132" t="s">
        <v>392</v>
      </c>
      <c r="M132" t="s">
        <v>411</v>
      </c>
      <c r="N132" t="s">
        <v>286</v>
      </c>
      <c r="O132" s="38">
        <v>7.0000000000000007E-2</v>
      </c>
      <c r="P132" s="31">
        <v>31</v>
      </c>
      <c r="Q132" s="18">
        <v>94771.43</v>
      </c>
      <c r="R132" s="18">
        <v>80315</v>
      </c>
      <c r="S132" s="18">
        <v>6822</v>
      </c>
      <c r="T132" s="18">
        <v>6634.0001000000002</v>
      </c>
      <c r="U132" s="31" t="s">
        <v>458</v>
      </c>
      <c r="V132" s="31">
        <v>0</v>
      </c>
      <c r="W132" s="18">
        <v>6822</v>
      </c>
      <c r="X132" s="18">
        <v>6634.0001000000002</v>
      </c>
      <c r="Y132" s="31" t="str">
        <f t="shared" si="19"/>
        <v>A-MLV-0.01</v>
      </c>
      <c r="Z132" s="18">
        <f t="shared" si="23"/>
        <v>214.00000322580647</v>
      </c>
      <c r="AA132" s="18">
        <f t="shared" si="20"/>
        <v>233.09873385944707</v>
      </c>
      <c r="AB132" s="18">
        <f t="shared" si="21"/>
        <v>7226.0607496428593</v>
      </c>
      <c r="AC132" s="39">
        <f t="shared" si="22"/>
        <v>0.2694846257242266</v>
      </c>
    </row>
    <row r="133" spans="1:29" x14ac:dyDescent="0.2">
      <c r="A133" s="31" t="str">
        <f t="shared" ref="A133:A164" si="24">CONCATENATE(N133,"-",J133,"-",F133)</f>
        <v>Hidden Dragon-MLV-0.01</v>
      </c>
      <c r="B133">
        <v>1128</v>
      </c>
      <c r="C133" t="s">
        <v>406</v>
      </c>
      <c r="D133" s="100" t="s">
        <v>402</v>
      </c>
      <c r="E133" s="100" t="s">
        <v>409</v>
      </c>
      <c r="F133" s="160">
        <v>0.01</v>
      </c>
      <c r="G133" t="s">
        <v>269</v>
      </c>
      <c r="H133" t="s">
        <v>393</v>
      </c>
      <c r="I133">
        <v>200</v>
      </c>
      <c r="J133" t="s">
        <v>266</v>
      </c>
      <c r="K133" t="s">
        <v>269</v>
      </c>
      <c r="L133" t="s">
        <v>392</v>
      </c>
      <c r="M133" t="s">
        <v>411</v>
      </c>
      <c r="N133" t="s">
        <v>286</v>
      </c>
      <c r="O133" s="38">
        <v>7.0000000000000007E-2</v>
      </c>
      <c r="P133" s="31">
        <v>31</v>
      </c>
      <c r="Q133" s="18">
        <v>94328.57</v>
      </c>
      <c r="R133" s="18">
        <v>70394</v>
      </c>
      <c r="S133" s="18">
        <v>6702</v>
      </c>
      <c r="T133" s="18">
        <v>6602.9999000000007</v>
      </c>
      <c r="U133" s="31" t="s">
        <v>458</v>
      </c>
      <c r="V133" s="31">
        <v>0</v>
      </c>
      <c r="W133" s="18">
        <v>6702</v>
      </c>
      <c r="X133" s="18">
        <v>6602.9999000000007</v>
      </c>
      <c r="Y133" s="31" t="str">
        <f t="shared" ref="Y133:Y164" si="25">CONCATENATE(C133,"-",J133,"-",F133)</f>
        <v>A-MLV-0.01</v>
      </c>
      <c r="Z133" s="18">
        <f t="shared" si="23"/>
        <v>212.99999677419356</v>
      </c>
      <c r="AA133" s="18">
        <f t="shared" ref="AA133:AA164" si="26">SUMIF($Y$6:$Y$205,Y133,$X$6:$X$205)/SUMIF($Y$6:$Y$205,Y133,$P$6:$P$205)</f>
        <v>233.09873385944707</v>
      </c>
      <c r="AB133" s="18">
        <f t="shared" ref="AB133:AB164" si="27">AA133*P133</f>
        <v>7226.0607496428593</v>
      </c>
      <c r="AC133" s="39">
        <f t="shared" ref="AC133:AC164" si="28">STANDARDIZE(Z133,Z$1,Z$2)</f>
        <v>0.25162247798351123</v>
      </c>
    </row>
    <row r="134" spans="1:29" x14ac:dyDescent="0.2">
      <c r="A134" s="31" t="str">
        <f t="shared" si="24"/>
        <v>Hidden Dragon-MLV-0.01</v>
      </c>
      <c r="B134">
        <v>1129</v>
      </c>
      <c r="C134" t="s">
        <v>406</v>
      </c>
      <c r="D134" s="100" t="s">
        <v>402</v>
      </c>
      <c r="E134" s="100" t="s">
        <v>397</v>
      </c>
      <c r="F134" s="160">
        <v>0.01</v>
      </c>
      <c r="G134" t="s">
        <v>269</v>
      </c>
      <c r="H134" t="s">
        <v>393</v>
      </c>
      <c r="I134">
        <v>200</v>
      </c>
      <c r="J134" t="s">
        <v>266</v>
      </c>
      <c r="K134" t="s">
        <v>269</v>
      </c>
      <c r="L134" t="s">
        <v>392</v>
      </c>
      <c r="M134" t="s">
        <v>411</v>
      </c>
      <c r="N134" t="s">
        <v>286</v>
      </c>
      <c r="O134" s="38">
        <v>7.0000000000000007E-2</v>
      </c>
      <c r="P134" s="31">
        <v>31</v>
      </c>
      <c r="Q134" s="18">
        <v>107614.29</v>
      </c>
      <c r="R134" s="18">
        <v>77981</v>
      </c>
      <c r="S134" s="18">
        <v>7621</v>
      </c>
      <c r="T134" s="18">
        <v>7533.0003000000006</v>
      </c>
      <c r="U134" s="31" t="s">
        <v>458</v>
      </c>
      <c r="V134" s="31">
        <v>0</v>
      </c>
      <c r="W134" s="18">
        <v>7621</v>
      </c>
      <c r="X134" s="18">
        <v>7533.0003000000006</v>
      </c>
      <c r="Y134" s="31" t="str">
        <f t="shared" si="25"/>
        <v>A-MLV-0.01</v>
      </c>
      <c r="Z134" s="18">
        <f t="shared" si="23"/>
        <v>243.00000967741937</v>
      </c>
      <c r="AA134" s="18">
        <f t="shared" si="26"/>
        <v>233.09873385944707</v>
      </c>
      <c r="AB134" s="18">
        <f t="shared" si="27"/>
        <v>7226.0607496428593</v>
      </c>
      <c r="AC134" s="39">
        <f t="shared" si="28"/>
        <v>0.78748368351523013</v>
      </c>
    </row>
    <row r="135" spans="1:29" x14ac:dyDescent="0.2">
      <c r="A135" s="31" t="str">
        <f t="shared" si="24"/>
        <v>Hidden Dragon-MLV-0.01</v>
      </c>
      <c r="B135">
        <v>1130</v>
      </c>
      <c r="C135" t="s">
        <v>395</v>
      </c>
      <c r="D135" s="100" t="s">
        <v>404</v>
      </c>
      <c r="E135" s="100" t="s">
        <v>403</v>
      </c>
      <c r="F135" s="160">
        <v>0.01</v>
      </c>
      <c r="G135" t="s">
        <v>269</v>
      </c>
      <c r="H135" t="s">
        <v>393</v>
      </c>
      <c r="I135">
        <v>200</v>
      </c>
      <c r="J135" t="s">
        <v>266</v>
      </c>
      <c r="K135" t="s">
        <v>265</v>
      </c>
      <c r="L135" t="s">
        <v>392</v>
      </c>
      <c r="M135" t="s">
        <v>411</v>
      </c>
      <c r="N135" t="s">
        <v>286</v>
      </c>
      <c r="O135" s="38">
        <v>7.0000000000000007E-2</v>
      </c>
      <c r="P135" s="31">
        <v>31</v>
      </c>
      <c r="Q135" s="18">
        <v>108942.86</v>
      </c>
      <c r="R135" s="18">
        <v>89297</v>
      </c>
      <c r="S135" s="18">
        <v>7817</v>
      </c>
      <c r="T135" s="18">
        <v>7626.0002000000004</v>
      </c>
      <c r="U135" s="31" t="s">
        <v>458</v>
      </c>
      <c r="V135" s="31">
        <v>0</v>
      </c>
      <c r="W135" s="18">
        <v>7817</v>
      </c>
      <c r="X135" s="18">
        <v>7626.0002000000004</v>
      </c>
      <c r="Y135" s="31" t="str">
        <f t="shared" si="25"/>
        <v>B-MLV-0.01</v>
      </c>
      <c r="Z135" s="18">
        <f t="shared" si="23"/>
        <v>246.0000064516129</v>
      </c>
      <c r="AA135" s="18">
        <f t="shared" si="26"/>
        <v>207.33333201075268</v>
      </c>
      <c r="AB135" s="18">
        <f t="shared" si="27"/>
        <v>6427.3332923333328</v>
      </c>
      <c r="AC135" s="39">
        <f t="shared" si="28"/>
        <v>0.84106972340115826</v>
      </c>
    </row>
    <row r="136" spans="1:29" x14ac:dyDescent="0.2">
      <c r="A136" s="31" t="str">
        <f t="shared" si="24"/>
        <v>Hidden Dragon-MLV-0.01</v>
      </c>
      <c r="B136">
        <v>1131</v>
      </c>
      <c r="C136" t="s">
        <v>395</v>
      </c>
      <c r="D136" s="100" t="s">
        <v>404</v>
      </c>
      <c r="E136" s="100" t="s">
        <v>404</v>
      </c>
      <c r="F136" s="160">
        <v>0.01</v>
      </c>
      <c r="G136" t="s">
        <v>269</v>
      </c>
      <c r="H136" t="s">
        <v>393</v>
      </c>
      <c r="I136">
        <v>200</v>
      </c>
      <c r="J136" t="s">
        <v>266</v>
      </c>
      <c r="K136" t="s">
        <v>265</v>
      </c>
      <c r="L136" t="s">
        <v>392</v>
      </c>
      <c r="M136" t="s">
        <v>411</v>
      </c>
      <c r="N136" t="s">
        <v>286</v>
      </c>
      <c r="O136" s="38">
        <v>7.0000000000000007E-2</v>
      </c>
      <c r="P136" s="31">
        <v>31</v>
      </c>
      <c r="Q136" s="18">
        <v>95214.29</v>
      </c>
      <c r="R136" s="18">
        <v>86558</v>
      </c>
      <c r="S136" s="18">
        <v>6898</v>
      </c>
      <c r="T136" s="18">
        <v>6665.0003000000006</v>
      </c>
      <c r="U136" s="31" t="s">
        <v>458</v>
      </c>
      <c r="V136" s="31">
        <v>0</v>
      </c>
      <c r="W136" s="18">
        <v>6898</v>
      </c>
      <c r="X136" s="18">
        <v>6665.0003000000006</v>
      </c>
      <c r="Y136" s="31" t="str">
        <f t="shared" si="25"/>
        <v>B-MLV-0.01</v>
      </c>
      <c r="Z136" s="18">
        <f t="shared" si="23"/>
        <v>215.00000967741937</v>
      </c>
      <c r="AA136" s="18">
        <f t="shared" si="26"/>
        <v>207.33333201075268</v>
      </c>
      <c r="AB136" s="18">
        <f t="shared" si="27"/>
        <v>6427.3332923333328</v>
      </c>
      <c r="AC136" s="39">
        <f t="shared" si="28"/>
        <v>0.28734677346494197</v>
      </c>
    </row>
    <row r="137" spans="1:29" x14ac:dyDescent="0.2">
      <c r="A137" s="31" t="str">
        <f t="shared" si="24"/>
        <v>Lotus Blossom-MLV-0.01</v>
      </c>
      <c r="B137">
        <v>1132</v>
      </c>
      <c r="C137" t="s">
        <v>406</v>
      </c>
      <c r="D137" s="100" t="s">
        <v>400</v>
      </c>
      <c r="E137" s="100" t="s">
        <v>403</v>
      </c>
      <c r="F137" s="160">
        <v>0.01</v>
      </c>
      <c r="G137" t="s">
        <v>269</v>
      </c>
      <c r="H137" t="s">
        <v>393</v>
      </c>
      <c r="I137">
        <v>200</v>
      </c>
      <c r="J137" t="s">
        <v>266</v>
      </c>
      <c r="K137" t="s">
        <v>269</v>
      </c>
      <c r="L137" t="s">
        <v>392</v>
      </c>
      <c r="M137" t="s">
        <v>411</v>
      </c>
      <c r="N137" t="s">
        <v>285</v>
      </c>
      <c r="O137" s="38">
        <v>7.0000000000000007E-2</v>
      </c>
      <c r="P137" s="31">
        <v>31</v>
      </c>
      <c r="Q137" s="18">
        <v>107614.29</v>
      </c>
      <c r="R137" s="18">
        <v>89679</v>
      </c>
      <c r="S137" s="18">
        <v>7734</v>
      </c>
      <c r="T137" s="18">
        <v>7533.0003000000006</v>
      </c>
      <c r="U137" s="31" t="s">
        <v>458</v>
      </c>
      <c r="V137" s="31">
        <v>0</v>
      </c>
      <c r="W137" s="18">
        <v>7734</v>
      </c>
      <c r="X137" s="18">
        <v>7533.0003000000006</v>
      </c>
      <c r="Y137" s="31" t="str">
        <f t="shared" si="25"/>
        <v>A-MLV-0.01</v>
      </c>
      <c r="Z137" s="18">
        <f t="shared" si="23"/>
        <v>243.00000967741937</v>
      </c>
      <c r="AA137" s="18">
        <f t="shared" si="26"/>
        <v>233.09873385944707</v>
      </c>
      <c r="AB137" s="18">
        <f t="shared" si="27"/>
        <v>7226.0607496428593</v>
      </c>
      <c r="AC137" s="39">
        <f t="shared" si="28"/>
        <v>0.78748368351523013</v>
      </c>
    </row>
    <row r="138" spans="1:29" x14ac:dyDescent="0.2">
      <c r="A138" s="31" t="str">
        <f t="shared" si="24"/>
        <v>Lotus Blossom-MLV-0.01</v>
      </c>
      <c r="B138">
        <v>1133</v>
      </c>
      <c r="C138" t="s">
        <v>406</v>
      </c>
      <c r="D138" s="100" t="s">
        <v>400</v>
      </c>
      <c r="E138" s="100" t="s">
        <v>396</v>
      </c>
      <c r="F138" s="160">
        <v>0.01</v>
      </c>
      <c r="G138" t="s">
        <v>269</v>
      </c>
      <c r="H138" t="s">
        <v>393</v>
      </c>
      <c r="I138">
        <v>200</v>
      </c>
      <c r="J138" t="s">
        <v>266</v>
      </c>
      <c r="K138" t="s">
        <v>269</v>
      </c>
      <c r="L138" t="s">
        <v>392</v>
      </c>
      <c r="M138" t="s">
        <v>411</v>
      </c>
      <c r="N138" t="s">
        <v>285</v>
      </c>
      <c r="O138" s="38">
        <v>7.0000000000000007E-2</v>
      </c>
      <c r="P138" s="31">
        <v>31</v>
      </c>
      <c r="Q138" s="18">
        <v>98757.14</v>
      </c>
      <c r="R138" s="18">
        <v>98757</v>
      </c>
      <c r="S138" s="18">
        <v>7213</v>
      </c>
      <c r="T138" s="18">
        <v>6912.9998000000005</v>
      </c>
      <c r="U138" s="31" t="s">
        <v>458</v>
      </c>
      <c r="V138" s="31">
        <v>0</v>
      </c>
      <c r="W138" s="18">
        <v>7213</v>
      </c>
      <c r="X138" s="18">
        <v>6912.9998000000005</v>
      </c>
      <c r="Y138" s="31" t="str">
        <f t="shared" si="25"/>
        <v>A-MLV-0.01</v>
      </c>
      <c r="Z138" s="18">
        <f t="shared" ref="Z138:Z169" si="29">X138/P138</f>
        <v>222.99999354838712</v>
      </c>
      <c r="AA138" s="18">
        <f t="shared" si="26"/>
        <v>233.09873385944707</v>
      </c>
      <c r="AB138" s="18">
        <f t="shared" si="27"/>
        <v>7226.0607496428593</v>
      </c>
      <c r="AC138" s="39">
        <f t="shared" si="28"/>
        <v>0.43024274538201185</v>
      </c>
    </row>
    <row r="139" spans="1:29" x14ac:dyDescent="0.2">
      <c r="A139" s="31" t="str">
        <f t="shared" si="24"/>
        <v>Lotus Blossom-MLV-0.01</v>
      </c>
      <c r="B139">
        <v>1134</v>
      </c>
      <c r="C139" t="s">
        <v>395</v>
      </c>
      <c r="D139" s="100" t="s">
        <v>404</v>
      </c>
      <c r="E139" s="100" t="s">
        <v>409</v>
      </c>
      <c r="F139" s="160">
        <v>0.01</v>
      </c>
      <c r="G139" t="s">
        <v>269</v>
      </c>
      <c r="H139" t="s">
        <v>393</v>
      </c>
      <c r="I139">
        <v>200</v>
      </c>
      <c r="J139" t="s">
        <v>266</v>
      </c>
      <c r="K139" t="s">
        <v>265</v>
      </c>
      <c r="L139" t="s">
        <v>392</v>
      </c>
      <c r="M139" t="s">
        <v>411</v>
      </c>
      <c r="N139" t="s">
        <v>285</v>
      </c>
      <c r="O139" s="38">
        <v>7.0000000000000007E-2</v>
      </c>
      <c r="P139" s="31">
        <v>31</v>
      </c>
      <c r="Q139" s="18">
        <v>109828.57</v>
      </c>
      <c r="R139" s="18">
        <v>94680</v>
      </c>
      <c r="S139" s="18">
        <v>7919</v>
      </c>
      <c r="T139" s="18">
        <v>7687.9999000000016</v>
      </c>
      <c r="U139" s="31" t="s">
        <v>458</v>
      </c>
      <c r="V139" s="31">
        <v>0</v>
      </c>
      <c r="W139" s="18">
        <v>7919</v>
      </c>
      <c r="X139" s="18">
        <v>7687.9999000000016</v>
      </c>
      <c r="Y139" s="31" t="str">
        <f t="shared" si="25"/>
        <v>B-MLV-0.01</v>
      </c>
      <c r="Z139" s="18">
        <f t="shared" si="29"/>
        <v>247.99999677419359</v>
      </c>
      <c r="AA139" s="18">
        <f t="shared" si="26"/>
        <v>207.33333201075268</v>
      </c>
      <c r="AB139" s="18">
        <f t="shared" si="27"/>
        <v>6427.3332923333328</v>
      </c>
      <c r="AC139" s="39">
        <f t="shared" si="28"/>
        <v>0.87679361554637192</v>
      </c>
    </row>
    <row r="140" spans="1:29" x14ac:dyDescent="0.2">
      <c r="A140" s="31" t="str">
        <f t="shared" si="24"/>
        <v>Mystic Diamond-MLV-0.01</v>
      </c>
      <c r="B140">
        <v>1135</v>
      </c>
      <c r="C140" t="s">
        <v>406</v>
      </c>
      <c r="D140" s="100" t="s">
        <v>400</v>
      </c>
      <c r="E140" s="100" t="s">
        <v>402</v>
      </c>
      <c r="F140" s="160">
        <v>0.01</v>
      </c>
      <c r="G140" t="s">
        <v>269</v>
      </c>
      <c r="H140" t="s">
        <v>393</v>
      </c>
      <c r="I140">
        <v>200</v>
      </c>
      <c r="J140" t="s">
        <v>266</v>
      </c>
      <c r="K140" t="s">
        <v>269</v>
      </c>
      <c r="L140" t="s">
        <v>392</v>
      </c>
      <c r="M140" t="s">
        <v>411</v>
      </c>
      <c r="N140" t="s">
        <v>284</v>
      </c>
      <c r="O140" s="38">
        <v>7.0000000000000007E-2</v>
      </c>
      <c r="P140" s="31">
        <v>31</v>
      </c>
      <c r="Q140" s="18">
        <v>105400</v>
      </c>
      <c r="R140" s="18">
        <v>86393</v>
      </c>
      <c r="S140" s="18">
        <v>7562</v>
      </c>
      <c r="T140" s="18">
        <v>7378.0000000000009</v>
      </c>
      <c r="U140" s="31" t="s">
        <v>458</v>
      </c>
      <c r="V140" s="31">
        <v>0</v>
      </c>
      <c r="W140" s="18">
        <v>7562</v>
      </c>
      <c r="X140" s="18">
        <v>7378.0000000000009</v>
      </c>
      <c r="Y140" s="31" t="str">
        <f t="shared" si="25"/>
        <v>A-MLV-0.01</v>
      </c>
      <c r="Z140" s="18">
        <f t="shared" si="29"/>
        <v>238.00000000000003</v>
      </c>
      <c r="AA140" s="18">
        <f t="shared" si="26"/>
        <v>233.09873385944707</v>
      </c>
      <c r="AB140" s="18">
        <f t="shared" si="27"/>
        <v>7226.0607496428593</v>
      </c>
      <c r="AC140" s="39">
        <f t="shared" si="28"/>
        <v>0.69817334814787124</v>
      </c>
    </row>
    <row r="141" spans="1:29" x14ac:dyDescent="0.2">
      <c r="A141" s="31" t="str">
        <f t="shared" si="24"/>
        <v>Mystic Diamond-MLV-0.01</v>
      </c>
      <c r="B141">
        <v>1136</v>
      </c>
      <c r="C141" t="s">
        <v>406</v>
      </c>
      <c r="D141" s="100" t="s">
        <v>400</v>
      </c>
      <c r="E141" s="100" t="s">
        <v>398</v>
      </c>
      <c r="F141" s="160">
        <v>0.01</v>
      </c>
      <c r="G141" t="s">
        <v>269</v>
      </c>
      <c r="H141" t="s">
        <v>393</v>
      </c>
      <c r="I141">
        <v>200</v>
      </c>
      <c r="J141" t="s">
        <v>266</v>
      </c>
      <c r="K141" t="s">
        <v>269</v>
      </c>
      <c r="L141" t="s">
        <v>392</v>
      </c>
      <c r="M141" t="s">
        <v>411</v>
      </c>
      <c r="N141" t="s">
        <v>284</v>
      </c>
      <c r="O141" s="38">
        <v>7.0000000000000007E-2</v>
      </c>
      <c r="P141" s="31">
        <v>31</v>
      </c>
      <c r="Q141" s="18">
        <v>108500</v>
      </c>
      <c r="R141" s="18">
        <v>108500</v>
      </c>
      <c r="S141" s="18">
        <v>7924</v>
      </c>
      <c r="T141" s="18">
        <v>7595.0000000000009</v>
      </c>
      <c r="U141" s="31" t="s">
        <v>458</v>
      </c>
      <c r="V141" s="31">
        <v>0</v>
      </c>
      <c r="W141" s="18">
        <v>7924</v>
      </c>
      <c r="X141" s="18">
        <v>7595.0000000000009</v>
      </c>
      <c r="Y141" s="31" t="str">
        <f t="shared" si="25"/>
        <v>A-MLV-0.01</v>
      </c>
      <c r="Z141" s="18">
        <f t="shared" si="29"/>
        <v>245.00000000000003</v>
      </c>
      <c r="AA141" s="18">
        <f t="shared" si="26"/>
        <v>233.09873385944707</v>
      </c>
      <c r="AB141" s="18">
        <f t="shared" si="27"/>
        <v>7226.0607496428593</v>
      </c>
      <c r="AC141" s="39">
        <f t="shared" si="28"/>
        <v>0.82320757566044334</v>
      </c>
    </row>
    <row r="142" spans="1:29" x14ac:dyDescent="0.2">
      <c r="A142" s="31" t="str">
        <f t="shared" si="24"/>
        <v>Mystic Diamond-MLV-0.01</v>
      </c>
      <c r="B142">
        <v>1137</v>
      </c>
      <c r="C142" t="s">
        <v>395</v>
      </c>
      <c r="D142" s="100" t="s">
        <v>404</v>
      </c>
      <c r="E142" s="100" t="s">
        <v>402</v>
      </c>
      <c r="F142" s="160">
        <v>0.01</v>
      </c>
      <c r="G142" t="s">
        <v>269</v>
      </c>
      <c r="H142" t="s">
        <v>393</v>
      </c>
      <c r="I142">
        <v>200</v>
      </c>
      <c r="J142" t="s">
        <v>266</v>
      </c>
      <c r="K142" t="s">
        <v>265</v>
      </c>
      <c r="L142" t="s">
        <v>392</v>
      </c>
      <c r="M142" t="s">
        <v>411</v>
      </c>
      <c r="N142" t="s">
        <v>284</v>
      </c>
      <c r="O142" s="38">
        <v>7.0000000000000007E-2</v>
      </c>
      <c r="P142" s="31">
        <v>31</v>
      </c>
      <c r="Q142" s="18">
        <v>93885.71</v>
      </c>
      <c r="R142" s="18">
        <v>88571</v>
      </c>
      <c r="S142" s="18">
        <v>6824</v>
      </c>
      <c r="T142" s="18">
        <v>6571.9997000000012</v>
      </c>
      <c r="U142" s="31" t="s">
        <v>458</v>
      </c>
      <c r="V142" s="31">
        <v>0</v>
      </c>
      <c r="W142" s="18">
        <v>6824</v>
      </c>
      <c r="X142" s="18">
        <v>6571.9997000000012</v>
      </c>
      <c r="Y142" s="31" t="str">
        <f t="shared" si="25"/>
        <v>B-MLV-0.01</v>
      </c>
      <c r="Z142" s="18">
        <f t="shared" si="29"/>
        <v>211.99999032258069</v>
      </c>
      <c r="AA142" s="18">
        <f t="shared" si="26"/>
        <v>207.33333201075268</v>
      </c>
      <c r="AB142" s="18">
        <f t="shared" si="27"/>
        <v>6427.3332923333328</v>
      </c>
      <c r="AC142" s="39">
        <f t="shared" si="28"/>
        <v>0.23376033024279633</v>
      </c>
    </row>
    <row r="143" spans="1:29" x14ac:dyDescent="0.2">
      <c r="A143" s="31" t="str">
        <f t="shared" si="24"/>
        <v>Ring of Fire-MLV-0.05</v>
      </c>
      <c r="B143">
        <v>1138</v>
      </c>
      <c r="C143" t="s">
        <v>401</v>
      </c>
      <c r="D143" s="100" t="s">
        <v>396</v>
      </c>
      <c r="E143" s="100" t="s">
        <v>403</v>
      </c>
      <c r="F143" s="160">
        <v>0.05</v>
      </c>
      <c r="G143" t="s">
        <v>269</v>
      </c>
      <c r="H143" t="s">
        <v>393</v>
      </c>
      <c r="I143">
        <v>90</v>
      </c>
      <c r="J143" t="s">
        <v>266</v>
      </c>
      <c r="K143" t="s">
        <v>269</v>
      </c>
      <c r="L143" t="s">
        <v>399</v>
      </c>
      <c r="M143" t="s">
        <v>411</v>
      </c>
      <c r="N143" t="s">
        <v>283</v>
      </c>
      <c r="O143" s="38">
        <v>4.36E-2</v>
      </c>
      <c r="P143" s="31">
        <v>31</v>
      </c>
      <c r="Q143" s="18">
        <v>126559.65</v>
      </c>
      <c r="R143" s="18">
        <v>38448</v>
      </c>
      <c r="S143" s="18">
        <v>5544</v>
      </c>
      <c r="T143" s="18">
        <v>5518.0007399999995</v>
      </c>
      <c r="U143" s="31" t="s">
        <v>458</v>
      </c>
      <c r="V143" s="31">
        <v>0</v>
      </c>
      <c r="W143" s="18">
        <v>5544</v>
      </c>
      <c r="X143" s="18">
        <v>5518.0007399999995</v>
      </c>
      <c r="Y143" s="31" t="str">
        <f t="shared" si="25"/>
        <v>C-MLV-0.05</v>
      </c>
      <c r="Z143" s="18">
        <f t="shared" si="29"/>
        <v>178.00002387096774</v>
      </c>
      <c r="AA143" s="18">
        <f t="shared" si="26"/>
        <v>189.44888490449438</v>
      </c>
      <c r="AB143" s="18">
        <f t="shared" si="27"/>
        <v>5872.9154320393254</v>
      </c>
      <c r="AC143" s="39">
        <f t="shared" si="28"/>
        <v>-0.37354817557588799</v>
      </c>
    </row>
    <row r="144" spans="1:29" x14ac:dyDescent="0.2">
      <c r="A144" s="31" t="str">
        <f t="shared" si="24"/>
        <v>Ring of Fire-MLV-0.05</v>
      </c>
      <c r="B144">
        <v>1139</v>
      </c>
      <c r="C144" t="s">
        <v>401</v>
      </c>
      <c r="D144" s="100" t="s">
        <v>396</v>
      </c>
      <c r="E144" s="100" t="s">
        <v>396</v>
      </c>
      <c r="F144" s="160">
        <v>0.05</v>
      </c>
      <c r="G144" t="s">
        <v>269</v>
      </c>
      <c r="H144" t="s">
        <v>393</v>
      </c>
      <c r="I144">
        <v>90</v>
      </c>
      <c r="J144" t="s">
        <v>266</v>
      </c>
      <c r="K144" t="s">
        <v>269</v>
      </c>
      <c r="L144" t="s">
        <v>399</v>
      </c>
      <c r="M144" t="s">
        <v>411</v>
      </c>
      <c r="N144" t="s">
        <v>283</v>
      </c>
      <c r="O144" s="38">
        <v>5.3600000000000002E-2</v>
      </c>
      <c r="P144" s="31">
        <v>31</v>
      </c>
      <c r="Q144" s="18">
        <v>87910.45</v>
      </c>
      <c r="R144" s="18">
        <v>28170</v>
      </c>
      <c r="S144" s="18">
        <v>4764</v>
      </c>
      <c r="T144" s="18">
        <v>4712.0001199999997</v>
      </c>
      <c r="U144" s="31" t="s">
        <v>458</v>
      </c>
      <c r="V144" s="31">
        <v>0</v>
      </c>
      <c r="W144" s="18">
        <v>4764</v>
      </c>
      <c r="X144" s="18">
        <v>4712.0001199999997</v>
      </c>
      <c r="Y144" s="31" t="str">
        <f t="shared" si="25"/>
        <v>C-MLV-0.05</v>
      </c>
      <c r="Z144" s="18">
        <f t="shared" si="29"/>
        <v>152.00000387096773</v>
      </c>
      <c r="AA144" s="18">
        <f t="shared" si="26"/>
        <v>189.44888490449438</v>
      </c>
      <c r="AB144" s="18">
        <f t="shared" si="27"/>
        <v>5872.9154320393254</v>
      </c>
      <c r="AC144" s="39">
        <f t="shared" si="28"/>
        <v>-0.83796137786323421</v>
      </c>
    </row>
    <row r="145" spans="1:29" x14ac:dyDescent="0.2">
      <c r="A145" s="31" t="str">
        <f t="shared" si="24"/>
        <v>Ring of Fire-MLV-0.05</v>
      </c>
      <c r="B145">
        <v>1140</v>
      </c>
      <c r="C145" t="s">
        <v>401</v>
      </c>
      <c r="D145" s="100" t="s">
        <v>396</v>
      </c>
      <c r="E145" s="100" t="s">
        <v>402</v>
      </c>
      <c r="F145" s="160">
        <v>0.05</v>
      </c>
      <c r="G145" t="s">
        <v>269</v>
      </c>
      <c r="H145" t="s">
        <v>393</v>
      </c>
      <c r="I145">
        <v>90</v>
      </c>
      <c r="J145" t="s">
        <v>266</v>
      </c>
      <c r="K145" t="s">
        <v>269</v>
      </c>
      <c r="L145" t="s">
        <v>399</v>
      </c>
      <c r="M145" t="s">
        <v>411</v>
      </c>
      <c r="N145" t="s">
        <v>283</v>
      </c>
      <c r="O145" s="38">
        <v>4.36E-2</v>
      </c>
      <c r="P145" s="31">
        <v>31</v>
      </c>
      <c r="Q145" s="18">
        <v>127981.65</v>
      </c>
      <c r="R145" s="18">
        <v>39391</v>
      </c>
      <c r="S145" s="18">
        <v>5615</v>
      </c>
      <c r="T145" s="18">
        <v>5579.9999399999997</v>
      </c>
      <c r="U145" s="31" t="s">
        <v>458</v>
      </c>
      <c r="V145" s="31">
        <v>0</v>
      </c>
      <c r="W145" s="18">
        <v>5615</v>
      </c>
      <c r="X145" s="18">
        <v>5579.9999399999997</v>
      </c>
      <c r="Y145" s="31" t="str">
        <f t="shared" si="25"/>
        <v>C-MLV-0.05</v>
      </c>
      <c r="Z145" s="18">
        <f t="shared" si="29"/>
        <v>179.99999806451612</v>
      </c>
      <c r="AA145" s="18">
        <f t="shared" si="26"/>
        <v>189.44888490449438</v>
      </c>
      <c r="AB145" s="18">
        <f t="shared" si="27"/>
        <v>5872.9154320393254</v>
      </c>
      <c r="AC145" s="39">
        <f t="shared" si="28"/>
        <v>-0.33782457152797352</v>
      </c>
    </row>
    <row r="146" spans="1:29" x14ac:dyDescent="0.2">
      <c r="A146" s="31" t="str">
        <f t="shared" si="24"/>
        <v>Ring of Fire-MLV-0.05</v>
      </c>
      <c r="B146">
        <v>1141</v>
      </c>
      <c r="C146" t="s">
        <v>401</v>
      </c>
      <c r="D146" s="100" t="s">
        <v>396</v>
      </c>
      <c r="E146" s="100" t="s">
        <v>398</v>
      </c>
      <c r="F146" s="160">
        <v>0.05</v>
      </c>
      <c r="G146" t="s">
        <v>269</v>
      </c>
      <c r="H146" t="s">
        <v>393</v>
      </c>
      <c r="I146">
        <v>90</v>
      </c>
      <c r="J146" t="s">
        <v>266</v>
      </c>
      <c r="K146" t="s">
        <v>269</v>
      </c>
      <c r="L146" t="s">
        <v>399</v>
      </c>
      <c r="M146" t="s">
        <v>411</v>
      </c>
      <c r="N146" t="s">
        <v>283</v>
      </c>
      <c r="O146" s="38">
        <v>5.3600000000000002E-2</v>
      </c>
      <c r="P146" s="31">
        <v>31</v>
      </c>
      <c r="Q146" s="18">
        <v>102947.75</v>
      </c>
      <c r="R146" s="18">
        <v>33446</v>
      </c>
      <c r="S146" s="18">
        <v>5588</v>
      </c>
      <c r="T146" s="18">
        <v>5517.9994000000006</v>
      </c>
      <c r="U146" s="31" t="s">
        <v>458</v>
      </c>
      <c r="V146" s="31">
        <v>0</v>
      </c>
      <c r="W146" s="18">
        <v>5588</v>
      </c>
      <c r="X146" s="18">
        <v>5517.9994000000006</v>
      </c>
      <c r="Y146" s="31" t="str">
        <f t="shared" si="25"/>
        <v>C-MLV-0.05</v>
      </c>
      <c r="Z146" s="18">
        <f t="shared" si="29"/>
        <v>177.99998064516132</v>
      </c>
      <c r="AA146" s="18">
        <f t="shared" si="26"/>
        <v>189.44888490449438</v>
      </c>
      <c r="AB146" s="18">
        <f t="shared" si="27"/>
        <v>5872.9154320393254</v>
      </c>
      <c r="AC146" s="39">
        <f t="shared" si="28"/>
        <v>-0.3735489476766472</v>
      </c>
    </row>
    <row r="147" spans="1:29" x14ac:dyDescent="0.2">
      <c r="A147" s="31" t="str">
        <f t="shared" si="24"/>
        <v>Ring of Fire-MLV-0.05</v>
      </c>
      <c r="B147">
        <v>1142</v>
      </c>
      <c r="C147" t="s">
        <v>401</v>
      </c>
      <c r="D147" s="100" t="s">
        <v>396</v>
      </c>
      <c r="E147" s="100" t="s">
        <v>404</v>
      </c>
      <c r="F147" s="160">
        <v>0.05</v>
      </c>
      <c r="G147" t="s">
        <v>269</v>
      </c>
      <c r="H147" t="s">
        <v>393</v>
      </c>
      <c r="I147">
        <v>90</v>
      </c>
      <c r="J147" t="s">
        <v>266</v>
      </c>
      <c r="K147" t="s">
        <v>269</v>
      </c>
      <c r="L147" t="s">
        <v>399</v>
      </c>
      <c r="M147" t="s">
        <v>411</v>
      </c>
      <c r="N147" t="s">
        <v>283</v>
      </c>
      <c r="O147" s="38">
        <v>4.36E-2</v>
      </c>
      <c r="P147" s="31">
        <v>31</v>
      </c>
      <c r="Q147" s="18">
        <v>113761.45</v>
      </c>
      <c r="R147" s="18">
        <v>53222</v>
      </c>
      <c r="S147" s="18">
        <v>5196</v>
      </c>
      <c r="T147" s="18">
        <v>4959.9992199999997</v>
      </c>
      <c r="U147" s="31" t="s">
        <v>458</v>
      </c>
      <c r="V147" s="31">
        <v>0</v>
      </c>
      <c r="W147" s="18">
        <v>5196</v>
      </c>
      <c r="X147" s="18">
        <v>4959.9992199999997</v>
      </c>
      <c r="Y147" s="31" t="str">
        <f t="shared" si="25"/>
        <v>C-MLV-0.05</v>
      </c>
      <c r="Z147" s="18">
        <f t="shared" si="29"/>
        <v>159.99997483870968</v>
      </c>
      <c r="AA147" s="18">
        <f t="shared" si="26"/>
        <v>189.44888490449438</v>
      </c>
      <c r="AB147" s="18">
        <f t="shared" si="27"/>
        <v>5872.9154320393254</v>
      </c>
      <c r="AC147" s="39">
        <f t="shared" si="28"/>
        <v>-0.69506563642400321</v>
      </c>
    </row>
    <row r="148" spans="1:29" x14ac:dyDescent="0.2">
      <c r="A148" s="31" t="str">
        <f t="shared" si="24"/>
        <v>Ring of Fire-MLV-0.05</v>
      </c>
      <c r="B148">
        <v>1143</v>
      </c>
      <c r="C148" t="s">
        <v>401</v>
      </c>
      <c r="D148" s="100" t="s">
        <v>396</v>
      </c>
      <c r="E148" s="100" t="s">
        <v>394</v>
      </c>
      <c r="F148" s="160">
        <v>0.05</v>
      </c>
      <c r="G148" t="s">
        <v>269</v>
      </c>
      <c r="H148" t="s">
        <v>393</v>
      </c>
      <c r="I148">
        <v>90</v>
      </c>
      <c r="J148" t="s">
        <v>266</v>
      </c>
      <c r="K148" t="s">
        <v>269</v>
      </c>
      <c r="L148" t="s">
        <v>399</v>
      </c>
      <c r="M148" t="s">
        <v>411</v>
      </c>
      <c r="N148" t="s">
        <v>283</v>
      </c>
      <c r="O148" s="38">
        <v>5.3600000000000002E-2</v>
      </c>
      <c r="P148" s="31">
        <v>31</v>
      </c>
      <c r="Q148" s="18">
        <v>101791.05</v>
      </c>
      <c r="R148" s="18">
        <v>29763</v>
      </c>
      <c r="S148" s="18">
        <v>5456</v>
      </c>
      <c r="T148" s="18">
        <v>5456.0002800000002</v>
      </c>
      <c r="U148" s="31" t="s">
        <v>458</v>
      </c>
      <c r="V148" s="31">
        <v>0</v>
      </c>
      <c r="W148" s="18">
        <v>5456</v>
      </c>
      <c r="X148" s="18">
        <v>5456.0002800000002</v>
      </c>
      <c r="Y148" s="31" t="str">
        <f t="shared" si="25"/>
        <v>C-MLV-0.05</v>
      </c>
      <c r="Z148" s="18">
        <f t="shared" si="29"/>
        <v>176.00000903225808</v>
      </c>
      <c r="AA148" s="18">
        <f t="shared" si="26"/>
        <v>189.44888490449438</v>
      </c>
      <c r="AB148" s="18">
        <f t="shared" si="27"/>
        <v>5872.9154320393254</v>
      </c>
      <c r="AC148" s="39">
        <f t="shared" si="28"/>
        <v>-0.4092725056289942</v>
      </c>
    </row>
    <row r="149" spans="1:29" x14ac:dyDescent="0.2">
      <c r="A149" s="31" t="str">
        <f t="shared" si="24"/>
        <v>Sushi Fever-MLV-0.01</v>
      </c>
      <c r="B149">
        <v>1144</v>
      </c>
      <c r="C149" t="s">
        <v>406</v>
      </c>
      <c r="D149" s="100" t="s">
        <v>400</v>
      </c>
      <c r="E149" s="100" t="s">
        <v>404</v>
      </c>
      <c r="F149" s="160">
        <v>0.01</v>
      </c>
      <c r="G149" t="s">
        <v>269</v>
      </c>
      <c r="H149" t="s">
        <v>393</v>
      </c>
      <c r="I149">
        <v>200</v>
      </c>
      <c r="J149" t="s">
        <v>266</v>
      </c>
      <c r="K149" t="s">
        <v>269</v>
      </c>
      <c r="L149" t="s">
        <v>392</v>
      </c>
      <c r="M149" t="s">
        <v>411</v>
      </c>
      <c r="N149" t="s">
        <v>282</v>
      </c>
      <c r="O149" s="38">
        <v>7.0000000000000007E-2</v>
      </c>
      <c r="P149" s="31">
        <v>31</v>
      </c>
      <c r="Q149" s="18">
        <v>89900</v>
      </c>
      <c r="R149" s="18">
        <v>68106</v>
      </c>
      <c r="S149" s="18">
        <v>6398</v>
      </c>
      <c r="T149" s="18">
        <v>6293.0000000000009</v>
      </c>
      <c r="U149" s="31" t="s">
        <v>458</v>
      </c>
      <c r="V149" s="31">
        <v>0</v>
      </c>
      <c r="W149" s="18">
        <v>6398</v>
      </c>
      <c r="X149" s="18">
        <v>6293.0000000000009</v>
      </c>
      <c r="Y149" s="31" t="str">
        <f t="shared" si="25"/>
        <v>A-MLV-0.01</v>
      </c>
      <c r="Z149" s="18">
        <f t="shared" si="29"/>
        <v>203.00000000000003</v>
      </c>
      <c r="AA149" s="18">
        <f t="shared" si="26"/>
        <v>233.09873385944707</v>
      </c>
      <c r="AB149" s="18">
        <f t="shared" si="27"/>
        <v>7226.0607496428593</v>
      </c>
      <c r="AC149" s="39">
        <f t="shared" si="28"/>
        <v>7.3002210585011107E-2</v>
      </c>
    </row>
    <row r="150" spans="1:29" x14ac:dyDescent="0.2">
      <c r="A150" s="31" t="str">
        <f t="shared" si="24"/>
        <v>Sushi Fever-MLV-0.01</v>
      </c>
      <c r="B150">
        <v>1145</v>
      </c>
      <c r="C150" t="s">
        <v>406</v>
      </c>
      <c r="D150" s="100" t="s">
        <v>400</v>
      </c>
      <c r="E150" s="100" t="s">
        <v>394</v>
      </c>
      <c r="F150" s="160">
        <v>0.01</v>
      </c>
      <c r="G150" t="s">
        <v>269</v>
      </c>
      <c r="H150" t="s">
        <v>393</v>
      </c>
      <c r="I150">
        <v>200</v>
      </c>
      <c r="J150" t="s">
        <v>266</v>
      </c>
      <c r="K150" t="s">
        <v>269</v>
      </c>
      <c r="L150" t="s">
        <v>392</v>
      </c>
      <c r="M150" t="s">
        <v>411</v>
      </c>
      <c r="N150" t="s">
        <v>282</v>
      </c>
      <c r="O150" s="38">
        <v>7.0000000000000007E-2</v>
      </c>
      <c r="P150" s="31">
        <v>31</v>
      </c>
      <c r="Q150" s="18">
        <v>102742.86</v>
      </c>
      <c r="R150" s="18">
        <v>87070</v>
      </c>
      <c r="S150" s="18">
        <v>7396</v>
      </c>
      <c r="T150" s="18">
        <v>7192.0002000000004</v>
      </c>
      <c r="U150" s="31" t="s">
        <v>458</v>
      </c>
      <c r="V150" s="31">
        <v>0</v>
      </c>
      <c r="W150" s="18">
        <v>7396</v>
      </c>
      <c r="X150" s="18">
        <v>7192.0002000000004</v>
      </c>
      <c r="Y150" s="31" t="str">
        <f t="shared" si="25"/>
        <v>A-MLV-0.01</v>
      </c>
      <c r="Z150" s="18">
        <f t="shared" si="29"/>
        <v>232.0000064516129</v>
      </c>
      <c r="AA150" s="18">
        <f t="shared" si="26"/>
        <v>233.09873385944707</v>
      </c>
      <c r="AB150" s="18">
        <f t="shared" si="27"/>
        <v>7226.0607496428593</v>
      </c>
      <c r="AC150" s="39">
        <f t="shared" si="28"/>
        <v>0.59100126837601419</v>
      </c>
    </row>
    <row r="151" spans="1:29" x14ac:dyDescent="0.2">
      <c r="A151" s="31" t="str">
        <f t="shared" si="24"/>
        <v>Sushi Fever-MLV-0.01</v>
      </c>
      <c r="B151">
        <v>1146</v>
      </c>
      <c r="C151" t="s">
        <v>395</v>
      </c>
      <c r="D151" s="100" t="s">
        <v>404</v>
      </c>
      <c r="E151" s="100" t="s">
        <v>394</v>
      </c>
      <c r="F151" s="160">
        <v>0.01</v>
      </c>
      <c r="G151" t="s">
        <v>269</v>
      </c>
      <c r="H151" t="s">
        <v>393</v>
      </c>
      <c r="I151">
        <v>200</v>
      </c>
      <c r="J151" t="s">
        <v>266</v>
      </c>
      <c r="K151" t="s">
        <v>265</v>
      </c>
      <c r="L151" t="s">
        <v>392</v>
      </c>
      <c r="M151" t="s">
        <v>411</v>
      </c>
      <c r="N151" t="s">
        <v>282</v>
      </c>
      <c r="O151" s="38">
        <v>7.0000000000000007E-2</v>
      </c>
      <c r="P151" s="31">
        <v>31</v>
      </c>
      <c r="Q151" s="18">
        <v>91671.43</v>
      </c>
      <c r="R151" s="18">
        <v>80414</v>
      </c>
      <c r="S151" s="18">
        <v>6620</v>
      </c>
      <c r="T151" s="18">
        <v>6417.0001000000002</v>
      </c>
      <c r="U151" s="31" t="s">
        <v>458</v>
      </c>
      <c r="V151" s="31">
        <v>0</v>
      </c>
      <c r="W151" s="18">
        <v>6620</v>
      </c>
      <c r="X151" s="18">
        <v>6417.0001000000002</v>
      </c>
      <c r="Y151" s="31" t="str">
        <f t="shared" si="25"/>
        <v>B-MLV-0.01</v>
      </c>
      <c r="Z151" s="18">
        <f t="shared" si="29"/>
        <v>207.00000322580647</v>
      </c>
      <c r="AA151" s="18">
        <f t="shared" si="26"/>
        <v>207.33333201075268</v>
      </c>
      <c r="AB151" s="18">
        <f t="shared" si="27"/>
        <v>6427.3332923333328</v>
      </c>
      <c r="AC151" s="39">
        <f t="shared" si="28"/>
        <v>0.14445039821165456</v>
      </c>
    </row>
    <row r="152" spans="1:29" x14ac:dyDescent="0.2">
      <c r="A152" s="31" t="str">
        <f t="shared" si="24"/>
        <v>Fifty Hand Poker-Poker-0.01</v>
      </c>
      <c r="B152">
        <v>1147</v>
      </c>
      <c r="C152" t="s">
        <v>406</v>
      </c>
      <c r="D152" s="100" t="s">
        <v>410</v>
      </c>
      <c r="E152" s="100" t="s">
        <v>403</v>
      </c>
      <c r="F152" s="160">
        <v>0.01</v>
      </c>
      <c r="G152" t="s">
        <v>269</v>
      </c>
      <c r="H152" t="s">
        <v>393</v>
      </c>
      <c r="I152">
        <v>250</v>
      </c>
      <c r="J152" t="s">
        <v>272</v>
      </c>
      <c r="K152" t="s">
        <v>269</v>
      </c>
      <c r="L152" t="s">
        <v>392</v>
      </c>
      <c r="M152" t="s">
        <v>391</v>
      </c>
      <c r="N152" t="s">
        <v>281</v>
      </c>
      <c r="O152" s="38">
        <v>2.5000000000000001E-2</v>
      </c>
      <c r="P152" s="31">
        <v>31</v>
      </c>
      <c r="Q152" s="18">
        <v>162440</v>
      </c>
      <c r="R152" s="18">
        <v>196897</v>
      </c>
      <c r="S152" s="18">
        <v>4352</v>
      </c>
      <c r="T152" s="18">
        <v>4061</v>
      </c>
      <c r="U152" s="31" t="s">
        <v>862</v>
      </c>
      <c r="V152" s="31">
        <v>465</v>
      </c>
      <c r="W152" s="18">
        <v>3887</v>
      </c>
      <c r="X152" s="18">
        <v>3596</v>
      </c>
      <c r="Y152" s="31" t="str">
        <f t="shared" si="25"/>
        <v>A-Poker-0.01</v>
      </c>
      <c r="Z152" s="18">
        <f t="shared" si="29"/>
        <v>116</v>
      </c>
      <c r="AA152" s="18">
        <f t="shared" si="26"/>
        <v>99.8</v>
      </c>
      <c r="AB152" s="18">
        <f t="shared" si="27"/>
        <v>3093.7999999999997</v>
      </c>
      <c r="AC152" s="39">
        <f t="shared" si="28"/>
        <v>-1.4809946170712418</v>
      </c>
    </row>
    <row r="153" spans="1:29" x14ac:dyDescent="0.2">
      <c r="A153" s="31" t="str">
        <f t="shared" si="24"/>
        <v>Fifty Hand Poker-Poker-0.01</v>
      </c>
      <c r="B153">
        <v>1148</v>
      </c>
      <c r="C153" t="s">
        <v>406</v>
      </c>
      <c r="D153" s="100" t="s">
        <v>410</v>
      </c>
      <c r="E153" s="100" t="s">
        <v>396</v>
      </c>
      <c r="F153" s="160">
        <v>0.01</v>
      </c>
      <c r="G153" t="s">
        <v>269</v>
      </c>
      <c r="H153" t="s">
        <v>393</v>
      </c>
      <c r="I153">
        <v>250</v>
      </c>
      <c r="J153" t="s">
        <v>272</v>
      </c>
      <c r="K153" t="s">
        <v>269</v>
      </c>
      <c r="L153" t="s">
        <v>392</v>
      </c>
      <c r="M153" t="s">
        <v>391</v>
      </c>
      <c r="N153" t="s">
        <v>281</v>
      </c>
      <c r="O153" s="38">
        <v>2.5000000000000001E-2</v>
      </c>
      <c r="P153" s="31">
        <v>31</v>
      </c>
      <c r="Q153" s="18">
        <v>121520</v>
      </c>
      <c r="R153" s="18">
        <v>88378</v>
      </c>
      <c r="S153" s="18">
        <v>3144</v>
      </c>
      <c r="T153" s="18">
        <v>3038</v>
      </c>
      <c r="U153" s="31" t="s">
        <v>862</v>
      </c>
      <c r="V153" s="31">
        <v>465</v>
      </c>
      <c r="W153" s="18">
        <v>2679</v>
      </c>
      <c r="X153" s="18">
        <v>2573</v>
      </c>
      <c r="Y153" s="31" t="str">
        <f t="shared" si="25"/>
        <v>A-Poker-0.01</v>
      </c>
      <c r="Z153" s="18">
        <f t="shared" si="29"/>
        <v>83</v>
      </c>
      <c r="AA153" s="18">
        <f t="shared" si="26"/>
        <v>99.8</v>
      </c>
      <c r="AB153" s="18">
        <f t="shared" si="27"/>
        <v>3093.7999999999997</v>
      </c>
      <c r="AC153" s="39">
        <f t="shared" si="28"/>
        <v>-2.0704416896305102</v>
      </c>
    </row>
    <row r="154" spans="1:29" x14ac:dyDescent="0.2">
      <c r="A154" s="31" t="str">
        <f t="shared" si="24"/>
        <v>Fifty Hand Poker-Poker-0.01</v>
      </c>
      <c r="B154">
        <v>1149</v>
      </c>
      <c r="C154" t="s">
        <v>406</v>
      </c>
      <c r="D154" s="100" t="s">
        <v>410</v>
      </c>
      <c r="E154" s="100" t="s">
        <v>402</v>
      </c>
      <c r="F154" s="160">
        <v>0.01</v>
      </c>
      <c r="G154" t="s">
        <v>269</v>
      </c>
      <c r="H154" t="s">
        <v>393</v>
      </c>
      <c r="I154">
        <v>250</v>
      </c>
      <c r="J154" t="s">
        <v>272</v>
      </c>
      <c r="K154" t="s">
        <v>269</v>
      </c>
      <c r="L154" t="s">
        <v>392</v>
      </c>
      <c r="M154" t="s">
        <v>391</v>
      </c>
      <c r="N154" t="s">
        <v>281</v>
      </c>
      <c r="O154" s="38">
        <v>2.5000000000000001E-2</v>
      </c>
      <c r="P154" s="31">
        <v>31</v>
      </c>
      <c r="Q154" s="18">
        <v>128960</v>
      </c>
      <c r="R154" s="18">
        <v>161200</v>
      </c>
      <c r="S154" s="18">
        <v>3460</v>
      </c>
      <c r="T154" s="18">
        <v>3224</v>
      </c>
      <c r="U154" s="31" t="s">
        <v>862</v>
      </c>
      <c r="V154" s="31">
        <v>465</v>
      </c>
      <c r="W154" s="18">
        <v>2995</v>
      </c>
      <c r="X154" s="18">
        <v>2759</v>
      </c>
      <c r="Y154" s="31" t="str">
        <f t="shared" si="25"/>
        <v>A-Poker-0.01</v>
      </c>
      <c r="Z154" s="18">
        <f t="shared" si="29"/>
        <v>89</v>
      </c>
      <c r="AA154" s="18">
        <f t="shared" si="26"/>
        <v>99.8</v>
      </c>
      <c r="AB154" s="18">
        <f t="shared" si="27"/>
        <v>3093.7999999999997</v>
      </c>
      <c r="AC154" s="39">
        <f t="shared" si="28"/>
        <v>-1.963269494619734</v>
      </c>
    </row>
    <row r="155" spans="1:29" x14ac:dyDescent="0.2">
      <c r="A155" s="31" t="str">
        <f t="shared" si="24"/>
        <v>Fifty Hand Poker-Poker-0.01</v>
      </c>
      <c r="B155">
        <v>1150</v>
      </c>
      <c r="C155" t="s">
        <v>406</v>
      </c>
      <c r="D155" s="100" t="s">
        <v>410</v>
      </c>
      <c r="E155" s="100" t="s">
        <v>398</v>
      </c>
      <c r="F155" s="160">
        <v>0.01</v>
      </c>
      <c r="G155" t="s">
        <v>269</v>
      </c>
      <c r="H155" t="s">
        <v>393</v>
      </c>
      <c r="I155">
        <v>250</v>
      </c>
      <c r="J155" t="s">
        <v>272</v>
      </c>
      <c r="K155" t="s">
        <v>269</v>
      </c>
      <c r="L155" t="s">
        <v>392</v>
      </c>
      <c r="M155" t="s">
        <v>391</v>
      </c>
      <c r="N155" t="s">
        <v>281</v>
      </c>
      <c r="O155" s="38">
        <v>2.5000000000000001E-2</v>
      </c>
      <c r="P155" s="31">
        <v>31</v>
      </c>
      <c r="Q155" s="18">
        <v>135160</v>
      </c>
      <c r="R155" s="18">
        <v>128724</v>
      </c>
      <c r="S155" s="18">
        <v>3570</v>
      </c>
      <c r="T155" s="18">
        <v>3379</v>
      </c>
      <c r="U155" s="31" t="s">
        <v>862</v>
      </c>
      <c r="V155" s="31">
        <v>465</v>
      </c>
      <c r="W155" s="18">
        <v>3105</v>
      </c>
      <c r="X155" s="18">
        <v>2914</v>
      </c>
      <c r="Y155" s="31" t="str">
        <f t="shared" si="25"/>
        <v>A-Poker-0.01</v>
      </c>
      <c r="Z155" s="18">
        <f t="shared" si="29"/>
        <v>94</v>
      </c>
      <c r="AA155" s="18">
        <f t="shared" si="26"/>
        <v>99.8</v>
      </c>
      <c r="AB155" s="18">
        <f t="shared" si="27"/>
        <v>3093.7999999999997</v>
      </c>
      <c r="AC155" s="39">
        <f t="shared" si="28"/>
        <v>-1.8739593321107539</v>
      </c>
    </row>
    <row r="156" spans="1:29" x14ac:dyDescent="0.2">
      <c r="A156" s="31" t="str">
        <f t="shared" si="24"/>
        <v>Fifty Hand Poker-Poker-0.01</v>
      </c>
      <c r="B156">
        <v>1151</v>
      </c>
      <c r="C156" t="s">
        <v>406</v>
      </c>
      <c r="D156" s="100" t="s">
        <v>410</v>
      </c>
      <c r="E156" s="100" t="s">
        <v>404</v>
      </c>
      <c r="F156" s="160">
        <v>0.01</v>
      </c>
      <c r="G156" t="s">
        <v>269</v>
      </c>
      <c r="H156" t="s">
        <v>393</v>
      </c>
      <c r="I156">
        <v>250</v>
      </c>
      <c r="J156" t="s">
        <v>272</v>
      </c>
      <c r="K156" t="s">
        <v>269</v>
      </c>
      <c r="L156" t="s">
        <v>392</v>
      </c>
      <c r="M156" t="s">
        <v>391</v>
      </c>
      <c r="N156" t="s">
        <v>281</v>
      </c>
      <c r="O156" s="38">
        <v>2.5000000000000001E-2</v>
      </c>
      <c r="P156" s="31">
        <v>31</v>
      </c>
      <c r="Q156" s="18">
        <v>163680</v>
      </c>
      <c r="R156" s="18">
        <v>218240</v>
      </c>
      <c r="S156" s="18">
        <v>4406</v>
      </c>
      <c r="T156" s="18">
        <v>4092</v>
      </c>
      <c r="U156" s="31" t="s">
        <v>862</v>
      </c>
      <c r="V156" s="31">
        <v>465</v>
      </c>
      <c r="W156" s="18">
        <v>3941</v>
      </c>
      <c r="X156" s="18">
        <v>3627</v>
      </c>
      <c r="Y156" s="31" t="str">
        <f t="shared" si="25"/>
        <v>A-Poker-0.01</v>
      </c>
      <c r="Z156" s="18">
        <f t="shared" si="29"/>
        <v>117</v>
      </c>
      <c r="AA156" s="18">
        <f t="shared" si="26"/>
        <v>99.8</v>
      </c>
      <c r="AB156" s="18">
        <f t="shared" si="27"/>
        <v>3093.7999999999997</v>
      </c>
      <c r="AC156" s="39">
        <f t="shared" si="28"/>
        <v>-1.4631325845694458</v>
      </c>
    </row>
    <row r="157" spans="1:29" x14ac:dyDescent="0.2">
      <c r="A157" s="31" t="str">
        <f t="shared" si="24"/>
        <v>Pawn Shop-MLV-0.05</v>
      </c>
      <c r="B157">
        <v>1152</v>
      </c>
      <c r="C157" t="s">
        <v>406</v>
      </c>
      <c r="D157" s="100" t="s">
        <v>398</v>
      </c>
      <c r="E157" s="100" t="s">
        <v>398</v>
      </c>
      <c r="F157" s="160">
        <v>0.05</v>
      </c>
      <c r="G157" t="s">
        <v>269</v>
      </c>
      <c r="H157" t="s">
        <v>393</v>
      </c>
      <c r="I157">
        <v>75</v>
      </c>
      <c r="J157" t="s">
        <v>266</v>
      </c>
      <c r="K157" t="s">
        <v>269</v>
      </c>
      <c r="L157" t="s">
        <v>392</v>
      </c>
      <c r="M157" t="s">
        <v>391</v>
      </c>
      <c r="N157" t="s">
        <v>276</v>
      </c>
      <c r="O157" s="38">
        <v>5.9400000000000001E-2</v>
      </c>
      <c r="P157" s="31">
        <v>31</v>
      </c>
      <c r="Q157" s="18">
        <v>114814.8</v>
      </c>
      <c r="R157" s="18">
        <v>47840</v>
      </c>
      <c r="S157" s="18">
        <v>6956</v>
      </c>
      <c r="T157" s="18">
        <v>6819.9991200000004</v>
      </c>
      <c r="U157" s="31" t="s">
        <v>458</v>
      </c>
      <c r="V157" s="31">
        <v>0</v>
      </c>
      <c r="W157" s="18">
        <v>6956</v>
      </c>
      <c r="X157" s="18">
        <v>6819.9991200000004</v>
      </c>
      <c r="Y157" s="31" t="str">
        <f t="shared" si="25"/>
        <v>A-MLV-0.05</v>
      </c>
      <c r="Z157" s="18">
        <f t="shared" si="29"/>
        <v>219.99997161290324</v>
      </c>
      <c r="AA157" s="18">
        <f t="shared" si="26"/>
        <v>218.63273690322583</v>
      </c>
      <c r="AB157" s="18">
        <f t="shared" si="27"/>
        <v>6777.6148440000006</v>
      </c>
      <c r="AC157" s="39">
        <f t="shared" si="28"/>
        <v>0.3766562560642977</v>
      </c>
    </row>
    <row r="158" spans="1:29" x14ac:dyDescent="0.2">
      <c r="A158" s="31" t="str">
        <f t="shared" si="24"/>
        <v>Pawn Shop-MLV-0.05</v>
      </c>
      <c r="B158">
        <v>1153</v>
      </c>
      <c r="C158" t="s">
        <v>406</v>
      </c>
      <c r="D158" s="100" t="s">
        <v>396</v>
      </c>
      <c r="E158" s="100" t="s">
        <v>402</v>
      </c>
      <c r="F158" s="160">
        <v>0.05</v>
      </c>
      <c r="G158" t="s">
        <v>269</v>
      </c>
      <c r="H158" t="s">
        <v>393</v>
      </c>
      <c r="I158">
        <v>75</v>
      </c>
      <c r="J158" t="s">
        <v>266</v>
      </c>
      <c r="K158" t="s">
        <v>269</v>
      </c>
      <c r="L158" t="s">
        <v>392</v>
      </c>
      <c r="M158" t="s">
        <v>391</v>
      </c>
      <c r="N158" t="s">
        <v>276</v>
      </c>
      <c r="O158" s="38">
        <v>5.9400000000000001E-2</v>
      </c>
      <c r="P158" s="31">
        <v>31</v>
      </c>
      <c r="Q158" s="18">
        <v>108552.2</v>
      </c>
      <c r="R158" s="18">
        <v>42321</v>
      </c>
      <c r="S158" s="18">
        <v>6530</v>
      </c>
      <c r="T158" s="18">
        <v>6448.0006800000001</v>
      </c>
      <c r="U158" s="31" t="s">
        <v>458</v>
      </c>
      <c r="V158" s="31">
        <v>0</v>
      </c>
      <c r="W158" s="18">
        <v>6530</v>
      </c>
      <c r="X158" s="18">
        <v>6448.0006800000001</v>
      </c>
      <c r="Y158" s="31" t="str">
        <f t="shared" si="25"/>
        <v>A-MLV-0.05</v>
      </c>
      <c r="Z158" s="18">
        <f t="shared" si="29"/>
        <v>208.00002193548389</v>
      </c>
      <c r="AA158" s="18">
        <f t="shared" si="26"/>
        <v>218.63273690322583</v>
      </c>
      <c r="AB158" s="18">
        <f t="shared" si="27"/>
        <v>6777.6148440000006</v>
      </c>
      <c r="AC158" s="39">
        <f t="shared" si="28"/>
        <v>0.16231276490631674</v>
      </c>
    </row>
    <row r="159" spans="1:29" x14ac:dyDescent="0.2">
      <c r="A159" s="31" t="str">
        <f t="shared" si="24"/>
        <v>Pawn Shop-MLV-0.05</v>
      </c>
      <c r="B159">
        <v>1154</v>
      </c>
      <c r="C159" t="s">
        <v>406</v>
      </c>
      <c r="D159" s="100" t="s">
        <v>396</v>
      </c>
      <c r="E159" s="100" t="s">
        <v>404</v>
      </c>
      <c r="F159" s="160">
        <v>0.05</v>
      </c>
      <c r="G159" t="s">
        <v>269</v>
      </c>
      <c r="H159" t="s">
        <v>393</v>
      </c>
      <c r="I159">
        <v>75</v>
      </c>
      <c r="J159" t="s">
        <v>266</v>
      </c>
      <c r="K159" t="s">
        <v>269</v>
      </c>
      <c r="L159" t="s">
        <v>392</v>
      </c>
      <c r="M159" t="s">
        <v>391</v>
      </c>
      <c r="N159" t="s">
        <v>276</v>
      </c>
      <c r="O159" s="38">
        <v>5.9400000000000001E-2</v>
      </c>
      <c r="P159" s="31">
        <v>31</v>
      </c>
      <c r="Q159" s="18">
        <v>110117.85</v>
      </c>
      <c r="R159" s="18">
        <v>45456</v>
      </c>
      <c r="S159" s="18">
        <v>6665</v>
      </c>
      <c r="T159" s="18">
        <v>6541.0002900000009</v>
      </c>
      <c r="U159" s="31" t="s">
        <v>458</v>
      </c>
      <c r="V159" s="31">
        <v>0</v>
      </c>
      <c r="W159" s="18">
        <v>6665</v>
      </c>
      <c r="X159" s="18">
        <v>6541.0002900000009</v>
      </c>
      <c r="Y159" s="31" t="str">
        <f t="shared" si="25"/>
        <v>A-MLV-0.05</v>
      </c>
      <c r="Z159" s="18">
        <f t="shared" si="29"/>
        <v>211.00000935483874</v>
      </c>
      <c r="AA159" s="18">
        <f t="shared" si="26"/>
        <v>218.63273690322583</v>
      </c>
      <c r="AB159" s="18">
        <f t="shared" si="27"/>
        <v>6777.6148440000006</v>
      </c>
      <c r="AC159" s="39">
        <f t="shared" si="28"/>
        <v>0.21589863769581222</v>
      </c>
    </row>
    <row r="160" spans="1:29" x14ac:dyDescent="0.2">
      <c r="A160" s="31" t="str">
        <f t="shared" si="24"/>
        <v>Pawn Shop-MLV-0.05</v>
      </c>
      <c r="B160">
        <v>1155</v>
      </c>
      <c r="C160" t="s">
        <v>406</v>
      </c>
      <c r="D160" s="100" t="s">
        <v>398</v>
      </c>
      <c r="E160" s="100" t="s">
        <v>403</v>
      </c>
      <c r="F160" s="160">
        <v>0.05</v>
      </c>
      <c r="G160" t="s">
        <v>269</v>
      </c>
      <c r="H160" t="s">
        <v>393</v>
      </c>
      <c r="I160">
        <v>75</v>
      </c>
      <c r="J160" t="s">
        <v>266</v>
      </c>
      <c r="K160" t="s">
        <v>269</v>
      </c>
      <c r="L160" t="s">
        <v>392</v>
      </c>
      <c r="M160" t="s">
        <v>391</v>
      </c>
      <c r="N160" t="s">
        <v>276</v>
      </c>
      <c r="O160" s="38">
        <v>5.9400000000000001E-2</v>
      </c>
      <c r="P160" s="31">
        <v>31</v>
      </c>
      <c r="Q160" s="18">
        <v>113249.15</v>
      </c>
      <c r="R160" s="18">
        <v>50333</v>
      </c>
      <c r="S160" s="18">
        <v>6906</v>
      </c>
      <c r="T160" s="18">
        <v>6726.9995099999996</v>
      </c>
      <c r="U160" s="31" t="s">
        <v>458</v>
      </c>
      <c r="V160" s="31">
        <v>0</v>
      </c>
      <c r="W160" s="18">
        <v>6906</v>
      </c>
      <c r="X160" s="18">
        <v>6726.9995099999996</v>
      </c>
      <c r="Y160" s="31" t="str">
        <f t="shared" si="25"/>
        <v>A-MLV-0.05</v>
      </c>
      <c r="Z160" s="18">
        <f t="shared" si="29"/>
        <v>216.99998419354839</v>
      </c>
      <c r="AA160" s="18">
        <f t="shared" si="26"/>
        <v>218.63273690322583</v>
      </c>
      <c r="AB160" s="18">
        <f t="shared" si="27"/>
        <v>6777.6148440000006</v>
      </c>
      <c r="AC160" s="39">
        <f t="shared" si="28"/>
        <v>0.3230703832748022</v>
      </c>
    </row>
    <row r="161" spans="1:29" x14ac:dyDescent="0.2">
      <c r="A161" s="31" t="str">
        <f t="shared" si="24"/>
        <v>Hollywood-MLV-0.05</v>
      </c>
      <c r="B161">
        <v>1156</v>
      </c>
      <c r="C161" t="s">
        <v>406</v>
      </c>
      <c r="D161" s="100" t="s">
        <v>398</v>
      </c>
      <c r="E161" s="100" t="s">
        <v>396</v>
      </c>
      <c r="F161" s="160">
        <v>0.05</v>
      </c>
      <c r="G161" t="s">
        <v>269</v>
      </c>
      <c r="H161" t="s">
        <v>393</v>
      </c>
      <c r="I161">
        <v>75</v>
      </c>
      <c r="J161" t="s">
        <v>266</v>
      </c>
      <c r="K161" t="s">
        <v>269</v>
      </c>
      <c r="L161" t="s">
        <v>392</v>
      </c>
      <c r="M161" t="s">
        <v>391</v>
      </c>
      <c r="N161" t="s">
        <v>280</v>
      </c>
      <c r="O161" s="38">
        <v>5.9400000000000001E-2</v>
      </c>
      <c r="P161" s="31">
        <v>31</v>
      </c>
      <c r="Q161" s="18">
        <v>116902.35</v>
      </c>
      <c r="R161" s="18">
        <v>61125</v>
      </c>
      <c r="S161" s="18">
        <v>7233</v>
      </c>
      <c r="T161" s="18">
        <v>6943.9995900000004</v>
      </c>
      <c r="U161" s="31" t="s">
        <v>458</v>
      </c>
      <c r="V161" s="31">
        <v>0</v>
      </c>
      <c r="W161" s="18">
        <v>7233</v>
      </c>
      <c r="X161" s="18">
        <v>6943.9995900000004</v>
      </c>
      <c r="Y161" s="31" t="str">
        <f t="shared" si="25"/>
        <v>A-MLV-0.05</v>
      </c>
      <c r="Z161" s="18">
        <f t="shared" si="29"/>
        <v>223.99998677419356</v>
      </c>
      <c r="AA161" s="18">
        <f t="shared" si="26"/>
        <v>218.63273690322583</v>
      </c>
      <c r="AB161" s="18">
        <f t="shared" si="27"/>
        <v>6777.6148440000006</v>
      </c>
      <c r="AC161" s="39">
        <f t="shared" si="28"/>
        <v>0.44810465688294221</v>
      </c>
    </row>
    <row r="162" spans="1:29" x14ac:dyDescent="0.2">
      <c r="A162" s="31" t="str">
        <f t="shared" si="24"/>
        <v>Hollywood-MLV-0.05</v>
      </c>
      <c r="B162">
        <v>1157</v>
      </c>
      <c r="C162" t="s">
        <v>406</v>
      </c>
      <c r="D162" s="100" t="s">
        <v>398</v>
      </c>
      <c r="E162" s="100" t="s">
        <v>402</v>
      </c>
      <c r="F162" s="160">
        <v>0.05</v>
      </c>
      <c r="G162" t="s">
        <v>269</v>
      </c>
      <c r="H162" t="s">
        <v>393</v>
      </c>
      <c r="I162">
        <v>75</v>
      </c>
      <c r="J162" t="s">
        <v>266</v>
      </c>
      <c r="K162" t="s">
        <v>269</v>
      </c>
      <c r="L162" t="s">
        <v>392</v>
      </c>
      <c r="M162" t="s">
        <v>391</v>
      </c>
      <c r="N162" t="s">
        <v>280</v>
      </c>
      <c r="O162" s="38">
        <v>5.9400000000000001E-2</v>
      </c>
      <c r="P162" s="31">
        <v>31</v>
      </c>
      <c r="Q162" s="18">
        <v>115858.6</v>
      </c>
      <c r="R162" s="18">
        <v>73561</v>
      </c>
      <c r="S162" s="18">
        <v>7272</v>
      </c>
      <c r="T162" s="18">
        <v>6882.0008400000006</v>
      </c>
      <c r="U162" s="31" t="s">
        <v>458</v>
      </c>
      <c r="V162" s="31">
        <v>0</v>
      </c>
      <c r="W162" s="18">
        <v>7272</v>
      </c>
      <c r="X162" s="18">
        <v>6882.0008400000006</v>
      </c>
      <c r="Y162" s="31" t="str">
        <f t="shared" si="25"/>
        <v>A-MLV-0.05</v>
      </c>
      <c r="Z162" s="18">
        <f t="shared" si="29"/>
        <v>222.0000270967742</v>
      </c>
      <c r="AA162" s="18">
        <f t="shared" si="26"/>
        <v>218.63273690322583</v>
      </c>
      <c r="AB162" s="18">
        <f t="shared" si="27"/>
        <v>6777.6148440000006</v>
      </c>
      <c r="AC162" s="39">
        <f t="shared" si="28"/>
        <v>0.41238131212259621</v>
      </c>
    </row>
    <row r="163" spans="1:29" x14ac:dyDescent="0.2">
      <c r="A163" s="31" t="str">
        <f t="shared" si="24"/>
        <v>Cool Cats-MLV-0.05</v>
      </c>
      <c r="B163">
        <v>1158</v>
      </c>
      <c r="C163" t="s">
        <v>406</v>
      </c>
      <c r="D163" s="100" t="s">
        <v>396</v>
      </c>
      <c r="E163" s="100" t="s">
        <v>394</v>
      </c>
      <c r="F163" s="160">
        <v>0.05</v>
      </c>
      <c r="G163" t="s">
        <v>269</v>
      </c>
      <c r="H163" t="s">
        <v>393</v>
      </c>
      <c r="I163">
        <v>75</v>
      </c>
      <c r="J163" t="s">
        <v>266</v>
      </c>
      <c r="K163" t="s">
        <v>269</v>
      </c>
      <c r="L163" t="s">
        <v>392</v>
      </c>
      <c r="M163" t="s">
        <v>391</v>
      </c>
      <c r="N163" t="s">
        <v>275</v>
      </c>
      <c r="O163" s="38">
        <v>5.9400000000000001E-2</v>
      </c>
      <c r="P163" s="31">
        <v>31</v>
      </c>
      <c r="Q163" s="18">
        <v>123643.1</v>
      </c>
      <c r="R163" s="18">
        <v>77869</v>
      </c>
      <c r="S163" s="18">
        <v>7698</v>
      </c>
      <c r="T163" s="18">
        <v>7344.4001400000006</v>
      </c>
      <c r="U163" s="31" t="s">
        <v>458</v>
      </c>
      <c r="V163" s="31">
        <v>0</v>
      </c>
      <c r="W163" s="18">
        <v>7698</v>
      </c>
      <c r="X163" s="18">
        <v>7344.4001400000006</v>
      </c>
      <c r="Y163" s="31" t="str">
        <f t="shared" si="25"/>
        <v>A-MLV-0.05</v>
      </c>
      <c r="Z163" s="18">
        <f t="shared" si="29"/>
        <v>236.91613354838711</v>
      </c>
      <c r="AA163" s="18">
        <f t="shared" si="26"/>
        <v>218.63273690322583</v>
      </c>
      <c r="AB163" s="18">
        <f t="shared" si="27"/>
        <v>6777.6148440000006</v>
      </c>
      <c r="AC163" s="39">
        <f t="shared" si="28"/>
        <v>0.67881329036155502</v>
      </c>
    </row>
    <row r="164" spans="1:29" x14ac:dyDescent="0.2">
      <c r="A164" s="31" t="str">
        <f t="shared" si="24"/>
        <v>Cool Cats-MLV-0.05</v>
      </c>
      <c r="B164">
        <v>1159</v>
      </c>
      <c r="C164" t="s">
        <v>406</v>
      </c>
      <c r="D164" s="100" t="s">
        <v>396</v>
      </c>
      <c r="E164" s="100" t="s">
        <v>403</v>
      </c>
      <c r="F164" s="160">
        <v>0.05</v>
      </c>
      <c r="G164" t="s">
        <v>269</v>
      </c>
      <c r="H164" t="s">
        <v>393</v>
      </c>
      <c r="I164">
        <v>75</v>
      </c>
      <c r="J164" t="s">
        <v>266</v>
      </c>
      <c r="K164" t="s">
        <v>269</v>
      </c>
      <c r="L164" t="s">
        <v>392</v>
      </c>
      <c r="M164" t="s">
        <v>391</v>
      </c>
      <c r="N164" t="s">
        <v>275</v>
      </c>
      <c r="O164" s="38">
        <v>5.9400000000000001E-2</v>
      </c>
      <c r="P164" s="31">
        <v>31</v>
      </c>
      <c r="Q164" s="18">
        <v>125989</v>
      </c>
      <c r="R164" s="18">
        <v>47715</v>
      </c>
      <c r="S164" s="18">
        <v>7180</v>
      </c>
      <c r="T164" s="18">
        <v>7483.7466000000004</v>
      </c>
      <c r="U164" s="31" t="s">
        <v>458</v>
      </c>
      <c r="V164" s="31">
        <v>0</v>
      </c>
      <c r="W164" s="18">
        <v>7180</v>
      </c>
      <c r="X164" s="18">
        <v>7483.7466000000004</v>
      </c>
      <c r="Y164" s="31" t="str">
        <f t="shared" si="25"/>
        <v>A-MLV-0.05</v>
      </c>
      <c r="Z164" s="18">
        <f t="shared" si="29"/>
        <v>241.41118064516129</v>
      </c>
      <c r="AA164" s="18">
        <f t="shared" si="26"/>
        <v>218.63273690322583</v>
      </c>
      <c r="AB164" s="18">
        <f t="shared" si="27"/>
        <v>6777.6148440000006</v>
      </c>
      <c r="AC164" s="39">
        <f t="shared" si="28"/>
        <v>0.75910396770123933</v>
      </c>
    </row>
    <row r="165" spans="1:29" x14ac:dyDescent="0.2">
      <c r="A165" s="31" t="str">
        <f t="shared" ref="A165:A196" si="30">CONCATENATE(N165,"-",J165,"-",F165)</f>
        <v>Big Doggies-MLV-0.01</v>
      </c>
      <c r="B165">
        <v>1160</v>
      </c>
      <c r="C165" t="s">
        <v>395</v>
      </c>
      <c r="D165" s="100" t="s">
        <v>394</v>
      </c>
      <c r="E165" s="100" t="s">
        <v>403</v>
      </c>
      <c r="F165" s="160">
        <v>0.01</v>
      </c>
      <c r="G165" t="s">
        <v>269</v>
      </c>
      <c r="H165" t="s">
        <v>393</v>
      </c>
      <c r="I165">
        <v>300</v>
      </c>
      <c r="J165" t="s">
        <v>266</v>
      </c>
      <c r="K165" t="s">
        <v>265</v>
      </c>
      <c r="L165" t="s">
        <v>392</v>
      </c>
      <c r="M165" t="s">
        <v>391</v>
      </c>
      <c r="N165" t="s">
        <v>279</v>
      </c>
      <c r="O165" s="38">
        <v>8.1900000000000001E-2</v>
      </c>
      <c r="P165" s="31">
        <v>31</v>
      </c>
      <c r="Q165" s="18">
        <v>71916.97</v>
      </c>
      <c r="R165" s="18">
        <v>36880</v>
      </c>
      <c r="S165" s="18">
        <v>5998</v>
      </c>
      <c r="T165" s="18">
        <v>5889.9998430000005</v>
      </c>
      <c r="U165" s="31" t="s">
        <v>458</v>
      </c>
      <c r="V165" s="31">
        <v>0</v>
      </c>
      <c r="W165" s="18">
        <v>5998</v>
      </c>
      <c r="X165" s="18">
        <v>5889.9998430000005</v>
      </c>
      <c r="Y165" s="31" t="str">
        <f t="shared" ref="Y165:Y196" si="31">CONCATENATE(C165,"-",J165,"-",F165)</f>
        <v>B-MLV-0.01</v>
      </c>
      <c r="Z165" s="18">
        <f t="shared" si="29"/>
        <v>189.9999949354839</v>
      </c>
      <c r="AA165" s="18">
        <f t="shared" ref="AA165:AA196" si="32">SUMIF($Y$6:$Y$205,Y165,$X$6:$X$205)/SUMIF($Y$6:$Y$205,Y165,$P$6:$P$205)</f>
        <v>207.33333201075268</v>
      </c>
      <c r="AB165" s="18">
        <f t="shared" ref="AB165:AB196" si="33">AA165*P165</f>
        <v>6427.3332923333328</v>
      </c>
      <c r="AC165" s="39">
        <f t="shared" ref="AC165:AC196" si="34">STANDARDIZE(Z165,Z$1,Z$2)</f>
        <v>-0.1592043024008887</v>
      </c>
    </row>
    <row r="166" spans="1:29" x14ac:dyDescent="0.2">
      <c r="A166" s="31" t="str">
        <f t="shared" si="30"/>
        <v>Big Doggies-MLV-0.01</v>
      </c>
      <c r="B166">
        <v>1161</v>
      </c>
      <c r="C166" t="s">
        <v>395</v>
      </c>
      <c r="D166" s="100" t="s">
        <v>394</v>
      </c>
      <c r="E166" s="100" t="s">
        <v>404</v>
      </c>
      <c r="F166" s="160">
        <v>0.01</v>
      </c>
      <c r="G166" t="s">
        <v>269</v>
      </c>
      <c r="H166" t="s">
        <v>393</v>
      </c>
      <c r="I166">
        <v>300</v>
      </c>
      <c r="J166" t="s">
        <v>266</v>
      </c>
      <c r="K166" t="s">
        <v>265</v>
      </c>
      <c r="L166" t="s">
        <v>392</v>
      </c>
      <c r="M166" t="s">
        <v>391</v>
      </c>
      <c r="N166" t="s">
        <v>279</v>
      </c>
      <c r="O166" s="38">
        <v>8.1900000000000001E-2</v>
      </c>
      <c r="P166" s="31">
        <v>31</v>
      </c>
      <c r="Q166" s="18">
        <v>64725.27</v>
      </c>
      <c r="R166" s="18">
        <v>37851</v>
      </c>
      <c r="S166" s="18">
        <v>5469</v>
      </c>
      <c r="T166" s="18">
        <v>5300.999613</v>
      </c>
      <c r="U166" s="31" t="s">
        <v>458</v>
      </c>
      <c r="V166" s="31">
        <v>0</v>
      </c>
      <c r="W166" s="18">
        <v>5469</v>
      </c>
      <c r="X166" s="18">
        <v>5300.999613</v>
      </c>
      <c r="Y166" s="31" t="str">
        <f t="shared" si="31"/>
        <v>B-MLV-0.01</v>
      </c>
      <c r="Z166" s="18">
        <f t="shared" si="29"/>
        <v>170.99998751612904</v>
      </c>
      <c r="AA166" s="18">
        <f t="shared" si="32"/>
        <v>207.33333201075268</v>
      </c>
      <c r="AB166" s="18">
        <f t="shared" si="33"/>
        <v>6427.3332923333328</v>
      </c>
      <c r="AC166" s="39">
        <f t="shared" si="34"/>
        <v>-0.49858305245977041</v>
      </c>
    </row>
    <row r="167" spans="1:29" x14ac:dyDescent="0.2">
      <c r="A167" s="31" t="str">
        <f t="shared" si="30"/>
        <v>Big Doggies-MLV-0.01</v>
      </c>
      <c r="B167">
        <v>1162</v>
      </c>
      <c r="C167" t="s">
        <v>395</v>
      </c>
      <c r="D167" s="100" t="s">
        <v>394</v>
      </c>
      <c r="E167" s="100" t="s">
        <v>410</v>
      </c>
      <c r="F167" s="160">
        <v>0.01</v>
      </c>
      <c r="G167" t="s">
        <v>269</v>
      </c>
      <c r="H167" t="s">
        <v>393</v>
      </c>
      <c r="I167">
        <v>300</v>
      </c>
      <c r="J167" t="s">
        <v>266</v>
      </c>
      <c r="K167" t="s">
        <v>265</v>
      </c>
      <c r="L167" t="s">
        <v>392</v>
      </c>
      <c r="M167" t="s">
        <v>391</v>
      </c>
      <c r="N167" t="s">
        <v>279</v>
      </c>
      <c r="O167" s="38">
        <v>8.1900000000000001E-2</v>
      </c>
      <c r="P167" s="31">
        <v>31</v>
      </c>
      <c r="Q167" s="18">
        <v>67374.850000000006</v>
      </c>
      <c r="R167" s="18">
        <v>40104</v>
      </c>
      <c r="S167" s="18">
        <v>5702</v>
      </c>
      <c r="T167" s="18">
        <v>5518.0002150000009</v>
      </c>
      <c r="U167" s="31" t="s">
        <v>458</v>
      </c>
      <c r="V167" s="31">
        <v>0</v>
      </c>
      <c r="W167" s="18">
        <v>5702</v>
      </c>
      <c r="X167" s="18">
        <v>5518.0002150000009</v>
      </c>
      <c r="Y167" s="31" t="str">
        <f t="shared" si="31"/>
        <v>B-MLV-0.01</v>
      </c>
      <c r="Z167" s="18">
        <f t="shared" si="29"/>
        <v>178.0000069354839</v>
      </c>
      <c r="AA167" s="18">
        <f t="shared" si="32"/>
        <v>207.33333201075268</v>
      </c>
      <c r="AB167" s="18">
        <f t="shared" si="33"/>
        <v>6427.3332923333328</v>
      </c>
      <c r="AC167" s="39">
        <f t="shared" si="34"/>
        <v>-0.37354847807805081</v>
      </c>
    </row>
    <row r="168" spans="1:29" x14ac:dyDescent="0.2">
      <c r="A168" s="31" t="str">
        <f t="shared" si="30"/>
        <v>Darling Diva-Reels-0.25</v>
      </c>
      <c r="B168">
        <v>1163</v>
      </c>
      <c r="C168" t="s">
        <v>395</v>
      </c>
      <c r="D168" s="100" t="s">
        <v>403</v>
      </c>
      <c r="E168" s="100" t="s">
        <v>403</v>
      </c>
      <c r="F168" s="160">
        <v>0.25</v>
      </c>
      <c r="G168" t="s">
        <v>269</v>
      </c>
      <c r="H168" t="s">
        <v>393</v>
      </c>
      <c r="I168">
        <v>4</v>
      </c>
      <c r="J168" t="s">
        <v>270</v>
      </c>
      <c r="K168" t="s">
        <v>269</v>
      </c>
      <c r="L168" t="s">
        <v>392</v>
      </c>
      <c r="M168" t="s">
        <v>391</v>
      </c>
      <c r="N168" t="s">
        <v>278</v>
      </c>
      <c r="O168" s="38">
        <v>5.2400000000000002E-2</v>
      </c>
      <c r="P168" s="31">
        <v>31</v>
      </c>
      <c r="Q168" s="18">
        <v>126011.5</v>
      </c>
      <c r="R168" s="18">
        <v>242330</v>
      </c>
      <c r="S168" s="18">
        <v>6867</v>
      </c>
      <c r="T168" s="18">
        <v>6603.0026000000007</v>
      </c>
      <c r="U168" s="31" t="s">
        <v>458</v>
      </c>
      <c r="V168" s="31">
        <v>0</v>
      </c>
      <c r="W168" s="18">
        <v>6867</v>
      </c>
      <c r="X168" s="18">
        <v>6603.0026000000007</v>
      </c>
      <c r="Y168" s="31" t="str">
        <f t="shared" si="31"/>
        <v>B-Reels-0.25</v>
      </c>
      <c r="Z168" s="18">
        <f t="shared" si="29"/>
        <v>213.00008387096776</v>
      </c>
      <c r="AA168" s="18">
        <f t="shared" si="32"/>
        <v>203.35696385869565</v>
      </c>
      <c r="AB168" s="18">
        <f t="shared" si="33"/>
        <v>6304.0658796195648</v>
      </c>
      <c r="AC168" s="39">
        <f t="shared" si="34"/>
        <v>0.25162403370892267</v>
      </c>
    </row>
    <row r="169" spans="1:29" x14ac:dyDescent="0.2">
      <c r="A169" s="31" t="str">
        <f t="shared" si="30"/>
        <v>Darling Diva-Reels-0.25</v>
      </c>
      <c r="B169">
        <v>1164</v>
      </c>
      <c r="C169" t="s">
        <v>395</v>
      </c>
      <c r="D169" s="100" t="s">
        <v>403</v>
      </c>
      <c r="E169" s="100" t="s">
        <v>396</v>
      </c>
      <c r="F169" s="160">
        <v>0.25</v>
      </c>
      <c r="G169" t="s">
        <v>269</v>
      </c>
      <c r="H169" t="s">
        <v>393</v>
      </c>
      <c r="I169">
        <v>4</v>
      </c>
      <c r="J169" t="s">
        <v>270</v>
      </c>
      <c r="K169" t="s">
        <v>269</v>
      </c>
      <c r="L169" t="s">
        <v>392</v>
      </c>
      <c r="M169" t="s">
        <v>391</v>
      </c>
      <c r="N169" t="s">
        <v>278</v>
      </c>
      <c r="O169" s="38">
        <v>6.7900000000000002E-2</v>
      </c>
      <c r="P169" s="31">
        <v>31</v>
      </c>
      <c r="Q169" s="18">
        <v>98159</v>
      </c>
      <c r="R169" s="18">
        <v>144351</v>
      </c>
      <c r="S169" s="18">
        <v>6754</v>
      </c>
      <c r="T169" s="18">
        <v>6664.9961000000003</v>
      </c>
      <c r="U169" s="31" t="s">
        <v>458</v>
      </c>
      <c r="V169" s="31">
        <v>0</v>
      </c>
      <c r="W169" s="18">
        <v>6754</v>
      </c>
      <c r="X169" s="18">
        <v>6664.9961000000003</v>
      </c>
      <c r="Y169" s="31" t="str">
        <f t="shared" si="31"/>
        <v>B-Reels-0.25</v>
      </c>
      <c r="Z169" s="18">
        <f t="shared" si="29"/>
        <v>214.99987419354841</v>
      </c>
      <c r="AA169" s="18">
        <f t="shared" si="32"/>
        <v>203.35696385869565</v>
      </c>
      <c r="AB169" s="18">
        <f t="shared" si="33"/>
        <v>6304.0658796195648</v>
      </c>
      <c r="AC169" s="39">
        <f t="shared" si="34"/>
        <v>0.28734435344763537</v>
      </c>
    </row>
    <row r="170" spans="1:29" x14ac:dyDescent="0.2">
      <c r="A170" s="31" t="str">
        <f t="shared" si="30"/>
        <v>Darling Diva-Reels-0.25</v>
      </c>
      <c r="B170">
        <v>1165</v>
      </c>
      <c r="C170" t="s">
        <v>395</v>
      </c>
      <c r="D170" s="100" t="s">
        <v>403</v>
      </c>
      <c r="E170" s="100" t="s">
        <v>402</v>
      </c>
      <c r="F170" s="160">
        <v>0.25</v>
      </c>
      <c r="G170" t="s">
        <v>269</v>
      </c>
      <c r="H170" t="s">
        <v>393</v>
      </c>
      <c r="I170">
        <v>4</v>
      </c>
      <c r="J170" t="s">
        <v>270</v>
      </c>
      <c r="K170" t="s">
        <v>269</v>
      </c>
      <c r="L170" t="s">
        <v>392</v>
      </c>
      <c r="M170" t="s">
        <v>391</v>
      </c>
      <c r="N170" t="s">
        <v>278</v>
      </c>
      <c r="O170" s="38">
        <v>5.2400000000000002E-2</v>
      </c>
      <c r="P170" s="31">
        <v>31</v>
      </c>
      <c r="Q170" s="18">
        <v>124828.25</v>
      </c>
      <c r="R170" s="18">
        <v>170998</v>
      </c>
      <c r="S170" s="18">
        <v>6574</v>
      </c>
      <c r="T170" s="18">
        <v>6541.0003000000006</v>
      </c>
      <c r="U170" s="31" t="s">
        <v>458</v>
      </c>
      <c r="V170" s="31">
        <v>0</v>
      </c>
      <c r="W170" s="18">
        <v>6574</v>
      </c>
      <c r="X170" s="18">
        <v>6541.0003000000006</v>
      </c>
      <c r="Y170" s="31" t="str">
        <f t="shared" si="31"/>
        <v>B-Reels-0.25</v>
      </c>
      <c r="Z170" s="18">
        <f t="shared" ref="Z170:Z204" si="35">X170/P170</f>
        <v>211.00000967741937</v>
      </c>
      <c r="AA170" s="18">
        <f t="shared" si="32"/>
        <v>203.35696385869565</v>
      </c>
      <c r="AB170" s="18">
        <f t="shared" si="33"/>
        <v>6304.0658796195648</v>
      </c>
      <c r="AC170" s="39">
        <f t="shared" si="34"/>
        <v>0.21589864345775797</v>
      </c>
    </row>
    <row r="171" spans="1:29" x14ac:dyDescent="0.2">
      <c r="A171" s="31" t="str">
        <f t="shared" si="30"/>
        <v>Darling Diva-Reels-0.25</v>
      </c>
      <c r="B171">
        <v>1166</v>
      </c>
      <c r="C171" t="s">
        <v>395</v>
      </c>
      <c r="D171" s="100" t="s">
        <v>403</v>
      </c>
      <c r="E171" s="100" t="s">
        <v>398</v>
      </c>
      <c r="F171" s="160">
        <v>0.25</v>
      </c>
      <c r="G171" t="s">
        <v>269</v>
      </c>
      <c r="H171" t="s">
        <v>393</v>
      </c>
      <c r="I171">
        <v>4</v>
      </c>
      <c r="J171" t="s">
        <v>270</v>
      </c>
      <c r="K171" t="s">
        <v>269</v>
      </c>
      <c r="L171" t="s">
        <v>392</v>
      </c>
      <c r="M171" t="s">
        <v>391</v>
      </c>
      <c r="N171" t="s">
        <v>278</v>
      </c>
      <c r="O171" s="38">
        <v>6.7900000000000002E-2</v>
      </c>
      <c r="P171" s="31">
        <v>31</v>
      </c>
      <c r="Q171" s="18">
        <v>99985.25</v>
      </c>
      <c r="R171" s="18">
        <v>175413</v>
      </c>
      <c r="S171" s="18">
        <v>7004</v>
      </c>
      <c r="T171" s="18">
        <v>6788.9984750000003</v>
      </c>
      <c r="U171" s="31" t="s">
        <v>458</v>
      </c>
      <c r="V171" s="31">
        <v>0</v>
      </c>
      <c r="W171" s="18">
        <v>7004</v>
      </c>
      <c r="X171" s="18">
        <v>6788.9984750000003</v>
      </c>
      <c r="Y171" s="31" t="str">
        <f t="shared" si="31"/>
        <v>B-Reels-0.25</v>
      </c>
      <c r="Z171" s="18">
        <f t="shared" si="35"/>
        <v>218.99995080645164</v>
      </c>
      <c r="AA171" s="18">
        <f t="shared" si="32"/>
        <v>203.35696385869565</v>
      </c>
      <c r="AB171" s="18">
        <f t="shared" si="33"/>
        <v>6304.0658796195648</v>
      </c>
      <c r="AC171" s="39">
        <f t="shared" si="34"/>
        <v>0.35879385191698693</v>
      </c>
    </row>
    <row r="172" spans="1:29" x14ac:dyDescent="0.2">
      <c r="A172" s="31" t="str">
        <f t="shared" si="30"/>
        <v>Green Mushrooms-MLV-0.01</v>
      </c>
      <c r="B172">
        <v>1167</v>
      </c>
      <c r="C172" t="s">
        <v>395</v>
      </c>
      <c r="D172" s="100" t="s">
        <v>394</v>
      </c>
      <c r="E172" s="100" t="s">
        <v>402</v>
      </c>
      <c r="F172" s="160">
        <v>0.01</v>
      </c>
      <c r="G172" t="s">
        <v>269</v>
      </c>
      <c r="H172" t="s">
        <v>393</v>
      </c>
      <c r="I172">
        <v>300</v>
      </c>
      <c r="J172" t="s">
        <v>266</v>
      </c>
      <c r="K172" t="s">
        <v>265</v>
      </c>
      <c r="L172" t="s">
        <v>392</v>
      </c>
      <c r="M172" t="s">
        <v>391</v>
      </c>
      <c r="N172" t="s">
        <v>277</v>
      </c>
      <c r="O172" s="38">
        <v>8.1900000000000001E-2</v>
      </c>
      <c r="P172" s="31">
        <v>31</v>
      </c>
      <c r="Q172" s="18">
        <v>68888.89</v>
      </c>
      <c r="R172" s="18">
        <v>35328</v>
      </c>
      <c r="S172" s="18">
        <v>5745</v>
      </c>
      <c r="T172" s="18">
        <v>5642.0000909999999</v>
      </c>
      <c r="U172" s="31" t="s">
        <v>458</v>
      </c>
      <c r="V172" s="31">
        <v>0</v>
      </c>
      <c r="W172" s="18">
        <v>5745</v>
      </c>
      <c r="X172" s="18">
        <v>5642.0000909999999</v>
      </c>
      <c r="Y172" s="31" t="str">
        <f t="shared" si="31"/>
        <v>B-MLV-0.01</v>
      </c>
      <c r="Z172" s="18">
        <f t="shared" si="35"/>
        <v>182.00000293548388</v>
      </c>
      <c r="AA172" s="18">
        <f t="shared" si="32"/>
        <v>207.33333201075268</v>
      </c>
      <c r="AB172" s="18">
        <f t="shared" si="33"/>
        <v>6427.3332923333328</v>
      </c>
      <c r="AC172" s="39">
        <f t="shared" si="34"/>
        <v>-0.30210041951899708</v>
      </c>
    </row>
    <row r="173" spans="1:29" x14ac:dyDescent="0.2">
      <c r="A173" s="31" t="str">
        <f t="shared" si="30"/>
        <v>Green Mushrooms-MLV-0.01</v>
      </c>
      <c r="B173">
        <v>1168</v>
      </c>
      <c r="C173" t="s">
        <v>395</v>
      </c>
      <c r="D173" s="100" t="s">
        <v>394</v>
      </c>
      <c r="E173" s="100" t="s">
        <v>409</v>
      </c>
      <c r="F173" s="160">
        <v>0.01</v>
      </c>
      <c r="G173" t="s">
        <v>269</v>
      </c>
      <c r="H173" t="s">
        <v>393</v>
      </c>
      <c r="I173">
        <v>300</v>
      </c>
      <c r="J173" t="s">
        <v>266</v>
      </c>
      <c r="K173" t="s">
        <v>265</v>
      </c>
      <c r="L173" t="s">
        <v>392</v>
      </c>
      <c r="M173" t="s">
        <v>391</v>
      </c>
      <c r="N173" t="s">
        <v>277</v>
      </c>
      <c r="O173" s="38">
        <v>8.1900000000000001E-2</v>
      </c>
      <c r="P173" s="31">
        <v>31</v>
      </c>
      <c r="Q173" s="18">
        <v>69645.91</v>
      </c>
      <c r="R173" s="18">
        <v>34650</v>
      </c>
      <c r="S173" s="18">
        <v>5790</v>
      </c>
      <c r="T173" s="18">
        <v>5704.0000290000007</v>
      </c>
      <c r="U173" s="31" t="s">
        <v>458</v>
      </c>
      <c r="V173" s="31">
        <v>0</v>
      </c>
      <c r="W173" s="18">
        <v>5790</v>
      </c>
      <c r="X173" s="18">
        <v>5704.0000290000007</v>
      </c>
      <c r="Y173" s="31" t="str">
        <f t="shared" si="31"/>
        <v>B-MLV-0.01</v>
      </c>
      <c r="Z173" s="18">
        <f t="shared" si="35"/>
        <v>184.00000093548388</v>
      </c>
      <c r="AA173" s="18">
        <f t="shared" si="32"/>
        <v>207.33333201075268</v>
      </c>
      <c r="AB173" s="18">
        <f t="shared" si="33"/>
        <v>6427.3332923333328</v>
      </c>
      <c r="AC173" s="39">
        <f t="shared" si="34"/>
        <v>-0.26637639023947002</v>
      </c>
    </row>
    <row r="174" spans="1:29" x14ac:dyDescent="0.2">
      <c r="A174" s="31" t="str">
        <f t="shared" si="30"/>
        <v>Green Mushrooms-MLV-0.01</v>
      </c>
      <c r="B174">
        <v>1169</v>
      </c>
      <c r="C174" t="s">
        <v>395</v>
      </c>
      <c r="D174" s="100" t="s">
        <v>394</v>
      </c>
      <c r="E174" s="100">
        <v>11</v>
      </c>
      <c r="F174" s="160">
        <v>0.01</v>
      </c>
      <c r="G174" t="s">
        <v>269</v>
      </c>
      <c r="H174" t="s">
        <v>393</v>
      </c>
      <c r="I174">
        <v>300</v>
      </c>
      <c r="J174" t="s">
        <v>266</v>
      </c>
      <c r="K174" t="s">
        <v>265</v>
      </c>
      <c r="L174" t="s">
        <v>392</v>
      </c>
      <c r="M174" t="s">
        <v>391</v>
      </c>
      <c r="N174" t="s">
        <v>277</v>
      </c>
      <c r="O174" s="38">
        <v>8.1900000000000001E-2</v>
      </c>
      <c r="P174" s="31">
        <v>31</v>
      </c>
      <c r="Q174" s="18">
        <v>79487.179999999993</v>
      </c>
      <c r="R174" s="18">
        <v>42735</v>
      </c>
      <c r="S174" s="18">
        <v>6662</v>
      </c>
      <c r="T174" s="18">
        <v>6510.0000419999997</v>
      </c>
      <c r="U174" s="31" t="s">
        <v>458</v>
      </c>
      <c r="V174" s="31">
        <v>0</v>
      </c>
      <c r="W174" s="18">
        <v>6662</v>
      </c>
      <c r="X174" s="18">
        <v>6510.0000419999997</v>
      </c>
      <c r="Y174" s="31" t="str">
        <f t="shared" si="31"/>
        <v>B-MLV-0.01</v>
      </c>
      <c r="Z174" s="18">
        <f t="shared" si="35"/>
        <v>210.0000013548387</v>
      </c>
      <c r="AA174" s="18">
        <f t="shared" si="32"/>
        <v>207.33333201075268</v>
      </c>
      <c r="AB174" s="18">
        <f t="shared" si="33"/>
        <v>6427.3332923333328</v>
      </c>
      <c r="AC174" s="39">
        <f t="shared" si="34"/>
        <v>0.19803646229775557</v>
      </c>
    </row>
    <row r="175" spans="1:29" x14ac:dyDescent="0.2">
      <c r="A175" s="31" t="str">
        <f t="shared" si="30"/>
        <v>Pawn Shop-MLV-0.05</v>
      </c>
      <c r="B175">
        <v>1171</v>
      </c>
      <c r="C175" t="s">
        <v>406</v>
      </c>
      <c r="D175" s="100" t="s">
        <v>396</v>
      </c>
      <c r="E175" s="100" t="s">
        <v>396</v>
      </c>
      <c r="F175" s="160">
        <v>0.05</v>
      </c>
      <c r="G175" t="s">
        <v>269</v>
      </c>
      <c r="H175" t="s">
        <v>393</v>
      </c>
      <c r="I175">
        <v>75</v>
      </c>
      <c r="J175" t="s">
        <v>266</v>
      </c>
      <c r="K175" t="s">
        <v>269</v>
      </c>
      <c r="L175" t="s">
        <v>392</v>
      </c>
      <c r="M175" t="s">
        <v>391</v>
      </c>
      <c r="N175" t="s">
        <v>276</v>
      </c>
      <c r="O175" s="38">
        <v>5.9400000000000001E-2</v>
      </c>
      <c r="P175" s="31">
        <v>31</v>
      </c>
      <c r="Q175" s="18">
        <v>105420.9</v>
      </c>
      <c r="R175" s="18">
        <v>42887</v>
      </c>
      <c r="S175" s="18">
        <v>6371</v>
      </c>
      <c r="T175" s="18">
        <v>6262.0014599999995</v>
      </c>
      <c r="U175" s="31" t="s">
        <v>458</v>
      </c>
      <c r="V175" s="31">
        <v>0</v>
      </c>
      <c r="W175" s="18">
        <v>6371</v>
      </c>
      <c r="X175" s="18">
        <v>6262.0014599999995</v>
      </c>
      <c r="Y175" s="31" t="str">
        <f t="shared" si="31"/>
        <v>A-MLV-0.05</v>
      </c>
      <c r="Z175" s="18">
        <f t="shared" si="35"/>
        <v>202.00004709677418</v>
      </c>
      <c r="AA175" s="18">
        <f t="shared" si="32"/>
        <v>218.63273690322583</v>
      </c>
      <c r="AB175" s="18">
        <f t="shared" si="33"/>
        <v>6777.6148440000006</v>
      </c>
      <c r="AC175" s="39">
        <f t="shared" si="34"/>
        <v>5.5141019327325756E-2</v>
      </c>
    </row>
    <row r="176" spans="1:29" x14ac:dyDescent="0.2">
      <c r="A176" s="31" t="str">
        <f t="shared" si="30"/>
        <v>Pawn Shop-MLV-0.05</v>
      </c>
      <c r="B176">
        <v>1172</v>
      </c>
      <c r="C176" t="s">
        <v>406</v>
      </c>
      <c r="D176" s="100" t="s">
        <v>396</v>
      </c>
      <c r="E176" s="100" t="s">
        <v>398</v>
      </c>
      <c r="F176" s="160">
        <v>0.05</v>
      </c>
      <c r="G176" t="s">
        <v>269</v>
      </c>
      <c r="H176" t="s">
        <v>393</v>
      </c>
      <c r="I176">
        <v>75</v>
      </c>
      <c r="J176" t="s">
        <v>266</v>
      </c>
      <c r="K176" t="s">
        <v>269</v>
      </c>
      <c r="L176" t="s">
        <v>392</v>
      </c>
      <c r="M176" t="s">
        <v>391</v>
      </c>
      <c r="N176" t="s">
        <v>276</v>
      </c>
      <c r="O176" s="38">
        <v>5.9400000000000001E-2</v>
      </c>
      <c r="P176" s="31">
        <v>31</v>
      </c>
      <c r="Q176" s="18">
        <v>106464.65</v>
      </c>
      <c r="R176" s="18">
        <v>37356</v>
      </c>
      <c r="S176" s="18">
        <v>6324</v>
      </c>
      <c r="T176" s="18">
        <v>6324.0002100000002</v>
      </c>
      <c r="U176" s="31" t="s">
        <v>458</v>
      </c>
      <c r="V176" s="31">
        <v>0</v>
      </c>
      <c r="W176" s="18">
        <v>6324</v>
      </c>
      <c r="X176" s="18">
        <v>6324.0002100000002</v>
      </c>
      <c r="Y176" s="31" t="str">
        <f t="shared" si="31"/>
        <v>A-MLV-0.05</v>
      </c>
      <c r="Z176" s="18">
        <f t="shared" si="35"/>
        <v>204.00000677419357</v>
      </c>
      <c r="AA176" s="18">
        <f t="shared" si="32"/>
        <v>218.63273690322583</v>
      </c>
      <c r="AB176" s="18">
        <f t="shared" si="33"/>
        <v>6777.6148440000006</v>
      </c>
      <c r="AC176" s="39">
        <f t="shared" si="34"/>
        <v>9.0864364087672234E-2</v>
      </c>
    </row>
    <row r="177" spans="1:29" x14ac:dyDescent="0.2">
      <c r="A177" s="31" t="str">
        <f t="shared" si="30"/>
        <v>Cool Cats-MLV-0.05</v>
      </c>
      <c r="B177">
        <v>2173</v>
      </c>
      <c r="C177" t="s">
        <v>401</v>
      </c>
      <c r="D177" s="100" t="s">
        <v>398</v>
      </c>
      <c r="E177" s="100" t="s">
        <v>404</v>
      </c>
      <c r="F177" s="160">
        <v>0.05</v>
      </c>
      <c r="G177" t="s">
        <v>269</v>
      </c>
      <c r="H177" t="s">
        <v>393</v>
      </c>
      <c r="I177">
        <v>75</v>
      </c>
      <c r="J177" t="s">
        <v>266</v>
      </c>
      <c r="K177" t="s">
        <v>269</v>
      </c>
      <c r="L177" t="s">
        <v>392</v>
      </c>
      <c r="M177" t="s">
        <v>391</v>
      </c>
      <c r="N177" t="s">
        <v>275</v>
      </c>
      <c r="O177" s="38">
        <v>5.9400000000000001E-2</v>
      </c>
      <c r="P177" s="31">
        <v>15</v>
      </c>
      <c r="Q177" s="18">
        <v>53852.49</v>
      </c>
      <c r="R177" s="18">
        <v>18600.484261501209</v>
      </c>
      <c r="S177" s="18">
        <v>3217.4334140435835</v>
      </c>
      <c r="T177" s="18">
        <v>3198.8379059999997</v>
      </c>
      <c r="U177" s="31" t="s">
        <v>458</v>
      </c>
      <c r="V177" s="31">
        <v>0</v>
      </c>
      <c r="W177" s="18">
        <v>3217.4334140435835</v>
      </c>
      <c r="X177" s="18">
        <v>3198.8379059999997</v>
      </c>
      <c r="Y177" s="31" t="str">
        <f t="shared" si="31"/>
        <v>C-MLV-0.05</v>
      </c>
      <c r="Z177" s="18">
        <f t="shared" si="35"/>
        <v>213.25586039999999</v>
      </c>
      <c r="AA177" s="18">
        <f t="shared" si="32"/>
        <v>189.44888490449438</v>
      </c>
      <c r="AB177" s="18">
        <f t="shared" si="33"/>
        <v>2841.7332735674158</v>
      </c>
      <c r="AC177" s="39">
        <f t="shared" si="34"/>
        <v>0.25619272238369295</v>
      </c>
    </row>
    <row r="178" spans="1:29" x14ac:dyDescent="0.2">
      <c r="A178" s="31" t="str">
        <f t="shared" si="30"/>
        <v>Cool Cats-MLV-0.05</v>
      </c>
      <c r="B178">
        <v>1174</v>
      </c>
      <c r="C178" t="s">
        <v>401</v>
      </c>
      <c r="D178" s="100" t="s">
        <v>398</v>
      </c>
      <c r="E178" s="100" t="s">
        <v>394</v>
      </c>
      <c r="F178" s="160">
        <v>0.05</v>
      </c>
      <c r="G178" t="s">
        <v>269</v>
      </c>
      <c r="H178" t="s">
        <v>393</v>
      </c>
      <c r="I178">
        <v>75</v>
      </c>
      <c r="J178" t="s">
        <v>266</v>
      </c>
      <c r="K178" t="s">
        <v>269</v>
      </c>
      <c r="L178" t="s">
        <v>392</v>
      </c>
      <c r="M178" t="s">
        <v>391</v>
      </c>
      <c r="N178" t="s">
        <v>275</v>
      </c>
      <c r="O178" s="38">
        <v>5.9400000000000001E-2</v>
      </c>
      <c r="P178" s="31">
        <v>31</v>
      </c>
      <c r="Q178" s="18">
        <v>110074.05</v>
      </c>
      <c r="R178" s="18">
        <v>37338</v>
      </c>
      <c r="S178" s="18">
        <v>6458</v>
      </c>
      <c r="T178" s="18">
        <v>6538.3985700000003</v>
      </c>
      <c r="U178" s="31" t="s">
        <v>458</v>
      </c>
      <c r="V178" s="31">
        <v>0</v>
      </c>
      <c r="W178" s="18">
        <v>6458</v>
      </c>
      <c r="X178" s="18">
        <v>6538.3985700000003</v>
      </c>
      <c r="Y178" s="31" t="str">
        <f t="shared" si="31"/>
        <v>C-MLV-0.05</v>
      </c>
      <c r="Z178" s="18">
        <f t="shared" si="35"/>
        <v>210.91608290322583</v>
      </c>
      <c r="AA178" s="18">
        <f t="shared" si="32"/>
        <v>189.44888490449438</v>
      </c>
      <c r="AB178" s="18">
        <f t="shared" si="33"/>
        <v>5872.9154320393254</v>
      </c>
      <c r="AC178" s="39">
        <f t="shared" si="34"/>
        <v>0.214399540689342</v>
      </c>
    </row>
    <row r="179" spans="1:29" x14ac:dyDescent="0.2">
      <c r="A179" s="31" t="str">
        <f t="shared" si="30"/>
        <v>James Bond 777-MLV-0.05</v>
      </c>
      <c r="B179">
        <v>1175</v>
      </c>
      <c r="C179" t="s">
        <v>401</v>
      </c>
      <c r="D179" s="100" t="s">
        <v>398</v>
      </c>
      <c r="E179" s="100" t="s">
        <v>402</v>
      </c>
      <c r="F179" s="160">
        <v>0.05</v>
      </c>
      <c r="G179" t="s">
        <v>269</v>
      </c>
      <c r="H179" t="s">
        <v>393</v>
      </c>
      <c r="I179">
        <v>75</v>
      </c>
      <c r="J179" t="s">
        <v>266</v>
      </c>
      <c r="K179" t="s">
        <v>269</v>
      </c>
      <c r="L179" t="s">
        <v>392</v>
      </c>
      <c r="M179" t="s">
        <v>391</v>
      </c>
      <c r="N179" t="s">
        <v>274</v>
      </c>
      <c r="O179" s="38">
        <v>5.9400000000000001E-2</v>
      </c>
      <c r="P179" s="31">
        <v>31</v>
      </c>
      <c r="Q179" s="18">
        <v>106986.55</v>
      </c>
      <c r="R179" s="18">
        <v>35331</v>
      </c>
      <c r="S179" s="18">
        <v>6305</v>
      </c>
      <c r="T179" s="18">
        <v>6355.0010700000003</v>
      </c>
      <c r="U179" s="31" t="s">
        <v>458</v>
      </c>
      <c r="V179" s="31">
        <v>0</v>
      </c>
      <c r="W179" s="18">
        <v>6305</v>
      </c>
      <c r="X179" s="18">
        <v>6355.0010700000003</v>
      </c>
      <c r="Y179" s="31" t="str">
        <f t="shared" si="31"/>
        <v>C-MLV-0.05</v>
      </c>
      <c r="Z179" s="18">
        <f t="shared" si="35"/>
        <v>205.00003451612903</v>
      </c>
      <c r="AA179" s="18">
        <f t="shared" si="32"/>
        <v>189.44888490449438</v>
      </c>
      <c r="AB179" s="18">
        <f t="shared" si="33"/>
        <v>5872.9154320393254</v>
      </c>
      <c r="AC179" s="39">
        <f t="shared" si="34"/>
        <v>0.10872689211682125</v>
      </c>
    </row>
    <row r="180" spans="1:29" x14ac:dyDescent="0.2">
      <c r="A180" s="31" t="str">
        <f t="shared" si="30"/>
        <v>James Bond 777-MLV-0.05</v>
      </c>
      <c r="B180">
        <v>1176</v>
      </c>
      <c r="C180" t="s">
        <v>401</v>
      </c>
      <c r="D180" s="100" t="s">
        <v>398</v>
      </c>
      <c r="E180" s="100" t="s">
        <v>398</v>
      </c>
      <c r="F180" s="160">
        <v>0.05</v>
      </c>
      <c r="G180" t="s">
        <v>269</v>
      </c>
      <c r="H180" t="s">
        <v>393</v>
      </c>
      <c r="I180">
        <v>75</v>
      </c>
      <c r="J180" t="s">
        <v>266</v>
      </c>
      <c r="K180" t="s">
        <v>269</v>
      </c>
      <c r="L180" t="s">
        <v>392</v>
      </c>
      <c r="M180" t="s">
        <v>391</v>
      </c>
      <c r="N180" t="s">
        <v>274</v>
      </c>
      <c r="O180" s="38">
        <v>5.9400000000000001E-2</v>
      </c>
      <c r="P180" s="31">
        <v>31</v>
      </c>
      <c r="Q180" s="18">
        <v>107508.4</v>
      </c>
      <c r="R180" s="18">
        <v>36802</v>
      </c>
      <c r="S180" s="18">
        <v>6366</v>
      </c>
      <c r="T180" s="18">
        <v>6385.9989599999999</v>
      </c>
      <c r="U180" s="31" t="s">
        <v>458</v>
      </c>
      <c r="V180" s="31">
        <v>0</v>
      </c>
      <c r="W180" s="18">
        <v>6366</v>
      </c>
      <c r="X180" s="18">
        <v>6385.9989599999999</v>
      </c>
      <c r="Y180" s="31" t="str">
        <f t="shared" si="31"/>
        <v>C-MLV-0.05</v>
      </c>
      <c r="Z180" s="18">
        <f t="shared" si="35"/>
        <v>205.99996645161289</v>
      </c>
      <c r="AA180" s="18">
        <f t="shared" si="32"/>
        <v>189.44888490449438</v>
      </c>
      <c r="AB180" s="18">
        <f t="shared" si="33"/>
        <v>5872.9154320393254</v>
      </c>
      <c r="AC180" s="39">
        <f t="shared" si="34"/>
        <v>0.1265877088480177</v>
      </c>
    </row>
    <row r="181" spans="1:29" x14ac:dyDescent="0.2">
      <c r="A181" s="31" t="str">
        <f t="shared" si="30"/>
        <v>James Bond 777-MLV-0.05</v>
      </c>
      <c r="B181">
        <v>1177</v>
      </c>
      <c r="C181" t="s">
        <v>401</v>
      </c>
      <c r="D181" s="100" t="s">
        <v>398</v>
      </c>
      <c r="E181" s="100" t="s">
        <v>403</v>
      </c>
      <c r="F181" s="160">
        <v>0.05</v>
      </c>
      <c r="G181" t="s">
        <v>269</v>
      </c>
      <c r="H181" t="s">
        <v>393</v>
      </c>
      <c r="I181">
        <v>75</v>
      </c>
      <c r="J181" t="s">
        <v>266</v>
      </c>
      <c r="K181" t="s">
        <v>269</v>
      </c>
      <c r="L181" t="s">
        <v>392</v>
      </c>
      <c r="M181" t="s">
        <v>391</v>
      </c>
      <c r="N181" t="s">
        <v>274</v>
      </c>
      <c r="O181" s="38">
        <v>5.9400000000000001E-2</v>
      </c>
      <c r="P181" s="31">
        <v>31</v>
      </c>
      <c r="Q181" s="18">
        <v>115555</v>
      </c>
      <c r="R181" s="18">
        <v>44129</v>
      </c>
      <c r="S181" s="18">
        <v>7552</v>
      </c>
      <c r="T181" s="18">
        <v>6863.9670000000006</v>
      </c>
      <c r="U181" s="31" t="s">
        <v>458</v>
      </c>
      <c r="V181" s="31">
        <v>0</v>
      </c>
      <c r="W181" s="18">
        <v>7552</v>
      </c>
      <c r="X181" s="18">
        <v>6863.9670000000006</v>
      </c>
      <c r="Y181" s="31" t="str">
        <f t="shared" si="31"/>
        <v>C-MLV-0.05</v>
      </c>
      <c r="Z181" s="18">
        <f t="shared" si="35"/>
        <v>221.41829032258067</v>
      </c>
      <c r="AA181" s="18">
        <f t="shared" si="32"/>
        <v>189.44888490449438</v>
      </c>
      <c r="AB181" s="18">
        <f t="shared" si="33"/>
        <v>5872.9154320393254</v>
      </c>
      <c r="AC181" s="39">
        <f t="shared" si="34"/>
        <v>0.40199031095446142</v>
      </c>
    </row>
    <row r="182" spans="1:29" x14ac:dyDescent="0.2">
      <c r="A182" s="31" t="str">
        <f t="shared" si="30"/>
        <v>James Bond 777-MLV-0.05</v>
      </c>
      <c r="B182">
        <v>1178</v>
      </c>
      <c r="C182" t="s">
        <v>401</v>
      </c>
      <c r="D182" s="100" t="s">
        <v>398</v>
      </c>
      <c r="E182" s="100" t="s">
        <v>396</v>
      </c>
      <c r="F182" s="160">
        <v>0.05</v>
      </c>
      <c r="G182" t="s">
        <v>269</v>
      </c>
      <c r="H182" t="s">
        <v>393</v>
      </c>
      <c r="I182">
        <v>75</v>
      </c>
      <c r="J182" t="s">
        <v>266</v>
      </c>
      <c r="K182" t="s">
        <v>269</v>
      </c>
      <c r="L182" t="s">
        <v>392</v>
      </c>
      <c r="M182" t="s">
        <v>391</v>
      </c>
      <c r="N182" t="s">
        <v>274</v>
      </c>
      <c r="O182" s="38">
        <v>5.9400000000000001E-2</v>
      </c>
      <c r="P182" s="31">
        <v>31</v>
      </c>
      <c r="Q182" s="18">
        <v>107030.3</v>
      </c>
      <c r="R182" s="18">
        <v>41540</v>
      </c>
      <c r="S182" s="18">
        <v>6488</v>
      </c>
      <c r="T182" s="18">
        <v>6357.5998200000004</v>
      </c>
      <c r="U182" s="31" t="s">
        <v>458</v>
      </c>
      <c r="V182" s="31">
        <v>0</v>
      </c>
      <c r="W182" s="18">
        <v>6488</v>
      </c>
      <c r="X182" s="18">
        <v>6357.5998200000004</v>
      </c>
      <c r="Y182" s="31" t="str">
        <f t="shared" si="31"/>
        <v>C-MLV-0.05</v>
      </c>
      <c r="Z182" s="18">
        <f t="shared" si="35"/>
        <v>205.08386516129033</v>
      </c>
      <c r="AA182" s="18">
        <f t="shared" si="32"/>
        <v>189.44888490449438</v>
      </c>
      <c r="AB182" s="18">
        <f t="shared" si="33"/>
        <v>5872.9154320393254</v>
      </c>
      <c r="AC182" s="39">
        <f t="shared" si="34"/>
        <v>0.1102242778253389</v>
      </c>
    </row>
    <row r="183" spans="1:29" x14ac:dyDescent="0.2">
      <c r="A183" s="31" t="str">
        <f t="shared" si="30"/>
        <v>Multi Poker-Poker-0.01</v>
      </c>
      <c r="B183">
        <v>1179</v>
      </c>
      <c r="C183" t="s">
        <v>401</v>
      </c>
      <c r="D183" s="100" t="s">
        <v>405</v>
      </c>
      <c r="E183" s="100" t="s">
        <v>403</v>
      </c>
      <c r="F183" s="160">
        <v>0.01</v>
      </c>
      <c r="G183" t="s">
        <v>408</v>
      </c>
      <c r="H183" s="27" t="s">
        <v>407</v>
      </c>
      <c r="I183">
        <v>300</v>
      </c>
      <c r="J183" t="s">
        <v>272</v>
      </c>
      <c r="K183" t="s">
        <v>269</v>
      </c>
      <c r="L183" t="s">
        <v>399</v>
      </c>
      <c r="M183" t="s">
        <v>391</v>
      </c>
      <c r="N183" t="s">
        <v>273</v>
      </c>
      <c r="O183" s="38">
        <v>1.4999999999999999E-2</v>
      </c>
      <c r="P183" s="31">
        <v>31</v>
      </c>
      <c r="Q183" s="18">
        <v>283133.33</v>
      </c>
      <c r="R183" s="18">
        <v>108480</v>
      </c>
      <c r="S183" s="18">
        <v>4169</v>
      </c>
      <c r="T183" s="18">
        <v>4246.9999500000004</v>
      </c>
      <c r="U183" s="31" t="s">
        <v>458</v>
      </c>
      <c r="V183" s="31">
        <v>0</v>
      </c>
      <c r="W183" s="18">
        <v>4169</v>
      </c>
      <c r="X183" s="18">
        <v>4246.9999500000004</v>
      </c>
      <c r="Y183" s="31" t="str">
        <f t="shared" si="31"/>
        <v>C-Poker-0.01</v>
      </c>
      <c r="Z183" s="18">
        <f t="shared" si="35"/>
        <v>136.99999838709678</v>
      </c>
      <c r="AA183" s="18">
        <f t="shared" si="32"/>
        <v>131.25</v>
      </c>
      <c r="AB183" s="18">
        <f t="shared" si="33"/>
        <v>4068.75</v>
      </c>
      <c r="AC183" s="39">
        <f t="shared" si="34"/>
        <v>-1.1058919633432556</v>
      </c>
    </row>
    <row r="184" spans="1:29" x14ac:dyDescent="0.2">
      <c r="A184" s="31" t="str">
        <f t="shared" si="30"/>
        <v>Multi Poker-Poker-0.01</v>
      </c>
      <c r="B184">
        <v>1180</v>
      </c>
      <c r="C184" t="s">
        <v>401</v>
      </c>
      <c r="D184" s="100" t="s">
        <v>409</v>
      </c>
      <c r="E184" s="100" t="s">
        <v>403</v>
      </c>
      <c r="F184" s="160">
        <v>0.01</v>
      </c>
      <c r="G184" t="s">
        <v>408</v>
      </c>
      <c r="H184" s="27" t="s">
        <v>407</v>
      </c>
      <c r="I184">
        <v>300</v>
      </c>
      <c r="J184" t="s">
        <v>272</v>
      </c>
      <c r="K184" t="s">
        <v>269</v>
      </c>
      <c r="L184" t="s">
        <v>399</v>
      </c>
      <c r="M184" t="s">
        <v>391</v>
      </c>
      <c r="N184" t="s">
        <v>273</v>
      </c>
      <c r="O184" s="38">
        <v>1.4999999999999999E-2</v>
      </c>
      <c r="P184" s="31">
        <v>31</v>
      </c>
      <c r="Q184" s="18">
        <v>256266.67</v>
      </c>
      <c r="R184" s="18">
        <v>92850</v>
      </c>
      <c r="S184" s="18">
        <v>3741</v>
      </c>
      <c r="T184" s="18">
        <v>3844.0000500000001</v>
      </c>
      <c r="U184" s="31" t="s">
        <v>458</v>
      </c>
      <c r="V184" s="31">
        <v>0</v>
      </c>
      <c r="W184" s="18">
        <v>3741</v>
      </c>
      <c r="X184" s="18">
        <v>3844.0000500000001</v>
      </c>
      <c r="Y184" s="31" t="str">
        <f t="shared" si="31"/>
        <v>C-Poker-0.01</v>
      </c>
      <c r="Z184" s="18">
        <f t="shared" si="35"/>
        <v>124.00000161290323</v>
      </c>
      <c r="AA184" s="18">
        <f t="shared" si="32"/>
        <v>131.25</v>
      </c>
      <c r="AB184" s="18">
        <f t="shared" si="33"/>
        <v>4068.75</v>
      </c>
      <c r="AC184" s="39">
        <f t="shared" si="34"/>
        <v>-1.3380983282471439</v>
      </c>
    </row>
    <row r="185" spans="1:29" x14ac:dyDescent="0.2">
      <c r="A185" s="31" t="str">
        <f t="shared" si="30"/>
        <v>Multi Poker-Poker-0.01</v>
      </c>
      <c r="B185">
        <v>1181</v>
      </c>
      <c r="C185" t="s">
        <v>401</v>
      </c>
      <c r="D185" s="100" t="s">
        <v>409</v>
      </c>
      <c r="E185" s="100" t="s">
        <v>396</v>
      </c>
      <c r="F185" s="160">
        <v>0.01</v>
      </c>
      <c r="G185" t="s">
        <v>408</v>
      </c>
      <c r="H185" s="27" t="s">
        <v>407</v>
      </c>
      <c r="I185">
        <v>300</v>
      </c>
      <c r="J185" t="s">
        <v>272</v>
      </c>
      <c r="K185" t="s">
        <v>269</v>
      </c>
      <c r="L185" t="s">
        <v>399</v>
      </c>
      <c r="M185" t="s">
        <v>391</v>
      </c>
      <c r="N185" t="s">
        <v>273</v>
      </c>
      <c r="O185" s="38">
        <v>1.4999999999999999E-2</v>
      </c>
      <c r="P185" s="31">
        <v>31</v>
      </c>
      <c r="Q185" s="18">
        <v>258333.33</v>
      </c>
      <c r="R185" s="18">
        <v>107639</v>
      </c>
      <c r="S185" s="18">
        <v>3849</v>
      </c>
      <c r="T185" s="18">
        <v>3874.9999499999994</v>
      </c>
      <c r="U185" s="31" t="s">
        <v>458</v>
      </c>
      <c r="V185" s="31">
        <v>0</v>
      </c>
      <c r="W185" s="18">
        <v>3849</v>
      </c>
      <c r="X185" s="18">
        <v>3874.9999499999994</v>
      </c>
      <c r="Y185" s="31" t="str">
        <f t="shared" si="31"/>
        <v>C-Poker-0.01</v>
      </c>
      <c r="Z185" s="18">
        <f t="shared" si="35"/>
        <v>124.99999838709675</v>
      </c>
      <c r="AA185" s="18">
        <f t="shared" si="32"/>
        <v>131.25</v>
      </c>
      <c r="AB185" s="18">
        <f t="shared" si="33"/>
        <v>4068.75</v>
      </c>
      <c r="AC185" s="39">
        <f t="shared" si="34"/>
        <v>-1.320236353364808</v>
      </c>
    </row>
    <row r="186" spans="1:29" x14ac:dyDescent="0.2">
      <c r="A186" s="31" t="str">
        <f t="shared" si="30"/>
        <v>Multi Poker-Poker-0.01</v>
      </c>
      <c r="B186">
        <v>1182</v>
      </c>
      <c r="C186" t="s">
        <v>401</v>
      </c>
      <c r="D186" s="100" t="s">
        <v>405</v>
      </c>
      <c r="E186" s="100" t="s">
        <v>396</v>
      </c>
      <c r="F186" s="160">
        <v>0.01</v>
      </c>
      <c r="G186" t="s">
        <v>408</v>
      </c>
      <c r="H186" s="27" t="s">
        <v>407</v>
      </c>
      <c r="I186">
        <v>300</v>
      </c>
      <c r="J186" t="s">
        <v>272</v>
      </c>
      <c r="K186" t="s">
        <v>269</v>
      </c>
      <c r="L186" t="s">
        <v>399</v>
      </c>
      <c r="M186" t="s">
        <v>391</v>
      </c>
      <c r="N186" t="s">
        <v>273</v>
      </c>
      <c r="O186" s="38">
        <v>1.4999999999999999E-2</v>
      </c>
      <c r="P186" s="31">
        <v>31</v>
      </c>
      <c r="Q186" s="18">
        <v>281066.67</v>
      </c>
      <c r="R186" s="18">
        <v>106465</v>
      </c>
      <c r="S186" s="18">
        <v>4132</v>
      </c>
      <c r="T186" s="18">
        <v>4216.0000499999996</v>
      </c>
      <c r="U186" s="31" t="s">
        <v>458</v>
      </c>
      <c r="V186" s="31">
        <v>0</v>
      </c>
      <c r="W186" s="18">
        <v>4132</v>
      </c>
      <c r="X186" s="18">
        <v>4216.0000499999996</v>
      </c>
      <c r="Y186" s="31" t="str">
        <f t="shared" si="31"/>
        <v>C-Poker-0.01</v>
      </c>
      <c r="Z186" s="18">
        <f t="shared" si="35"/>
        <v>136.00000161290322</v>
      </c>
      <c r="AA186" s="18">
        <f t="shared" si="32"/>
        <v>131.25</v>
      </c>
      <c r="AB186" s="18">
        <f t="shared" si="33"/>
        <v>4068.75</v>
      </c>
      <c r="AC186" s="39">
        <f t="shared" si="34"/>
        <v>-1.1237539382255921</v>
      </c>
    </row>
    <row r="187" spans="1:29" x14ac:dyDescent="0.2">
      <c r="A187" s="31" t="str">
        <f t="shared" si="30"/>
        <v>Multi Poker-Poker-0.01</v>
      </c>
      <c r="B187">
        <v>1183</v>
      </c>
      <c r="C187" t="s">
        <v>401</v>
      </c>
      <c r="D187" s="100" t="s">
        <v>405</v>
      </c>
      <c r="E187" s="100" t="s">
        <v>402</v>
      </c>
      <c r="F187" s="160">
        <v>0.01</v>
      </c>
      <c r="G187" t="s">
        <v>408</v>
      </c>
      <c r="H187" s="27" t="s">
        <v>407</v>
      </c>
      <c r="I187">
        <v>300</v>
      </c>
      <c r="J187" t="s">
        <v>272</v>
      </c>
      <c r="K187" t="s">
        <v>269</v>
      </c>
      <c r="L187" t="s">
        <v>399</v>
      </c>
      <c r="M187" t="s">
        <v>391</v>
      </c>
      <c r="N187" t="s">
        <v>273</v>
      </c>
      <c r="O187" s="38">
        <v>1.4999999999999999E-2</v>
      </c>
      <c r="P187" s="31">
        <v>31</v>
      </c>
      <c r="Q187" s="18">
        <v>291400</v>
      </c>
      <c r="R187" s="18">
        <v>106740</v>
      </c>
      <c r="S187" s="18">
        <v>4262</v>
      </c>
      <c r="T187" s="18">
        <v>4371</v>
      </c>
      <c r="U187" s="31" t="s">
        <v>458</v>
      </c>
      <c r="V187" s="31">
        <v>0</v>
      </c>
      <c r="W187" s="18">
        <v>4262</v>
      </c>
      <c r="X187" s="18">
        <v>4371</v>
      </c>
      <c r="Y187" s="31" t="str">
        <f t="shared" si="31"/>
        <v>C-Poker-0.01</v>
      </c>
      <c r="Z187" s="18">
        <f t="shared" si="35"/>
        <v>141</v>
      </c>
      <c r="AA187" s="18">
        <f t="shared" si="32"/>
        <v>131.25</v>
      </c>
      <c r="AB187" s="18">
        <f t="shared" si="33"/>
        <v>4068.75</v>
      </c>
      <c r="AC187" s="39">
        <f t="shared" si="34"/>
        <v>-1.0344438045263418</v>
      </c>
    </row>
    <row r="188" spans="1:29" x14ac:dyDescent="0.2">
      <c r="A188" s="31" t="str">
        <f t="shared" si="30"/>
        <v>Multi Poker-Poker-0.01</v>
      </c>
      <c r="B188">
        <v>1184</v>
      </c>
      <c r="C188" t="s">
        <v>401</v>
      </c>
      <c r="D188" s="100" t="s">
        <v>409</v>
      </c>
      <c r="E188" s="100" t="s">
        <v>402</v>
      </c>
      <c r="F188" s="160">
        <v>0.01</v>
      </c>
      <c r="G188" t="s">
        <v>408</v>
      </c>
      <c r="H188" s="27" t="s">
        <v>407</v>
      </c>
      <c r="I188">
        <v>300</v>
      </c>
      <c r="J188" t="s">
        <v>272</v>
      </c>
      <c r="K188" t="s">
        <v>269</v>
      </c>
      <c r="L188" t="s">
        <v>399</v>
      </c>
      <c r="M188" t="s">
        <v>391</v>
      </c>
      <c r="N188" t="s">
        <v>273</v>
      </c>
      <c r="O188" s="38">
        <v>1.4999999999999999E-2</v>
      </c>
      <c r="P188" s="31">
        <v>31</v>
      </c>
      <c r="Q188" s="18">
        <v>256266.67</v>
      </c>
      <c r="R188" s="18">
        <v>89918</v>
      </c>
      <c r="S188" s="18">
        <v>3722</v>
      </c>
      <c r="T188" s="18">
        <v>3844.0000500000001</v>
      </c>
      <c r="U188" s="31" t="s">
        <v>458</v>
      </c>
      <c r="V188" s="31">
        <v>0</v>
      </c>
      <c r="W188" s="18">
        <v>3722</v>
      </c>
      <c r="X188" s="18">
        <v>3844.0000500000001</v>
      </c>
      <c r="Y188" s="31" t="str">
        <f t="shared" si="31"/>
        <v>C-Poker-0.01</v>
      </c>
      <c r="Z188" s="18">
        <f t="shared" si="35"/>
        <v>124.00000161290323</v>
      </c>
      <c r="AA188" s="18">
        <f t="shared" si="32"/>
        <v>131.25</v>
      </c>
      <c r="AB188" s="18">
        <f t="shared" si="33"/>
        <v>4068.75</v>
      </c>
      <c r="AC188" s="39">
        <f t="shared" si="34"/>
        <v>-1.3380983282471439</v>
      </c>
    </row>
    <row r="189" spans="1:29" x14ac:dyDescent="0.2">
      <c r="A189" s="31" t="str">
        <f t="shared" si="30"/>
        <v>Multi Poker-Poker-0.01</v>
      </c>
      <c r="B189">
        <v>1185</v>
      </c>
      <c r="C189" t="s">
        <v>401</v>
      </c>
      <c r="D189" s="100" t="s">
        <v>409</v>
      </c>
      <c r="E189" s="100" t="s">
        <v>398</v>
      </c>
      <c r="F189" s="160">
        <v>0.01</v>
      </c>
      <c r="G189" t="s">
        <v>408</v>
      </c>
      <c r="H189" s="27" t="s">
        <v>407</v>
      </c>
      <c r="I189">
        <v>300</v>
      </c>
      <c r="J189" t="s">
        <v>272</v>
      </c>
      <c r="K189" t="s">
        <v>269</v>
      </c>
      <c r="L189" t="s">
        <v>399</v>
      </c>
      <c r="M189" t="s">
        <v>391</v>
      </c>
      <c r="N189" t="s">
        <v>273</v>
      </c>
      <c r="O189" s="38">
        <v>1.4999999999999999E-2</v>
      </c>
      <c r="P189" s="31">
        <v>31</v>
      </c>
      <c r="Q189" s="18">
        <v>252133.33</v>
      </c>
      <c r="R189" s="18">
        <v>105056</v>
      </c>
      <c r="S189" s="18">
        <v>3757</v>
      </c>
      <c r="T189" s="18">
        <v>3781.9999499999994</v>
      </c>
      <c r="U189" s="31" t="s">
        <v>458</v>
      </c>
      <c r="V189" s="31">
        <v>0</v>
      </c>
      <c r="W189" s="18">
        <v>3757</v>
      </c>
      <c r="X189" s="18">
        <v>3781.9999499999994</v>
      </c>
      <c r="Y189" s="31" t="str">
        <f t="shared" si="31"/>
        <v>C-Poker-0.01</v>
      </c>
      <c r="Z189" s="18">
        <f t="shared" si="35"/>
        <v>121.99999838709675</v>
      </c>
      <c r="AA189" s="18">
        <f t="shared" si="32"/>
        <v>131.25</v>
      </c>
      <c r="AB189" s="18">
        <f t="shared" si="33"/>
        <v>4068.75</v>
      </c>
      <c r="AC189" s="39">
        <f t="shared" si="34"/>
        <v>-1.3738224508701962</v>
      </c>
    </row>
    <row r="190" spans="1:29" x14ac:dyDescent="0.2">
      <c r="A190" s="31" t="str">
        <f t="shared" si="30"/>
        <v>Multi Poker-Poker-0.01</v>
      </c>
      <c r="B190">
        <v>1186</v>
      </c>
      <c r="C190" t="s">
        <v>401</v>
      </c>
      <c r="D190" s="100" t="s">
        <v>405</v>
      </c>
      <c r="E190" s="100" t="s">
        <v>398</v>
      </c>
      <c r="F190" s="160">
        <v>0.01</v>
      </c>
      <c r="G190" t="s">
        <v>408</v>
      </c>
      <c r="H190" s="27" t="s">
        <v>407</v>
      </c>
      <c r="I190">
        <v>300</v>
      </c>
      <c r="J190" t="s">
        <v>272</v>
      </c>
      <c r="K190" t="s">
        <v>269</v>
      </c>
      <c r="L190" t="s">
        <v>399</v>
      </c>
      <c r="M190" t="s">
        <v>391</v>
      </c>
      <c r="N190" t="s">
        <v>273</v>
      </c>
      <c r="O190" s="38">
        <v>1.4999999999999999E-2</v>
      </c>
      <c r="P190" s="31">
        <v>31</v>
      </c>
      <c r="Q190" s="18">
        <v>291400</v>
      </c>
      <c r="R190" s="18">
        <v>118455</v>
      </c>
      <c r="S190" s="18">
        <v>4327</v>
      </c>
      <c r="T190" s="18">
        <v>4371</v>
      </c>
      <c r="U190" s="31" t="s">
        <v>458</v>
      </c>
      <c r="V190" s="31">
        <v>0</v>
      </c>
      <c r="W190" s="18">
        <v>4327</v>
      </c>
      <c r="X190" s="18">
        <v>4371</v>
      </c>
      <c r="Y190" s="31" t="str">
        <f t="shared" si="31"/>
        <v>C-Poker-0.01</v>
      </c>
      <c r="Z190" s="18">
        <f t="shared" si="35"/>
        <v>141</v>
      </c>
      <c r="AA190" s="18">
        <f t="shared" si="32"/>
        <v>131.25</v>
      </c>
      <c r="AB190" s="18">
        <f t="shared" si="33"/>
        <v>4068.75</v>
      </c>
      <c r="AC190" s="39">
        <f t="shared" si="34"/>
        <v>-1.0344438045263418</v>
      </c>
    </row>
    <row r="191" spans="1:29" x14ac:dyDescent="0.2">
      <c r="A191" s="31" t="str">
        <f t="shared" si="30"/>
        <v>Multi Poker-Poker-0.25</v>
      </c>
      <c r="B191">
        <v>1187</v>
      </c>
      <c r="C191" t="s">
        <v>406</v>
      </c>
      <c r="D191" s="100" t="s">
        <v>405</v>
      </c>
      <c r="E191" s="100" t="s">
        <v>403</v>
      </c>
      <c r="F191" s="160">
        <v>0.25</v>
      </c>
      <c r="G191" t="s">
        <v>269</v>
      </c>
      <c r="H191" t="s">
        <v>393</v>
      </c>
      <c r="I191">
        <v>5</v>
      </c>
      <c r="J191" t="s">
        <v>272</v>
      </c>
      <c r="K191" t="s">
        <v>269</v>
      </c>
      <c r="L191" t="s">
        <v>392</v>
      </c>
      <c r="M191" t="s">
        <v>391</v>
      </c>
      <c r="N191" t="s">
        <v>273</v>
      </c>
      <c r="O191" s="38">
        <v>1.4999999999999999E-2</v>
      </c>
      <c r="P191" s="31">
        <v>31</v>
      </c>
      <c r="Q191" s="18">
        <v>235600</v>
      </c>
      <c r="R191" s="18">
        <v>224381</v>
      </c>
      <c r="S191" s="18">
        <v>3487</v>
      </c>
      <c r="T191" s="18">
        <v>3534</v>
      </c>
      <c r="U191" s="31" t="s">
        <v>458</v>
      </c>
      <c r="V191" s="31">
        <v>0</v>
      </c>
      <c r="W191" s="18">
        <v>3487</v>
      </c>
      <c r="X191" s="18">
        <v>3534</v>
      </c>
      <c r="Y191" s="31" t="str">
        <f t="shared" si="31"/>
        <v>A-Poker-0.25</v>
      </c>
      <c r="Z191" s="18">
        <f t="shared" si="35"/>
        <v>114</v>
      </c>
      <c r="AA191" s="18">
        <f t="shared" si="32"/>
        <v>100.59999193548386</v>
      </c>
      <c r="AB191" s="18">
        <f t="shared" si="33"/>
        <v>3118.5997499999994</v>
      </c>
      <c r="AC191" s="39">
        <f t="shared" si="34"/>
        <v>-1.516718682074834</v>
      </c>
    </row>
    <row r="192" spans="1:29" x14ac:dyDescent="0.2">
      <c r="A192" s="31" t="str">
        <f t="shared" si="30"/>
        <v>Multi Poker-Poker-0.25</v>
      </c>
      <c r="B192">
        <v>1188</v>
      </c>
      <c r="C192" t="s">
        <v>406</v>
      </c>
      <c r="D192" s="100" t="s">
        <v>405</v>
      </c>
      <c r="E192" s="100" t="s">
        <v>396</v>
      </c>
      <c r="F192" s="160">
        <v>0.25</v>
      </c>
      <c r="G192" t="s">
        <v>269</v>
      </c>
      <c r="H192" t="s">
        <v>393</v>
      </c>
      <c r="I192">
        <v>5</v>
      </c>
      <c r="J192" t="s">
        <v>272</v>
      </c>
      <c r="K192" t="s">
        <v>269</v>
      </c>
      <c r="L192" t="s">
        <v>392</v>
      </c>
      <c r="M192" t="s">
        <v>391</v>
      </c>
      <c r="N192" t="s">
        <v>273</v>
      </c>
      <c r="O192" s="38">
        <v>1.4999999999999999E-2</v>
      </c>
      <c r="P192" s="31">
        <v>31</v>
      </c>
      <c r="Q192" s="18">
        <v>183933.25</v>
      </c>
      <c r="R192" s="18">
        <v>179447</v>
      </c>
      <c r="S192" s="18">
        <v>2731</v>
      </c>
      <c r="T192" s="18">
        <v>2758.9987499999997</v>
      </c>
      <c r="U192" s="31" t="s">
        <v>458</v>
      </c>
      <c r="V192" s="31">
        <v>0</v>
      </c>
      <c r="W192" s="18">
        <v>2731</v>
      </c>
      <c r="X192" s="18">
        <v>2758.9987499999997</v>
      </c>
      <c r="Y192" s="31" t="str">
        <f t="shared" si="31"/>
        <v>A-Poker-0.25</v>
      </c>
      <c r="Z192" s="18">
        <f t="shared" si="35"/>
        <v>88.999959677419341</v>
      </c>
      <c r="AA192" s="18">
        <f t="shared" si="32"/>
        <v>100.59999193548386</v>
      </c>
      <c r="AB192" s="18">
        <f t="shared" si="33"/>
        <v>3118.5997499999994</v>
      </c>
      <c r="AC192" s="39">
        <f t="shared" si="34"/>
        <v>-1.9632702148629804</v>
      </c>
    </row>
    <row r="193" spans="1:29" x14ac:dyDescent="0.2">
      <c r="A193" s="31" t="str">
        <f t="shared" si="30"/>
        <v>Multi Poker-Poker-0.25</v>
      </c>
      <c r="B193">
        <v>1189</v>
      </c>
      <c r="C193" t="s">
        <v>406</v>
      </c>
      <c r="D193" s="100" t="s">
        <v>405</v>
      </c>
      <c r="E193" s="100" t="s">
        <v>402</v>
      </c>
      <c r="F193" s="160">
        <v>0.25</v>
      </c>
      <c r="G193" t="s">
        <v>269</v>
      </c>
      <c r="H193" t="s">
        <v>393</v>
      </c>
      <c r="I193">
        <v>5</v>
      </c>
      <c r="J193" t="s">
        <v>272</v>
      </c>
      <c r="K193" t="s">
        <v>269</v>
      </c>
      <c r="L193" t="s">
        <v>392</v>
      </c>
      <c r="M193" t="s">
        <v>391</v>
      </c>
      <c r="N193" t="s">
        <v>273</v>
      </c>
      <c r="O193" s="38">
        <v>1.4999999999999999E-2</v>
      </c>
      <c r="P193" s="31">
        <v>31</v>
      </c>
      <c r="Q193" s="18">
        <v>194266.75</v>
      </c>
      <c r="R193" s="18">
        <v>254776</v>
      </c>
      <c r="S193" s="18">
        <v>2987</v>
      </c>
      <c r="T193" s="18">
        <v>2914.0012499999998</v>
      </c>
      <c r="U193" s="31" t="s">
        <v>458</v>
      </c>
      <c r="V193" s="31">
        <v>0</v>
      </c>
      <c r="W193" s="18">
        <v>2987</v>
      </c>
      <c r="X193" s="18">
        <v>2914.0012499999998</v>
      </c>
      <c r="Y193" s="31" t="str">
        <f t="shared" si="31"/>
        <v>A-Poker-0.25</v>
      </c>
      <c r="Z193" s="18">
        <f t="shared" si="35"/>
        <v>94.000040322580645</v>
      </c>
      <c r="AA193" s="18">
        <f t="shared" si="32"/>
        <v>100.59999193548386</v>
      </c>
      <c r="AB193" s="18">
        <f t="shared" si="33"/>
        <v>3118.5997499999994</v>
      </c>
      <c r="AC193" s="39">
        <f t="shared" si="34"/>
        <v>-1.873958611867508</v>
      </c>
    </row>
    <row r="194" spans="1:29" x14ac:dyDescent="0.2">
      <c r="A194" s="31" t="str">
        <f t="shared" si="30"/>
        <v>Multi Poker-Poker-0.25</v>
      </c>
      <c r="B194">
        <v>1190</v>
      </c>
      <c r="C194" t="s">
        <v>406</v>
      </c>
      <c r="D194" s="100" t="s">
        <v>405</v>
      </c>
      <c r="E194" s="100" t="s">
        <v>398</v>
      </c>
      <c r="F194" s="160">
        <v>0.25</v>
      </c>
      <c r="G194" t="s">
        <v>269</v>
      </c>
      <c r="H194" t="s">
        <v>393</v>
      </c>
      <c r="I194">
        <v>5</v>
      </c>
      <c r="J194" t="s">
        <v>272</v>
      </c>
      <c r="K194" t="s">
        <v>269</v>
      </c>
      <c r="L194" t="s">
        <v>392</v>
      </c>
      <c r="M194" t="s">
        <v>391</v>
      </c>
      <c r="N194" t="s">
        <v>273</v>
      </c>
      <c r="O194" s="38">
        <v>1.4999999999999999E-2</v>
      </c>
      <c r="P194" s="31">
        <v>31</v>
      </c>
      <c r="Q194" s="18">
        <v>192200</v>
      </c>
      <c r="R194" s="18">
        <v>216563</v>
      </c>
      <c r="S194" s="18">
        <v>2907</v>
      </c>
      <c r="T194" s="18">
        <v>2883</v>
      </c>
      <c r="U194" s="31" t="s">
        <v>458</v>
      </c>
      <c r="V194" s="31">
        <v>0</v>
      </c>
      <c r="W194" s="18">
        <v>2907</v>
      </c>
      <c r="X194" s="18">
        <v>2883</v>
      </c>
      <c r="Y194" s="31" t="str">
        <f t="shared" si="31"/>
        <v>A-Poker-0.25</v>
      </c>
      <c r="Z194" s="18">
        <f t="shared" si="35"/>
        <v>93</v>
      </c>
      <c r="AA194" s="18">
        <f t="shared" si="32"/>
        <v>100.59999193548386</v>
      </c>
      <c r="AB194" s="18">
        <f t="shared" si="33"/>
        <v>3118.5997499999994</v>
      </c>
      <c r="AC194" s="39">
        <f t="shared" si="34"/>
        <v>-1.8918213646125499</v>
      </c>
    </row>
    <row r="195" spans="1:29" x14ac:dyDescent="0.2">
      <c r="A195" s="31" t="str">
        <f t="shared" si="30"/>
        <v>Multi Poker-Poker-0.25</v>
      </c>
      <c r="B195">
        <v>1191</v>
      </c>
      <c r="C195" t="s">
        <v>406</v>
      </c>
      <c r="D195" s="100" t="s">
        <v>405</v>
      </c>
      <c r="E195" s="100" t="s">
        <v>404</v>
      </c>
      <c r="F195" s="160">
        <v>0.25</v>
      </c>
      <c r="G195" t="s">
        <v>269</v>
      </c>
      <c r="H195" t="s">
        <v>393</v>
      </c>
      <c r="I195">
        <v>5</v>
      </c>
      <c r="J195" t="s">
        <v>272</v>
      </c>
      <c r="K195" t="s">
        <v>269</v>
      </c>
      <c r="L195" t="s">
        <v>392</v>
      </c>
      <c r="M195" t="s">
        <v>391</v>
      </c>
      <c r="N195" t="s">
        <v>273</v>
      </c>
      <c r="O195" s="38">
        <v>1.4999999999999999E-2</v>
      </c>
      <c r="P195" s="31">
        <v>31</v>
      </c>
      <c r="Q195" s="18">
        <v>233533.25</v>
      </c>
      <c r="R195" s="18">
        <v>222413</v>
      </c>
      <c r="S195" s="18">
        <v>3456</v>
      </c>
      <c r="T195" s="18">
        <v>3502.9987499999997</v>
      </c>
      <c r="U195" s="31" t="s">
        <v>458</v>
      </c>
      <c r="V195" s="31">
        <v>0</v>
      </c>
      <c r="W195" s="18">
        <v>3456</v>
      </c>
      <c r="X195" s="18">
        <v>3502.9987499999997</v>
      </c>
      <c r="Y195" s="31" t="str">
        <f t="shared" si="31"/>
        <v>A-Poker-0.25</v>
      </c>
      <c r="Z195" s="18">
        <f t="shared" si="35"/>
        <v>112.99995967741934</v>
      </c>
      <c r="AA195" s="18">
        <f t="shared" si="32"/>
        <v>100.59999193548386</v>
      </c>
      <c r="AB195" s="18">
        <f t="shared" si="33"/>
        <v>3118.5997499999994</v>
      </c>
      <c r="AC195" s="39">
        <f t="shared" si="34"/>
        <v>-1.5345814348198763</v>
      </c>
    </row>
    <row r="196" spans="1:29" x14ac:dyDescent="0.2">
      <c r="A196" s="31" t="str">
        <f t="shared" si="30"/>
        <v>Old Blue Eyes-Reels-0.25</v>
      </c>
      <c r="B196">
        <v>1192</v>
      </c>
      <c r="C196" t="s">
        <v>401</v>
      </c>
      <c r="D196" s="100" t="s">
        <v>400</v>
      </c>
      <c r="E196" s="100" t="s">
        <v>403</v>
      </c>
      <c r="F196" s="160">
        <v>0.25</v>
      </c>
      <c r="G196" t="s">
        <v>269</v>
      </c>
      <c r="H196" t="s">
        <v>393</v>
      </c>
      <c r="I196">
        <v>4</v>
      </c>
      <c r="J196" t="s">
        <v>270</v>
      </c>
      <c r="K196" t="s">
        <v>269</v>
      </c>
      <c r="L196" t="s">
        <v>399</v>
      </c>
      <c r="M196" t="s">
        <v>391</v>
      </c>
      <c r="N196" t="s">
        <v>271</v>
      </c>
      <c r="O196" s="38">
        <v>5.2400000000000002E-2</v>
      </c>
      <c r="P196" s="31">
        <v>31</v>
      </c>
      <c r="Q196" s="18">
        <v>134294</v>
      </c>
      <c r="R196" s="18">
        <v>191849</v>
      </c>
      <c r="S196" s="18">
        <v>7107</v>
      </c>
      <c r="T196" s="18">
        <v>7037.0056000000004</v>
      </c>
      <c r="U196" s="31" t="s">
        <v>458</v>
      </c>
      <c r="V196" s="31">
        <v>0</v>
      </c>
      <c r="W196" s="18">
        <v>7107</v>
      </c>
      <c r="X196" s="18">
        <v>7037.0056000000004</v>
      </c>
      <c r="Y196" s="31" t="str">
        <f t="shared" si="31"/>
        <v>C-Reels-0.25</v>
      </c>
      <c r="Z196" s="18">
        <f t="shared" si="35"/>
        <v>227.00018064516129</v>
      </c>
      <c r="AA196" s="18">
        <f t="shared" si="32"/>
        <v>176.99994430970148</v>
      </c>
      <c r="AB196" s="18">
        <f t="shared" si="33"/>
        <v>5486.998273600746</v>
      </c>
      <c r="AC196" s="39">
        <f t="shared" si="34"/>
        <v>0.50169421731785702</v>
      </c>
    </row>
    <row r="197" spans="1:29" x14ac:dyDescent="0.2">
      <c r="A197" s="31" t="str">
        <f t="shared" ref="A197:A204" si="36">CONCATENATE(N197,"-",J197,"-",F197)</f>
        <v>Old Blue Eyes-Reels-0.25</v>
      </c>
      <c r="B197">
        <v>1193</v>
      </c>
      <c r="C197" t="s">
        <v>401</v>
      </c>
      <c r="D197" s="100" t="s">
        <v>400</v>
      </c>
      <c r="E197" s="100" t="s">
        <v>396</v>
      </c>
      <c r="F197" s="160">
        <v>0.25</v>
      </c>
      <c r="G197" t="s">
        <v>269</v>
      </c>
      <c r="H197" t="s">
        <v>393</v>
      </c>
      <c r="I197">
        <v>4</v>
      </c>
      <c r="J197" t="s">
        <v>270</v>
      </c>
      <c r="K197" t="s">
        <v>269</v>
      </c>
      <c r="L197" t="s">
        <v>399</v>
      </c>
      <c r="M197" t="s">
        <v>391</v>
      </c>
      <c r="N197" t="s">
        <v>271</v>
      </c>
      <c r="O197" s="38">
        <v>6.7900000000000002E-2</v>
      </c>
      <c r="P197" s="31">
        <v>31</v>
      </c>
      <c r="Q197" s="18">
        <v>100441.75</v>
      </c>
      <c r="R197" s="18">
        <v>154526</v>
      </c>
      <c r="S197" s="18">
        <v>6945</v>
      </c>
      <c r="T197" s="18">
        <v>6819.9948249999998</v>
      </c>
      <c r="U197" s="31" t="s">
        <v>458</v>
      </c>
      <c r="V197" s="31">
        <v>0</v>
      </c>
      <c r="W197" s="18">
        <v>6945</v>
      </c>
      <c r="X197" s="18">
        <v>6819.9948249999998</v>
      </c>
      <c r="Y197" s="31" t="str">
        <f t="shared" ref="Y197:Y204" si="37">CONCATENATE(C197,"-",J197,"-",F197)</f>
        <v>C-Reels-0.25</v>
      </c>
      <c r="Z197" s="18">
        <f t="shared" si="35"/>
        <v>219.99983306451611</v>
      </c>
      <c r="AA197" s="18">
        <f t="shared" ref="AA197:AA204" si="38">SUMIF($Y$6:$Y$205,Y197,$X$6:$X$205)/SUMIF($Y$6:$Y$205,Y197,$P$6:$P$205)</f>
        <v>176.99994430970148</v>
      </c>
      <c r="AB197" s="18">
        <f t="shared" ref="AB197:AB204" si="39">AA197*P197</f>
        <v>5486.998273600746</v>
      </c>
      <c r="AC197" s="39">
        <f t="shared" ref="AC197:AC204" si="40">STANDARDIZE(Z197,Z$1,Z$2)</f>
        <v>0.37665378130850374</v>
      </c>
    </row>
    <row r="198" spans="1:29" x14ac:dyDescent="0.2">
      <c r="A198" s="31" t="str">
        <f t="shared" si="36"/>
        <v>Old Blue Eyes-Reels-0.25</v>
      </c>
      <c r="B198">
        <v>1194</v>
      </c>
      <c r="C198" t="s">
        <v>401</v>
      </c>
      <c r="D198" s="100" t="s">
        <v>400</v>
      </c>
      <c r="E198" s="100" t="s">
        <v>402</v>
      </c>
      <c r="F198" s="160">
        <v>0.25</v>
      </c>
      <c r="G198" t="s">
        <v>269</v>
      </c>
      <c r="H198" t="s">
        <v>393</v>
      </c>
      <c r="I198">
        <v>4</v>
      </c>
      <c r="J198" t="s">
        <v>270</v>
      </c>
      <c r="K198" t="s">
        <v>269</v>
      </c>
      <c r="L198" t="s">
        <v>399</v>
      </c>
      <c r="M198" t="s">
        <v>391</v>
      </c>
      <c r="N198" t="s">
        <v>271</v>
      </c>
      <c r="O198" s="38">
        <v>6.7900000000000002E-2</v>
      </c>
      <c r="P198" s="31">
        <v>31</v>
      </c>
      <c r="Q198" s="18">
        <v>98615.5</v>
      </c>
      <c r="R198" s="18">
        <v>131487</v>
      </c>
      <c r="S198" s="18">
        <v>6707</v>
      </c>
      <c r="T198" s="18">
        <v>6695.9924500000006</v>
      </c>
      <c r="U198" s="31" t="s">
        <v>458</v>
      </c>
      <c r="V198" s="31">
        <v>0</v>
      </c>
      <c r="W198" s="18">
        <v>6707</v>
      </c>
      <c r="X198" s="18">
        <v>6695.9924500000006</v>
      </c>
      <c r="Y198" s="31" t="str">
        <f t="shared" si="37"/>
        <v>C-Reels-0.25</v>
      </c>
      <c r="Z198" s="18">
        <f t="shared" si="35"/>
        <v>215.99975645161291</v>
      </c>
      <c r="AA198" s="18">
        <f t="shared" si="38"/>
        <v>176.99994430970148</v>
      </c>
      <c r="AB198" s="18">
        <f t="shared" si="39"/>
        <v>5486.998273600746</v>
      </c>
      <c r="AC198" s="39">
        <f t="shared" si="40"/>
        <v>0.30520428283915269</v>
      </c>
    </row>
    <row r="199" spans="1:29" x14ac:dyDescent="0.2">
      <c r="A199" s="31" t="str">
        <f t="shared" si="36"/>
        <v>Old Blue Eyes-Reels-0.25</v>
      </c>
      <c r="B199">
        <v>1195</v>
      </c>
      <c r="C199" t="s">
        <v>401</v>
      </c>
      <c r="D199" s="100" t="s">
        <v>400</v>
      </c>
      <c r="E199" s="100" t="s">
        <v>398</v>
      </c>
      <c r="F199" s="160">
        <v>0.25</v>
      </c>
      <c r="G199" t="s">
        <v>269</v>
      </c>
      <c r="H199" t="s">
        <v>393</v>
      </c>
      <c r="I199">
        <v>4</v>
      </c>
      <c r="J199" t="s">
        <v>270</v>
      </c>
      <c r="K199" t="s">
        <v>269</v>
      </c>
      <c r="L199" t="s">
        <v>399</v>
      </c>
      <c r="M199" t="s">
        <v>391</v>
      </c>
      <c r="N199" t="s">
        <v>271</v>
      </c>
      <c r="O199" s="38">
        <v>5.2400000000000002E-2</v>
      </c>
      <c r="P199" s="31">
        <v>31</v>
      </c>
      <c r="Q199" s="18">
        <v>127194.75</v>
      </c>
      <c r="R199" s="18">
        <v>239990</v>
      </c>
      <c r="S199" s="18">
        <v>6920</v>
      </c>
      <c r="T199" s="18">
        <v>6665.0048999999999</v>
      </c>
      <c r="U199" s="31" t="s">
        <v>458</v>
      </c>
      <c r="V199" s="31">
        <v>0</v>
      </c>
      <c r="W199" s="18">
        <v>6920</v>
      </c>
      <c r="X199" s="18">
        <v>6665.0048999999999</v>
      </c>
      <c r="Y199" s="31" t="str">
        <f t="shared" si="37"/>
        <v>C-Reels-0.25</v>
      </c>
      <c r="Z199" s="18">
        <f t="shared" si="35"/>
        <v>215.00015806451611</v>
      </c>
      <c r="AA199" s="18">
        <f t="shared" si="38"/>
        <v>176.99994430970148</v>
      </c>
      <c r="AB199" s="18">
        <f t="shared" si="39"/>
        <v>5486.998273600746</v>
      </c>
      <c r="AC199" s="39">
        <f t="shared" si="40"/>
        <v>0.28734942396008689</v>
      </c>
    </row>
    <row r="200" spans="1:29" x14ac:dyDescent="0.2">
      <c r="A200" s="31" t="str">
        <f t="shared" si="36"/>
        <v>Silver Slippers-MLV-0.01</v>
      </c>
      <c r="B200">
        <v>1196</v>
      </c>
      <c r="C200" t="s">
        <v>395</v>
      </c>
      <c r="D200" s="100" t="s">
        <v>394</v>
      </c>
      <c r="E200" s="100" t="s">
        <v>398</v>
      </c>
      <c r="F200" s="160">
        <v>0.01</v>
      </c>
      <c r="G200" t="s">
        <v>269</v>
      </c>
      <c r="H200" t="s">
        <v>393</v>
      </c>
      <c r="I200">
        <v>300</v>
      </c>
      <c r="J200" t="s">
        <v>266</v>
      </c>
      <c r="K200" t="s">
        <v>265</v>
      </c>
      <c r="L200" t="s">
        <v>392</v>
      </c>
      <c r="M200" t="s">
        <v>391</v>
      </c>
      <c r="N200" t="s">
        <v>268</v>
      </c>
      <c r="O200" s="38">
        <v>8.1900000000000001E-2</v>
      </c>
      <c r="P200" s="31">
        <v>31</v>
      </c>
      <c r="Q200" s="18">
        <v>70402.929999999993</v>
      </c>
      <c r="R200" s="18">
        <v>29335</v>
      </c>
      <c r="S200" s="18">
        <v>5728</v>
      </c>
      <c r="T200" s="18">
        <v>5765.9999669999997</v>
      </c>
      <c r="U200" s="31" t="s">
        <v>458</v>
      </c>
      <c r="V200" s="31">
        <v>0</v>
      </c>
      <c r="W200" s="18">
        <v>5728</v>
      </c>
      <c r="X200" s="18">
        <v>5765.9999669999997</v>
      </c>
      <c r="Y200" s="31" t="str">
        <f t="shared" si="37"/>
        <v>B-MLV-0.01</v>
      </c>
      <c r="Z200" s="18">
        <f t="shared" si="35"/>
        <v>185.99999893548386</v>
      </c>
      <c r="AA200" s="18">
        <f t="shared" si="38"/>
        <v>207.33333201075268</v>
      </c>
      <c r="AB200" s="18">
        <f t="shared" si="39"/>
        <v>6427.3332923333328</v>
      </c>
      <c r="AC200" s="39">
        <f t="shared" si="40"/>
        <v>-0.2306523609599434</v>
      </c>
    </row>
    <row r="201" spans="1:29" x14ac:dyDescent="0.2">
      <c r="A201" s="31" t="str">
        <f t="shared" si="36"/>
        <v>Silver Slippers-MLV-0.01</v>
      </c>
      <c r="B201">
        <v>1197</v>
      </c>
      <c r="C201" t="s">
        <v>395</v>
      </c>
      <c r="D201" s="100" t="s">
        <v>394</v>
      </c>
      <c r="E201" s="100" t="s">
        <v>397</v>
      </c>
      <c r="F201" s="160">
        <v>0.01</v>
      </c>
      <c r="G201" t="s">
        <v>269</v>
      </c>
      <c r="H201" t="s">
        <v>393</v>
      </c>
      <c r="I201">
        <v>300</v>
      </c>
      <c r="J201" t="s">
        <v>266</v>
      </c>
      <c r="K201" t="s">
        <v>265</v>
      </c>
      <c r="L201" t="s">
        <v>392</v>
      </c>
      <c r="M201" t="s">
        <v>391</v>
      </c>
      <c r="N201" t="s">
        <v>268</v>
      </c>
      <c r="O201" s="38">
        <v>8.1900000000000001E-2</v>
      </c>
      <c r="P201" s="31">
        <v>31</v>
      </c>
      <c r="Q201" s="18">
        <v>74566.539999999994</v>
      </c>
      <c r="R201" s="18">
        <v>26726</v>
      </c>
      <c r="S201" s="18">
        <v>5934</v>
      </c>
      <c r="T201" s="18">
        <v>6106.9996259999998</v>
      </c>
      <c r="U201" s="31" t="s">
        <v>458</v>
      </c>
      <c r="V201" s="31">
        <v>0</v>
      </c>
      <c r="W201" s="18">
        <v>5934</v>
      </c>
      <c r="X201" s="18">
        <v>6106.9996259999998</v>
      </c>
      <c r="Y201" s="31" t="str">
        <f t="shared" si="37"/>
        <v>B-MLV-0.01</v>
      </c>
      <c r="Z201" s="18">
        <f t="shared" si="35"/>
        <v>196.99998793548386</v>
      </c>
      <c r="AA201" s="18">
        <f t="shared" si="38"/>
        <v>207.33333201075268</v>
      </c>
      <c r="AB201" s="18">
        <f t="shared" si="39"/>
        <v>6427.3332923333328</v>
      </c>
      <c r="AC201" s="39">
        <f t="shared" si="40"/>
        <v>-3.4170199922544879E-2</v>
      </c>
    </row>
    <row r="202" spans="1:29" x14ac:dyDescent="0.2">
      <c r="A202" s="31" t="str">
        <f t="shared" si="36"/>
        <v>White Kitty-MLV-0.01</v>
      </c>
      <c r="B202">
        <v>1198</v>
      </c>
      <c r="C202" t="s">
        <v>395</v>
      </c>
      <c r="D202" s="100" t="s">
        <v>394</v>
      </c>
      <c r="E202" s="100" t="s">
        <v>396</v>
      </c>
      <c r="F202" s="160">
        <v>0.01</v>
      </c>
      <c r="G202" t="s">
        <v>269</v>
      </c>
      <c r="H202" t="s">
        <v>393</v>
      </c>
      <c r="I202">
        <v>300</v>
      </c>
      <c r="J202" t="s">
        <v>266</v>
      </c>
      <c r="K202" t="s">
        <v>265</v>
      </c>
      <c r="L202" t="s">
        <v>392</v>
      </c>
      <c r="M202" t="s">
        <v>391</v>
      </c>
      <c r="N202" t="s">
        <v>267</v>
      </c>
      <c r="O202" s="38">
        <v>8.1900000000000001E-2</v>
      </c>
      <c r="P202" s="31">
        <v>31</v>
      </c>
      <c r="Q202" s="18">
        <v>83272.28</v>
      </c>
      <c r="R202" s="18">
        <v>45504</v>
      </c>
      <c r="S202" s="18">
        <v>6990</v>
      </c>
      <c r="T202" s="18">
        <v>6819.9997320000002</v>
      </c>
      <c r="U202" s="31" t="s">
        <v>458</v>
      </c>
      <c r="V202" s="31">
        <v>0</v>
      </c>
      <c r="W202" s="18">
        <v>6990</v>
      </c>
      <c r="X202" s="18">
        <v>6819.9997320000002</v>
      </c>
      <c r="Y202" s="31" t="str">
        <f t="shared" si="37"/>
        <v>B-MLV-0.01</v>
      </c>
      <c r="Z202" s="18">
        <f t="shared" si="35"/>
        <v>219.99999135483873</v>
      </c>
      <c r="AA202" s="18">
        <f t="shared" si="38"/>
        <v>207.33333201075268</v>
      </c>
      <c r="AB202" s="18">
        <f t="shared" si="39"/>
        <v>6427.3332923333328</v>
      </c>
      <c r="AC202" s="39">
        <f t="shared" si="40"/>
        <v>0.37665660869539103</v>
      </c>
    </row>
    <row r="203" spans="1:29" x14ac:dyDescent="0.2">
      <c r="A203" s="31" t="str">
        <f t="shared" si="36"/>
        <v>White Kitty-MLV-0.01</v>
      </c>
      <c r="B203">
        <v>1199</v>
      </c>
      <c r="C203" t="s">
        <v>395</v>
      </c>
      <c r="D203" s="100" t="s">
        <v>394</v>
      </c>
      <c r="E203" s="100" t="s">
        <v>394</v>
      </c>
      <c r="F203" s="160">
        <v>0.01</v>
      </c>
      <c r="G203" t="s">
        <v>269</v>
      </c>
      <c r="H203" t="s">
        <v>393</v>
      </c>
      <c r="I203">
        <v>300</v>
      </c>
      <c r="J203" t="s">
        <v>266</v>
      </c>
      <c r="K203" t="s">
        <v>265</v>
      </c>
      <c r="L203" t="s">
        <v>392</v>
      </c>
      <c r="M203" t="s">
        <v>391</v>
      </c>
      <c r="N203" t="s">
        <v>267</v>
      </c>
      <c r="O203" s="38">
        <v>8.1900000000000001E-2</v>
      </c>
      <c r="P203" s="31">
        <v>31</v>
      </c>
      <c r="Q203" s="18">
        <v>85543.35</v>
      </c>
      <c r="R203" s="18">
        <v>50919</v>
      </c>
      <c r="S203" s="18">
        <v>7240</v>
      </c>
      <c r="T203" s="18">
        <v>7006.0003650000008</v>
      </c>
      <c r="U203" s="31" t="s">
        <v>458</v>
      </c>
      <c r="V203" s="31">
        <v>0</v>
      </c>
      <c r="W203" s="18">
        <v>7240</v>
      </c>
      <c r="X203" s="18">
        <v>7006.0003650000008</v>
      </c>
      <c r="Y203" s="31" t="str">
        <f t="shared" si="37"/>
        <v>B-MLV-0.01</v>
      </c>
      <c r="Z203" s="18">
        <f t="shared" si="35"/>
        <v>226.00001177419358</v>
      </c>
      <c r="AA203" s="18">
        <f t="shared" si="38"/>
        <v>207.33333201075268</v>
      </c>
      <c r="AB203" s="18">
        <f t="shared" si="39"/>
        <v>6427.3332923333328</v>
      </c>
      <c r="AC203" s="39">
        <f t="shared" si="40"/>
        <v>0.48382916843734713</v>
      </c>
    </row>
    <row r="204" spans="1:29" x14ac:dyDescent="0.2">
      <c r="A204" s="31" t="str">
        <f t="shared" si="36"/>
        <v>White Kitty-MLV-0.01</v>
      </c>
      <c r="B204">
        <v>1200</v>
      </c>
      <c r="C204" t="s">
        <v>395</v>
      </c>
      <c r="D204" s="100" t="s">
        <v>394</v>
      </c>
      <c r="E204" s="100">
        <v>10</v>
      </c>
      <c r="F204" s="160">
        <v>0.01</v>
      </c>
      <c r="G204" t="s">
        <v>269</v>
      </c>
      <c r="H204" t="s">
        <v>393</v>
      </c>
      <c r="I204">
        <v>300</v>
      </c>
      <c r="J204" t="s">
        <v>266</v>
      </c>
      <c r="K204" t="s">
        <v>265</v>
      </c>
      <c r="L204" t="s">
        <v>392</v>
      </c>
      <c r="M204" t="s">
        <v>391</v>
      </c>
      <c r="N204" t="s">
        <v>267</v>
      </c>
      <c r="O204" s="38">
        <v>8.1900000000000001E-2</v>
      </c>
      <c r="P204" s="31">
        <v>31</v>
      </c>
      <c r="Q204" s="18">
        <v>84407.81</v>
      </c>
      <c r="R204" s="18">
        <v>49361</v>
      </c>
      <c r="S204" s="18">
        <v>7132</v>
      </c>
      <c r="T204" s="18">
        <v>6912.9996389999997</v>
      </c>
      <c r="U204" s="31" t="s">
        <v>458</v>
      </c>
      <c r="V204" s="31">
        <v>0</v>
      </c>
      <c r="W204" s="18">
        <v>7132</v>
      </c>
      <c r="X204" s="18">
        <v>6912.9996389999997</v>
      </c>
      <c r="Y204" s="31" t="str">
        <f t="shared" si="37"/>
        <v>B-MLV-0.01</v>
      </c>
      <c r="Z204" s="18">
        <f t="shared" si="35"/>
        <v>222.99998835483871</v>
      </c>
      <c r="AA204" s="18">
        <f t="shared" si="38"/>
        <v>207.33333201075268</v>
      </c>
      <c r="AB204" s="18">
        <f t="shared" si="39"/>
        <v>6427.3332923333328</v>
      </c>
      <c r="AC204" s="39">
        <f t="shared" si="40"/>
        <v>0.4302426526146812</v>
      </c>
    </row>
  </sheetData>
  <autoFilter ref="A4:AC204" xr:uid="{00000000-0009-0000-0000-000019000000}"/>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1"/>
  <sheetViews>
    <sheetView zoomScale="160" zoomScaleNormal="160" workbookViewId="0">
      <selection activeCell="A7" sqref="A7"/>
    </sheetView>
  </sheetViews>
  <sheetFormatPr defaultColWidth="12.7109375" defaultRowHeight="12.75" x14ac:dyDescent="0.2"/>
  <cols>
    <col min="1" max="1" width="14.5703125" customWidth="1"/>
    <col min="2" max="2" width="30" customWidth="1"/>
  </cols>
  <sheetData>
    <row r="1" spans="1:9" x14ac:dyDescent="0.2">
      <c r="A1" s="17" t="s">
        <v>971</v>
      </c>
    </row>
    <row r="2" spans="1:9" x14ac:dyDescent="0.2">
      <c r="A2" t="s">
        <v>970</v>
      </c>
    </row>
    <row r="3" spans="1:9" x14ac:dyDescent="0.2">
      <c r="A3" t="s">
        <v>969</v>
      </c>
    </row>
    <row r="5" spans="1:9" x14ac:dyDescent="0.2">
      <c r="A5" s="156" t="s">
        <v>5</v>
      </c>
      <c r="B5" s="311">
        <v>0.01</v>
      </c>
    </row>
    <row r="6" spans="1:9" x14ac:dyDescent="0.2">
      <c r="A6" s="156" t="s">
        <v>330</v>
      </c>
      <c r="B6" s="76" t="s">
        <v>266</v>
      </c>
    </row>
    <row r="8" spans="1:9" s="158" customFormat="1" x14ac:dyDescent="0.2">
      <c r="A8"/>
      <c r="B8"/>
      <c r="C8" s="156" t="s">
        <v>916</v>
      </c>
      <c r="D8"/>
      <c r="E8"/>
      <c r="F8"/>
      <c r="G8"/>
      <c r="H8"/>
      <c r="I8"/>
    </row>
    <row r="9" spans="1:9" s="20" customFormat="1" ht="25.5" x14ac:dyDescent="0.2">
      <c r="A9" s="156" t="s">
        <v>423</v>
      </c>
      <c r="B9" s="159" t="s">
        <v>873</v>
      </c>
      <c r="C9" s="158" t="s">
        <v>897</v>
      </c>
      <c r="D9" s="158" t="s">
        <v>915</v>
      </c>
      <c r="E9" s="158" t="s">
        <v>914</v>
      </c>
      <c r="F9" s="158" t="s">
        <v>913</v>
      </c>
      <c r="G9" s="158" t="s">
        <v>912</v>
      </c>
    </row>
    <row r="10" spans="1:9" x14ac:dyDescent="0.2">
      <c r="A10" t="s">
        <v>406</v>
      </c>
      <c r="B10" t="s">
        <v>968</v>
      </c>
      <c r="C10" s="257">
        <v>4</v>
      </c>
      <c r="D10" s="31">
        <v>283.52500122580648</v>
      </c>
      <c r="E10" s="31">
        <v>233.09873385944707</v>
      </c>
      <c r="F10" s="31">
        <v>50.426267366359411</v>
      </c>
      <c r="G10" s="157">
        <v>0.21633007838114315</v>
      </c>
    </row>
    <row r="11" spans="1:9" x14ac:dyDescent="0.2">
      <c r="B11" t="s">
        <v>967</v>
      </c>
      <c r="C11" s="257">
        <v>4</v>
      </c>
      <c r="D11" s="31">
        <v>247.50000072580647</v>
      </c>
      <c r="E11" s="31">
        <v>233.09873385944707</v>
      </c>
      <c r="F11" s="31">
        <v>14.401266866359407</v>
      </c>
      <c r="G11" s="157">
        <v>6.1781832221547046E-2</v>
      </c>
    </row>
    <row r="12" spans="1:9" x14ac:dyDescent="0.2">
      <c r="B12" t="s">
        <v>954</v>
      </c>
      <c r="C12" s="257">
        <v>2</v>
      </c>
      <c r="D12" s="31">
        <v>241.50000000000003</v>
      </c>
      <c r="E12" s="31">
        <v>233.09873385944707</v>
      </c>
      <c r="F12" s="31">
        <v>8.4012661405529627</v>
      </c>
      <c r="G12" s="157">
        <v>3.6041663553688472E-2</v>
      </c>
    </row>
    <row r="13" spans="1:9" x14ac:dyDescent="0.2">
      <c r="B13" t="s">
        <v>959</v>
      </c>
      <c r="C13" s="257">
        <v>2</v>
      </c>
      <c r="D13" s="31">
        <v>233.00000161290325</v>
      </c>
      <c r="E13" s="31">
        <v>233.09873385944707</v>
      </c>
      <c r="F13" s="31">
        <v>-9.8732246543818292E-2</v>
      </c>
      <c r="G13" s="157">
        <v>-4.2356406192815902E-4</v>
      </c>
    </row>
    <row r="14" spans="1:9" x14ac:dyDescent="0.2">
      <c r="B14" t="s">
        <v>961</v>
      </c>
      <c r="C14" s="257">
        <v>2</v>
      </c>
      <c r="D14" s="31">
        <v>233.00000161290325</v>
      </c>
      <c r="E14" s="31">
        <v>233.09873385944707</v>
      </c>
      <c r="F14" s="31">
        <v>-9.8732246543818292E-2</v>
      </c>
      <c r="G14" s="157">
        <v>-4.2356406192815902E-4</v>
      </c>
    </row>
    <row r="15" spans="1:9" x14ac:dyDescent="0.2">
      <c r="B15" t="s">
        <v>960</v>
      </c>
      <c r="C15" s="257">
        <v>4</v>
      </c>
      <c r="D15" s="31">
        <v>229.25000000000003</v>
      </c>
      <c r="E15" s="31">
        <v>233.09873385944707</v>
      </c>
      <c r="F15" s="31">
        <v>-3.8487338594470373</v>
      </c>
      <c r="G15" s="157">
        <v>-1.6511174452658036E-2</v>
      </c>
    </row>
    <row r="16" spans="1:9" x14ac:dyDescent="0.2">
      <c r="B16" t="s">
        <v>953</v>
      </c>
      <c r="C16" s="257">
        <v>2</v>
      </c>
      <c r="D16" s="31">
        <v>226.49999354838715</v>
      </c>
      <c r="E16" s="31">
        <v>233.09873385944707</v>
      </c>
      <c r="F16" s="31">
        <v>-6.5987403110599132</v>
      </c>
      <c r="G16" s="157">
        <v>-2.8308778009231036E-2</v>
      </c>
    </row>
    <row r="17" spans="1:7" x14ac:dyDescent="0.2">
      <c r="B17" t="s">
        <v>950</v>
      </c>
      <c r="C17" s="257">
        <v>2</v>
      </c>
      <c r="D17" s="31">
        <v>217.50000322580649</v>
      </c>
      <c r="E17" s="31">
        <v>233.09873385944707</v>
      </c>
      <c r="F17" s="31">
        <v>-15.598730633640571</v>
      </c>
      <c r="G17" s="157">
        <v>-6.6918984824028388E-2</v>
      </c>
    </row>
    <row r="18" spans="1:7" x14ac:dyDescent="0.2">
      <c r="B18" t="s">
        <v>928</v>
      </c>
      <c r="C18" s="257">
        <v>4</v>
      </c>
      <c r="D18" s="31">
        <v>205.50000522580643</v>
      </c>
      <c r="E18" s="31">
        <v>233.09873385944707</v>
      </c>
      <c r="F18" s="31">
        <v>-27.598728633640633</v>
      </c>
      <c r="G18" s="157">
        <v>-0.11839930735223128</v>
      </c>
    </row>
    <row r="19" spans="1:7" x14ac:dyDescent="0.2">
      <c r="B19" s="296" t="s">
        <v>962</v>
      </c>
      <c r="C19" s="308">
        <v>2</v>
      </c>
      <c r="D19" s="309">
        <v>180.33225967741936</v>
      </c>
      <c r="E19" s="309">
        <v>233.09873385944707</v>
      </c>
      <c r="F19" s="309">
        <v>-52.766474182027707</v>
      </c>
      <c r="G19" s="310">
        <v>-0.22636963019217696</v>
      </c>
    </row>
    <row r="20" spans="1:7" x14ac:dyDescent="0.2">
      <c r="A20" t="s">
        <v>886</v>
      </c>
      <c r="C20" s="257">
        <v>28</v>
      </c>
      <c r="D20" s="31">
        <v>233.09873385944709</v>
      </c>
      <c r="E20" s="31">
        <v>233.09873385944715</v>
      </c>
      <c r="F20" s="31">
        <v>0</v>
      </c>
      <c r="G20" s="157">
        <v>0</v>
      </c>
    </row>
    <row r="21" spans="1:7" x14ac:dyDescent="0.2">
      <c r="A21" t="s">
        <v>401</v>
      </c>
      <c r="B21" s="296" t="s">
        <v>942</v>
      </c>
      <c r="C21" s="308">
        <v>2</v>
      </c>
      <c r="D21" s="309">
        <v>260.49999706451615</v>
      </c>
      <c r="E21" s="309">
        <v>185.40928632834098</v>
      </c>
      <c r="F21" s="309">
        <v>75.090710736175168</v>
      </c>
      <c r="G21" s="310">
        <v>0.40499972910308907</v>
      </c>
    </row>
    <row r="22" spans="1:7" x14ac:dyDescent="0.2">
      <c r="B22" t="s">
        <v>941</v>
      </c>
      <c r="C22" s="257">
        <v>4</v>
      </c>
      <c r="D22" s="31">
        <v>243.61500553225807</v>
      </c>
      <c r="E22" s="31">
        <v>185.40928632834098</v>
      </c>
      <c r="F22" s="31">
        <v>58.205719203917084</v>
      </c>
      <c r="G22" s="157">
        <v>0.31393098132550212</v>
      </c>
    </row>
    <row r="23" spans="1:7" x14ac:dyDescent="0.2">
      <c r="B23" t="s">
        <v>938</v>
      </c>
      <c r="C23" s="257">
        <v>2</v>
      </c>
      <c r="D23" s="31">
        <v>199.50000269354837</v>
      </c>
      <c r="E23" s="31">
        <v>185.40928632834098</v>
      </c>
      <c r="F23" s="31">
        <v>14.090716365207385</v>
      </c>
      <c r="G23" s="157">
        <v>7.599789980451227E-2</v>
      </c>
    </row>
    <row r="24" spans="1:7" x14ac:dyDescent="0.2">
      <c r="B24" t="s">
        <v>937</v>
      </c>
      <c r="C24" s="257">
        <v>2</v>
      </c>
      <c r="D24" s="31">
        <v>193.99999632258064</v>
      </c>
      <c r="E24" s="31">
        <v>185.40928632834098</v>
      </c>
      <c r="F24" s="31">
        <v>8.5907099942396599</v>
      </c>
      <c r="G24" s="157">
        <v>4.633376334250263E-2</v>
      </c>
    </row>
    <row r="25" spans="1:7" x14ac:dyDescent="0.2">
      <c r="B25" t="s">
        <v>936</v>
      </c>
      <c r="C25" s="257">
        <v>2</v>
      </c>
      <c r="D25" s="31">
        <v>188.00000203225807</v>
      </c>
      <c r="E25" s="31">
        <v>185.40928632834098</v>
      </c>
      <c r="F25" s="31">
        <v>2.5907157039170841</v>
      </c>
      <c r="G25" s="157">
        <v>1.397295548254897E-2</v>
      </c>
    </row>
    <row r="26" spans="1:7" x14ac:dyDescent="0.2">
      <c r="B26" t="s">
        <v>935</v>
      </c>
      <c r="C26" s="257">
        <v>2</v>
      </c>
      <c r="D26" s="31">
        <v>185.50000025806452</v>
      </c>
      <c r="E26" s="31">
        <v>185.40928632834098</v>
      </c>
      <c r="F26" s="31">
        <v>9.0713929723534648E-2</v>
      </c>
      <c r="G26" s="157">
        <v>4.8926314058989203E-4</v>
      </c>
    </row>
    <row r="27" spans="1:7" x14ac:dyDescent="0.2">
      <c r="B27" t="s">
        <v>931</v>
      </c>
      <c r="C27" s="257">
        <v>2</v>
      </c>
      <c r="D27" s="31">
        <v>182.99999640322579</v>
      </c>
      <c r="E27" s="31">
        <v>185.40928632834098</v>
      </c>
      <c r="F27" s="31">
        <v>-2.4092899251151891</v>
      </c>
      <c r="G27" s="157">
        <v>-1.2994440423272984E-2</v>
      </c>
    </row>
    <row r="28" spans="1:7" x14ac:dyDescent="0.2">
      <c r="B28" t="s">
        <v>929</v>
      </c>
      <c r="C28" s="257">
        <v>2</v>
      </c>
      <c r="D28" s="31">
        <v>150.50000246774195</v>
      </c>
      <c r="E28" s="31">
        <v>185.40928632834098</v>
      </c>
      <c r="F28" s="31">
        <v>-34.909283860599032</v>
      </c>
      <c r="G28" s="157">
        <v>-0.18828228376208861</v>
      </c>
    </row>
    <row r="29" spans="1:7" x14ac:dyDescent="0.2">
      <c r="B29" t="s">
        <v>928</v>
      </c>
      <c r="C29" s="257">
        <v>10</v>
      </c>
      <c r="D29" s="31">
        <v>149.5000000580645</v>
      </c>
      <c r="E29" s="31">
        <v>185.40928632834098</v>
      </c>
      <c r="F29" s="31">
        <v>-35.909286270276482</v>
      </c>
      <c r="G29" s="157">
        <v>-0.19367576986777668</v>
      </c>
    </row>
    <row r="30" spans="1:7" x14ac:dyDescent="0.2">
      <c r="A30" t="s">
        <v>874</v>
      </c>
      <c r="C30" s="257">
        <v>28</v>
      </c>
      <c r="D30" s="31">
        <v>185.40928632834098</v>
      </c>
      <c r="E30" s="31">
        <v>185.40928632834084</v>
      </c>
      <c r="F30" s="31">
        <v>0</v>
      </c>
      <c r="G30" s="157">
        <v>0</v>
      </c>
    </row>
    <row r="31" spans="1:7" x14ac:dyDescent="0.2">
      <c r="A31" t="s">
        <v>0</v>
      </c>
      <c r="C31" s="257">
        <v>56</v>
      </c>
      <c r="D31" s="31">
        <v>209.25401009389407</v>
      </c>
      <c r="E31" s="31">
        <v>209.25401009389424</v>
      </c>
      <c r="F31" s="31">
        <v>0</v>
      </c>
      <c r="G31" s="157">
        <v>0</v>
      </c>
    </row>
  </sheetData>
  <pageMargins left="0.7" right="0.7" top="0.75" bottom="0.75" header="0.3" footer="0.3"/>
  <pageSetup orientation="portrait" horizontalDpi="300" verticalDpi="3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239"/>
  <sheetViews>
    <sheetView zoomScale="150" zoomScaleNormal="150" workbookViewId="0">
      <pane ySplit="3" topLeftCell="A162" activePane="bottomLeft" state="frozen"/>
      <selection activeCell="H6" sqref="H6"/>
      <selection pane="bottomLeft" activeCell="A3" sqref="A3"/>
    </sheetView>
  </sheetViews>
  <sheetFormatPr defaultRowHeight="12.75" x14ac:dyDescent="0.2"/>
  <cols>
    <col min="1" max="1" width="6" customWidth="1"/>
    <col min="2" max="2" width="7" style="100" customWidth="1"/>
    <col min="3" max="3" width="8.140625" style="100" customWidth="1"/>
    <col min="4" max="4" width="7" customWidth="1"/>
    <col min="6" max="6" width="25.28515625" customWidth="1"/>
    <col min="8" max="8" width="12.5703125" customWidth="1"/>
    <col min="9" max="9" width="7.7109375" customWidth="1"/>
    <col min="10" max="14" width="10.7109375" style="31" customWidth="1"/>
  </cols>
  <sheetData>
    <row r="1" spans="1:16" ht="15.75" x14ac:dyDescent="0.25">
      <c r="A1" s="37" t="s">
        <v>988</v>
      </c>
    </row>
    <row r="2" spans="1:16" x14ac:dyDescent="0.2">
      <c r="A2" s="16" t="s">
        <v>987</v>
      </c>
    </row>
    <row r="3" spans="1:16" ht="51" x14ac:dyDescent="0.2">
      <c r="A3" s="150" t="s">
        <v>423</v>
      </c>
      <c r="B3" s="152" t="s">
        <v>249</v>
      </c>
      <c r="C3" s="152" t="s">
        <v>422</v>
      </c>
      <c r="D3" s="150" t="s">
        <v>424</v>
      </c>
      <c r="E3" s="150" t="s">
        <v>245</v>
      </c>
      <c r="F3" s="150" t="s">
        <v>247</v>
      </c>
      <c r="G3" s="150" t="s">
        <v>5</v>
      </c>
      <c r="H3" s="150" t="s">
        <v>329</v>
      </c>
      <c r="I3" s="150" t="s">
        <v>381</v>
      </c>
      <c r="J3" s="148" t="s">
        <v>986</v>
      </c>
      <c r="K3" s="148" t="s">
        <v>985</v>
      </c>
      <c r="L3" s="148" t="s">
        <v>984</v>
      </c>
      <c r="M3" s="148" t="s">
        <v>925</v>
      </c>
      <c r="N3" s="148" t="s">
        <v>924</v>
      </c>
      <c r="O3" s="148" t="s">
        <v>983</v>
      </c>
      <c r="P3" s="297" t="s">
        <v>1206</v>
      </c>
    </row>
    <row r="4" spans="1:16" x14ac:dyDescent="0.2">
      <c r="A4" t="s">
        <v>406</v>
      </c>
      <c r="B4" s="100" t="s">
        <v>403</v>
      </c>
      <c r="C4" s="100" t="s">
        <v>403</v>
      </c>
      <c r="D4">
        <v>1061</v>
      </c>
      <c r="E4" t="s">
        <v>412</v>
      </c>
      <c r="F4" t="s">
        <v>299</v>
      </c>
      <c r="G4">
        <v>0.05</v>
      </c>
      <c r="H4" t="s">
        <v>269</v>
      </c>
      <c r="I4" s="179">
        <v>2.2499999999999999E-2</v>
      </c>
      <c r="J4" s="31">
        <v>9600</v>
      </c>
      <c r="K4" s="31">
        <v>216</v>
      </c>
      <c r="L4" s="31">
        <v>0</v>
      </c>
      <c r="M4" s="31">
        <v>216</v>
      </c>
      <c r="N4" s="31">
        <v>206.62499848790321</v>
      </c>
      <c r="O4" s="108">
        <f t="shared" ref="O4:O67" si="0">M4/N4</f>
        <v>1.0453720584668058</v>
      </c>
      <c r="P4" t="s">
        <v>1044</v>
      </c>
    </row>
    <row r="5" spans="1:16" x14ac:dyDescent="0.2">
      <c r="A5" t="s">
        <v>406</v>
      </c>
      <c r="B5" s="100" t="s">
        <v>403</v>
      </c>
      <c r="C5" s="100" t="s">
        <v>396</v>
      </c>
      <c r="D5">
        <v>1062</v>
      </c>
      <c r="E5" t="s">
        <v>412</v>
      </c>
      <c r="F5" t="s">
        <v>299</v>
      </c>
      <c r="G5">
        <v>0.05</v>
      </c>
      <c r="H5" t="s">
        <v>269</v>
      </c>
      <c r="I5" s="179">
        <v>2.2499999999999999E-2</v>
      </c>
      <c r="J5" s="31">
        <v>8533.3338709677409</v>
      </c>
      <c r="K5" s="31">
        <v>192.00001209677419</v>
      </c>
      <c r="L5" s="31">
        <v>0</v>
      </c>
      <c r="M5" s="31">
        <v>192.00001209677419</v>
      </c>
      <c r="N5" s="31">
        <v>206.62499848790321</v>
      </c>
      <c r="O5" s="108">
        <f t="shared" si="0"/>
        <v>0.92921966607063167</v>
      </c>
      <c r="P5" t="s">
        <v>1044</v>
      </c>
    </row>
    <row r="6" spans="1:16" x14ac:dyDescent="0.2">
      <c r="A6" t="s">
        <v>406</v>
      </c>
      <c r="B6" s="100" t="s">
        <v>403</v>
      </c>
      <c r="C6" s="100" t="s">
        <v>402</v>
      </c>
      <c r="D6">
        <v>1063</v>
      </c>
      <c r="E6" t="s">
        <v>412</v>
      </c>
      <c r="F6" t="s">
        <v>299</v>
      </c>
      <c r="G6">
        <v>0.05</v>
      </c>
      <c r="H6" t="s">
        <v>269</v>
      </c>
      <c r="I6" s="179">
        <v>2.2499999999999999E-2</v>
      </c>
      <c r="J6" s="31">
        <v>8800</v>
      </c>
      <c r="K6" s="31">
        <v>198</v>
      </c>
      <c r="L6" s="31">
        <v>0</v>
      </c>
      <c r="M6" s="31">
        <v>198</v>
      </c>
      <c r="N6" s="31">
        <v>206.62499848790321</v>
      </c>
      <c r="O6" s="108">
        <f t="shared" si="0"/>
        <v>0.95825772026123857</v>
      </c>
      <c r="P6" t="s">
        <v>1044</v>
      </c>
    </row>
    <row r="7" spans="1:16" x14ac:dyDescent="0.2">
      <c r="A7" t="s">
        <v>406</v>
      </c>
      <c r="B7" s="100" t="s">
        <v>403</v>
      </c>
      <c r="C7" s="100" t="s">
        <v>398</v>
      </c>
      <c r="D7">
        <v>1064</v>
      </c>
      <c r="E7" t="s">
        <v>412</v>
      </c>
      <c r="F7" t="s">
        <v>299</v>
      </c>
      <c r="G7">
        <v>0.05</v>
      </c>
      <c r="H7" t="s">
        <v>269</v>
      </c>
      <c r="I7" s="179">
        <v>2.2499999999999999E-2</v>
      </c>
      <c r="J7" s="31">
        <v>9688.8887096774197</v>
      </c>
      <c r="K7" s="31">
        <v>217.99999596774191</v>
      </c>
      <c r="L7" s="31">
        <v>0</v>
      </c>
      <c r="M7" s="31">
        <v>217.99999596774191</v>
      </c>
      <c r="N7" s="31">
        <v>206.62499848790321</v>
      </c>
      <c r="O7" s="108">
        <f t="shared" si="0"/>
        <v>1.0550514098636745</v>
      </c>
      <c r="P7" t="s">
        <v>1044</v>
      </c>
    </row>
    <row r="8" spans="1:16" x14ac:dyDescent="0.2">
      <c r="A8" t="s">
        <v>406</v>
      </c>
      <c r="B8" s="100" t="s">
        <v>403</v>
      </c>
      <c r="C8" s="100" t="s">
        <v>404</v>
      </c>
      <c r="D8">
        <v>1065</v>
      </c>
      <c r="E8" t="s">
        <v>412</v>
      </c>
      <c r="F8" t="s">
        <v>299</v>
      </c>
      <c r="G8">
        <v>0.05</v>
      </c>
      <c r="H8" t="s">
        <v>269</v>
      </c>
      <c r="I8" s="179">
        <v>2.2499999999999999E-2</v>
      </c>
      <c r="J8" s="31">
        <v>9555.5548387096769</v>
      </c>
      <c r="K8" s="31">
        <v>214.99998387096772</v>
      </c>
      <c r="L8" s="31">
        <v>0</v>
      </c>
      <c r="M8" s="31">
        <v>214.99998387096772</v>
      </c>
      <c r="N8" s="31">
        <v>206.62499848790321</v>
      </c>
      <c r="O8" s="108">
        <f t="shared" si="0"/>
        <v>1.0405322949514979</v>
      </c>
      <c r="P8" t="s">
        <v>1044</v>
      </c>
    </row>
    <row r="9" spans="1:16" x14ac:dyDescent="0.2">
      <c r="A9" t="s">
        <v>406</v>
      </c>
      <c r="B9" s="100" t="s">
        <v>403</v>
      </c>
      <c r="C9" s="100" t="s">
        <v>394</v>
      </c>
      <c r="D9">
        <v>1066</v>
      </c>
      <c r="E9" t="s">
        <v>412</v>
      </c>
      <c r="F9" t="s">
        <v>299</v>
      </c>
      <c r="G9">
        <v>0.05</v>
      </c>
      <c r="H9" t="s">
        <v>269</v>
      </c>
      <c r="I9" s="179">
        <v>2.2499999999999999E-2</v>
      </c>
      <c r="J9" s="31">
        <v>8755.5548387096769</v>
      </c>
      <c r="K9" s="31">
        <v>196.99998387096772</v>
      </c>
      <c r="L9" s="31">
        <v>0</v>
      </c>
      <c r="M9" s="31">
        <v>196.99998387096772</v>
      </c>
      <c r="N9" s="31">
        <v>206.62499848790321</v>
      </c>
      <c r="O9" s="108">
        <f t="shared" si="0"/>
        <v>0.95341795674593077</v>
      </c>
      <c r="P9" t="s">
        <v>1044</v>
      </c>
    </row>
    <row r="10" spans="1:16" x14ac:dyDescent="0.2">
      <c r="A10" t="s">
        <v>406</v>
      </c>
      <c r="B10" s="100" t="s">
        <v>403</v>
      </c>
      <c r="C10" s="100" t="s">
        <v>409</v>
      </c>
      <c r="D10">
        <v>1067</v>
      </c>
      <c r="E10" t="s">
        <v>412</v>
      </c>
      <c r="F10" t="s">
        <v>299</v>
      </c>
      <c r="G10">
        <v>0.05</v>
      </c>
      <c r="H10" t="s">
        <v>269</v>
      </c>
      <c r="I10" s="179">
        <v>2.2499999999999999E-2</v>
      </c>
      <c r="J10" s="31">
        <v>8488.8887096774197</v>
      </c>
      <c r="K10" s="31">
        <v>190.99999596774191</v>
      </c>
      <c r="L10" s="31">
        <v>0</v>
      </c>
      <c r="M10" s="31">
        <v>190.99999596774191</v>
      </c>
      <c r="N10" s="31">
        <v>206.62499848790321</v>
      </c>
      <c r="O10" s="108">
        <f t="shared" si="0"/>
        <v>0.92437990255532387</v>
      </c>
      <c r="P10" t="s">
        <v>1044</v>
      </c>
    </row>
    <row r="11" spans="1:16" x14ac:dyDescent="0.2">
      <c r="A11" t="s">
        <v>406</v>
      </c>
      <c r="B11" s="100" t="s">
        <v>403</v>
      </c>
      <c r="C11" s="100" t="s">
        <v>397</v>
      </c>
      <c r="D11">
        <v>1068</v>
      </c>
      <c r="E11" t="s">
        <v>412</v>
      </c>
      <c r="F11" t="s">
        <v>299</v>
      </c>
      <c r="G11">
        <v>0.05</v>
      </c>
      <c r="H11" t="s">
        <v>269</v>
      </c>
      <c r="I11" s="179">
        <v>2.2499999999999999E-2</v>
      </c>
      <c r="J11" s="31">
        <v>10044.445161290323</v>
      </c>
      <c r="K11" s="31">
        <v>226.00001612903222</v>
      </c>
      <c r="L11" s="31">
        <v>0</v>
      </c>
      <c r="M11" s="31">
        <v>226.00001612903222</v>
      </c>
      <c r="N11" s="31">
        <v>206.62499848790321</v>
      </c>
      <c r="O11" s="108">
        <f t="shared" si="0"/>
        <v>1.0937689910848967</v>
      </c>
      <c r="P11" t="s">
        <v>1044</v>
      </c>
    </row>
    <row r="12" spans="1:16" x14ac:dyDescent="0.2">
      <c r="A12" s="177" t="s">
        <v>406</v>
      </c>
      <c r="B12" s="178" t="s">
        <v>982</v>
      </c>
      <c r="C12" s="178"/>
      <c r="D12" s="177"/>
      <c r="E12" s="177"/>
      <c r="F12" s="177"/>
      <c r="G12" s="177"/>
      <c r="H12" s="177"/>
      <c r="I12" s="181"/>
      <c r="J12" s="176">
        <v>9183.3332661290315</v>
      </c>
      <c r="K12" s="176">
        <v>206.62499848790321</v>
      </c>
      <c r="L12" s="176">
        <v>0</v>
      </c>
      <c r="M12" s="176">
        <v>206.62499848790321</v>
      </c>
      <c r="N12" s="176">
        <v>206.62499848790321</v>
      </c>
      <c r="O12" s="180">
        <f t="shared" si="0"/>
        <v>1</v>
      </c>
      <c r="P12" s="177"/>
    </row>
    <row r="13" spans="1:16" x14ac:dyDescent="0.2">
      <c r="A13" t="s">
        <v>406</v>
      </c>
      <c r="B13" s="100" t="s">
        <v>396</v>
      </c>
      <c r="C13" s="100" t="s">
        <v>403</v>
      </c>
      <c r="D13">
        <v>1159</v>
      </c>
      <c r="E13" t="s">
        <v>391</v>
      </c>
      <c r="F13" t="s">
        <v>275</v>
      </c>
      <c r="G13">
        <v>0.05</v>
      </c>
      <c r="H13" t="s">
        <v>269</v>
      </c>
      <c r="I13" s="179">
        <v>5.9400000000000001E-2</v>
      </c>
      <c r="J13" s="31">
        <v>4064.1612903225805</v>
      </c>
      <c r="K13" s="31">
        <v>241.41118064516129</v>
      </c>
      <c r="L13" s="31">
        <v>0</v>
      </c>
      <c r="M13" s="31">
        <v>241.41118064516129</v>
      </c>
      <c r="N13" s="31">
        <v>218.63273690322583</v>
      </c>
      <c r="O13" s="108">
        <f t="shared" si="0"/>
        <v>1.1041858784030956</v>
      </c>
      <c r="P13" t="s">
        <v>1043</v>
      </c>
    </row>
    <row r="14" spans="1:16" x14ac:dyDescent="0.2">
      <c r="A14" t="s">
        <v>406</v>
      </c>
      <c r="B14" s="100" t="s">
        <v>396</v>
      </c>
      <c r="C14" s="100" t="s">
        <v>396</v>
      </c>
      <c r="D14">
        <v>1171</v>
      </c>
      <c r="E14" t="s">
        <v>391</v>
      </c>
      <c r="F14" t="s">
        <v>276</v>
      </c>
      <c r="G14">
        <v>0.05</v>
      </c>
      <c r="H14" t="s">
        <v>269</v>
      </c>
      <c r="I14" s="179">
        <v>5.9400000000000001E-2</v>
      </c>
      <c r="J14" s="31">
        <v>3400.6741935483869</v>
      </c>
      <c r="K14" s="31">
        <v>202.00004709677418</v>
      </c>
      <c r="L14" s="31">
        <v>0</v>
      </c>
      <c r="M14" s="31">
        <v>202.00004709677418</v>
      </c>
      <c r="N14" s="31">
        <v>218.63273690322583</v>
      </c>
      <c r="O14" s="108">
        <f t="shared" si="0"/>
        <v>0.92392406534336236</v>
      </c>
      <c r="P14" t="s">
        <v>506</v>
      </c>
    </row>
    <row r="15" spans="1:16" x14ac:dyDescent="0.2">
      <c r="A15" t="s">
        <v>406</v>
      </c>
      <c r="B15" s="100" t="s">
        <v>396</v>
      </c>
      <c r="C15" s="100" t="s">
        <v>402</v>
      </c>
      <c r="D15">
        <v>1153</v>
      </c>
      <c r="E15" t="s">
        <v>391</v>
      </c>
      <c r="F15" t="s">
        <v>276</v>
      </c>
      <c r="G15">
        <v>0.05</v>
      </c>
      <c r="H15" t="s">
        <v>269</v>
      </c>
      <c r="I15" s="179">
        <v>5.9400000000000001E-2</v>
      </c>
      <c r="J15" s="31">
        <v>3501.6838709677418</v>
      </c>
      <c r="K15" s="31">
        <v>208.00002193548389</v>
      </c>
      <c r="L15" s="31">
        <v>0</v>
      </c>
      <c r="M15" s="31">
        <v>208.00002193548389</v>
      </c>
      <c r="N15" s="31">
        <v>218.63273690322583</v>
      </c>
      <c r="O15" s="108">
        <f t="shared" si="0"/>
        <v>0.95136723292976777</v>
      </c>
      <c r="P15" t="s">
        <v>506</v>
      </c>
    </row>
    <row r="16" spans="1:16" x14ac:dyDescent="0.2">
      <c r="A16" t="s">
        <v>406</v>
      </c>
      <c r="B16" s="100" t="s">
        <v>396</v>
      </c>
      <c r="C16" s="100" t="s">
        <v>398</v>
      </c>
      <c r="D16">
        <v>1172</v>
      </c>
      <c r="E16" t="s">
        <v>391</v>
      </c>
      <c r="F16" t="s">
        <v>276</v>
      </c>
      <c r="G16">
        <v>0.05</v>
      </c>
      <c r="H16" t="s">
        <v>269</v>
      </c>
      <c r="I16" s="179">
        <v>5.9400000000000001E-2</v>
      </c>
      <c r="J16" s="31">
        <v>3434.3435483870967</v>
      </c>
      <c r="K16" s="31">
        <v>204.00000677419357</v>
      </c>
      <c r="L16" s="31">
        <v>0</v>
      </c>
      <c r="M16" s="31">
        <v>204.00000677419357</v>
      </c>
      <c r="N16" s="31">
        <v>218.63273690322583</v>
      </c>
      <c r="O16" s="108">
        <f t="shared" si="0"/>
        <v>0.93307164180307911</v>
      </c>
      <c r="P16" t="s">
        <v>506</v>
      </c>
    </row>
    <row r="17" spans="1:16" x14ac:dyDescent="0.2">
      <c r="A17" t="s">
        <v>406</v>
      </c>
      <c r="B17" s="100" t="s">
        <v>396</v>
      </c>
      <c r="C17" s="100" t="s">
        <v>404</v>
      </c>
      <c r="D17">
        <v>1154</v>
      </c>
      <c r="E17" t="s">
        <v>391</v>
      </c>
      <c r="F17" t="s">
        <v>276</v>
      </c>
      <c r="G17">
        <v>0.05</v>
      </c>
      <c r="H17" t="s">
        <v>269</v>
      </c>
      <c r="I17" s="179">
        <v>5.9400000000000001E-2</v>
      </c>
      <c r="J17" s="31">
        <v>3552.1887096774194</v>
      </c>
      <c r="K17" s="31">
        <v>211.00000935483874</v>
      </c>
      <c r="L17" s="31">
        <v>0</v>
      </c>
      <c r="M17" s="31">
        <v>211.00000935483874</v>
      </c>
      <c r="N17" s="31">
        <v>218.63273690322583</v>
      </c>
      <c r="O17" s="108">
        <f t="shared" si="0"/>
        <v>0.96508881672297042</v>
      </c>
      <c r="P17" t="s">
        <v>506</v>
      </c>
    </row>
    <row r="18" spans="1:16" x14ac:dyDescent="0.2">
      <c r="A18" t="s">
        <v>406</v>
      </c>
      <c r="B18" s="100" t="s">
        <v>396</v>
      </c>
      <c r="C18" s="100" t="s">
        <v>394</v>
      </c>
      <c r="D18">
        <v>1158</v>
      </c>
      <c r="E18" t="s">
        <v>391</v>
      </c>
      <c r="F18" t="s">
        <v>275</v>
      </c>
      <c r="G18">
        <v>0.05</v>
      </c>
      <c r="H18" t="s">
        <v>269</v>
      </c>
      <c r="I18" s="179">
        <v>5.9400000000000001E-2</v>
      </c>
      <c r="J18" s="31">
        <v>3988.4870967741936</v>
      </c>
      <c r="K18" s="31">
        <v>236.91613354838711</v>
      </c>
      <c r="L18" s="31">
        <v>0</v>
      </c>
      <c r="M18" s="31">
        <v>236.91613354838711</v>
      </c>
      <c r="N18" s="31">
        <v>218.63273690322583</v>
      </c>
      <c r="O18" s="108">
        <f t="shared" si="0"/>
        <v>1.0836260703869527</v>
      </c>
      <c r="P18" t="s">
        <v>1043</v>
      </c>
    </row>
    <row r="19" spans="1:16" x14ac:dyDescent="0.2">
      <c r="A19" s="177" t="s">
        <v>406</v>
      </c>
      <c r="B19" s="178" t="s">
        <v>981</v>
      </c>
      <c r="C19" s="178"/>
      <c r="D19" s="177"/>
      <c r="E19" s="177"/>
      <c r="F19" s="177"/>
      <c r="G19" s="177"/>
      <c r="H19" s="177"/>
      <c r="I19" s="181"/>
      <c r="J19" s="176">
        <v>3656.9231182795697</v>
      </c>
      <c r="K19" s="176">
        <v>217.22123322580646</v>
      </c>
      <c r="L19" s="176">
        <v>0</v>
      </c>
      <c r="M19" s="176">
        <v>217.22123322580646</v>
      </c>
      <c r="N19" s="176">
        <v>218.63273690322583</v>
      </c>
      <c r="O19" s="180">
        <f t="shared" si="0"/>
        <v>0.99354395093153802</v>
      </c>
      <c r="P19" s="177"/>
    </row>
    <row r="20" spans="1:16" x14ac:dyDescent="0.2">
      <c r="A20" t="s">
        <v>406</v>
      </c>
      <c r="B20" s="100" t="s">
        <v>402</v>
      </c>
      <c r="C20" s="100" t="s">
        <v>403</v>
      </c>
      <c r="D20">
        <v>1108</v>
      </c>
      <c r="E20" t="s">
        <v>411</v>
      </c>
      <c r="F20" t="s">
        <v>292</v>
      </c>
      <c r="G20">
        <v>0.01</v>
      </c>
      <c r="H20" t="s">
        <v>269</v>
      </c>
      <c r="I20" s="179">
        <v>7.0000000000000007E-2</v>
      </c>
      <c r="J20" s="31">
        <v>3428.5712903225808</v>
      </c>
      <c r="K20" s="31">
        <v>239.99999032258069</v>
      </c>
      <c r="L20" s="31">
        <v>0</v>
      </c>
      <c r="M20" s="31">
        <v>239.99999032258069</v>
      </c>
      <c r="N20" s="31">
        <v>233.09873385944707</v>
      </c>
      <c r="O20" s="108">
        <f t="shared" si="0"/>
        <v>1.0296065806487602</v>
      </c>
      <c r="P20" t="s">
        <v>506</v>
      </c>
    </row>
    <row r="21" spans="1:16" x14ac:dyDescent="0.2">
      <c r="A21" t="s">
        <v>406</v>
      </c>
      <c r="B21" s="100" t="s">
        <v>402</v>
      </c>
      <c r="C21" s="100" t="s">
        <v>396</v>
      </c>
      <c r="D21">
        <v>1109</v>
      </c>
      <c r="E21" t="s">
        <v>411</v>
      </c>
      <c r="F21" t="s">
        <v>292</v>
      </c>
      <c r="G21">
        <v>0.01</v>
      </c>
      <c r="H21" t="s">
        <v>269</v>
      </c>
      <c r="I21" s="179">
        <v>7.0000000000000007E-2</v>
      </c>
      <c r="J21" s="31">
        <v>3042.8570967741939</v>
      </c>
      <c r="K21" s="31">
        <v>212.99999677419356</v>
      </c>
      <c r="L21" s="31">
        <v>0</v>
      </c>
      <c r="M21" s="31">
        <v>212.99999677419356</v>
      </c>
      <c r="N21" s="31">
        <v>233.09873385944707</v>
      </c>
      <c r="O21" s="108">
        <f t="shared" si="0"/>
        <v>0.91377586333277738</v>
      </c>
      <c r="P21" t="s">
        <v>506</v>
      </c>
    </row>
    <row r="22" spans="1:16" x14ac:dyDescent="0.2">
      <c r="A22" t="s">
        <v>406</v>
      </c>
      <c r="B22" s="100" t="s">
        <v>402</v>
      </c>
      <c r="C22" s="100" t="s">
        <v>402</v>
      </c>
      <c r="D22">
        <v>1123</v>
      </c>
      <c r="E22" t="s">
        <v>411</v>
      </c>
      <c r="F22" t="s">
        <v>287</v>
      </c>
      <c r="G22">
        <v>0.01</v>
      </c>
      <c r="H22" t="s">
        <v>269</v>
      </c>
      <c r="I22" s="179">
        <v>7.0000000000000007E-2</v>
      </c>
      <c r="J22" s="31">
        <v>3071.4287096774192</v>
      </c>
      <c r="K22" s="31">
        <v>215.00000967741937</v>
      </c>
      <c r="L22" s="31">
        <v>0</v>
      </c>
      <c r="M22" s="31">
        <v>215.00000967741937</v>
      </c>
      <c r="N22" s="31">
        <v>233.09873385944707</v>
      </c>
      <c r="O22" s="108">
        <f t="shared" si="0"/>
        <v>0.92235597387268187</v>
      </c>
      <c r="P22" t="s">
        <v>506</v>
      </c>
    </row>
    <row r="23" spans="1:16" x14ac:dyDescent="0.2">
      <c r="A23" t="s">
        <v>406</v>
      </c>
      <c r="B23" s="100" t="s">
        <v>402</v>
      </c>
      <c r="C23" s="100" t="s">
        <v>398</v>
      </c>
      <c r="D23">
        <v>1124</v>
      </c>
      <c r="E23" t="s">
        <v>411</v>
      </c>
      <c r="F23" t="s">
        <v>287</v>
      </c>
      <c r="G23">
        <v>0.01</v>
      </c>
      <c r="H23" t="s">
        <v>269</v>
      </c>
      <c r="I23" s="179">
        <v>7.0000000000000007E-2</v>
      </c>
      <c r="J23" s="31">
        <v>3585.7141935483869</v>
      </c>
      <c r="K23" s="31">
        <v>250.99999354838712</v>
      </c>
      <c r="L23" s="31">
        <v>0</v>
      </c>
      <c r="M23" s="31">
        <v>250.99999354838712</v>
      </c>
      <c r="N23" s="31">
        <v>233.09873385944707</v>
      </c>
      <c r="O23" s="108">
        <f t="shared" si="0"/>
        <v>1.0767968980034619</v>
      </c>
      <c r="P23" t="s">
        <v>506</v>
      </c>
    </row>
    <row r="24" spans="1:16" x14ac:dyDescent="0.2">
      <c r="A24" t="s">
        <v>406</v>
      </c>
      <c r="B24" s="100" t="s">
        <v>402</v>
      </c>
      <c r="C24" s="100" t="s">
        <v>404</v>
      </c>
      <c r="D24">
        <v>1126</v>
      </c>
      <c r="E24" t="s">
        <v>411</v>
      </c>
      <c r="F24" t="s">
        <v>286</v>
      </c>
      <c r="G24">
        <v>0.01</v>
      </c>
      <c r="H24" t="s">
        <v>269</v>
      </c>
      <c r="I24" s="179">
        <v>7.0000000000000007E-2</v>
      </c>
      <c r="J24" s="31">
        <v>3528.5712903225808</v>
      </c>
      <c r="K24" s="31">
        <v>246.99999032258069</v>
      </c>
      <c r="L24" s="31">
        <v>0</v>
      </c>
      <c r="M24" s="31">
        <v>246.99999032258069</v>
      </c>
      <c r="N24" s="31">
        <v>233.09873385944707</v>
      </c>
      <c r="O24" s="108">
        <f t="shared" si="0"/>
        <v>1.0596367737952439</v>
      </c>
      <c r="P24" t="s">
        <v>506</v>
      </c>
    </row>
    <row r="25" spans="1:16" x14ac:dyDescent="0.2">
      <c r="A25" t="s">
        <v>406</v>
      </c>
      <c r="B25" s="100" t="s">
        <v>402</v>
      </c>
      <c r="C25" s="100" t="s">
        <v>394</v>
      </c>
      <c r="D25">
        <v>1127</v>
      </c>
      <c r="E25" t="s">
        <v>411</v>
      </c>
      <c r="F25" t="s">
        <v>286</v>
      </c>
      <c r="G25">
        <v>0.01</v>
      </c>
      <c r="H25" t="s">
        <v>269</v>
      </c>
      <c r="I25" s="179">
        <v>7.0000000000000007E-2</v>
      </c>
      <c r="J25" s="31">
        <v>3057.1429032258061</v>
      </c>
      <c r="K25" s="31">
        <v>214.00000322580647</v>
      </c>
      <c r="L25" s="31">
        <v>0</v>
      </c>
      <c r="M25" s="31">
        <v>214.00000322580647</v>
      </c>
      <c r="N25" s="31">
        <v>233.09873385944707</v>
      </c>
      <c r="O25" s="108">
        <f t="shared" si="0"/>
        <v>0.91806591860272968</v>
      </c>
      <c r="P25" t="s">
        <v>506</v>
      </c>
    </row>
    <row r="26" spans="1:16" x14ac:dyDescent="0.2">
      <c r="A26" t="s">
        <v>406</v>
      </c>
      <c r="B26" s="100" t="s">
        <v>402</v>
      </c>
      <c r="C26" s="100" t="s">
        <v>409</v>
      </c>
      <c r="D26">
        <v>1128</v>
      </c>
      <c r="E26" t="s">
        <v>411</v>
      </c>
      <c r="F26" t="s">
        <v>286</v>
      </c>
      <c r="G26">
        <v>0.01</v>
      </c>
      <c r="H26" t="s">
        <v>269</v>
      </c>
      <c r="I26" s="179">
        <v>7.0000000000000007E-2</v>
      </c>
      <c r="J26" s="31">
        <v>3042.8570967741939</v>
      </c>
      <c r="K26" s="31">
        <v>212.99999677419356</v>
      </c>
      <c r="L26" s="31">
        <v>0</v>
      </c>
      <c r="M26" s="31">
        <v>212.99999677419356</v>
      </c>
      <c r="N26" s="31">
        <v>233.09873385944707</v>
      </c>
      <c r="O26" s="108">
        <f t="shared" si="0"/>
        <v>0.91377586333277738</v>
      </c>
      <c r="P26" t="s">
        <v>506</v>
      </c>
    </row>
    <row r="27" spans="1:16" x14ac:dyDescent="0.2">
      <c r="A27" t="s">
        <v>406</v>
      </c>
      <c r="B27" s="100" t="s">
        <v>402</v>
      </c>
      <c r="C27" s="100" t="s">
        <v>397</v>
      </c>
      <c r="D27">
        <v>1129</v>
      </c>
      <c r="E27" t="s">
        <v>411</v>
      </c>
      <c r="F27" t="s">
        <v>286</v>
      </c>
      <c r="G27">
        <v>0.01</v>
      </c>
      <c r="H27" t="s">
        <v>269</v>
      </c>
      <c r="I27" s="179">
        <v>7.0000000000000007E-2</v>
      </c>
      <c r="J27" s="31">
        <v>3471.4287096774192</v>
      </c>
      <c r="K27" s="31">
        <v>243.00000967741937</v>
      </c>
      <c r="L27" s="31">
        <v>0</v>
      </c>
      <c r="M27" s="31">
        <v>243.00000967741937</v>
      </c>
      <c r="N27" s="31">
        <v>233.09873385944707</v>
      </c>
      <c r="O27" s="108">
        <f t="shared" si="0"/>
        <v>1.0424767464586167</v>
      </c>
      <c r="P27" t="s">
        <v>506</v>
      </c>
    </row>
    <row r="28" spans="1:16" x14ac:dyDescent="0.2">
      <c r="A28" s="177" t="s">
        <v>406</v>
      </c>
      <c r="B28" s="178" t="s">
        <v>980</v>
      </c>
      <c r="C28" s="178"/>
      <c r="D28" s="177"/>
      <c r="E28" s="177"/>
      <c r="F28" s="177"/>
      <c r="G28" s="177"/>
      <c r="H28" s="177"/>
      <c r="I28" s="181"/>
      <c r="J28" s="176">
        <v>3278.5714112903233</v>
      </c>
      <c r="K28" s="176">
        <v>229.49999879032262</v>
      </c>
      <c r="L28" s="176">
        <v>0</v>
      </c>
      <c r="M28" s="176">
        <v>229.49999879032262</v>
      </c>
      <c r="N28" s="176">
        <v>233.09873385944704</v>
      </c>
      <c r="O28" s="180">
        <f t="shared" si="0"/>
        <v>0.9845613272558813</v>
      </c>
      <c r="P28" s="177"/>
    </row>
    <row r="29" spans="1:16" x14ac:dyDescent="0.2">
      <c r="A29" t="s">
        <v>406</v>
      </c>
      <c r="B29" s="100" t="s">
        <v>398</v>
      </c>
      <c r="C29" s="100" t="s">
        <v>403</v>
      </c>
      <c r="D29">
        <v>1155</v>
      </c>
      <c r="E29" t="s">
        <v>391</v>
      </c>
      <c r="F29" t="s">
        <v>276</v>
      </c>
      <c r="G29">
        <v>0.05</v>
      </c>
      <c r="H29" t="s">
        <v>269</v>
      </c>
      <c r="I29" s="179">
        <v>5.9400000000000001E-2</v>
      </c>
      <c r="J29" s="31">
        <v>3653.1983870967738</v>
      </c>
      <c r="K29" s="31">
        <v>216.99998419354839</v>
      </c>
      <c r="L29" s="31">
        <v>0</v>
      </c>
      <c r="M29" s="31">
        <v>216.99998419354839</v>
      </c>
      <c r="N29" s="31">
        <v>218.63273690322583</v>
      </c>
      <c r="O29" s="108">
        <f t="shared" si="0"/>
        <v>0.99253198430937561</v>
      </c>
      <c r="P29" t="s">
        <v>506</v>
      </c>
    </row>
    <row r="30" spans="1:16" x14ac:dyDescent="0.2">
      <c r="A30" t="s">
        <v>406</v>
      </c>
      <c r="B30" s="100" t="s">
        <v>398</v>
      </c>
      <c r="C30" s="100" t="s">
        <v>396</v>
      </c>
      <c r="D30">
        <v>1156</v>
      </c>
      <c r="E30" t="s">
        <v>391</v>
      </c>
      <c r="F30" t="s">
        <v>280</v>
      </c>
      <c r="G30">
        <v>0.05</v>
      </c>
      <c r="H30" t="s">
        <v>269</v>
      </c>
      <c r="I30" s="179">
        <v>5.9400000000000001E-2</v>
      </c>
      <c r="J30" s="31">
        <v>3771.043548387097</v>
      </c>
      <c r="K30" s="31">
        <v>223.99998677419356</v>
      </c>
      <c r="L30" s="31">
        <v>0</v>
      </c>
      <c r="M30" s="31">
        <v>223.99998677419356</v>
      </c>
      <c r="N30" s="31">
        <v>218.63273690322583</v>
      </c>
      <c r="O30" s="108">
        <f t="shared" si="0"/>
        <v>1.024549159229267</v>
      </c>
      <c r="P30" t="s">
        <v>506</v>
      </c>
    </row>
    <row r="31" spans="1:16" x14ac:dyDescent="0.2">
      <c r="A31" t="s">
        <v>406</v>
      </c>
      <c r="B31" s="100" t="s">
        <v>398</v>
      </c>
      <c r="C31" s="100" t="s">
        <v>402</v>
      </c>
      <c r="D31">
        <v>1157</v>
      </c>
      <c r="E31" t="s">
        <v>391</v>
      </c>
      <c r="F31" t="s">
        <v>280</v>
      </c>
      <c r="G31">
        <v>0.05</v>
      </c>
      <c r="H31" t="s">
        <v>269</v>
      </c>
      <c r="I31" s="179">
        <v>5.9400000000000001E-2</v>
      </c>
      <c r="J31" s="31">
        <v>3737.3741935483872</v>
      </c>
      <c r="K31" s="31">
        <v>222.0000270967742</v>
      </c>
      <c r="L31" s="31">
        <v>0</v>
      </c>
      <c r="M31" s="31">
        <v>222.0000270967742</v>
      </c>
      <c r="N31" s="31">
        <v>218.63273690322583</v>
      </c>
      <c r="O31" s="108">
        <f t="shared" si="0"/>
        <v>1.0154015827695504</v>
      </c>
      <c r="P31" t="s">
        <v>506</v>
      </c>
    </row>
    <row r="32" spans="1:16" x14ac:dyDescent="0.2">
      <c r="A32" t="s">
        <v>406</v>
      </c>
      <c r="B32" s="100" t="s">
        <v>398</v>
      </c>
      <c r="C32" s="100" t="s">
        <v>398</v>
      </c>
      <c r="D32">
        <v>1152</v>
      </c>
      <c r="E32" t="s">
        <v>391</v>
      </c>
      <c r="F32" t="s">
        <v>276</v>
      </c>
      <c r="G32">
        <v>0.05</v>
      </c>
      <c r="H32" t="s">
        <v>269</v>
      </c>
      <c r="I32" s="179">
        <v>5.9400000000000001E-2</v>
      </c>
      <c r="J32" s="31">
        <v>3703.7032258064519</v>
      </c>
      <c r="K32" s="31">
        <v>219.99997161290324</v>
      </c>
      <c r="L32" s="31">
        <v>0</v>
      </c>
      <c r="M32" s="31">
        <v>219.99997161290324</v>
      </c>
      <c r="N32" s="31">
        <v>218.63273690322583</v>
      </c>
      <c r="O32" s="108">
        <f t="shared" si="0"/>
        <v>1.0062535681025784</v>
      </c>
      <c r="P32" t="s">
        <v>506</v>
      </c>
    </row>
    <row r="33" spans="1:16" x14ac:dyDescent="0.2">
      <c r="A33" s="177" t="s">
        <v>406</v>
      </c>
      <c r="B33" s="178" t="s">
        <v>979</v>
      </c>
      <c r="C33" s="178"/>
      <c r="D33" s="177"/>
      <c r="E33" s="177"/>
      <c r="F33" s="177"/>
      <c r="G33" s="177"/>
      <c r="H33" s="177"/>
      <c r="I33" s="181"/>
      <c r="J33" s="176">
        <v>3716.329838709677</v>
      </c>
      <c r="K33" s="176">
        <v>220.74999241935487</v>
      </c>
      <c r="L33" s="176">
        <v>0</v>
      </c>
      <c r="M33" s="176">
        <v>220.74999241935487</v>
      </c>
      <c r="N33" s="176">
        <v>218.63273690322583</v>
      </c>
      <c r="O33" s="180">
        <f t="shared" si="0"/>
        <v>1.0096840736026929</v>
      </c>
      <c r="P33" s="177"/>
    </row>
    <row r="34" spans="1:16" x14ac:dyDescent="0.2">
      <c r="A34" t="s">
        <v>406</v>
      </c>
      <c r="B34" s="100" t="s">
        <v>404</v>
      </c>
      <c r="C34" s="100" t="s">
        <v>403</v>
      </c>
      <c r="D34">
        <v>1012</v>
      </c>
      <c r="E34" t="s">
        <v>414</v>
      </c>
      <c r="F34" t="s">
        <v>313</v>
      </c>
      <c r="G34">
        <v>0.01</v>
      </c>
      <c r="H34" t="s">
        <v>311</v>
      </c>
      <c r="I34" s="179">
        <v>8.1000000000000003E-2</v>
      </c>
      <c r="J34" s="31">
        <v>3313.5803225806453</v>
      </c>
      <c r="K34" s="31">
        <v>268.40000612903225</v>
      </c>
      <c r="L34" s="31">
        <v>0</v>
      </c>
      <c r="M34" s="31">
        <v>268.40000612903225</v>
      </c>
      <c r="N34" s="31">
        <v>233.09873385944707</v>
      </c>
      <c r="O34" s="108">
        <f t="shared" si="0"/>
        <v>1.1514434320817504</v>
      </c>
      <c r="P34" t="s">
        <v>1044</v>
      </c>
    </row>
    <row r="35" spans="1:16" x14ac:dyDescent="0.2">
      <c r="A35" t="s">
        <v>406</v>
      </c>
      <c r="B35" s="100" t="s">
        <v>404</v>
      </c>
      <c r="C35" s="100" t="s">
        <v>396</v>
      </c>
      <c r="D35">
        <v>1013</v>
      </c>
      <c r="E35" t="s">
        <v>414</v>
      </c>
      <c r="F35" t="s">
        <v>313</v>
      </c>
      <c r="G35">
        <v>0.01</v>
      </c>
      <c r="H35" t="s">
        <v>311</v>
      </c>
      <c r="I35" s="179">
        <v>8.1000000000000003E-2</v>
      </c>
      <c r="J35" s="31">
        <v>2797.5309677419359</v>
      </c>
      <c r="K35" s="31">
        <v>226.60000838709681</v>
      </c>
      <c r="L35" s="31">
        <v>0</v>
      </c>
      <c r="M35" s="31">
        <v>226.60000838709681</v>
      </c>
      <c r="N35" s="31">
        <v>233.09873385944707</v>
      </c>
      <c r="O35" s="108">
        <f t="shared" si="0"/>
        <v>0.97212028840847831</v>
      </c>
      <c r="P35" t="s">
        <v>1044</v>
      </c>
    </row>
    <row r="36" spans="1:16" x14ac:dyDescent="0.2">
      <c r="A36" t="s">
        <v>406</v>
      </c>
      <c r="B36" s="100" t="s">
        <v>404</v>
      </c>
      <c r="C36" s="100" t="s">
        <v>402</v>
      </c>
      <c r="D36">
        <v>1014</v>
      </c>
      <c r="E36" t="s">
        <v>414</v>
      </c>
      <c r="F36" t="s">
        <v>314</v>
      </c>
      <c r="G36">
        <v>0.01</v>
      </c>
      <c r="H36" t="s">
        <v>311</v>
      </c>
      <c r="I36" s="179">
        <v>8.8800000000000004E-2</v>
      </c>
      <c r="J36" s="31">
        <v>3183.5583870967739</v>
      </c>
      <c r="K36" s="31">
        <v>282.69998477419358</v>
      </c>
      <c r="L36" s="31">
        <v>0</v>
      </c>
      <c r="M36" s="31">
        <v>282.69998477419358</v>
      </c>
      <c r="N36" s="31">
        <v>233.09873385944707</v>
      </c>
      <c r="O36" s="108">
        <f t="shared" si="0"/>
        <v>1.2127907350395772</v>
      </c>
      <c r="P36" t="s">
        <v>1044</v>
      </c>
    </row>
    <row r="37" spans="1:16" x14ac:dyDescent="0.2">
      <c r="A37" t="s">
        <v>406</v>
      </c>
      <c r="B37" s="100" t="s">
        <v>404</v>
      </c>
      <c r="C37" s="100" t="s">
        <v>398</v>
      </c>
      <c r="D37">
        <v>1015</v>
      </c>
      <c r="E37" t="s">
        <v>414</v>
      </c>
      <c r="F37" t="s">
        <v>314</v>
      </c>
      <c r="G37">
        <v>0.01</v>
      </c>
      <c r="H37" t="s">
        <v>311</v>
      </c>
      <c r="I37" s="179">
        <v>8.8800000000000004E-2</v>
      </c>
      <c r="J37" s="31">
        <v>3195.9461290322583</v>
      </c>
      <c r="K37" s="31">
        <v>283.80001625806455</v>
      </c>
      <c r="L37" s="31">
        <v>0</v>
      </c>
      <c r="M37" s="31">
        <v>283.80001625806455</v>
      </c>
      <c r="N37" s="31">
        <v>233.09873385944707</v>
      </c>
      <c r="O37" s="108">
        <f t="shared" si="0"/>
        <v>1.2175099004578427</v>
      </c>
      <c r="P37" t="s">
        <v>1044</v>
      </c>
    </row>
    <row r="38" spans="1:16" x14ac:dyDescent="0.2">
      <c r="A38" t="s">
        <v>406</v>
      </c>
      <c r="B38" s="100" t="s">
        <v>404</v>
      </c>
      <c r="C38" s="100" t="s">
        <v>404</v>
      </c>
      <c r="D38">
        <v>1016</v>
      </c>
      <c r="E38" t="s">
        <v>414</v>
      </c>
      <c r="F38" t="s">
        <v>315</v>
      </c>
      <c r="G38">
        <v>0.01</v>
      </c>
      <c r="H38" t="s">
        <v>311</v>
      </c>
      <c r="I38" s="179">
        <v>8.1000000000000003E-2</v>
      </c>
      <c r="J38" s="31">
        <v>2202.7080645161291</v>
      </c>
      <c r="K38" s="31">
        <v>178.41935322580647</v>
      </c>
      <c r="L38" s="31">
        <v>0</v>
      </c>
      <c r="M38" s="31">
        <v>178.41935322580647</v>
      </c>
      <c r="N38" s="31">
        <v>233.09873385944707</v>
      </c>
      <c r="O38" s="108">
        <f t="shared" si="0"/>
        <v>0.76542394834881022</v>
      </c>
      <c r="P38" t="s">
        <v>1044</v>
      </c>
    </row>
    <row r="39" spans="1:16" x14ac:dyDescent="0.2">
      <c r="A39" t="s">
        <v>406</v>
      </c>
      <c r="B39" s="100" t="s">
        <v>404</v>
      </c>
      <c r="C39" s="100" t="s">
        <v>394</v>
      </c>
      <c r="D39">
        <v>1017</v>
      </c>
      <c r="E39" t="s">
        <v>414</v>
      </c>
      <c r="F39" t="s">
        <v>315</v>
      </c>
      <c r="G39">
        <v>0.01</v>
      </c>
      <c r="H39" t="s">
        <v>311</v>
      </c>
      <c r="I39" s="179">
        <v>8.1000000000000003E-2</v>
      </c>
      <c r="J39" s="31">
        <v>2249.940322580645</v>
      </c>
      <c r="K39" s="31">
        <v>182.24516612903224</v>
      </c>
      <c r="L39" s="31">
        <v>0</v>
      </c>
      <c r="M39" s="31">
        <v>182.24516612903224</v>
      </c>
      <c r="N39" s="31">
        <v>233.09873385944707</v>
      </c>
      <c r="O39" s="108">
        <f t="shared" si="0"/>
        <v>0.78183679126683592</v>
      </c>
      <c r="P39" t="s">
        <v>1044</v>
      </c>
    </row>
    <row r="40" spans="1:16" x14ac:dyDescent="0.2">
      <c r="A40" t="s">
        <v>406</v>
      </c>
      <c r="B40" s="100" t="s">
        <v>404</v>
      </c>
      <c r="C40" s="100" t="s">
        <v>409</v>
      </c>
      <c r="D40">
        <v>1018</v>
      </c>
      <c r="E40" t="s">
        <v>414</v>
      </c>
      <c r="F40" t="s">
        <v>314</v>
      </c>
      <c r="G40">
        <v>0.01</v>
      </c>
      <c r="H40" t="s">
        <v>311</v>
      </c>
      <c r="I40" s="179">
        <v>8.8800000000000004E-2</v>
      </c>
      <c r="J40" s="31">
        <v>3257.8829032258063</v>
      </c>
      <c r="K40" s="31">
        <v>289.30000180645163</v>
      </c>
      <c r="L40" s="31">
        <v>0</v>
      </c>
      <c r="M40" s="31">
        <v>289.30000180645163</v>
      </c>
      <c r="N40" s="31">
        <v>233.09873385944707</v>
      </c>
      <c r="O40" s="108">
        <f t="shared" si="0"/>
        <v>1.241104990217976</v>
      </c>
      <c r="P40" t="s">
        <v>1044</v>
      </c>
    </row>
    <row r="41" spans="1:16" x14ac:dyDescent="0.2">
      <c r="A41" t="s">
        <v>406</v>
      </c>
      <c r="B41" s="100" t="s">
        <v>404</v>
      </c>
      <c r="C41" s="100" t="s">
        <v>397</v>
      </c>
      <c r="D41">
        <v>1019</v>
      </c>
      <c r="E41" t="s">
        <v>414</v>
      </c>
      <c r="F41" t="s">
        <v>314</v>
      </c>
      <c r="G41">
        <v>0.01</v>
      </c>
      <c r="H41" t="s">
        <v>311</v>
      </c>
      <c r="I41" s="179">
        <v>8.8800000000000004E-2</v>
      </c>
      <c r="J41" s="31">
        <v>3134.0090322580645</v>
      </c>
      <c r="K41" s="31">
        <v>278.30000206451615</v>
      </c>
      <c r="L41" s="31">
        <v>0</v>
      </c>
      <c r="M41" s="31">
        <v>278.30000206451615</v>
      </c>
      <c r="N41" s="31">
        <v>233.09873385944707</v>
      </c>
      <c r="O41" s="108">
        <f t="shared" si="0"/>
        <v>1.1939146878091769</v>
      </c>
      <c r="P41" t="s">
        <v>1044</v>
      </c>
    </row>
    <row r="42" spans="1:16" x14ac:dyDescent="0.2">
      <c r="A42" t="s">
        <v>406</v>
      </c>
      <c r="B42" s="100" t="s">
        <v>404</v>
      </c>
      <c r="C42" s="100" t="s">
        <v>410</v>
      </c>
      <c r="D42">
        <v>1020</v>
      </c>
      <c r="E42" t="s">
        <v>414</v>
      </c>
      <c r="F42" t="s">
        <v>313</v>
      </c>
      <c r="G42">
        <v>0.01</v>
      </c>
      <c r="H42" t="s">
        <v>311</v>
      </c>
      <c r="I42" s="179">
        <v>8.1000000000000003E-2</v>
      </c>
      <c r="J42" s="31">
        <v>2892.592580645161</v>
      </c>
      <c r="K42" s="31">
        <v>234.29999903225806</v>
      </c>
      <c r="L42" s="31">
        <v>0</v>
      </c>
      <c r="M42" s="31">
        <v>234.29999903225806</v>
      </c>
      <c r="N42" s="31">
        <v>233.09873385944707</v>
      </c>
      <c r="O42" s="108">
        <f t="shared" si="0"/>
        <v>1.005153460737094</v>
      </c>
      <c r="P42" t="s">
        <v>1044</v>
      </c>
    </row>
    <row r="43" spans="1:16" x14ac:dyDescent="0.2">
      <c r="A43" t="s">
        <v>406</v>
      </c>
      <c r="B43" s="100" t="s">
        <v>404</v>
      </c>
      <c r="C43" s="100">
        <v>10</v>
      </c>
      <c r="D43">
        <v>1021</v>
      </c>
      <c r="E43" t="s">
        <v>414</v>
      </c>
      <c r="F43" t="s">
        <v>313</v>
      </c>
      <c r="G43">
        <v>0.01</v>
      </c>
      <c r="H43" t="s">
        <v>311</v>
      </c>
      <c r="I43" s="179">
        <v>8.1000000000000003E-2</v>
      </c>
      <c r="J43" s="31">
        <v>3218.5183870967744</v>
      </c>
      <c r="K43" s="31">
        <v>260.69998935483875</v>
      </c>
      <c r="L43" s="31">
        <v>0</v>
      </c>
      <c r="M43" s="31">
        <v>260.69998935483875</v>
      </c>
      <c r="N43" s="31">
        <v>233.09873385944707</v>
      </c>
      <c r="O43" s="108">
        <f t="shared" si="0"/>
        <v>1.1184101476588653</v>
      </c>
      <c r="P43" t="s">
        <v>1044</v>
      </c>
    </row>
    <row r="44" spans="1:16" x14ac:dyDescent="0.2">
      <c r="A44" s="177" t="s">
        <v>406</v>
      </c>
      <c r="B44" s="178" t="s">
        <v>978</v>
      </c>
      <c r="C44" s="178"/>
      <c r="D44" s="177"/>
      <c r="E44" s="177"/>
      <c r="F44" s="177"/>
      <c r="G44" s="177"/>
      <c r="H44" s="177"/>
      <c r="I44" s="181"/>
      <c r="J44" s="176">
        <v>2944.6267096774195</v>
      </c>
      <c r="K44" s="176">
        <v>248.47645271612902</v>
      </c>
      <c r="L44" s="176">
        <v>0</v>
      </c>
      <c r="M44" s="176">
        <v>248.47645271612902</v>
      </c>
      <c r="N44" s="176">
        <v>233.09873385944704</v>
      </c>
      <c r="O44" s="180">
        <f t="shared" si="0"/>
        <v>1.0659708382026407</v>
      </c>
      <c r="P44" s="177"/>
    </row>
    <row r="45" spans="1:16" x14ac:dyDescent="0.2">
      <c r="A45" t="s">
        <v>406</v>
      </c>
      <c r="B45" s="100" t="s">
        <v>394</v>
      </c>
      <c r="C45" s="100" t="s">
        <v>403</v>
      </c>
      <c r="D45">
        <v>1047</v>
      </c>
      <c r="E45" t="s">
        <v>412</v>
      </c>
      <c r="F45" t="s">
        <v>300</v>
      </c>
      <c r="G45">
        <v>0.01</v>
      </c>
      <c r="H45" t="s">
        <v>265</v>
      </c>
      <c r="I45" s="179">
        <v>0.1012</v>
      </c>
      <c r="J45" s="31">
        <v>2104.7432258064518</v>
      </c>
      <c r="K45" s="31">
        <v>213.00001445161288</v>
      </c>
      <c r="L45" s="31">
        <v>0</v>
      </c>
      <c r="M45" s="31">
        <v>213.00001445161288</v>
      </c>
      <c r="N45" s="31">
        <v>233.09873385944707</v>
      </c>
      <c r="O45" s="108">
        <f t="shared" si="0"/>
        <v>0.91377593916939404</v>
      </c>
      <c r="P45" t="s">
        <v>506</v>
      </c>
    </row>
    <row r="46" spans="1:16" x14ac:dyDescent="0.2">
      <c r="A46" t="s">
        <v>406</v>
      </c>
      <c r="B46" s="100" t="s">
        <v>394</v>
      </c>
      <c r="C46" s="100" t="s">
        <v>396</v>
      </c>
      <c r="D46">
        <v>1048</v>
      </c>
      <c r="E46" t="s">
        <v>412</v>
      </c>
      <c r="F46" t="s">
        <v>300</v>
      </c>
      <c r="G46">
        <v>0.01</v>
      </c>
      <c r="H46" t="s">
        <v>265</v>
      </c>
      <c r="I46" s="179">
        <v>8.8999999999999996E-2</v>
      </c>
      <c r="J46" s="31">
        <v>2134.831612903226</v>
      </c>
      <c r="K46" s="31">
        <v>190.00001354838707</v>
      </c>
      <c r="L46" s="31">
        <v>0</v>
      </c>
      <c r="M46" s="31">
        <v>190.00001354838707</v>
      </c>
      <c r="N46" s="31">
        <v>233.09873385944707</v>
      </c>
      <c r="O46" s="108">
        <f t="shared" si="0"/>
        <v>0.81510530067036968</v>
      </c>
      <c r="P46" t="s">
        <v>506</v>
      </c>
    </row>
    <row r="47" spans="1:16" x14ac:dyDescent="0.2">
      <c r="A47" t="s">
        <v>406</v>
      </c>
      <c r="B47" s="100" t="s">
        <v>394</v>
      </c>
      <c r="C47" s="100" t="s">
        <v>402</v>
      </c>
      <c r="D47">
        <v>1049</v>
      </c>
      <c r="E47" t="s">
        <v>412</v>
      </c>
      <c r="F47" t="s">
        <v>300</v>
      </c>
      <c r="G47">
        <v>0.01</v>
      </c>
      <c r="H47" t="s">
        <v>265</v>
      </c>
      <c r="I47" s="179">
        <v>0.1012</v>
      </c>
      <c r="J47" s="31">
        <v>1946.640322580645</v>
      </c>
      <c r="K47" s="31">
        <v>197.00000064516126</v>
      </c>
      <c r="L47" s="31">
        <v>0</v>
      </c>
      <c r="M47" s="31">
        <v>197.00000064516126</v>
      </c>
      <c r="N47" s="31">
        <v>233.09873385944707</v>
      </c>
      <c r="O47" s="108">
        <f t="shared" si="0"/>
        <v>0.84513543846165862</v>
      </c>
      <c r="P47" t="s">
        <v>506</v>
      </c>
    </row>
    <row r="48" spans="1:16" x14ac:dyDescent="0.2">
      <c r="A48" t="s">
        <v>406</v>
      </c>
      <c r="B48" s="100" t="s">
        <v>394</v>
      </c>
      <c r="C48" s="100" t="s">
        <v>398</v>
      </c>
      <c r="D48">
        <v>1050</v>
      </c>
      <c r="E48" t="s">
        <v>412</v>
      </c>
      <c r="F48" t="s">
        <v>300</v>
      </c>
      <c r="G48">
        <v>0.01</v>
      </c>
      <c r="H48" t="s">
        <v>265</v>
      </c>
      <c r="I48" s="179">
        <v>8.8999999999999996E-2</v>
      </c>
      <c r="J48" s="31">
        <v>2494.3819354838711</v>
      </c>
      <c r="K48" s="31">
        <v>221.99999225806451</v>
      </c>
      <c r="L48" s="31">
        <v>0</v>
      </c>
      <c r="M48" s="31">
        <v>221.99999225806451</v>
      </c>
      <c r="N48" s="31">
        <v>233.09873385944707</v>
      </c>
      <c r="O48" s="108">
        <f t="shared" si="0"/>
        <v>0.95238609228965254</v>
      </c>
      <c r="P48" t="s">
        <v>506</v>
      </c>
    </row>
    <row r="49" spans="1:16" x14ac:dyDescent="0.2">
      <c r="A49" s="177" t="s">
        <v>406</v>
      </c>
      <c r="B49" s="178" t="s">
        <v>977</v>
      </c>
      <c r="C49" s="178"/>
      <c r="D49" s="177"/>
      <c r="E49" s="177"/>
      <c r="F49" s="177"/>
      <c r="G49" s="177"/>
      <c r="H49" s="177"/>
      <c r="I49" s="181"/>
      <c r="J49" s="176">
        <v>2170.1492741935485</v>
      </c>
      <c r="K49" s="176">
        <v>205.50000522580643</v>
      </c>
      <c r="L49" s="176">
        <v>0</v>
      </c>
      <c r="M49" s="176">
        <v>205.50000522580643</v>
      </c>
      <c r="N49" s="176">
        <v>233.09873385944707</v>
      </c>
      <c r="O49" s="180">
        <f t="shared" si="0"/>
        <v>0.88160069264776875</v>
      </c>
      <c r="P49" s="177"/>
    </row>
    <row r="50" spans="1:16" x14ac:dyDescent="0.2">
      <c r="A50" t="s">
        <v>406</v>
      </c>
      <c r="B50" s="100" t="s">
        <v>409</v>
      </c>
      <c r="C50" s="100" t="s">
        <v>403</v>
      </c>
      <c r="D50">
        <v>2079</v>
      </c>
      <c r="E50" t="s">
        <v>412</v>
      </c>
      <c r="F50" t="s">
        <v>298</v>
      </c>
      <c r="G50">
        <v>0.25</v>
      </c>
      <c r="H50" t="s">
        <v>269</v>
      </c>
      <c r="I50" s="179">
        <v>0.06</v>
      </c>
      <c r="J50" s="31">
        <v>4183.3374999999996</v>
      </c>
      <c r="K50" s="31">
        <v>251.00024999999999</v>
      </c>
      <c r="L50" s="31">
        <v>0</v>
      </c>
      <c r="M50" s="31">
        <v>251.00024999999999</v>
      </c>
      <c r="N50" s="31">
        <v>241.92011818181817</v>
      </c>
      <c r="O50" s="108">
        <f t="shared" si="0"/>
        <v>1.0375335953306601</v>
      </c>
      <c r="P50" t="s">
        <v>506</v>
      </c>
    </row>
    <row r="51" spans="1:16" x14ac:dyDescent="0.2">
      <c r="A51" t="s">
        <v>406</v>
      </c>
      <c r="B51" s="100" t="s">
        <v>409</v>
      </c>
      <c r="C51" s="100" t="s">
        <v>396</v>
      </c>
      <c r="D51">
        <v>2106</v>
      </c>
      <c r="E51" t="s">
        <v>412</v>
      </c>
      <c r="F51" t="s">
        <v>293</v>
      </c>
      <c r="G51">
        <v>0.25</v>
      </c>
      <c r="H51" t="s">
        <v>269</v>
      </c>
      <c r="I51" s="179">
        <v>6.5000000000000002E-2</v>
      </c>
      <c r="J51" s="31">
        <v>3400</v>
      </c>
      <c r="K51" s="31">
        <v>221</v>
      </c>
      <c r="L51" s="31">
        <v>0</v>
      </c>
      <c r="M51" s="31">
        <v>221</v>
      </c>
      <c r="N51" s="31">
        <v>241.92011818181817</v>
      </c>
      <c r="O51" s="108">
        <f t="shared" si="0"/>
        <v>0.91352468600360315</v>
      </c>
      <c r="P51" t="s">
        <v>506</v>
      </c>
    </row>
    <row r="52" spans="1:16" x14ac:dyDescent="0.2">
      <c r="A52" t="s">
        <v>406</v>
      </c>
      <c r="B52" s="100" t="s">
        <v>409</v>
      </c>
      <c r="C52" s="100" t="s">
        <v>402</v>
      </c>
      <c r="D52">
        <v>2080</v>
      </c>
      <c r="E52" t="s">
        <v>412</v>
      </c>
      <c r="F52" t="s">
        <v>298</v>
      </c>
      <c r="G52">
        <v>0.25</v>
      </c>
      <c r="H52" t="s">
        <v>269</v>
      </c>
      <c r="I52" s="179">
        <v>6.5000000000000002E-2</v>
      </c>
      <c r="J52" s="31">
        <v>3876.9250000000002</v>
      </c>
      <c r="K52" s="31">
        <v>252.00012500000003</v>
      </c>
      <c r="L52" s="31">
        <v>0</v>
      </c>
      <c r="M52" s="31">
        <v>252.00012500000003</v>
      </c>
      <c r="N52" s="31">
        <v>241.92011818181817</v>
      </c>
      <c r="O52" s="108">
        <f t="shared" si="0"/>
        <v>1.0416666744954468</v>
      </c>
      <c r="P52" t="s">
        <v>506</v>
      </c>
    </row>
    <row r="53" spans="1:16" x14ac:dyDescent="0.2">
      <c r="A53" t="s">
        <v>406</v>
      </c>
      <c r="B53" s="100" t="s">
        <v>409</v>
      </c>
      <c r="C53" s="100" t="s">
        <v>398</v>
      </c>
      <c r="D53">
        <v>2081</v>
      </c>
      <c r="E53" t="s">
        <v>412</v>
      </c>
      <c r="F53" t="s">
        <v>298</v>
      </c>
      <c r="G53">
        <v>0.25</v>
      </c>
      <c r="H53" t="s">
        <v>269</v>
      </c>
      <c r="I53" s="179">
        <v>0.06</v>
      </c>
      <c r="J53" s="31">
        <v>4233.3374999999996</v>
      </c>
      <c r="K53" s="31">
        <v>254.00024999999999</v>
      </c>
      <c r="L53" s="31">
        <v>0</v>
      </c>
      <c r="M53" s="31">
        <v>254.00024999999999</v>
      </c>
      <c r="N53" s="31">
        <v>241.92011818181817</v>
      </c>
      <c r="O53" s="108">
        <f t="shared" si="0"/>
        <v>1.0499343829234691</v>
      </c>
      <c r="P53" t="s">
        <v>506</v>
      </c>
    </row>
    <row r="54" spans="1:16" x14ac:dyDescent="0.2">
      <c r="A54" t="s">
        <v>406</v>
      </c>
      <c r="B54" s="100" t="s">
        <v>409</v>
      </c>
      <c r="C54" s="100" t="s">
        <v>404</v>
      </c>
      <c r="D54">
        <v>2107</v>
      </c>
      <c r="E54" t="s">
        <v>412</v>
      </c>
      <c r="F54" t="s">
        <v>293</v>
      </c>
      <c r="G54">
        <v>0.25</v>
      </c>
      <c r="H54" t="s">
        <v>269</v>
      </c>
      <c r="I54" s="179">
        <v>0.06</v>
      </c>
      <c r="J54" s="31">
        <v>3683.3375000000001</v>
      </c>
      <c r="K54" s="31">
        <v>221.00024999999999</v>
      </c>
      <c r="L54" s="31">
        <v>0</v>
      </c>
      <c r="M54" s="31">
        <v>221.00024999999999</v>
      </c>
      <c r="N54" s="31">
        <v>241.92011818181817</v>
      </c>
      <c r="O54" s="108">
        <f t="shared" si="0"/>
        <v>0.91352571940256921</v>
      </c>
      <c r="P54" t="s">
        <v>506</v>
      </c>
    </row>
    <row r="55" spans="1:16" x14ac:dyDescent="0.2">
      <c r="A55" t="s">
        <v>406</v>
      </c>
      <c r="B55" s="100" t="s">
        <v>409</v>
      </c>
      <c r="C55" s="100" t="s">
        <v>394</v>
      </c>
      <c r="D55">
        <v>2082</v>
      </c>
      <c r="E55" t="s">
        <v>412</v>
      </c>
      <c r="F55" t="s">
        <v>298</v>
      </c>
      <c r="G55">
        <v>0.25</v>
      </c>
      <c r="H55" t="s">
        <v>269</v>
      </c>
      <c r="I55" s="179">
        <v>6.5000000000000002E-2</v>
      </c>
      <c r="J55" s="31">
        <v>3923.0749999999998</v>
      </c>
      <c r="K55" s="31">
        <v>254.99987500000003</v>
      </c>
      <c r="L55" s="31">
        <v>0</v>
      </c>
      <c r="M55" s="31">
        <v>254.99987500000003</v>
      </c>
      <c r="N55" s="31">
        <v>241.92011818181817</v>
      </c>
      <c r="O55" s="108">
        <f t="shared" si="0"/>
        <v>1.05406642868929</v>
      </c>
      <c r="P55" t="s">
        <v>506</v>
      </c>
    </row>
    <row r="56" spans="1:16" x14ac:dyDescent="0.2">
      <c r="A56" s="177" t="s">
        <v>406</v>
      </c>
      <c r="B56" s="178" t="s">
        <v>976</v>
      </c>
      <c r="C56" s="178"/>
      <c r="D56" s="177"/>
      <c r="E56" s="177"/>
      <c r="F56" s="177"/>
      <c r="G56" s="177"/>
      <c r="H56" s="177"/>
      <c r="I56" s="181"/>
      <c r="J56" s="176">
        <v>3883.3354166666668</v>
      </c>
      <c r="K56" s="176">
        <v>242.33345833333337</v>
      </c>
      <c r="L56" s="176">
        <v>0</v>
      </c>
      <c r="M56" s="176">
        <v>242.33345833333337</v>
      </c>
      <c r="N56" s="176">
        <v>241.92011818181817</v>
      </c>
      <c r="O56" s="180">
        <f t="shared" si="0"/>
        <v>1.0017085811408399</v>
      </c>
      <c r="P56" s="177"/>
    </row>
    <row r="57" spans="1:16" x14ac:dyDescent="0.2">
      <c r="A57" t="s">
        <v>406</v>
      </c>
      <c r="B57" s="100" t="s">
        <v>397</v>
      </c>
      <c r="C57" s="100" t="s">
        <v>403</v>
      </c>
      <c r="D57">
        <v>1083</v>
      </c>
      <c r="E57" t="s">
        <v>412</v>
      </c>
      <c r="F57" t="s">
        <v>297</v>
      </c>
      <c r="G57">
        <v>0.25</v>
      </c>
      <c r="H57" t="s">
        <v>269</v>
      </c>
      <c r="I57" s="179">
        <v>6.5000000000000002E-2</v>
      </c>
      <c r="J57" s="31">
        <v>3692.3064516129034</v>
      </c>
      <c r="K57" s="31">
        <v>239.99991935483871</v>
      </c>
      <c r="L57" s="31">
        <v>0</v>
      </c>
      <c r="M57" s="31">
        <v>239.99991935483871</v>
      </c>
      <c r="N57" s="31">
        <v>241.9201181818182</v>
      </c>
      <c r="O57" s="108">
        <f t="shared" si="0"/>
        <v>0.99206267407022208</v>
      </c>
      <c r="P57" t="s">
        <v>506</v>
      </c>
    </row>
    <row r="58" spans="1:16" x14ac:dyDescent="0.2">
      <c r="A58" t="s">
        <v>406</v>
      </c>
      <c r="B58" s="100" t="s">
        <v>397</v>
      </c>
      <c r="C58" s="100" t="s">
        <v>396</v>
      </c>
      <c r="D58">
        <v>1084</v>
      </c>
      <c r="E58" t="s">
        <v>412</v>
      </c>
      <c r="F58" t="s">
        <v>296</v>
      </c>
      <c r="G58">
        <v>0.25</v>
      </c>
      <c r="H58" t="s">
        <v>269</v>
      </c>
      <c r="I58" s="179">
        <v>0.06</v>
      </c>
      <c r="J58" s="31">
        <v>4116.6693548387093</v>
      </c>
      <c r="K58" s="31">
        <v>247.00016129032258</v>
      </c>
      <c r="L58" s="31">
        <v>0</v>
      </c>
      <c r="M58" s="31">
        <v>247.00016129032258</v>
      </c>
      <c r="N58" s="31">
        <v>241.9201181818182</v>
      </c>
      <c r="O58" s="108">
        <f t="shared" si="0"/>
        <v>1.0209988451836256</v>
      </c>
      <c r="P58" t="s">
        <v>1043</v>
      </c>
    </row>
    <row r="59" spans="1:16" x14ac:dyDescent="0.2">
      <c r="A59" t="s">
        <v>406</v>
      </c>
      <c r="B59" s="100" t="s">
        <v>397</v>
      </c>
      <c r="C59" s="100" t="s">
        <v>402</v>
      </c>
      <c r="D59">
        <v>1085</v>
      </c>
      <c r="E59" t="s">
        <v>412</v>
      </c>
      <c r="F59" t="s">
        <v>296</v>
      </c>
      <c r="G59">
        <v>0.25</v>
      </c>
      <c r="H59" t="s">
        <v>269</v>
      </c>
      <c r="I59" s="179">
        <v>6.5000000000000002E-2</v>
      </c>
      <c r="J59" s="31">
        <v>3769.233870967742</v>
      </c>
      <c r="K59" s="31">
        <v>245.00020161290323</v>
      </c>
      <c r="L59" s="31">
        <v>0</v>
      </c>
      <c r="M59" s="31">
        <v>245.00020161290323</v>
      </c>
      <c r="N59" s="31">
        <v>241.9201181818182</v>
      </c>
      <c r="O59" s="108">
        <f t="shared" si="0"/>
        <v>1.0127318201323388</v>
      </c>
      <c r="P59" t="s">
        <v>1043</v>
      </c>
    </row>
    <row r="60" spans="1:16" x14ac:dyDescent="0.2">
      <c r="A60" t="s">
        <v>406</v>
      </c>
      <c r="B60" s="100" t="s">
        <v>397</v>
      </c>
      <c r="C60" s="100" t="s">
        <v>398</v>
      </c>
      <c r="D60">
        <v>1086</v>
      </c>
      <c r="E60" t="s">
        <v>412</v>
      </c>
      <c r="F60" t="s">
        <v>296</v>
      </c>
      <c r="G60">
        <v>0.25</v>
      </c>
      <c r="H60" t="s">
        <v>269</v>
      </c>
      <c r="I60" s="179">
        <v>0.06</v>
      </c>
      <c r="J60" s="31">
        <v>3966.6693548387098</v>
      </c>
      <c r="K60" s="31">
        <v>238.00016129032258</v>
      </c>
      <c r="L60" s="31">
        <v>0</v>
      </c>
      <c r="M60" s="31">
        <v>238.00016129032258</v>
      </c>
      <c r="N60" s="31">
        <v>241.9201181818182</v>
      </c>
      <c r="O60" s="108">
        <f t="shared" si="0"/>
        <v>0.98379648240519824</v>
      </c>
      <c r="P60" t="s">
        <v>1043</v>
      </c>
    </row>
    <row r="61" spans="1:16" x14ac:dyDescent="0.2">
      <c r="A61" t="s">
        <v>406</v>
      </c>
      <c r="B61" s="100" t="s">
        <v>397</v>
      </c>
      <c r="C61" s="100" t="s">
        <v>404</v>
      </c>
      <c r="D61">
        <v>1087</v>
      </c>
      <c r="E61" t="s">
        <v>412</v>
      </c>
      <c r="F61" t="s">
        <v>296</v>
      </c>
      <c r="G61">
        <v>0.25</v>
      </c>
      <c r="H61" t="s">
        <v>269</v>
      </c>
      <c r="I61" s="179">
        <v>6.5000000000000002E-2</v>
      </c>
      <c r="J61" s="31">
        <v>3661.5403225806454</v>
      </c>
      <c r="K61" s="31">
        <v>238.00012096774194</v>
      </c>
      <c r="L61" s="31">
        <v>0</v>
      </c>
      <c r="M61" s="31">
        <v>238.00012096774194</v>
      </c>
      <c r="N61" s="31">
        <v>241.9201181818182</v>
      </c>
      <c r="O61" s="108">
        <f t="shared" si="0"/>
        <v>0.98379631572794568</v>
      </c>
      <c r="P61" t="s">
        <v>1043</v>
      </c>
    </row>
    <row r="62" spans="1:16" x14ac:dyDescent="0.2">
      <c r="A62" s="177" t="s">
        <v>406</v>
      </c>
      <c r="B62" s="178" t="s">
        <v>975</v>
      </c>
      <c r="C62" s="178"/>
      <c r="D62" s="177"/>
      <c r="E62" s="177"/>
      <c r="F62" s="177"/>
      <c r="G62" s="177"/>
      <c r="H62" s="177"/>
      <c r="I62" s="181"/>
      <c r="J62" s="176">
        <v>3841.2838709677421</v>
      </c>
      <c r="K62" s="176">
        <v>241.60011290322581</v>
      </c>
      <c r="L62" s="176">
        <v>0</v>
      </c>
      <c r="M62" s="176">
        <v>241.60011290322581</v>
      </c>
      <c r="N62" s="176">
        <v>241.9201181818182</v>
      </c>
      <c r="O62" s="180">
        <f t="shared" si="0"/>
        <v>0.99867722750386601</v>
      </c>
      <c r="P62" s="177"/>
    </row>
    <row r="63" spans="1:16" x14ac:dyDescent="0.2">
      <c r="A63" t="s">
        <v>406</v>
      </c>
      <c r="B63" s="100" t="s">
        <v>410</v>
      </c>
      <c r="C63" s="100" t="s">
        <v>403</v>
      </c>
      <c r="D63">
        <v>1147</v>
      </c>
      <c r="E63" t="s">
        <v>391</v>
      </c>
      <c r="F63" t="s">
        <v>281</v>
      </c>
      <c r="G63">
        <v>0.01</v>
      </c>
      <c r="H63" t="s">
        <v>269</v>
      </c>
      <c r="I63" s="179">
        <v>2.5000000000000001E-2</v>
      </c>
      <c r="J63" s="31">
        <v>5240</v>
      </c>
      <c r="K63" s="31">
        <v>131</v>
      </c>
      <c r="L63" s="31">
        <v>15</v>
      </c>
      <c r="M63" s="31">
        <v>116</v>
      </c>
      <c r="N63" s="31">
        <v>99.8</v>
      </c>
      <c r="O63" s="108">
        <f t="shared" si="0"/>
        <v>1.1623246492985972</v>
      </c>
      <c r="P63" t="s">
        <v>1044</v>
      </c>
    </row>
    <row r="64" spans="1:16" x14ac:dyDescent="0.2">
      <c r="A64" t="s">
        <v>406</v>
      </c>
      <c r="B64" s="100" t="s">
        <v>410</v>
      </c>
      <c r="C64" s="100" t="s">
        <v>396</v>
      </c>
      <c r="D64">
        <v>1148</v>
      </c>
      <c r="E64" t="s">
        <v>391</v>
      </c>
      <c r="F64" t="s">
        <v>281</v>
      </c>
      <c r="G64">
        <v>0.01</v>
      </c>
      <c r="H64" t="s">
        <v>269</v>
      </c>
      <c r="I64" s="179">
        <v>2.5000000000000001E-2</v>
      </c>
      <c r="J64" s="31">
        <v>3920</v>
      </c>
      <c r="K64" s="31">
        <v>98</v>
      </c>
      <c r="L64" s="31">
        <v>15</v>
      </c>
      <c r="M64" s="31">
        <v>83</v>
      </c>
      <c r="N64" s="31">
        <v>99.8</v>
      </c>
      <c r="O64" s="108">
        <f t="shared" si="0"/>
        <v>0.83166332665330667</v>
      </c>
      <c r="P64" t="s">
        <v>1044</v>
      </c>
    </row>
    <row r="65" spans="1:16" x14ac:dyDescent="0.2">
      <c r="A65" t="s">
        <v>406</v>
      </c>
      <c r="B65" s="100" t="s">
        <v>410</v>
      </c>
      <c r="C65" s="100" t="s">
        <v>402</v>
      </c>
      <c r="D65">
        <v>1149</v>
      </c>
      <c r="E65" t="s">
        <v>391</v>
      </c>
      <c r="F65" t="s">
        <v>281</v>
      </c>
      <c r="G65">
        <v>0.01</v>
      </c>
      <c r="H65" t="s">
        <v>269</v>
      </c>
      <c r="I65" s="179">
        <v>2.5000000000000001E-2</v>
      </c>
      <c r="J65" s="31">
        <v>4160</v>
      </c>
      <c r="K65" s="31">
        <v>104</v>
      </c>
      <c r="L65" s="31">
        <v>15</v>
      </c>
      <c r="M65" s="31">
        <v>89</v>
      </c>
      <c r="N65" s="31">
        <v>99.8</v>
      </c>
      <c r="O65" s="108">
        <f t="shared" si="0"/>
        <v>0.89178356713426854</v>
      </c>
      <c r="P65" t="s">
        <v>1044</v>
      </c>
    </row>
    <row r="66" spans="1:16" x14ac:dyDescent="0.2">
      <c r="A66" t="s">
        <v>406</v>
      </c>
      <c r="B66" s="100" t="s">
        <v>410</v>
      </c>
      <c r="C66" s="100" t="s">
        <v>398</v>
      </c>
      <c r="D66">
        <v>1150</v>
      </c>
      <c r="E66" t="s">
        <v>391</v>
      </c>
      <c r="F66" t="s">
        <v>281</v>
      </c>
      <c r="G66">
        <v>0.01</v>
      </c>
      <c r="H66" t="s">
        <v>269</v>
      </c>
      <c r="I66" s="179">
        <v>2.5000000000000001E-2</v>
      </c>
      <c r="J66" s="31">
        <v>4360</v>
      </c>
      <c r="K66" s="31">
        <v>109</v>
      </c>
      <c r="L66" s="31">
        <v>15</v>
      </c>
      <c r="M66" s="31">
        <v>94</v>
      </c>
      <c r="N66" s="31">
        <v>99.8</v>
      </c>
      <c r="O66" s="108">
        <f t="shared" si="0"/>
        <v>0.94188376753507019</v>
      </c>
      <c r="P66" t="s">
        <v>1044</v>
      </c>
    </row>
    <row r="67" spans="1:16" x14ac:dyDescent="0.2">
      <c r="A67" t="s">
        <v>406</v>
      </c>
      <c r="B67" s="100" t="s">
        <v>410</v>
      </c>
      <c r="C67" s="100" t="s">
        <v>404</v>
      </c>
      <c r="D67">
        <v>1151</v>
      </c>
      <c r="E67" t="s">
        <v>391</v>
      </c>
      <c r="F67" t="s">
        <v>281</v>
      </c>
      <c r="G67">
        <v>0.01</v>
      </c>
      <c r="H67" t="s">
        <v>269</v>
      </c>
      <c r="I67" s="179">
        <v>2.5000000000000001E-2</v>
      </c>
      <c r="J67" s="31">
        <v>5280</v>
      </c>
      <c r="K67" s="31">
        <v>132</v>
      </c>
      <c r="L67" s="31">
        <v>15</v>
      </c>
      <c r="M67" s="31">
        <v>117</v>
      </c>
      <c r="N67" s="31">
        <v>99.8</v>
      </c>
      <c r="O67" s="108">
        <f t="shared" si="0"/>
        <v>1.1723446893787575</v>
      </c>
      <c r="P67" t="s">
        <v>1044</v>
      </c>
    </row>
    <row r="68" spans="1:16" x14ac:dyDescent="0.2">
      <c r="A68" s="177" t="s">
        <v>406</v>
      </c>
      <c r="B68" s="178" t="s">
        <v>974</v>
      </c>
      <c r="C68" s="178"/>
      <c r="D68" s="177"/>
      <c r="E68" s="177"/>
      <c r="F68" s="177"/>
      <c r="G68" s="177"/>
      <c r="H68" s="177"/>
      <c r="I68" s="181"/>
      <c r="J68" s="176">
        <v>4592</v>
      </c>
      <c r="K68" s="176">
        <v>114.8</v>
      </c>
      <c r="L68" s="176">
        <v>15</v>
      </c>
      <c r="M68" s="176">
        <v>99.8</v>
      </c>
      <c r="N68" s="176">
        <v>99.799999999999983</v>
      </c>
      <c r="O68" s="180">
        <f t="shared" ref="O68:O131" si="1">M68/N68</f>
        <v>1.0000000000000002</v>
      </c>
      <c r="P68" s="177"/>
    </row>
    <row r="69" spans="1:16" x14ac:dyDescent="0.2">
      <c r="A69" t="s">
        <v>406</v>
      </c>
      <c r="B69" s="100" t="s">
        <v>400</v>
      </c>
      <c r="C69" s="100" t="s">
        <v>403</v>
      </c>
      <c r="D69">
        <v>1132</v>
      </c>
      <c r="E69" t="s">
        <v>411</v>
      </c>
      <c r="F69" t="s">
        <v>285</v>
      </c>
      <c r="G69">
        <v>0.01</v>
      </c>
      <c r="H69" t="s">
        <v>269</v>
      </c>
      <c r="I69" s="179">
        <v>7.0000000000000007E-2</v>
      </c>
      <c r="J69" s="31">
        <v>3471.4287096774192</v>
      </c>
      <c r="K69" s="31">
        <v>243.00000967741937</v>
      </c>
      <c r="L69" s="31">
        <v>0</v>
      </c>
      <c r="M69" s="31">
        <v>243.00000967741937</v>
      </c>
      <c r="N69" s="31">
        <v>233.09873385944707</v>
      </c>
      <c r="O69" s="108">
        <f t="shared" si="1"/>
        <v>1.0424767464586167</v>
      </c>
      <c r="P69" t="s">
        <v>1043</v>
      </c>
    </row>
    <row r="70" spans="1:16" x14ac:dyDescent="0.2">
      <c r="A70" t="s">
        <v>406</v>
      </c>
      <c r="B70" s="100" t="s">
        <v>400</v>
      </c>
      <c r="C70" s="100" t="s">
        <v>396</v>
      </c>
      <c r="D70">
        <v>1133</v>
      </c>
      <c r="E70" t="s">
        <v>411</v>
      </c>
      <c r="F70" t="s">
        <v>285</v>
      </c>
      <c r="G70">
        <v>0.01</v>
      </c>
      <c r="H70" t="s">
        <v>269</v>
      </c>
      <c r="I70" s="179">
        <v>7.0000000000000007E-2</v>
      </c>
      <c r="J70" s="31">
        <v>3185.7141935483869</v>
      </c>
      <c r="K70" s="31">
        <v>222.99999354838712</v>
      </c>
      <c r="L70" s="31">
        <v>0</v>
      </c>
      <c r="M70" s="31">
        <v>222.99999354838712</v>
      </c>
      <c r="N70" s="31">
        <v>233.09873385944707</v>
      </c>
      <c r="O70" s="108">
        <f t="shared" si="1"/>
        <v>0.956676125417527</v>
      </c>
      <c r="P70" t="s">
        <v>1043</v>
      </c>
    </row>
    <row r="71" spans="1:16" x14ac:dyDescent="0.2">
      <c r="A71" t="s">
        <v>406</v>
      </c>
      <c r="B71" s="100" t="s">
        <v>400</v>
      </c>
      <c r="C71" s="100" t="s">
        <v>402</v>
      </c>
      <c r="D71">
        <v>1135</v>
      </c>
      <c r="E71" t="s">
        <v>411</v>
      </c>
      <c r="F71" t="s">
        <v>284</v>
      </c>
      <c r="G71">
        <v>0.01</v>
      </c>
      <c r="H71" t="s">
        <v>269</v>
      </c>
      <c r="I71" s="179">
        <v>7.0000000000000007E-2</v>
      </c>
      <c r="J71" s="31">
        <v>3400</v>
      </c>
      <c r="K71" s="31">
        <v>238.00000000000003</v>
      </c>
      <c r="L71" s="31">
        <v>0</v>
      </c>
      <c r="M71" s="31">
        <v>238.00000000000003</v>
      </c>
      <c r="N71" s="31">
        <v>233.09873385944707</v>
      </c>
      <c r="O71" s="108">
        <f t="shared" si="1"/>
        <v>1.0210265669804466</v>
      </c>
      <c r="P71" t="s">
        <v>1044</v>
      </c>
    </row>
    <row r="72" spans="1:16" x14ac:dyDescent="0.2">
      <c r="A72" t="s">
        <v>406</v>
      </c>
      <c r="B72" s="100" t="s">
        <v>400</v>
      </c>
      <c r="C72" s="100" t="s">
        <v>398</v>
      </c>
      <c r="D72">
        <v>1136</v>
      </c>
      <c r="E72" t="s">
        <v>411</v>
      </c>
      <c r="F72" t="s">
        <v>284</v>
      </c>
      <c r="G72">
        <v>0.01</v>
      </c>
      <c r="H72" t="s">
        <v>269</v>
      </c>
      <c r="I72" s="179">
        <v>7.0000000000000007E-2</v>
      </c>
      <c r="J72" s="31">
        <v>3500</v>
      </c>
      <c r="K72" s="31">
        <v>245.00000000000003</v>
      </c>
      <c r="L72" s="31">
        <v>0</v>
      </c>
      <c r="M72" s="31">
        <v>245.00000000000003</v>
      </c>
      <c r="N72" s="31">
        <v>233.09873385944707</v>
      </c>
      <c r="O72" s="108">
        <f t="shared" si="1"/>
        <v>1.0510567601269303</v>
      </c>
      <c r="P72" t="s">
        <v>1044</v>
      </c>
    </row>
    <row r="73" spans="1:16" x14ac:dyDescent="0.2">
      <c r="A73" t="s">
        <v>406</v>
      </c>
      <c r="B73" s="100" t="s">
        <v>400</v>
      </c>
      <c r="C73" s="100" t="s">
        <v>404</v>
      </c>
      <c r="D73">
        <v>1144</v>
      </c>
      <c r="E73" t="s">
        <v>411</v>
      </c>
      <c r="F73" t="s">
        <v>282</v>
      </c>
      <c r="G73">
        <v>0.01</v>
      </c>
      <c r="H73" t="s">
        <v>269</v>
      </c>
      <c r="I73" s="179">
        <v>7.0000000000000007E-2</v>
      </c>
      <c r="J73" s="31">
        <v>2900</v>
      </c>
      <c r="K73" s="31">
        <v>203.00000000000003</v>
      </c>
      <c r="L73" s="31">
        <v>0</v>
      </c>
      <c r="M73" s="31">
        <v>203.00000000000003</v>
      </c>
      <c r="N73" s="31">
        <v>233.09873385944707</v>
      </c>
      <c r="O73" s="108">
        <f t="shared" si="1"/>
        <v>0.87087560124802799</v>
      </c>
      <c r="P73" t="s">
        <v>506</v>
      </c>
    </row>
    <row r="74" spans="1:16" x14ac:dyDescent="0.2">
      <c r="A74" t="s">
        <v>406</v>
      </c>
      <c r="B74" s="100" t="s">
        <v>400</v>
      </c>
      <c r="C74" s="100" t="s">
        <v>394</v>
      </c>
      <c r="D74">
        <v>1145</v>
      </c>
      <c r="E74" t="s">
        <v>411</v>
      </c>
      <c r="F74" t="s">
        <v>282</v>
      </c>
      <c r="G74">
        <v>0.01</v>
      </c>
      <c r="H74" t="s">
        <v>269</v>
      </c>
      <c r="I74" s="179">
        <v>7.0000000000000007E-2</v>
      </c>
      <c r="J74" s="31">
        <v>3314.2858064516131</v>
      </c>
      <c r="K74" s="31">
        <v>232.0000064516129</v>
      </c>
      <c r="L74" s="31">
        <v>0</v>
      </c>
      <c r="M74" s="31">
        <v>232.0000064516129</v>
      </c>
      <c r="N74" s="31">
        <v>233.09873385944707</v>
      </c>
      <c r="O74" s="108">
        <f t="shared" si="1"/>
        <v>0.99528642910391496</v>
      </c>
      <c r="P74" t="s">
        <v>506</v>
      </c>
    </row>
    <row r="75" spans="1:16" x14ac:dyDescent="0.2">
      <c r="A75" s="177" t="s">
        <v>406</v>
      </c>
      <c r="B75" s="178" t="s">
        <v>973</v>
      </c>
      <c r="C75" s="178"/>
      <c r="D75" s="177"/>
      <c r="E75" s="177"/>
      <c r="F75" s="177"/>
      <c r="G75" s="177"/>
      <c r="H75" s="177"/>
      <c r="I75" s="181"/>
      <c r="J75" s="176">
        <v>3295.2381182795702</v>
      </c>
      <c r="K75" s="176">
        <v>230.66666827956993</v>
      </c>
      <c r="L75" s="176">
        <v>0</v>
      </c>
      <c r="M75" s="176">
        <v>230.66666827956993</v>
      </c>
      <c r="N75" s="176">
        <v>233.09873385944707</v>
      </c>
      <c r="O75" s="180">
        <f t="shared" si="1"/>
        <v>0.98956637155591065</v>
      </c>
      <c r="P75" s="177"/>
    </row>
    <row r="76" spans="1:16" x14ac:dyDescent="0.2">
      <c r="A76" t="s">
        <v>406</v>
      </c>
      <c r="B76" s="100" t="s">
        <v>405</v>
      </c>
      <c r="C76" s="100" t="s">
        <v>403</v>
      </c>
      <c r="D76">
        <v>1187</v>
      </c>
      <c r="E76" t="s">
        <v>391</v>
      </c>
      <c r="F76" t="s">
        <v>273</v>
      </c>
      <c r="G76">
        <v>0.25</v>
      </c>
      <c r="H76" t="s">
        <v>269</v>
      </c>
      <c r="I76" s="179">
        <v>1.4999999999999999E-2</v>
      </c>
      <c r="J76" s="31">
        <v>7600</v>
      </c>
      <c r="K76" s="31">
        <v>114</v>
      </c>
      <c r="L76" s="31">
        <v>0</v>
      </c>
      <c r="M76" s="31">
        <v>114</v>
      </c>
      <c r="N76" s="31">
        <v>100.59999193548386</v>
      </c>
      <c r="O76" s="108">
        <f t="shared" si="1"/>
        <v>1.1332008860707439</v>
      </c>
      <c r="P76" t="s">
        <v>1044</v>
      </c>
    </row>
    <row r="77" spans="1:16" x14ac:dyDescent="0.2">
      <c r="A77" t="s">
        <v>406</v>
      </c>
      <c r="B77" s="100" t="s">
        <v>405</v>
      </c>
      <c r="C77" s="100" t="s">
        <v>396</v>
      </c>
      <c r="D77">
        <v>1188</v>
      </c>
      <c r="E77" t="s">
        <v>391</v>
      </c>
      <c r="F77" t="s">
        <v>273</v>
      </c>
      <c r="G77">
        <v>0.25</v>
      </c>
      <c r="H77" t="s">
        <v>269</v>
      </c>
      <c r="I77" s="179">
        <v>1.4999999999999999E-2</v>
      </c>
      <c r="J77" s="31">
        <v>5933.3306451612907</v>
      </c>
      <c r="K77" s="31">
        <v>88.999959677419341</v>
      </c>
      <c r="L77" s="31">
        <v>0</v>
      </c>
      <c r="M77" s="31">
        <v>88.999959677419341</v>
      </c>
      <c r="N77" s="31">
        <v>100.59999193548386</v>
      </c>
      <c r="O77" s="108">
        <f t="shared" si="1"/>
        <v>0.88469151900624632</v>
      </c>
      <c r="P77" t="s">
        <v>1044</v>
      </c>
    </row>
    <row r="78" spans="1:16" x14ac:dyDescent="0.2">
      <c r="A78" t="s">
        <v>406</v>
      </c>
      <c r="B78" s="100" t="s">
        <v>405</v>
      </c>
      <c r="C78" s="100" t="s">
        <v>402</v>
      </c>
      <c r="D78">
        <v>1189</v>
      </c>
      <c r="E78" t="s">
        <v>391</v>
      </c>
      <c r="F78" t="s">
        <v>273</v>
      </c>
      <c r="G78">
        <v>0.25</v>
      </c>
      <c r="H78" t="s">
        <v>269</v>
      </c>
      <c r="I78" s="179">
        <v>1.4999999999999999E-2</v>
      </c>
      <c r="J78" s="31">
        <v>6266.6693548387093</v>
      </c>
      <c r="K78" s="31">
        <v>94.000040322580645</v>
      </c>
      <c r="L78" s="31">
        <v>0</v>
      </c>
      <c r="M78" s="31">
        <v>94.000040322580645</v>
      </c>
      <c r="N78" s="31">
        <v>100.59999193548386</v>
      </c>
      <c r="O78" s="108">
        <f t="shared" si="1"/>
        <v>0.93439411389678984</v>
      </c>
      <c r="P78" t="s">
        <v>1044</v>
      </c>
    </row>
    <row r="79" spans="1:16" x14ac:dyDescent="0.2">
      <c r="A79" t="s">
        <v>406</v>
      </c>
      <c r="B79" s="100" t="s">
        <v>405</v>
      </c>
      <c r="C79" s="100" t="s">
        <v>398</v>
      </c>
      <c r="D79">
        <v>1190</v>
      </c>
      <c r="E79" t="s">
        <v>391</v>
      </c>
      <c r="F79" t="s">
        <v>273</v>
      </c>
      <c r="G79">
        <v>0.25</v>
      </c>
      <c r="H79" t="s">
        <v>269</v>
      </c>
      <c r="I79" s="179">
        <v>1.4999999999999999E-2</v>
      </c>
      <c r="J79" s="31">
        <v>6200</v>
      </c>
      <c r="K79" s="31">
        <v>93</v>
      </c>
      <c r="L79" s="31">
        <v>0</v>
      </c>
      <c r="M79" s="31">
        <v>93</v>
      </c>
      <c r="N79" s="31">
        <v>100.59999193548386</v>
      </c>
      <c r="O79" s="108">
        <f t="shared" si="1"/>
        <v>0.92445335442613319</v>
      </c>
      <c r="P79" t="s">
        <v>1044</v>
      </c>
    </row>
    <row r="80" spans="1:16" x14ac:dyDescent="0.2">
      <c r="A80" t="s">
        <v>406</v>
      </c>
      <c r="B80" s="100" t="s">
        <v>405</v>
      </c>
      <c r="C80" s="100" t="s">
        <v>404</v>
      </c>
      <c r="D80">
        <v>1191</v>
      </c>
      <c r="E80" t="s">
        <v>391</v>
      </c>
      <c r="F80" t="s">
        <v>273</v>
      </c>
      <c r="G80">
        <v>0.25</v>
      </c>
      <c r="H80" t="s">
        <v>269</v>
      </c>
      <c r="I80" s="179">
        <v>1.4999999999999999E-2</v>
      </c>
      <c r="J80" s="31">
        <v>7533.3306451612907</v>
      </c>
      <c r="K80" s="31">
        <v>112.99995967741934</v>
      </c>
      <c r="L80" s="31">
        <v>0</v>
      </c>
      <c r="M80" s="31">
        <v>112.99995967741934</v>
      </c>
      <c r="N80" s="31">
        <v>100.59999193548386</v>
      </c>
      <c r="O80" s="108">
        <f t="shared" si="1"/>
        <v>1.1232601266000872</v>
      </c>
      <c r="P80" t="s">
        <v>1044</v>
      </c>
    </row>
    <row r="81" spans="1:16" x14ac:dyDescent="0.2">
      <c r="A81" s="177" t="s">
        <v>406</v>
      </c>
      <c r="B81" s="178" t="s">
        <v>972</v>
      </c>
      <c r="C81" s="178"/>
      <c r="D81" s="177"/>
      <c r="E81" s="177"/>
      <c r="F81" s="177"/>
      <c r="G81" s="177"/>
      <c r="H81" s="177"/>
      <c r="I81" s="181"/>
      <c r="J81" s="176">
        <v>6706.6661290322581</v>
      </c>
      <c r="K81" s="176">
        <v>100.59999193548386</v>
      </c>
      <c r="L81" s="176">
        <v>0</v>
      </c>
      <c r="M81" s="176">
        <v>100.59999193548386</v>
      </c>
      <c r="N81" s="176">
        <v>100.59999193548386</v>
      </c>
      <c r="O81" s="180">
        <f t="shared" si="1"/>
        <v>1</v>
      </c>
      <c r="P81" s="177"/>
    </row>
    <row r="82" spans="1:16" x14ac:dyDescent="0.2">
      <c r="A82" s="185" t="s">
        <v>886</v>
      </c>
      <c r="B82" s="186"/>
      <c r="C82" s="186"/>
      <c r="D82" s="185"/>
      <c r="E82" s="185"/>
      <c r="F82" s="185"/>
      <c r="G82" s="185"/>
      <c r="H82" s="185"/>
      <c r="I82" s="184"/>
      <c r="J82" s="183">
        <v>4395.3776926902046</v>
      </c>
      <c r="K82" s="183">
        <v>209.47980124564893</v>
      </c>
      <c r="L82" s="183">
        <v>1.1561412232720041</v>
      </c>
      <c r="M82" s="183">
        <v>208.32366002237691</v>
      </c>
      <c r="N82" s="183">
        <v>208.32366002237686</v>
      </c>
      <c r="O82" s="182">
        <f t="shared" si="1"/>
        <v>1.0000000000000002</v>
      </c>
      <c r="P82" s="177"/>
    </row>
    <row r="83" spans="1:16" x14ac:dyDescent="0.2">
      <c r="A83" t="s">
        <v>395</v>
      </c>
      <c r="B83" s="100" t="s">
        <v>403</v>
      </c>
      <c r="C83" s="100" t="s">
        <v>403</v>
      </c>
      <c r="D83">
        <v>1163</v>
      </c>
      <c r="E83" t="s">
        <v>391</v>
      </c>
      <c r="F83" t="s">
        <v>278</v>
      </c>
      <c r="G83">
        <v>0.25</v>
      </c>
      <c r="H83" t="s">
        <v>269</v>
      </c>
      <c r="I83" s="179">
        <v>5.2400000000000002E-2</v>
      </c>
      <c r="J83" s="31">
        <v>4064.8870967741937</v>
      </c>
      <c r="K83" s="31">
        <v>213.00008387096776</v>
      </c>
      <c r="L83" s="31">
        <v>0</v>
      </c>
      <c r="M83" s="31">
        <v>213.00008387096776</v>
      </c>
      <c r="N83" s="31">
        <v>203.35696385869565</v>
      </c>
      <c r="O83" s="108">
        <f t="shared" si="1"/>
        <v>1.0474196694782123</v>
      </c>
      <c r="P83" t="s">
        <v>506</v>
      </c>
    </row>
    <row r="84" spans="1:16" x14ac:dyDescent="0.2">
      <c r="A84" t="s">
        <v>395</v>
      </c>
      <c r="B84" s="100" t="s">
        <v>403</v>
      </c>
      <c r="C84" s="100" t="s">
        <v>396</v>
      </c>
      <c r="D84">
        <v>1164</v>
      </c>
      <c r="E84" t="s">
        <v>391</v>
      </c>
      <c r="F84" t="s">
        <v>278</v>
      </c>
      <c r="G84">
        <v>0.25</v>
      </c>
      <c r="H84" t="s">
        <v>269</v>
      </c>
      <c r="I84" s="179">
        <v>6.7900000000000002E-2</v>
      </c>
      <c r="J84" s="31">
        <v>3166.4193548387098</v>
      </c>
      <c r="K84" s="31">
        <v>214.99987419354841</v>
      </c>
      <c r="L84" s="31">
        <v>0</v>
      </c>
      <c r="M84" s="31">
        <v>214.99987419354841</v>
      </c>
      <c r="N84" s="31">
        <v>203.35696385869565</v>
      </c>
      <c r="O84" s="108">
        <f t="shared" si="1"/>
        <v>1.0572535609989877</v>
      </c>
      <c r="P84" t="s">
        <v>506</v>
      </c>
    </row>
    <row r="85" spans="1:16" x14ac:dyDescent="0.2">
      <c r="A85" t="s">
        <v>395</v>
      </c>
      <c r="B85" s="100" t="s">
        <v>403</v>
      </c>
      <c r="C85" s="100" t="s">
        <v>402</v>
      </c>
      <c r="D85">
        <v>1165</v>
      </c>
      <c r="E85" t="s">
        <v>391</v>
      </c>
      <c r="F85" t="s">
        <v>278</v>
      </c>
      <c r="G85">
        <v>0.25</v>
      </c>
      <c r="H85" t="s">
        <v>269</v>
      </c>
      <c r="I85" s="179">
        <v>5.2400000000000002E-2</v>
      </c>
      <c r="J85" s="31">
        <v>4026.7177419354839</v>
      </c>
      <c r="K85" s="31">
        <v>211.00000967741937</v>
      </c>
      <c r="L85" s="31">
        <v>0</v>
      </c>
      <c r="M85" s="31">
        <v>211.00000967741937</v>
      </c>
      <c r="N85" s="31">
        <v>203.35696385869565</v>
      </c>
      <c r="O85" s="108">
        <f t="shared" si="1"/>
        <v>1.0375843820329387</v>
      </c>
      <c r="P85" t="s">
        <v>506</v>
      </c>
    </row>
    <row r="86" spans="1:16" x14ac:dyDescent="0.2">
      <c r="A86" t="s">
        <v>395</v>
      </c>
      <c r="B86" s="100" t="s">
        <v>403</v>
      </c>
      <c r="C86" s="100" t="s">
        <v>398</v>
      </c>
      <c r="D86">
        <v>1166</v>
      </c>
      <c r="E86" t="s">
        <v>391</v>
      </c>
      <c r="F86" t="s">
        <v>278</v>
      </c>
      <c r="G86">
        <v>0.25</v>
      </c>
      <c r="H86" t="s">
        <v>269</v>
      </c>
      <c r="I86" s="179">
        <v>6.7900000000000002E-2</v>
      </c>
      <c r="J86" s="31">
        <v>3225.3306451612902</v>
      </c>
      <c r="K86" s="31">
        <v>218.99995080645164</v>
      </c>
      <c r="L86" s="31">
        <v>0</v>
      </c>
      <c r="M86" s="31">
        <v>218.99995080645164</v>
      </c>
      <c r="N86" s="31">
        <v>203.35696385869565</v>
      </c>
      <c r="O86" s="108">
        <f t="shared" si="1"/>
        <v>1.0769237829427156</v>
      </c>
      <c r="P86" t="s">
        <v>506</v>
      </c>
    </row>
    <row r="87" spans="1:16" x14ac:dyDescent="0.2">
      <c r="A87" s="177" t="s">
        <v>395</v>
      </c>
      <c r="B87" s="178" t="s">
        <v>982</v>
      </c>
      <c r="C87" s="178"/>
      <c r="D87" s="177"/>
      <c r="E87" s="177"/>
      <c r="F87" s="177"/>
      <c r="G87" s="177"/>
      <c r="H87" s="177"/>
      <c r="I87" s="181"/>
      <c r="J87" s="176">
        <v>3620.8387096774195</v>
      </c>
      <c r="K87" s="176">
        <v>214.49997963709677</v>
      </c>
      <c r="L87" s="176">
        <v>0</v>
      </c>
      <c r="M87" s="176">
        <v>214.49997963709677</v>
      </c>
      <c r="N87" s="176">
        <v>203.35696385869565</v>
      </c>
      <c r="O87" s="180">
        <f t="shared" si="1"/>
        <v>1.0547953488632136</v>
      </c>
      <c r="P87" s="177"/>
    </row>
    <row r="88" spans="1:16" x14ac:dyDescent="0.2">
      <c r="A88" t="s">
        <v>395</v>
      </c>
      <c r="B88" s="100" t="s">
        <v>396</v>
      </c>
      <c r="C88" s="100" t="s">
        <v>403</v>
      </c>
      <c r="D88">
        <v>2111</v>
      </c>
      <c r="E88" t="s">
        <v>391</v>
      </c>
      <c r="F88" t="s">
        <v>291</v>
      </c>
      <c r="G88">
        <v>0.25</v>
      </c>
      <c r="H88" t="s">
        <v>265</v>
      </c>
      <c r="I88" s="179">
        <v>4.8500000000000001E-2</v>
      </c>
      <c r="J88" s="31">
        <v>5422.6750000000002</v>
      </c>
      <c r="K88" s="31">
        <v>262.99973749999998</v>
      </c>
      <c r="L88" s="31">
        <v>54.226750000000003</v>
      </c>
      <c r="M88" s="31">
        <v>208.7729875</v>
      </c>
      <c r="N88" s="31">
        <v>203.35696385869565</v>
      </c>
      <c r="O88" s="108">
        <f t="shared" si="1"/>
        <v>1.0266330866597109</v>
      </c>
      <c r="P88" t="s">
        <v>506</v>
      </c>
    </row>
    <row r="89" spans="1:16" x14ac:dyDescent="0.2">
      <c r="A89" t="s">
        <v>395</v>
      </c>
      <c r="B89" s="100" t="s">
        <v>396</v>
      </c>
      <c r="C89" s="100" t="s">
        <v>396</v>
      </c>
      <c r="D89">
        <v>2112</v>
      </c>
      <c r="E89" t="s">
        <v>391</v>
      </c>
      <c r="F89" t="s">
        <v>290</v>
      </c>
      <c r="G89">
        <v>0.25</v>
      </c>
      <c r="H89" t="s">
        <v>265</v>
      </c>
      <c r="I89" s="179">
        <v>4.8500000000000001E-2</v>
      </c>
      <c r="J89" s="31">
        <v>4020.625</v>
      </c>
      <c r="K89" s="31">
        <v>195.00031250000001</v>
      </c>
      <c r="L89" s="31">
        <v>40.206249999999997</v>
      </c>
      <c r="M89" s="31">
        <v>154.7940625</v>
      </c>
      <c r="N89" s="31">
        <v>203.35696385869565</v>
      </c>
      <c r="O89" s="108">
        <f t="shared" si="1"/>
        <v>0.76119381191961533</v>
      </c>
      <c r="P89" t="s">
        <v>1044</v>
      </c>
    </row>
    <row r="90" spans="1:16" x14ac:dyDescent="0.2">
      <c r="A90" t="s">
        <v>395</v>
      </c>
      <c r="B90" s="100" t="s">
        <v>396</v>
      </c>
      <c r="C90" s="100" t="s">
        <v>402</v>
      </c>
      <c r="D90">
        <v>2114</v>
      </c>
      <c r="E90" t="s">
        <v>391</v>
      </c>
      <c r="F90" t="s">
        <v>288</v>
      </c>
      <c r="G90">
        <v>0.25</v>
      </c>
      <c r="H90" t="s">
        <v>265</v>
      </c>
      <c r="I90" s="179">
        <v>4.8500000000000001E-2</v>
      </c>
      <c r="J90" s="31">
        <v>4371.125</v>
      </c>
      <c r="K90" s="31">
        <v>211.9995625</v>
      </c>
      <c r="L90" s="31">
        <v>43.71125</v>
      </c>
      <c r="M90" s="31">
        <v>168.28831250000002</v>
      </c>
      <c r="N90" s="31">
        <v>203.35696385869565</v>
      </c>
      <c r="O90" s="108">
        <f t="shared" si="1"/>
        <v>0.82755126407638846</v>
      </c>
      <c r="P90" t="s">
        <v>506</v>
      </c>
    </row>
    <row r="91" spans="1:16" x14ac:dyDescent="0.2">
      <c r="A91" t="s">
        <v>395</v>
      </c>
      <c r="B91" s="100" t="s">
        <v>396</v>
      </c>
      <c r="C91" s="100" t="s">
        <v>398</v>
      </c>
      <c r="D91">
        <v>2115</v>
      </c>
      <c r="E91" t="s">
        <v>391</v>
      </c>
      <c r="F91" t="s">
        <v>291</v>
      </c>
      <c r="G91">
        <v>0.25</v>
      </c>
      <c r="H91" t="s">
        <v>265</v>
      </c>
      <c r="I91" s="179">
        <v>4.8500000000000001E-2</v>
      </c>
      <c r="J91" s="31">
        <v>5010.3</v>
      </c>
      <c r="K91" s="31">
        <v>242.99955</v>
      </c>
      <c r="L91" s="31">
        <v>50.103000000000002</v>
      </c>
      <c r="M91" s="31">
        <v>192.89654999999999</v>
      </c>
      <c r="N91" s="31">
        <v>203.35696385869565</v>
      </c>
      <c r="O91" s="108">
        <f t="shared" si="1"/>
        <v>0.94856131966071167</v>
      </c>
      <c r="P91" t="s">
        <v>506</v>
      </c>
    </row>
    <row r="92" spans="1:16" x14ac:dyDescent="0.2">
      <c r="A92" t="s">
        <v>395</v>
      </c>
      <c r="B92" s="100" t="s">
        <v>396</v>
      </c>
      <c r="C92" s="100" t="s">
        <v>404</v>
      </c>
      <c r="D92">
        <v>2116</v>
      </c>
      <c r="E92" t="s">
        <v>391</v>
      </c>
      <c r="F92" t="s">
        <v>290</v>
      </c>
      <c r="G92">
        <v>0.25</v>
      </c>
      <c r="H92" t="s">
        <v>265</v>
      </c>
      <c r="I92" s="179">
        <v>4.8500000000000001E-2</v>
      </c>
      <c r="J92" s="31">
        <v>4164.95</v>
      </c>
      <c r="K92" s="31">
        <v>202.00007500000001</v>
      </c>
      <c r="L92" s="31">
        <v>41.649500000000003</v>
      </c>
      <c r="M92" s="31">
        <v>160.35057500000002</v>
      </c>
      <c r="N92" s="31">
        <v>203.35696385869565</v>
      </c>
      <c r="O92" s="108">
        <f t="shared" si="1"/>
        <v>0.78851774710513978</v>
      </c>
      <c r="P92" t="s">
        <v>1044</v>
      </c>
    </row>
    <row r="93" spans="1:16" x14ac:dyDescent="0.2">
      <c r="A93" t="s">
        <v>395</v>
      </c>
      <c r="B93" s="100" t="s">
        <v>396</v>
      </c>
      <c r="C93" s="100" t="s">
        <v>394</v>
      </c>
      <c r="D93">
        <v>2118</v>
      </c>
      <c r="E93" t="s">
        <v>391</v>
      </c>
      <c r="F93" t="s">
        <v>288</v>
      </c>
      <c r="G93">
        <v>0.25</v>
      </c>
      <c r="H93" t="s">
        <v>265</v>
      </c>
      <c r="I93" s="179">
        <v>4.8500000000000001E-2</v>
      </c>
      <c r="J93" s="31">
        <v>5113.3999999999996</v>
      </c>
      <c r="K93" s="31">
        <v>247.99990000000003</v>
      </c>
      <c r="L93" s="31">
        <v>51.134</v>
      </c>
      <c r="M93" s="31">
        <v>196.86590000000001</v>
      </c>
      <c r="N93" s="31">
        <v>203.35696385869565</v>
      </c>
      <c r="O93" s="108">
        <f t="shared" si="1"/>
        <v>0.96808044467458709</v>
      </c>
      <c r="P93" t="s">
        <v>506</v>
      </c>
    </row>
    <row r="94" spans="1:16" x14ac:dyDescent="0.2">
      <c r="A94" s="177" t="s">
        <v>395</v>
      </c>
      <c r="B94" s="178" t="s">
        <v>981</v>
      </c>
      <c r="C94" s="178"/>
      <c r="D94" s="177"/>
      <c r="E94" s="177"/>
      <c r="F94" s="177"/>
      <c r="G94" s="177"/>
      <c r="H94" s="177"/>
      <c r="I94" s="181"/>
      <c r="J94" s="176">
        <v>4683.8458333333338</v>
      </c>
      <c r="K94" s="176">
        <v>227.16652291666662</v>
      </c>
      <c r="L94" s="176">
        <v>46.838458333333342</v>
      </c>
      <c r="M94" s="176">
        <v>180.32806458333334</v>
      </c>
      <c r="N94" s="176">
        <v>203.35696385869562</v>
      </c>
      <c r="O94" s="180">
        <f t="shared" si="1"/>
        <v>0.88675627901602572</v>
      </c>
      <c r="P94" s="177"/>
    </row>
    <row r="95" spans="1:16" x14ac:dyDescent="0.2">
      <c r="A95" t="s">
        <v>395</v>
      </c>
      <c r="B95" s="100" t="s">
        <v>402</v>
      </c>
      <c r="C95" s="100" t="s">
        <v>403</v>
      </c>
      <c r="D95">
        <v>1033</v>
      </c>
      <c r="E95" t="s">
        <v>414</v>
      </c>
      <c r="F95" t="s">
        <v>307</v>
      </c>
      <c r="G95">
        <v>0.05</v>
      </c>
      <c r="H95" t="s">
        <v>269</v>
      </c>
      <c r="I95" s="179">
        <v>5.0999999999999997E-2</v>
      </c>
      <c r="J95" s="31">
        <v>4431.3725806451612</v>
      </c>
      <c r="K95" s="31">
        <v>226.00000161290319</v>
      </c>
      <c r="L95" s="31">
        <v>0</v>
      </c>
      <c r="M95" s="31">
        <v>226.00000161290319</v>
      </c>
      <c r="N95" s="31">
        <v>217.66666747311828</v>
      </c>
      <c r="O95" s="108">
        <f t="shared" si="1"/>
        <v>1.0382848427668148</v>
      </c>
      <c r="P95" t="s">
        <v>506</v>
      </c>
    </row>
    <row r="96" spans="1:16" x14ac:dyDescent="0.2">
      <c r="A96" t="s">
        <v>395</v>
      </c>
      <c r="B96" s="100" t="s">
        <v>402</v>
      </c>
      <c r="C96" s="100" t="s">
        <v>396</v>
      </c>
      <c r="D96">
        <v>1038</v>
      </c>
      <c r="E96" t="s">
        <v>414</v>
      </c>
      <c r="F96" t="s">
        <v>304</v>
      </c>
      <c r="G96">
        <v>0.05</v>
      </c>
      <c r="H96" t="s">
        <v>269</v>
      </c>
      <c r="I96" s="179">
        <v>5.0999999999999997E-2</v>
      </c>
      <c r="J96" s="31">
        <v>3882.3532258064515</v>
      </c>
      <c r="K96" s="31">
        <v>198.00001451612903</v>
      </c>
      <c r="L96" s="31">
        <v>0</v>
      </c>
      <c r="M96" s="31">
        <v>198.00001451612903</v>
      </c>
      <c r="N96" s="31">
        <v>217.66666747311828</v>
      </c>
      <c r="O96" s="108">
        <f t="shared" si="1"/>
        <v>0.90964784279881494</v>
      </c>
      <c r="P96" t="s">
        <v>1043</v>
      </c>
    </row>
    <row r="97" spans="1:16" x14ac:dyDescent="0.2">
      <c r="A97" t="s">
        <v>395</v>
      </c>
      <c r="B97" s="100" t="s">
        <v>402</v>
      </c>
      <c r="C97" s="100" t="s">
        <v>402</v>
      </c>
      <c r="D97">
        <v>1039</v>
      </c>
      <c r="E97" t="s">
        <v>414</v>
      </c>
      <c r="F97" t="s">
        <v>304</v>
      </c>
      <c r="G97">
        <v>0.05</v>
      </c>
      <c r="H97" t="s">
        <v>269</v>
      </c>
      <c r="I97" s="179">
        <v>5.0999999999999997E-2</v>
      </c>
      <c r="J97" s="31">
        <v>3941.175806451613</v>
      </c>
      <c r="K97" s="31">
        <v>200.99996612903223</v>
      </c>
      <c r="L97" s="31">
        <v>0</v>
      </c>
      <c r="M97" s="31">
        <v>200.99996612903223</v>
      </c>
      <c r="N97" s="31">
        <v>217.66666747311828</v>
      </c>
      <c r="O97" s="108">
        <f t="shared" si="1"/>
        <v>0.92343016256200838</v>
      </c>
      <c r="P97" t="s">
        <v>1043</v>
      </c>
    </row>
    <row r="98" spans="1:16" x14ac:dyDescent="0.2">
      <c r="A98" t="s">
        <v>395</v>
      </c>
      <c r="B98" s="100" t="s">
        <v>402</v>
      </c>
      <c r="C98" s="100" t="s">
        <v>398</v>
      </c>
      <c r="D98">
        <v>1043</v>
      </c>
      <c r="E98" t="s">
        <v>414</v>
      </c>
      <c r="F98" t="s">
        <v>302</v>
      </c>
      <c r="G98">
        <v>0.05</v>
      </c>
      <c r="H98" t="s">
        <v>269</v>
      </c>
      <c r="I98" s="179">
        <v>5.0999999999999997E-2</v>
      </c>
      <c r="J98" s="31">
        <v>4058.824193548387</v>
      </c>
      <c r="K98" s="31">
        <v>207.00003387096774</v>
      </c>
      <c r="L98" s="31">
        <v>0</v>
      </c>
      <c r="M98" s="31">
        <v>207.00003387096774</v>
      </c>
      <c r="N98" s="31">
        <v>217.66666747311828</v>
      </c>
      <c r="O98" s="108">
        <f t="shared" si="1"/>
        <v>0.95099555790521828</v>
      </c>
      <c r="P98" t="s">
        <v>1043</v>
      </c>
    </row>
    <row r="99" spans="1:16" x14ac:dyDescent="0.2">
      <c r="A99" t="s">
        <v>395</v>
      </c>
      <c r="B99" s="100" t="s">
        <v>402</v>
      </c>
      <c r="C99" s="100" t="s">
        <v>404</v>
      </c>
      <c r="D99">
        <v>1044</v>
      </c>
      <c r="E99" t="s">
        <v>414</v>
      </c>
      <c r="F99" t="s">
        <v>302</v>
      </c>
      <c r="G99">
        <v>0.05</v>
      </c>
      <c r="H99" t="s">
        <v>269</v>
      </c>
      <c r="I99" s="179">
        <v>5.0999999999999997E-2</v>
      </c>
      <c r="J99" s="31">
        <v>4196.0790322580642</v>
      </c>
      <c r="K99" s="31">
        <v>214.00003064516127</v>
      </c>
      <c r="L99" s="31">
        <v>0</v>
      </c>
      <c r="M99" s="31">
        <v>214.00003064516127</v>
      </c>
      <c r="N99" s="31">
        <v>217.66666747311828</v>
      </c>
      <c r="O99" s="108">
        <f t="shared" si="1"/>
        <v>0.98315480789721821</v>
      </c>
      <c r="P99" t="s">
        <v>1043</v>
      </c>
    </row>
    <row r="100" spans="1:16" x14ac:dyDescent="0.2">
      <c r="A100" t="s">
        <v>395</v>
      </c>
      <c r="B100" s="100" t="s">
        <v>402</v>
      </c>
      <c r="C100" s="100" t="s">
        <v>394</v>
      </c>
      <c r="D100">
        <v>1045</v>
      </c>
      <c r="E100" t="s">
        <v>414</v>
      </c>
      <c r="F100" t="s">
        <v>301</v>
      </c>
      <c r="G100">
        <v>0.05</v>
      </c>
      <c r="H100" t="s">
        <v>269</v>
      </c>
      <c r="I100" s="179">
        <v>5.0999999999999997E-2</v>
      </c>
      <c r="J100" s="31">
        <v>3960.7838709677421</v>
      </c>
      <c r="K100" s="31">
        <v>201.99997741935482</v>
      </c>
      <c r="L100" s="31">
        <v>0</v>
      </c>
      <c r="M100" s="31">
        <v>201.99997741935482</v>
      </c>
      <c r="N100" s="31">
        <v>217.66666747311828</v>
      </c>
      <c r="O100" s="108">
        <f t="shared" si="1"/>
        <v>0.92802439511920998</v>
      </c>
      <c r="P100" t="s">
        <v>506</v>
      </c>
    </row>
    <row r="101" spans="1:16" x14ac:dyDescent="0.2">
      <c r="A101" t="s">
        <v>395</v>
      </c>
      <c r="B101" s="100" t="s">
        <v>402</v>
      </c>
      <c r="C101" s="100" t="s">
        <v>409</v>
      </c>
      <c r="D101">
        <v>1046</v>
      </c>
      <c r="E101" t="s">
        <v>414</v>
      </c>
      <c r="F101" t="s">
        <v>301</v>
      </c>
      <c r="G101">
        <v>0.05</v>
      </c>
      <c r="H101" t="s">
        <v>269</v>
      </c>
      <c r="I101" s="179">
        <v>5.0999999999999997E-2</v>
      </c>
      <c r="J101" s="31">
        <v>4333.3338709677419</v>
      </c>
      <c r="K101" s="31">
        <v>221.00002741935481</v>
      </c>
      <c r="L101" s="31">
        <v>0</v>
      </c>
      <c r="M101" s="31">
        <v>221.00002741935481</v>
      </c>
      <c r="N101" s="31">
        <v>217.66666747311828</v>
      </c>
      <c r="O101" s="108">
        <f t="shared" si="1"/>
        <v>1.0153140578892181</v>
      </c>
      <c r="P101" t="s">
        <v>506</v>
      </c>
    </row>
    <row r="102" spans="1:16" x14ac:dyDescent="0.2">
      <c r="A102" s="177" t="s">
        <v>395</v>
      </c>
      <c r="B102" s="178" t="s">
        <v>980</v>
      </c>
      <c r="C102" s="178"/>
      <c r="D102" s="177"/>
      <c r="E102" s="177"/>
      <c r="F102" s="177"/>
      <c r="G102" s="177"/>
      <c r="H102" s="177"/>
      <c r="I102" s="181"/>
      <c r="J102" s="176">
        <v>4114.8460829493088</v>
      </c>
      <c r="K102" s="176">
        <v>209.8571502304147</v>
      </c>
      <c r="L102" s="176">
        <v>0</v>
      </c>
      <c r="M102" s="176">
        <v>209.8571502304147</v>
      </c>
      <c r="N102" s="176">
        <v>217.66666747311828</v>
      </c>
      <c r="O102" s="180">
        <f t="shared" si="1"/>
        <v>0.96412166670550026</v>
      </c>
      <c r="P102" s="177"/>
    </row>
    <row r="103" spans="1:16" x14ac:dyDescent="0.2">
      <c r="A103" t="s">
        <v>395</v>
      </c>
      <c r="B103" s="100" t="s">
        <v>398</v>
      </c>
      <c r="C103" s="100" t="s">
        <v>403</v>
      </c>
      <c r="D103">
        <v>1040</v>
      </c>
      <c r="E103" t="s">
        <v>414</v>
      </c>
      <c r="F103" t="s">
        <v>303</v>
      </c>
      <c r="G103">
        <v>0.05</v>
      </c>
      <c r="H103" t="s">
        <v>269</v>
      </c>
      <c r="I103" s="179">
        <v>4.65E-2</v>
      </c>
      <c r="J103" s="31">
        <v>4946.2370967741936</v>
      </c>
      <c r="K103" s="31">
        <v>230.00002500000002</v>
      </c>
      <c r="L103" s="31">
        <v>0</v>
      </c>
      <c r="M103" s="31">
        <v>230.00002500000002</v>
      </c>
      <c r="N103" s="31">
        <v>217.66666747311828</v>
      </c>
      <c r="O103" s="108">
        <f t="shared" si="1"/>
        <v>1.0566616729610421</v>
      </c>
      <c r="P103" t="s">
        <v>506</v>
      </c>
    </row>
    <row r="104" spans="1:16" x14ac:dyDescent="0.2">
      <c r="A104" t="s">
        <v>395</v>
      </c>
      <c r="B104" s="100" t="s">
        <v>398</v>
      </c>
      <c r="C104" s="100" t="s">
        <v>396</v>
      </c>
      <c r="D104">
        <v>1000</v>
      </c>
      <c r="E104" t="s">
        <v>414</v>
      </c>
      <c r="F104" t="s">
        <v>321</v>
      </c>
      <c r="G104">
        <v>0.05</v>
      </c>
      <c r="H104" t="s">
        <v>269</v>
      </c>
      <c r="I104" s="179">
        <v>4.65E-2</v>
      </c>
      <c r="J104" s="31">
        <v>4817.2048387096775</v>
      </c>
      <c r="K104" s="31">
        <v>224.00002500000002</v>
      </c>
      <c r="L104" s="31">
        <v>0</v>
      </c>
      <c r="M104" s="31">
        <v>224.00002500000002</v>
      </c>
      <c r="N104" s="31">
        <v>217.66666747311828</v>
      </c>
      <c r="O104" s="108">
        <f t="shared" si="1"/>
        <v>1.0290965888365242</v>
      </c>
      <c r="P104" t="s">
        <v>506</v>
      </c>
    </row>
    <row r="105" spans="1:16" x14ac:dyDescent="0.2">
      <c r="A105" t="s">
        <v>395</v>
      </c>
      <c r="B105" s="100" t="s">
        <v>398</v>
      </c>
      <c r="C105" s="100" t="s">
        <v>402</v>
      </c>
      <c r="D105">
        <v>1041</v>
      </c>
      <c r="E105" t="s">
        <v>414</v>
      </c>
      <c r="F105" t="s">
        <v>303</v>
      </c>
      <c r="G105">
        <v>0.05</v>
      </c>
      <c r="H105" t="s">
        <v>269</v>
      </c>
      <c r="I105" s="179">
        <v>4.65E-2</v>
      </c>
      <c r="J105" s="31">
        <v>4967.7419354838712</v>
      </c>
      <c r="K105" s="31">
        <v>231</v>
      </c>
      <c r="L105" s="31">
        <v>0</v>
      </c>
      <c r="M105" s="31">
        <v>231</v>
      </c>
      <c r="N105" s="31">
        <v>217.66666747311828</v>
      </c>
      <c r="O105" s="108">
        <f t="shared" si="1"/>
        <v>1.0612557387939445</v>
      </c>
      <c r="P105" t="s">
        <v>506</v>
      </c>
    </row>
    <row r="106" spans="1:16" x14ac:dyDescent="0.2">
      <c r="A106" t="s">
        <v>395</v>
      </c>
      <c r="B106" s="100" t="s">
        <v>398</v>
      </c>
      <c r="C106" s="100" t="s">
        <v>398</v>
      </c>
      <c r="D106">
        <v>1001</v>
      </c>
      <c r="E106" t="s">
        <v>414</v>
      </c>
      <c r="F106" t="s">
        <v>321</v>
      </c>
      <c r="G106">
        <v>0.05</v>
      </c>
      <c r="H106" t="s">
        <v>269</v>
      </c>
      <c r="I106" s="179">
        <v>4.65E-2</v>
      </c>
      <c r="J106" s="31">
        <v>4989.2467741935479</v>
      </c>
      <c r="K106" s="31">
        <v>231.99997499999998</v>
      </c>
      <c r="L106" s="31">
        <v>0</v>
      </c>
      <c r="M106" s="31">
        <v>231.99997499999998</v>
      </c>
      <c r="N106" s="31">
        <v>217.66666747311828</v>
      </c>
      <c r="O106" s="108">
        <f t="shared" si="1"/>
        <v>1.065849804626847</v>
      </c>
      <c r="P106" t="s">
        <v>506</v>
      </c>
    </row>
    <row r="107" spans="1:16" x14ac:dyDescent="0.2">
      <c r="A107" t="s">
        <v>395</v>
      </c>
      <c r="B107" s="100" t="s">
        <v>398</v>
      </c>
      <c r="C107" s="100" t="s">
        <v>404</v>
      </c>
      <c r="D107">
        <v>1042</v>
      </c>
      <c r="E107" t="s">
        <v>414</v>
      </c>
      <c r="F107" t="s">
        <v>303</v>
      </c>
      <c r="G107">
        <v>0.05</v>
      </c>
      <c r="H107" t="s">
        <v>269</v>
      </c>
      <c r="I107" s="179">
        <v>4.65E-2</v>
      </c>
      <c r="J107" s="31">
        <v>4774.1935483870966</v>
      </c>
      <c r="K107" s="31">
        <v>222</v>
      </c>
      <c r="L107" s="31">
        <v>0</v>
      </c>
      <c r="M107" s="31">
        <v>222</v>
      </c>
      <c r="N107" s="31">
        <v>217.66666747311828</v>
      </c>
      <c r="O107" s="108">
        <f t="shared" si="1"/>
        <v>1.0199081126071674</v>
      </c>
      <c r="P107" t="s">
        <v>506</v>
      </c>
    </row>
    <row r="108" spans="1:16" x14ac:dyDescent="0.2">
      <c r="A108" s="177" t="s">
        <v>395</v>
      </c>
      <c r="B108" s="178" t="s">
        <v>979</v>
      </c>
      <c r="C108" s="178"/>
      <c r="D108" s="177"/>
      <c r="E108" s="177"/>
      <c r="F108" s="177"/>
      <c r="G108" s="177"/>
      <c r="H108" s="177"/>
      <c r="I108" s="181"/>
      <c r="J108" s="176">
        <v>4898.9248387096777</v>
      </c>
      <c r="K108" s="176">
        <v>227.800005</v>
      </c>
      <c r="L108" s="176">
        <v>0</v>
      </c>
      <c r="M108" s="176">
        <v>227.800005</v>
      </c>
      <c r="N108" s="176">
        <v>217.66666747311828</v>
      </c>
      <c r="O108" s="180">
        <f t="shared" si="1"/>
        <v>1.046554383565105</v>
      </c>
      <c r="P108" s="177"/>
    </row>
    <row r="109" spans="1:16" x14ac:dyDescent="0.2">
      <c r="A109" t="s">
        <v>395</v>
      </c>
      <c r="B109" s="100" t="s">
        <v>404</v>
      </c>
      <c r="C109" s="100" t="s">
        <v>403</v>
      </c>
      <c r="D109">
        <v>1130</v>
      </c>
      <c r="E109" t="s">
        <v>411</v>
      </c>
      <c r="F109" t="s">
        <v>286</v>
      </c>
      <c r="G109">
        <v>0.01</v>
      </c>
      <c r="H109" t="s">
        <v>265</v>
      </c>
      <c r="I109" s="179">
        <v>7.0000000000000007E-2</v>
      </c>
      <c r="J109" s="31">
        <v>3514.2858064516131</v>
      </c>
      <c r="K109" s="31">
        <v>246.0000064516129</v>
      </c>
      <c r="L109" s="31">
        <v>0</v>
      </c>
      <c r="M109" s="31">
        <v>246.0000064516129</v>
      </c>
      <c r="N109" s="31">
        <v>207.33333201075268</v>
      </c>
      <c r="O109" s="108">
        <f t="shared" si="1"/>
        <v>1.1864952155346391</v>
      </c>
      <c r="P109" t="s">
        <v>506</v>
      </c>
    </row>
    <row r="110" spans="1:16" x14ac:dyDescent="0.2">
      <c r="A110" t="s">
        <v>395</v>
      </c>
      <c r="B110" s="100" t="s">
        <v>404</v>
      </c>
      <c r="C110" s="100" t="s">
        <v>396</v>
      </c>
      <c r="D110">
        <v>1110</v>
      </c>
      <c r="E110" t="s">
        <v>411</v>
      </c>
      <c r="F110" t="s">
        <v>292</v>
      </c>
      <c r="G110">
        <v>0.01</v>
      </c>
      <c r="H110" t="s">
        <v>265</v>
      </c>
      <c r="I110" s="179">
        <v>7.0000000000000007E-2</v>
      </c>
      <c r="J110" s="31">
        <v>3028.5712903225808</v>
      </c>
      <c r="K110" s="31">
        <v>211.99999032258069</v>
      </c>
      <c r="L110" s="31">
        <v>0</v>
      </c>
      <c r="M110" s="31">
        <v>211.99999032258069</v>
      </c>
      <c r="N110" s="31">
        <v>207.33333201075268</v>
      </c>
      <c r="O110" s="108">
        <f t="shared" si="1"/>
        <v>1.0225079984321381</v>
      </c>
      <c r="P110" t="s">
        <v>506</v>
      </c>
    </row>
    <row r="111" spans="1:16" x14ac:dyDescent="0.2">
      <c r="A111" t="s">
        <v>395</v>
      </c>
      <c r="B111" s="100" t="s">
        <v>404</v>
      </c>
      <c r="C111" s="100" t="s">
        <v>402</v>
      </c>
      <c r="D111">
        <v>1137</v>
      </c>
      <c r="E111" t="s">
        <v>411</v>
      </c>
      <c r="F111" t="s">
        <v>284</v>
      </c>
      <c r="G111">
        <v>0.01</v>
      </c>
      <c r="H111" t="s">
        <v>265</v>
      </c>
      <c r="I111" s="179">
        <v>7.0000000000000007E-2</v>
      </c>
      <c r="J111" s="31">
        <v>3028.5712903225808</v>
      </c>
      <c r="K111" s="31">
        <v>211.99999032258069</v>
      </c>
      <c r="L111" s="31">
        <v>0</v>
      </c>
      <c r="M111" s="31">
        <v>211.99999032258069</v>
      </c>
      <c r="N111" s="31">
        <v>207.33333201075268</v>
      </c>
      <c r="O111" s="108">
        <f t="shared" si="1"/>
        <v>1.0225079984321381</v>
      </c>
      <c r="P111" t="s">
        <v>1044</v>
      </c>
    </row>
    <row r="112" spans="1:16" x14ac:dyDescent="0.2">
      <c r="A112" t="s">
        <v>395</v>
      </c>
      <c r="B112" s="100" t="s">
        <v>404</v>
      </c>
      <c r="C112" s="100" t="s">
        <v>398</v>
      </c>
      <c r="D112">
        <v>1125</v>
      </c>
      <c r="E112" t="s">
        <v>411</v>
      </c>
      <c r="F112" t="s">
        <v>287</v>
      </c>
      <c r="G112">
        <v>0.01</v>
      </c>
      <c r="H112" t="s">
        <v>265</v>
      </c>
      <c r="I112" s="179">
        <v>7.0000000000000007E-2</v>
      </c>
      <c r="J112" s="31">
        <v>3214.2858064516131</v>
      </c>
      <c r="K112" s="31">
        <v>225.0000064516129</v>
      </c>
      <c r="L112" s="31">
        <v>0</v>
      </c>
      <c r="M112" s="31">
        <v>225.0000064516129</v>
      </c>
      <c r="N112" s="31">
        <v>207.33333201075268</v>
      </c>
      <c r="O112" s="108">
        <f t="shared" si="1"/>
        <v>1.0852090412550934</v>
      </c>
      <c r="P112" t="s">
        <v>506</v>
      </c>
    </row>
    <row r="113" spans="1:16" x14ac:dyDescent="0.2">
      <c r="A113" t="s">
        <v>395</v>
      </c>
      <c r="B113" s="100" t="s">
        <v>404</v>
      </c>
      <c r="C113" s="100" t="s">
        <v>404</v>
      </c>
      <c r="D113">
        <v>1131</v>
      </c>
      <c r="E113" t="s">
        <v>411</v>
      </c>
      <c r="F113" t="s">
        <v>286</v>
      </c>
      <c r="G113">
        <v>0.01</v>
      </c>
      <c r="H113" t="s">
        <v>265</v>
      </c>
      <c r="I113" s="179">
        <v>7.0000000000000007E-2</v>
      </c>
      <c r="J113" s="31">
        <v>3071.4287096774192</v>
      </c>
      <c r="K113" s="31">
        <v>215.00000967741937</v>
      </c>
      <c r="L113" s="31">
        <v>0</v>
      </c>
      <c r="M113" s="31">
        <v>215.00000967741937</v>
      </c>
      <c r="N113" s="31">
        <v>207.33333201075268</v>
      </c>
      <c r="O113" s="108">
        <f t="shared" si="1"/>
        <v>1.0369775452519572</v>
      </c>
      <c r="P113" t="s">
        <v>506</v>
      </c>
    </row>
    <row r="114" spans="1:16" x14ac:dyDescent="0.2">
      <c r="A114" t="s">
        <v>395</v>
      </c>
      <c r="B114" s="100" t="s">
        <v>404</v>
      </c>
      <c r="C114" s="100" t="s">
        <v>394</v>
      </c>
      <c r="D114">
        <v>1146</v>
      </c>
      <c r="E114" t="s">
        <v>411</v>
      </c>
      <c r="F114" t="s">
        <v>282</v>
      </c>
      <c r="G114">
        <v>0.01</v>
      </c>
      <c r="H114" t="s">
        <v>265</v>
      </c>
      <c r="I114" s="179">
        <v>7.0000000000000007E-2</v>
      </c>
      <c r="J114" s="31">
        <v>2957.1429032258061</v>
      </c>
      <c r="K114" s="31">
        <v>207.00000322580647</v>
      </c>
      <c r="L114" s="31">
        <v>0</v>
      </c>
      <c r="M114" s="31">
        <v>207.00000322580647</v>
      </c>
      <c r="N114" s="31">
        <v>207.33333201075268</v>
      </c>
      <c r="O114" s="108">
        <f t="shared" si="1"/>
        <v>0.99839230488550235</v>
      </c>
      <c r="P114" t="s">
        <v>506</v>
      </c>
    </row>
    <row r="115" spans="1:16" x14ac:dyDescent="0.2">
      <c r="A115" t="s">
        <v>395</v>
      </c>
      <c r="B115" s="100" t="s">
        <v>404</v>
      </c>
      <c r="C115" s="100" t="s">
        <v>409</v>
      </c>
      <c r="D115">
        <v>1134</v>
      </c>
      <c r="E115" t="s">
        <v>411</v>
      </c>
      <c r="F115" t="s">
        <v>285</v>
      </c>
      <c r="G115">
        <v>0.01</v>
      </c>
      <c r="H115" t="s">
        <v>265</v>
      </c>
      <c r="I115" s="179">
        <v>7.0000000000000007E-2</v>
      </c>
      <c r="J115" s="31">
        <v>3542.8570967741939</v>
      </c>
      <c r="K115" s="31">
        <v>247.99999677419359</v>
      </c>
      <c r="L115" s="31">
        <v>0</v>
      </c>
      <c r="M115" s="31">
        <v>247.99999677419359</v>
      </c>
      <c r="N115" s="31">
        <v>207.33333201075268</v>
      </c>
      <c r="O115" s="108">
        <f t="shared" si="1"/>
        <v>1.1961414711713207</v>
      </c>
      <c r="P115" t="s">
        <v>1043</v>
      </c>
    </row>
    <row r="116" spans="1:16" x14ac:dyDescent="0.2">
      <c r="A116" s="177" t="s">
        <v>395</v>
      </c>
      <c r="B116" s="178" t="s">
        <v>978</v>
      </c>
      <c r="C116" s="178"/>
      <c r="D116" s="177"/>
      <c r="E116" s="177"/>
      <c r="F116" s="177"/>
      <c r="G116" s="177"/>
      <c r="H116" s="177"/>
      <c r="I116" s="181"/>
      <c r="J116" s="176">
        <v>3193.8775576036865</v>
      </c>
      <c r="K116" s="176">
        <v>223.5714290322581</v>
      </c>
      <c r="L116" s="176">
        <v>0</v>
      </c>
      <c r="M116" s="176">
        <v>223.5714290322581</v>
      </c>
      <c r="N116" s="176">
        <v>207.33333201075266</v>
      </c>
      <c r="O116" s="180">
        <f t="shared" si="1"/>
        <v>1.0783187964232557</v>
      </c>
      <c r="P116" s="177"/>
    </row>
    <row r="117" spans="1:16" x14ac:dyDescent="0.2">
      <c r="A117" t="s">
        <v>395</v>
      </c>
      <c r="B117" s="100" t="s">
        <v>394</v>
      </c>
      <c r="C117" s="100" t="s">
        <v>403</v>
      </c>
      <c r="D117">
        <v>1160</v>
      </c>
      <c r="E117" t="s">
        <v>391</v>
      </c>
      <c r="F117" t="s">
        <v>279</v>
      </c>
      <c r="G117">
        <v>0.01</v>
      </c>
      <c r="H117" t="s">
        <v>265</v>
      </c>
      <c r="I117" s="179">
        <v>8.1900000000000001E-2</v>
      </c>
      <c r="J117" s="31">
        <v>2319.902258064516</v>
      </c>
      <c r="K117" s="31">
        <v>189.9999949354839</v>
      </c>
      <c r="L117" s="31">
        <v>0</v>
      </c>
      <c r="M117" s="31">
        <v>189.9999949354839</v>
      </c>
      <c r="N117" s="31">
        <v>207.33333201075268</v>
      </c>
      <c r="O117" s="108">
        <f t="shared" si="1"/>
        <v>0.91639869524515316</v>
      </c>
      <c r="P117" t="s">
        <v>1043</v>
      </c>
    </row>
    <row r="118" spans="1:16" x14ac:dyDescent="0.2">
      <c r="A118" t="s">
        <v>395</v>
      </c>
      <c r="B118" s="100" t="s">
        <v>394</v>
      </c>
      <c r="C118" s="100" t="s">
        <v>396</v>
      </c>
      <c r="D118">
        <v>1198</v>
      </c>
      <c r="E118" t="s">
        <v>391</v>
      </c>
      <c r="F118" t="s">
        <v>267</v>
      </c>
      <c r="G118">
        <v>0.01</v>
      </c>
      <c r="H118" t="s">
        <v>265</v>
      </c>
      <c r="I118" s="179">
        <v>8.1900000000000001E-2</v>
      </c>
      <c r="J118" s="31">
        <v>2686.2025806451611</v>
      </c>
      <c r="K118" s="31">
        <v>219.99999135483873</v>
      </c>
      <c r="L118" s="31">
        <v>0</v>
      </c>
      <c r="M118" s="31">
        <v>219.99999135483873</v>
      </c>
      <c r="N118" s="31">
        <v>207.33333201075268</v>
      </c>
      <c r="O118" s="108">
        <f t="shared" si="1"/>
        <v>1.0610932126602255</v>
      </c>
      <c r="P118" t="s">
        <v>1043</v>
      </c>
    </row>
    <row r="119" spans="1:16" x14ac:dyDescent="0.2">
      <c r="A119" t="s">
        <v>395</v>
      </c>
      <c r="B119" s="100" t="s">
        <v>394</v>
      </c>
      <c r="C119" s="100" t="s">
        <v>402</v>
      </c>
      <c r="D119">
        <v>1167</v>
      </c>
      <c r="E119" t="s">
        <v>391</v>
      </c>
      <c r="F119" t="s">
        <v>277</v>
      </c>
      <c r="G119">
        <v>0.01</v>
      </c>
      <c r="H119" t="s">
        <v>265</v>
      </c>
      <c r="I119" s="179">
        <v>8.1900000000000001E-2</v>
      </c>
      <c r="J119" s="31">
        <v>2222.2222580645162</v>
      </c>
      <c r="K119" s="31">
        <v>182.00000293548388</v>
      </c>
      <c r="L119" s="31">
        <v>0</v>
      </c>
      <c r="M119" s="31">
        <v>182.00000293548388</v>
      </c>
      <c r="N119" s="31">
        <v>207.33333201075268</v>
      </c>
      <c r="O119" s="108">
        <f t="shared" si="1"/>
        <v>0.87781352458101158</v>
      </c>
      <c r="P119" t="s">
        <v>1043</v>
      </c>
    </row>
    <row r="120" spans="1:16" x14ac:dyDescent="0.2">
      <c r="A120" t="s">
        <v>395</v>
      </c>
      <c r="B120" s="100" t="s">
        <v>394</v>
      </c>
      <c r="C120" s="100" t="s">
        <v>398</v>
      </c>
      <c r="D120">
        <v>1196</v>
      </c>
      <c r="E120" t="s">
        <v>391</v>
      </c>
      <c r="F120" t="s">
        <v>268</v>
      </c>
      <c r="G120">
        <v>0.01</v>
      </c>
      <c r="H120" t="s">
        <v>265</v>
      </c>
      <c r="I120" s="179">
        <v>8.1900000000000001E-2</v>
      </c>
      <c r="J120" s="31">
        <v>2271.0622580645158</v>
      </c>
      <c r="K120" s="31">
        <v>185.99999893548386</v>
      </c>
      <c r="L120" s="31">
        <v>0</v>
      </c>
      <c r="M120" s="31">
        <v>185.99999893548386</v>
      </c>
      <c r="N120" s="31">
        <v>207.33333201075268</v>
      </c>
      <c r="O120" s="108">
        <f t="shared" si="1"/>
        <v>0.89710610991308215</v>
      </c>
      <c r="P120" t="s">
        <v>506</v>
      </c>
    </row>
    <row r="121" spans="1:16" x14ac:dyDescent="0.2">
      <c r="A121" t="s">
        <v>395</v>
      </c>
      <c r="B121" s="100" t="s">
        <v>394</v>
      </c>
      <c r="C121" s="100" t="s">
        <v>404</v>
      </c>
      <c r="D121">
        <v>1161</v>
      </c>
      <c r="E121" t="s">
        <v>391</v>
      </c>
      <c r="F121" t="s">
        <v>279</v>
      </c>
      <c r="G121">
        <v>0.01</v>
      </c>
      <c r="H121" t="s">
        <v>265</v>
      </c>
      <c r="I121" s="179">
        <v>8.1900000000000001E-2</v>
      </c>
      <c r="J121" s="31">
        <v>2087.9119354838708</v>
      </c>
      <c r="K121" s="31">
        <v>170.99998751612904</v>
      </c>
      <c r="L121" s="31">
        <v>0</v>
      </c>
      <c r="M121" s="31">
        <v>170.99998751612904</v>
      </c>
      <c r="N121" s="31">
        <v>207.33333201075268</v>
      </c>
      <c r="O121" s="108">
        <f t="shared" si="1"/>
        <v>0.82475878749327514</v>
      </c>
      <c r="P121" t="s">
        <v>1043</v>
      </c>
    </row>
    <row r="122" spans="1:16" x14ac:dyDescent="0.2">
      <c r="A122" t="s">
        <v>395</v>
      </c>
      <c r="B122" s="100" t="s">
        <v>394</v>
      </c>
      <c r="C122" s="100" t="s">
        <v>394</v>
      </c>
      <c r="D122">
        <v>1199</v>
      </c>
      <c r="E122" t="s">
        <v>391</v>
      </c>
      <c r="F122" t="s">
        <v>267</v>
      </c>
      <c r="G122">
        <v>0.01</v>
      </c>
      <c r="H122" t="s">
        <v>265</v>
      </c>
      <c r="I122" s="179">
        <v>8.1900000000000001E-2</v>
      </c>
      <c r="J122" s="31">
        <v>2759.4629032258067</v>
      </c>
      <c r="K122" s="31">
        <v>226.00001177419358</v>
      </c>
      <c r="L122" s="31">
        <v>0</v>
      </c>
      <c r="M122" s="31">
        <v>226.00001177419358</v>
      </c>
      <c r="N122" s="31">
        <v>207.33333201075268</v>
      </c>
      <c r="O122" s="108">
        <f t="shared" si="1"/>
        <v>1.0900322180828734</v>
      </c>
      <c r="P122" t="s">
        <v>1043</v>
      </c>
    </row>
    <row r="123" spans="1:16" x14ac:dyDescent="0.2">
      <c r="A123" t="s">
        <v>395</v>
      </c>
      <c r="B123" s="100" t="s">
        <v>394</v>
      </c>
      <c r="C123" s="100" t="s">
        <v>409</v>
      </c>
      <c r="D123">
        <v>1168</v>
      </c>
      <c r="E123" t="s">
        <v>391</v>
      </c>
      <c r="F123" t="s">
        <v>277</v>
      </c>
      <c r="G123">
        <v>0.01</v>
      </c>
      <c r="H123" t="s">
        <v>265</v>
      </c>
      <c r="I123" s="179">
        <v>8.1900000000000001E-2</v>
      </c>
      <c r="J123" s="31">
        <v>2246.6422580645162</v>
      </c>
      <c r="K123" s="31">
        <v>184.00000093548388</v>
      </c>
      <c r="L123" s="31">
        <v>0</v>
      </c>
      <c r="M123" s="31">
        <v>184.00000093548388</v>
      </c>
      <c r="N123" s="31">
        <v>207.33333201075268</v>
      </c>
      <c r="O123" s="108">
        <f t="shared" si="1"/>
        <v>0.88745981724704692</v>
      </c>
      <c r="P123" t="s">
        <v>1043</v>
      </c>
    </row>
    <row r="124" spans="1:16" x14ac:dyDescent="0.2">
      <c r="A124" t="s">
        <v>395</v>
      </c>
      <c r="B124" s="100" t="s">
        <v>394</v>
      </c>
      <c r="C124" s="100" t="s">
        <v>397</v>
      </c>
      <c r="D124">
        <v>1197</v>
      </c>
      <c r="E124" t="s">
        <v>391</v>
      </c>
      <c r="F124" t="s">
        <v>268</v>
      </c>
      <c r="G124">
        <v>0.01</v>
      </c>
      <c r="H124" t="s">
        <v>265</v>
      </c>
      <c r="I124" s="179">
        <v>8.1900000000000001E-2</v>
      </c>
      <c r="J124" s="31">
        <v>2405.3722580645158</v>
      </c>
      <c r="K124" s="31">
        <v>196.99998793548386</v>
      </c>
      <c r="L124" s="31">
        <v>0</v>
      </c>
      <c r="M124" s="31">
        <v>196.99998793548386</v>
      </c>
      <c r="N124" s="31">
        <v>207.33333201075268</v>
      </c>
      <c r="O124" s="108">
        <f t="shared" si="1"/>
        <v>0.95016071957627668</v>
      </c>
      <c r="P124" t="s">
        <v>506</v>
      </c>
    </row>
    <row r="125" spans="1:16" x14ac:dyDescent="0.2">
      <c r="A125" t="s">
        <v>395</v>
      </c>
      <c r="B125" s="100" t="s">
        <v>394</v>
      </c>
      <c r="C125" s="100" t="s">
        <v>410</v>
      </c>
      <c r="D125">
        <v>1162</v>
      </c>
      <c r="E125" t="s">
        <v>391</v>
      </c>
      <c r="F125" t="s">
        <v>279</v>
      </c>
      <c r="G125">
        <v>0.01</v>
      </c>
      <c r="H125" t="s">
        <v>265</v>
      </c>
      <c r="I125" s="179">
        <v>8.1900000000000001E-2</v>
      </c>
      <c r="J125" s="31">
        <v>2173.3822580645165</v>
      </c>
      <c r="K125" s="31">
        <v>178.0000069354839</v>
      </c>
      <c r="L125" s="31">
        <v>0</v>
      </c>
      <c r="M125" s="31">
        <v>178.0000069354839</v>
      </c>
      <c r="N125" s="31">
        <v>207.33333201075268</v>
      </c>
      <c r="O125" s="108">
        <f t="shared" si="1"/>
        <v>0.85852093924894091</v>
      </c>
      <c r="P125" t="s">
        <v>1043</v>
      </c>
    </row>
    <row r="126" spans="1:16" x14ac:dyDescent="0.2">
      <c r="A126" t="s">
        <v>395</v>
      </c>
      <c r="B126" s="100" t="s">
        <v>394</v>
      </c>
      <c r="C126" s="100">
        <v>10</v>
      </c>
      <c r="D126">
        <v>1200</v>
      </c>
      <c r="E126" t="s">
        <v>391</v>
      </c>
      <c r="F126" t="s">
        <v>267</v>
      </c>
      <c r="G126">
        <v>0.01</v>
      </c>
      <c r="H126" t="s">
        <v>265</v>
      </c>
      <c r="I126" s="179">
        <v>8.1900000000000001E-2</v>
      </c>
      <c r="J126" s="31">
        <v>2722.8325806451612</v>
      </c>
      <c r="K126" s="31">
        <v>222.99998835483871</v>
      </c>
      <c r="L126" s="31">
        <v>0</v>
      </c>
      <c r="M126" s="31">
        <v>222.99998835483871</v>
      </c>
      <c r="N126" s="31">
        <v>207.33333201075268</v>
      </c>
      <c r="O126" s="108">
        <f t="shared" si="1"/>
        <v>1.0755626516592784</v>
      </c>
      <c r="P126" t="s">
        <v>1043</v>
      </c>
    </row>
    <row r="127" spans="1:16" x14ac:dyDescent="0.2">
      <c r="A127" t="s">
        <v>395</v>
      </c>
      <c r="B127" s="100" t="s">
        <v>394</v>
      </c>
      <c r="C127" s="100">
        <v>11</v>
      </c>
      <c r="D127">
        <v>1169</v>
      </c>
      <c r="E127" t="s">
        <v>391</v>
      </c>
      <c r="F127" t="s">
        <v>277</v>
      </c>
      <c r="G127">
        <v>0.01</v>
      </c>
      <c r="H127" t="s">
        <v>265</v>
      </c>
      <c r="I127" s="179">
        <v>8.1900000000000001E-2</v>
      </c>
      <c r="J127" s="31">
        <v>2564.1025806451612</v>
      </c>
      <c r="K127" s="31">
        <v>210.0000013548387</v>
      </c>
      <c r="L127" s="31">
        <v>0</v>
      </c>
      <c r="M127" s="31">
        <v>210.0000013548387</v>
      </c>
      <c r="N127" s="31">
        <v>207.33333201075268</v>
      </c>
      <c r="O127" s="108">
        <f t="shared" si="1"/>
        <v>1.0128617493300485</v>
      </c>
      <c r="P127" t="s">
        <v>1043</v>
      </c>
    </row>
    <row r="128" spans="1:16" x14ac:dyDescent="0.2">
      <c r="A128" s="177" t="s">
        <v>395</v>
      </c>
      <c r="B128" s="178" t="s">
        <v>977</v>
      </c>
      <c r="C128" s="178"/>
      <c r="D128" s="177"/>
      <c r="E128" s="177"/>
      <c r="F128" s="177"/>
      <c r="G128" s="177"/>
      <c r="H128" s="177"/>
      <c r="I128" s="181"/>
      <c r="J128" s="176">
        <v>2405.372375366569</v>
      </c>
      <c r="K128" s="176">
        <v>196.99999754252201</v>
      </c>
      <c r="L128" s="176">
        <v>0</v>
      </c>
      <c r="M128" s="176">
        <v>196.99999754252201</v>
      </c>
      <c r="N128" s="176">
        <v>207.33333201075271</v>
      </c>
      <c r="O128" s="180">
        <f t="shared" si="1"/>
        <v>0.95016076591247378</v>
      </c>
      <c r="P128" s="177"/>
    </row>
    <row r="129" spans="1:16" x14ac:dyDescent="0.2">
      <c r="A129" t="s">
        <v>395</v>
      </c>
      <c r="B129" s="100" t="s">
        <v>409</v>
      </c>
      <c r="C129" s="100" t="s">
        <v>403</v>
      </c>
      <c r="D129">
        <v>1088</v>
      </c>
      <c r="E129" t="s">
        <v>412</v>
      </c>
      <c r="F129" t="s">
        <v>296</v>
      </c>
      <c r="G129">
        <v>1</v>
      </c>
      <c r="H129" t="s">
        <v>265</v>
      </c>
      <c r="I129" s="179">
        <v>2.8000000000000001E-2</v>
      </c>
      <c r="J129" s="31">
        <v>8035.7096774193551</v>
      </c>
      <c r="K129" s="31">
        <v>224.99987096774194</v>
      </c>
      <c r="L129" s="31">
        <v>0</v>
      </c>
      <c r="M129" s="31">
        <v>224.99987096774194</v>
      </c>
      <c r="N129" s="31">
        <v>246.72218727598562</v>
      </c>
      <c r="O129" s="108">
        <f t="shared" si="1"/>
        <v>0.91195637267942631</v>
      </c>
      <c r="P129" t="s">
        <v>1043</v>
      </c>
    </row>
    <row r="130" spans="1:16" x14ac:dyDescent="0.2">
      <c r="A130" t="s">
        <v>395</v>
      </c>
      <c r="B130" s="100" t="s">
        <v>409</v>
      </c>
      <c r="C130" s="100" t="s">
        <v>396</v>
      </c>
      <c r="D130">
        <v>1100</v>
      </c>
      <c r="E130" t="s">
        <v>412</v>
      </c>
      <c r="F130" t="s">
        <v>294</v>
      </c>
      <c r="G130">
        <v>1</v>
      </c>
      <c r="H130" t="s">
        <v>265</v>
      </c>
      <c r="I130" s="179">
        <v>2.9000000000000001E-2</v>
      </c>
      <c r="J130" s="31">
        <v>23103.451612903227</v>
      </c>
      <c r="K130" s="31">
        <v>670.00009677419359</v>
      </c>
      <c r="L130" s="31">
        <v>0</v>
      </c>
      <c r="M130" s="31">
        <v>670.00009677419359</v>
      </c>
      <c r="N130" s="31">
        <v>246.72218727598562</v>
      </c>
      <c r="O130" s="108">
        <f t="shared" si="1"/>
        <v>2.7156053704433383</v>
      </c>
      <c r="P130" t="s">
        <v>1044</v>
      </c>
    </row>
    <row r="131" spans="1:16" x14ac:dyDescent="0.2">
      <c r="A131" t="s">
        <v>395</v>
      </c>
      <c r="B131" s="100" t="s">
        <v>409</v>
      </c>
      <c r="C131" s="100" t="s">
        <v>402</v>
      </c>
      <c r="D131">
        <v>1094</v>
      </c>
      <c r="E131" t="s">
        <v>412</v>
      </c>
      <c r="F131" t="s">
        <v>295</v>
      </c>
      <c r="G131">
        <v>1</v>
      </c>
      <c r="H131" t="s">
        <v>265</v>
      </c>
      <c r="I131" s="179">
        <v>2.8500000000000001E-2</v>
      </c>
      <c r="J131" s="31">
        <v>7754.3870967741932</v>
      </c>
      <c r="K131" s="31">
        <v>221.00003225806452</v>
      </c>
      <c r="L131" s="31">
        <v>0</v>
      </c>
      <c r="M131" s="31">
        <v>221.00003225806452</v>
      </c>
      <c r="N131" s="31">
        <v>246.72218727598562</v>
      </c>
      <c r="O131" s="108">
        <f t="shared" si="1"/>
        <v>0.89574445937791536</v>
      </c>
      <c r="P131" t="s">
        <v>1044</v>
      </c>
    </row>
    <row r="132" spans="1:16" x14ac:dyDescent="0.2">
      <c r="A132" t="s">
        <v>395</v>
      </c>
      <c r="B132" s="100" t="s">
        <v>409</v>
      </c>
      <c r="C132" s="100" t="s">
        <v>398</v>
      </c>
      <c r="D132">
        <v>1089</v>
      </c>
      <c r="E132" t="s">
        <v>412</v>
      </c>
      <c r="F132" t="s">
        <v>296</v>
      </c>
      <c r="G132">
        <v>1</v>
      </c>
      <c r="H132" t="s">
        <v>265</v>
      </c>
      <c r="I132" s="179">
        <v>2.8000000000000001E-2</v>
      </c>
      <c r="J132" s="31">
        <v>7857.1290322580644</v>
      </c>
      <c r="K132" s="31">
        <v>219.99961290322582</v>
      </c>
      <c r="L132" s="31">
        <v>0</v>
      </c>
      <c r="M132" s="31">
        <v>219.99961290322582</v>
      </c>
      <c r="N132" s="31">
        <v>246.72218727598562</v>
      </c>
      <c r="O132" s="108">
        <f t="shared" ref="O132:O195" si="2">M132/N132</f>
        <v>0.89168961791479384</v>
      </c>
      <c r="P132" t="s">
        <v>1043</v>
      </c>
    </row>
    <row r="133" spans="1:16" x14ac:dyDescent="0.2">
      <c r="A133" t="s">
        <v>395</v>
      </c>
      <c r="B133" s="100" t="s">
        <v>409</v>
      </c>
      <c r="C133" s="100" t="s">
        <v>404</v>
      </c>
      <c r="D133">
        <v>1101</v>
      </c>
      <c r="E133" t="s">
        <v>412</v>
      </c>
      <c r="F133" t="s">
        <v>294</v>
      </c>
      <c r="G133">
        <v>1</v>
      </c>
      <c r="H133" t="s">
        <v>265</v>
      </c>
      <c r="I133" s="179">
        <v>2.9000000000000001E-2</v>
      </c>
      <c r="J133" s="31">
        <v>6103.4516129032254</v>
      </c>
      <c r="K133" s="31">
        <v>177.00009677419357</v>
      </c>
      <c r="L133" s="31">
        <v>0</v>
      </c>
      <c r="M133" s="31">
        <v>177.00009677419357</v>
      </c>
      <c r="N133" s="31">
        <v>246.72218727598562</v>
      </c>
      <c r="O133" s="108">
        <f t="shared" si="2"/>
        <v>0.71740648349635328</v>
      </c>
      <c r="P133" t="s">
        <v>1044</v>
      </c>
    </row>
    <row r="134" spans="1:16" x14ac:dyDescent="0.2">
      <c r="A134" t="s">
        <v>395</v>
      </c>
      <c r="B134" s="100" t="s">
        <v>409</v>
      </c>
      <c r="C134" s="100" t="s">
        <v>394</v>
      </c>
      <c r="D134">
        <v>1095</v>
      </c>
      <c r="E134" t="s">
        <v>412</v>
      </c>
      <c r="F134" t="s">
        <v>295</v>
      </c>
      <c r="G134">
        <v>1</v>
      </c>
      <c r="H134" t="s">
        <v>265</v>
      </c>
      <c r="I134" s="179">
        <v>2.8500000000000001E-2</v>
      </c>
      <c r="J134" s="31">
        <v>7684.2258064516127</v>
      </c>
      <c r="K134" s="31">
        <v>219.00043548387097</v>
      </c>
      <c r="L134" s="31">
        <v>0</v>
      </c>
      <c r="M134" s="31">
        <v>219.00043548387097</v>
      </c>
      <c r="N134" s="31">
        <v>246.72218727598562</v>
      </c>
      <c r="O134" s="108">
        <f t="shared" si="2"/>
        <v>0.88763981019224325</v>
      </c>
      <c r="P134" t="s">
        <v>1044</v>
      </c>
    </row>
    <row r="135" spans="1:16" x14ac:dyDescent="0.2">
      <c r="A135" s="177" t="s">
        <v>395</v>
      </c>
      <c r="B135" s="178" t="s">
        <v>976</v>
      </c>
      <c r="C135" s="178"/>
      <c r="D135" s="177"/>
      <c r="E135" s="177"/>
      <c r="F135" s="177"/>
      <c r="G135" s="177"/>
      <c r="H135" s="177"/>
      <c r="I135" s="181"/>
      <c r="J135" s="176">
        <v>10089.725806451614</v>
      </c>
      <c r="K135" s="176">
        <v>288.66669086021506</v>
      </c>
      <c r="L135" s="176">
        <v>0</v>
      </c>
      <c r="M135" s="176">
        <v>288.66669086021506</v>
      </c>
      <c r="N135" s="176">
        <v>246.72218727598562</v>
      </c>
      <c r="O135" s="180">
        <f t="shared" si="2"/>
        <v>1.1700070190173451</v>
      </c>
      <c r="P135" s="177"/>
    </row>
    <row r="136" spans="1:16" x14ac:dyDescent="0.2">
      <c r="A136" t="s">
        <v>395</v>
      </c>
      <c r="B136" s="100" t="s">
        <v>397</v>
      </c>
      <c r="C136" s="100" t="s">
        <v>403</v>
      </c>
      <c r="D136">
        <v>1090</v>
      </c>
      <c r="E136" t="s">
        <v>412</v>
      </c>
      <c r="F136" t="s">
        <v>296</v>
      </c>
      <c r="G136">
        <v>1</v>
      </c>
      <c r="H136" t="s">
        <v>265</v>
      </c>
      <c r="I136" s="179">
        <v>2.8000000000000001E-2</v>
      </c>
      <c r="J136" s="31">
        <v>9035.7096774193542</v>
      </c>
      <c r="K136" s="31">
        <v>252.99987096774194</v>
      </c>
      <c r="L136" s="31">
        <v>0</v>
      </c>
      <c r="M136" s="31">
        <v>252.99987096774194</v>
      </c>
      <c r="N136" s="31">
        <v>246.72218727598562</v>
      </c>
      <c r="O136" s="108">
        <f t="shared" si="2"/>
        <v>1.0254443419177945</v>
      </c>
      <c r="P136" t="s">
        <v>1043</v>
      </c>
    </row>
    <row r="137" spans="1:16" x14ac:dyDescent="0.2">
      <c r="A137" t="s">
        <v>395</v>
      </c>
      <c r="B137" s="100" t="s">
        <v>397</v>
      </c>
      <c r="C137" s="100" t="s">
        <v>396</v>
      </c>
      <c r="D137">
        <v>1102</v>
      </c>
      <c r="E137" t="s">
        <v>412</v>
      </c>
      <c r="F137" t="s">
        <v>294</v>
      </c>
      <c r="G137">
        <v>1</v>
      </c>
      <c r="H137" t="s">
        <v>265</v>
      </c>
      <c r="I137" s="179">
        <v>2.9000000000000001E-2</v>
      </c>
      <c r="J137" s="31">
        <v>6793.0967741935483</v>
      </c>
      <c r="K137" s="31">
        <v>196.99980645161293</v>
      </c>
      <c r="L137" s="31">
        <v>0</v>
      </c>
      <c r="M137" s="31">
        <v>196.99980645161293</v>
      </c>
      <c r="N137" s="31">
        <v>246.72218727598562</v>
      </c>
      <c r="O137" s="108">
        <f t="shared" si="2"/>
        <v>0.79846814194804139</v>
      </c>
      <c r="P137" t="s">
        <v>1044</v>
      </c>
    </row>
    <row r="138" spans="1:16" x14ac:dyDescent="0.2">
      <c r="A138" t="s">
        <v>395</v>
      </c>
      <c r="B138" s="100" t="s">
        <v>397</v>
      </c>
      <c r="C138" s="100" t="s">
        <v>402</v>
      </c>
      <c r="D138">
        <v>1096</v>
      </c>
      <c r="E138" t="s">
        <v>412</v>
      </c>
      <c r="F138" t="s">
        <v>295</v>
      </c>
      <c r="G138">
        <v>1</v>
      </c>
      <c r="H138" t="s">
        <v>265</v>
      </c>
      <c r="I138" s="179">
        <v>2.8500000000000001E-2</v>
      </c>
      <c r="J138" s="31">
        <v>7859.6451612903229</v>
      </c>
      <c r="K138" s="31">
        <v>223.99988709677419</v>
      </c>
      <c r="L138" s="31">
        <v>0</v>
      </c>
      <c r="M138" s="31">
        <v>223.99988709677419</v>
      </c>
      <c r="N138" s="31">
        <v>246.72218727598562</v>
      </c>
      <c r="O138" s="108">
        <f t="shared" si="2"/>
        <v>0.90790329629416722</v>
      </c>
      <c r="P138" t="s">
        <v>1044</v>
      </c>
    </row>
    <row r="139" spans="1:16" x14ac:dyDescent="0.2">
      <c r="A139" t="s">
        <v>395</v>
      </c>
      <c r="B139" s="100" t="s">
        <v>397</v>
      </c>
      <c r="C139" s="100" t="s">
        <v>398</v>
      </c>
      <c r="D139">
        <v>1091</v>
      </c>
      <c r="E139" t="s">
        <v>412</v>
      </c>
      <c r="F139" t="s">
        <v>296</v>
      </c>
      <c r="G139">
        <v>1</v>
      </c>
      <c r="H139" t="s">
        <v>265</v>
      </c>
      <c r="I139" s="179">
        <v>2.8000000000000001E-2</v>
      </c>
      <c r="J139" s="31">
        <v>8250</v>
      </c>
      <c r="K139" s="31">
        <v>231</v>
      </c>
      <c r="L139" s="31">
        <v>0</v>
      </c>
      <c r="M139" s="31">
        <v>231</v>
      </c>
      <c r="N139" s="31">
        <v>246.72218727598562</v>
      </c>
      <c r="O139" s="108">
        <f t="shared" si="2"/>
        <v>0.93627574621653853</v>
      </c>
      <c r="P139" t="s">
        <v>1043</v>
      </c>
    </row>
    <row r="140" spans="1:16" x14ac:dyDescent="0.2">
      <c r="A140" t="s">
        <v>395</v>
      </c>
      <c r="B140" s="100" t="s">
        <v>397</v>
      </c>
      <c r="C140" s="100" t="s">
        <v>404</v>
      </c>
      <c r="D140">
        <v>1103</v>
      </c>
      <c r="E140" t="s">
        <v>412</v>
      </c>
      <c r="F140" t="s">
        <v>294</v>
      </c>
      <c r="G140">
        <v>1</v>
      </c>
      <c r="H140" t="s">
        <v>265</v>
      </c>
      <c r="I140" s="179">
        <v>2.9000000000000001E-2</v>
      </c>
      <c r="J140" s="31">
        <v>7000</v>
      </c>
      <c r="K140" s="31">
        <v>203</v>
      </c>
      <c r="L140" s="31">
        <v>0</v>
      </c>
      <c r="M140" s="31">
        <v>203</v>
      </c>
      <c r="N140" s="31">
        <v>246.72218727598562</v>
      </c>
      <c r="O140" s="108">
        <f t="shared" si="2"/>
        <v>0.82278777697817018</v>
      </c>
      <c r="P140" t="s">
        <v>1044</v>
      </c>
    </row>
    <row r="141" spans="1:16" x14ac:dyDescent="0.2">
      <c r="A141" t="s">
        <v>395</v>
      </c>
      <c r="B141" s="100" t="s">
        <v>397</v>
      </c>
      <c r="C141" s="100" t="s">
        <v>394</v>
      </c>
      <c r="D141">
        <v>1097</v>
      </c>
      <c r="E141" t="s">
        <v>412</v>
      </c>
      <c r="F141" t="s">
        <v>295</v>
      </c>
      <c r="G141">
        <v>1</v>
      </c>
      <c r="H141" t="s">
        <v>265</v>
      </c>
      <c r="I141" s="179">
        <v>2.8500000000000001E-2</v>
      </c>
      <c r="J141" s="31">
        <v>8701.7419354838712</v>
      </c>
      <c r="K141" s="31">
        <v>247.99964516129035</v>
      </c>
      <c r="L141" s="31">
        <v>0</v>
      </c>
      <c r="M141" s="31">
        <v>247.99964516129035</v>
      </c>
      <c r="N141" s="31">
        <v>246.72218727598562</v>
      </c>
      <c r="O141" s="108">
        <f t="shared" si="2"/>
        <v>1.0051777178996706</v>
      </c>
      <c r="P141" t="s">
        <v>1044</v>
      </c>
    </row>
    <row r="142" spans="1:16" x14ac:dyDescent="0.2">
      <c r="A142" t="s">
        <v>395</v>
      </c>
      <c r="B142" s="100" t="s">
        <v>397</v>
      </c>
      <c r="C142" s="100" t="s">
        <v>409</v>
      </c>
      <c r="D142">
        <v>1092</v>
      </c>
      <c r="E142" t="s">
        <v>412</v>
      </c>
      <c r="F142" t="s">
        <v>296</v>
      </c>
      <c r="G142">
        <v>1</v>
      </c>
      <c r="H142" t="s">
        <v>265</v>
      </c>
      <c r="I142" s="179">
        <v>2.8000000000000001E-2</v>
      </c>
      <c r="J142" s="31">
        <v>8785.7096774193542</v>
      </c>
      <c r="K142" s="31">
        <v>245.99987096774194</v>
      </c>
      <c r="L142" s="31">
        <v>0</v>
      </c>
      <c r="M142" s="31">
        <v>245.99987096774194</v>
      </c>
      <c r="N142" s="31">
        <v>246.72218727598562</v>
      </c>
      <c r="O142" s="108">
        <f t="shared" si="2"/>
        <v>0.99707234960820246</v>
      </c>
      <c r="P142" t="s">
        <v>1043</v>
      </c>
    </row>
    <row r="143" spans="1:16" x14ac:dyDescent="0.2">
      <c r="A143" t="s">
        <v>395</v>
      </c>
      <c r="B143" s="100" t="s">
        <v>397</v>
      </c>
      <c r="C143" s="100" t="s">
        <v>397</v>
      </c>
      <c r="D143">
        <v>1104</v>
      </c>
      <c r="E143" t="s">
        <v>412</v>
      </c>
      <c r="F143" t="s">
        <v>294</v>
      </c>
      <c r="G143">
        <v>1</v>
      </c>
      <c r="H143" t="s">
        <v>265</v>
      </c>
      <c r="I143" s="179">
        <v>2.9000000000000001E-2</v>
      </c>
      <c r="J143" s="31">
        <v>6793.0967741935483</v>
      </c>
      <c r="K143" s="31">
        <v>196.99980645161293</v>
      </c>
      <c r="L143" s="31">
        <v>0</v>
      </c>
      <c r="M143" s="31">
        <v>196.99980645161293</v>
      </c>
      <c r="N143" s="31">
        <v>246.72218727598562</v>
      </c>
      <c r="O143" s="108">
        <f t="shared" si="2"/>
        <v>0.79846814194804139</v>
      </c>
      <c r="P143" t="s">
        <v>1044</v>
      </c>
    </row>
    <row r="144" spans="1:16" x14ac:dyDescent="0.2">
      <c r="A144" t="s">
        <v>395</v>
      </c>
      <c r="B144" s="100" t="s">
        <v>397</v>
      </c>
      <c r="C144" s="100" t="s">
        <v>410</v>
      </c>
      <c r="D144">
        <v>1098</v>
      </c>
      <c r="E144" t="s">
        <v>412</v>
      </c>
      <c r="F144" t="s">
        <v>295</v>
      </c>
      <c r="G144">
        <v>1</v>
      </c>
      <c r="H144" t="s">
        <v>265</v>
      </c>
      <c r="I144" s="179">
        <v>2.8500000000000001E-2</v>
      </c>
      <c r="J144" s="31">
        <v>7894.7419354838712</v>
      </c>
      <c r="K144" s="31">
        <v>225.00014516129033</v>
      </c>
      <c r="L144" s="31">
        <v>0</v>
      </c>
      <c r="M144" s="31">
        <v>225.00014516129033</v>
      </c>
      <c r="N144" s="31">
        <v>246.72218727598562</v>
      </c>
      <c r="O144" s="108">
        <f t="shared" si="2"/>
        <v>0.91195748402474719</v>
      </c>
      <c r="P144" t="s">
        <v>1044</v>
      </c>
    </row>
    <row r="145" spans="1:16" x14ac:dyDescent="0.2">
      <c r="A145" t="s">
        <v>395</v>
      </c>
      <c r="B145" s="100" t="s">
        <v>397</v>
      </c>
      <c r="C145" s="100" t="s">
        <v>400</v>
      </c>
      <c r="D145">
        <v>1093</v>
      </c>
      <c r="E145" t="s">
        <v>412</v>
      </c>
      <c r="F145" t="s">
        <v>296</v>
      </c>
      <c r="G145">
        <v>1</v>
      </c>
      <c r="H145" t="s">
        <v>265</v>
      </c>
      <c r="I145" s="179">
        <v>2.8000000000000001E-2</v>
      </c>
      <c r="J145" s="31">
        <v>8142.8709677419356</v>
      </c>
      <c r="K145" s="31">
        <v>228.00038709677418</v>
      </c>
      <c r="L145" s="31">
        <v>0</v>
      </c>
      <c r="M145" s="31">
        <v>228.00038709677418</v>
      </c>
      <c r="N145" s="31">
        <v>246.72218727598562</v>
      </c>
      <c r="O145" s="108">
        <f t="shared" si="2"/>
        <v>0.92411788989909904</v>
      </c>
      <c r="P145" t="s">
        <v>1043</v>
      </c>
    </row>
    <row r="146" spans="1:16" x14ac:dyDescent="0.2">
      <c r="A146" t="s">
        <v>395</v>
      </c>
      <c r="B146" s="100" t="s">
        <v>397</v>
      </c>
      <c r="C146" s="100" t="s">
        <v>405</v>
      </c>
      <c r="D146">
        <v>1105</v>
      </c>
      <c r="E146" t="s">
        <v>412</v>
      </c>
      <c r="F146" t="s">
        <v>294</v>
      </c>
      <c r="G146">
        <v>1</v>
      </c>
      <c r="H146" t="s">
        <v>265</v>
      </c>
      <c r="I146" s="179">
        <v>2.9000000000000001E-2</v>
      </c>
      <c r="J146" s="31">
        <v>6931.0322580645161</v>
      </c>
      <c r="K146" s="31">
        <v>200.99993548387098</v>
      </c>
      <c r="L146" s="31">
        <v>0</v>
      </c>
      <c r="M146" s="31">
        <v>200.99993548387098</v>
      </c>
      <c r="N146" s="31">
        <v>246.72218727598562</v>
      </c>
      <c r="O146" s="108">
        <f t="shared" si="2"/>
        <v>0.81468123196812725</v>
      </c>
      <c r="P146" t="s">
        <v>1044</v>
      </c>
    </row>
    <row r="147" spans="1:16" x14ac:dyDescent="0.2">
      <c r="A147" t="s">
        <v>395</v>
      </c>
      <c r="B147" s="100" t="s">
        <v>397</v>
      </c>
      <c r="C147" s="100" t="s">
        <v>413</v>
      </c>
      <c r="D147">
        <v>1099</v>
      </c>
      <c r="E147" t="s">
        <v>412</v>
      </c>
      <c r="F147" t="s">
        <v>295</v>
      </c>
      <c r="G147">
        <v>1</v>
      </c>
      <c r="H147" t="s">
        <v>265</v>
      </c>
      <c r="I147" s="179">
        <v>2.8500000000000001E-2</v>
      </c>
      <c r="J147" s="31">
        <v>8982.4516129032254</v>
      </c>
      <c r="K147" s="31">
        <v>255.99987096774194</v>
      </c>
      <c r="L147" s="31">
        <v>0</v>
      </c>
      <c r="M147" s="31">
        <v>255.99987096774194</v>
      </c>
      <c r="N147" s="31">
        <v>246.72218727598562</v>
      </c>
      <c r="O147" s="108">
        <f t="shared" si="2"/>
        <v>1.037603767193334</v>
      </c>
      <c r="P147" t="s">
        <v>1044</v>
      </c>
    </row>
    <row r="148" spans="1:16" x14ac:dyDescent="0.2">
      <c r="A148" s="177" t="s">
        <v>395</v>
      </c>
      <c r="B148" s="178" t="s">
        <v>975</v>
      </c>
      <c r="C148" s="178"/>
      <c r="D148" s="177"/>
      <c r="E148" s="177"/>
      <c r="F148" s="177"/>
      <c r="G148" s="177"/>
      <c r="H148" s="177"/>
      <c r="I148" s="181"/>
      <c r="J148" s="176">
        <v>7930.8413978494627</v>
      </c>
      <c r="K148" s="176">
        <v>225.74993548387098</v>
      </c>
      <c r="L148" s="176">
        <v>0</v>
      </c>
      <c r="M148" s="176">
        <v>225.74993548387098</v>
      </c>
      <c r="N148" s="176">
        <v>246.72218727598562</v>
      </c>
      <c r="O148" s="180">
        <f t="shared" si="2"/>
        <v>0.91499649049132781</v>
      </c>
      <c r="P148" s="177"/>
    </row>
    <row r="149" spans="1:16" x14ac:dyDescent="0.2">
      <c r="A149" t="s">
        <v>395</v>
      </c>
      <c r="B149" s="100" t="s">
        <v>410</v>
      </c>
      <c r="C149" s="100" t="s">
        <v>403</v>
      </c>
      <c r="D149">
        <v>1002</v>
      </c>
      <c r="E149" t="s">
        <v>414</v>
      </c>
      <c r="F149" t="s">
        <v>320</v>
      </c>
      <c r="G149">
        <v>0.05</v>
      </c>
      <c r="H149" t="s">
        <v>269</v>
      </c>
      <c r="I149" s="179">
        <v>5.0999999999999997E-2</v>
      </c>
      <c r="J149" s="31">
        <v>4372.5483870967746</v>
      </c>
      <c r="K149" s="31">
        <v>222.99996774193548</v>
      </c>
      <c r="L149" s="31">
        <v>0</v>
      </c>
      <c r="M149" s="31">
        <v>222.99996774193548</v>
      </c>
      <c r="N149" s="31">
        <v>217.66666747311828</v>
      </c>
      <c r="O149" s="108">
        <f t="shared" si="2"/>
        <v>1.0245021450952101</v>
      </c>
      <c r="P149" t="s">
        <v>506</v>
      </c>
    </row>
    <row r="150" spans="1:16" x14ac:dyDescent="0.2">
      <c r="A150" t="s">
        <v>395</v>
      </c>
      <c r="B150" s="100" t="s">
        <v>410</v>
      </c>
      <c r="C150" s="100" t="s">
        <v>396</v>
      </c>
      <c r="D150">
        <v>1003</v>
      </c>
      <c r="E150" t="s">
        <v>414</v>
      </c>
      <c r="F150" t="s">
        <v>320</v>
      </c>
      <c r="G150">
        <v>0.05</v>
      </c>
      <c r="H150" t="s">
        <v>269</v>
      </c>
      <c r="I150" s="179">
        <v>5.0999999999999997E-2</v>
      </c>
      <c r="J150" s="31">
        <v>4392.1564516129038</v>
      </c>
      <c r="K150" s="31">
        <v>223.99997903225807</v>
      </c>
      <c r="L150" s="31">
        <v>0</v>
      </c>
      <c r="M150" s="31">
        <v>223.99997903225807</v>
      </c>
      <c r="N150" s="31">
        <v>217.66666747311828</v>
      </c>
      <c r="O150" s="108">
        <f t="shared" si="2"/>
        <v>1.0290963776524118</v>
      </c>
      <c r="P150" t="s">
        <v>506</v>
      </c>
    </row>
    <row r="151" spans="1:16" x14ac:dyDescent="0.2">
      <c r="A151" t="s">
        <v>395</v>
      </c>
      <c r="B151" s="100" t="s">
        <v>410</v>
      </c>
      <c r="C151" s="100" t="s">
        <v>402</v>
      </c>
      <c r="D151">
        <v>1006</v>
      </c>
      <c r="E151" t="s">
        <v>414</v>
      </c>
      <c r="F151" t="s">
        <v>318</v>
      </c>
      <c r="G151">
        <v>0.05</v>
      </c>
      <c r="H151" t="s">
        <v>269</v>
      </c>
      <c r="I151" s="179">
        <v>5.0999999999999997E-2</v>
      </c>
      <c r="J151" s="31">
        <v>4313.7258064516127</v>
      </c>
      <c r="K151" s="31">
        <v>220.00001612903222</v>
      </c>
      <c r="L151" s="31">
        <v>0</v>
      </c>
      <c r="M151" s="31">
        <v>220.00001612903222</v>
      </c>
      <c r="N151" s="31">
        <v>217.66666747311828</v>
      </c>
      <c r="O151" s="108">
        <f t="shared" si="2"/>
        <v>1.0107198253320164</v>
      </c>
      <c r="P151" t="s">
        <v>506</v>
      </c>
    </row>
    <row r="152" spans="1:16" x14ac:dyDescent="0.2">
      <c r="A152" t="s">
        <v>395</v>
      </c>
      <c r="B152" s="100" t="s">
        <v>410</v>
      </c>
      <c r="C152" s="100" t="s">
        <v>398</v>
      </c>
      <c r="D152">
        <v>1007</v>
      </c>
      <c r="E152" t="s">
        <v>414</v>
      </c>
      <c r="F152" t="s">
        <v>318</v>
      </c>
      <c r="G152">
        <v>0.05</v>
      </c>
      <c r="H152" t="s">
        <v>269</v>
      </c>
      <c r="I152" s="179">
        <v>5.0999999999999997E-2</v>
      </c>
      <c r="J152" s="31">
        <v>4392.1564516129038</v>
      </c>
      <c r="K152" s="31">
        <v>223.99997903225807</v>
      </c>
      <c r="L152" s="31">
        <v>0</v>
      </c>
      <c r="M152" s="31">
        <v>223.99997903225807</v>
      </c>
      <c r="N152" s="31">
        <v>217.66666747311828</v>
      </c>
      <c r="O152" s="108">
        <f t="shared" si="2"/>
        <v>1.0290963776524118</v>
      </c>
      <c r="P152" t="s">
        <v>506</v>
      </c>
    </row>
    <row r="153" spans="1:16" x14ac:dyDescent="0.2">
      <c r="A153" t="s">
        <v>395</v>
      </c>
      <c r="B153" s="100" t="s">
        <v>410</v>
      </c>
      <c r="C153" s="100" t="s">
        <v>404</v>
      </c>
      <c r="D153">
        <v>1026</v>
      </c>
      <c r="E153" t="s">
        <v>414</v>
      </c>
      <c r="F153" t="s">
        <v>310</v>
      </c>
      <c r="G153">
        <v>0.05</v>
      </c>
      <c r="H153" t="s">
        <v>269</v>
      </c>
      <c r="I153" s="179">
        <v>5.0999999999999997E-2</v>
      </c>
      <c r="J153" s="31">
        <v>4176.470967741936</v>
      </c>
      <c r="K153" s="31">
        <v>213.00001935483871</v>
      </c>
      <c r="L153" s="31">
        <v>0</v>
      </c>
      <c r="M153" s="31">
        <v>213.00001935483871</v>
      </c>
      <c r="N153" s="31">
        <v>217.66666747311828</v>
      </c>
      <c r="O153" s="108">
        <f t="shared" si="2"/>
        <v>0.97856057534001661</v>
      </c>
      <c r="P153" t="s">
        <v>506</v>
      </c>
    </row>
    <row r="154" spans="1:16" x14ac:dyDescent="0.2">
      <c r="A154" t="s">
        <v>395</v>
      </c>
      <c r="B154" s="100" t="s">
        <v>410</v>
      </c>
      <c r="C154" s="100" t="s">
        <v>394</v>
      </c>
      <c r="D154">
        <v>1027</v>
      </c>
      <c r="E154" t="s">
        <v>414</v>
      </c>
      <c r="F154" t="s">
        <v>310</v>
      </c>
      <c r="G154">
        <v>0.05</v>
      </c>
      <c r="H154" t="s">
        <v>269</v>
      </c>
      <c r="I154" s="179">
        <v>5.0999999999999997E-2</v>
      </c>
      <c r="J154" s="31">
        <v>4176.470967741936</v>
      </c>
      <c r="K154" s="31">
        <v>213.00001935483871</v>
      </c>
      <c r="L154" s="31">
        <v>0</v>
      </c>
      <c r="M154" s="31">
        <v>213.00001935483871</v>
      </c>
      <c r="N154" s="31">
        <v>217.66666747311828</v>
      </c>
      <c r="O154" s="108">
        <f t="shared" si="2"/>
        <v>0.97856057534001661</v>
      </c>
      <c r="P154" t="s">
        <v>506</v>
      </c>
    </row>
    <row r="155" spans="1:16" x14ac:dyDescent="0.2">
      <c r="A155" t="s">
        <v>395</v>
      </c>
      <c r="B155" s="100" t="s">
        <v>410</v>
      </c>
      <c r="C155" s="100" t="s">
        <v>409</v>
      </c>
      <c r="D155">
        <v>1032</v>
      </c>
      <c r="E155" t="s">
        <v>414</v>
      </c>
      <c r="F155" t="s">
        <v>307</v>
      </c>
      <c r="G155">
        <v>0.05</v>
      </c>
      <c r="H155" t="s">
        <v>269</v>
      </c>
      <c r="I155" s="179">
        <v>5.0999999999999997E-2</v>
      </c>
      <c r="J155" s="31">
        <v>4254.9016129032261</v>
      </c>
      <c r="K155" s="31">
        <v>216.99998225806453</v>
      </c>
      <c r="L155" s="31">
        <v>0</v>
      </c>
      <c r="M155" s="31">
        <v>216.99998225806453</v>
      </c>
      <c r="N155" s="31">
        <v>217.66666747311828</v>
      </c>
      <c r="O155" s="108">
        <f t="shared" si="2"/>
        <v>0.99693712766041187</v>
      </c>
      <c r="P155" t="s">
        <v>506</v>
      </c>
    </row>
    <row r="156" spans="1:16" x14ac:dyDescent="0.2">
      <c r="A156" s="177" t="s">
        <v>395</v>
      </c>
      <c r="B156" s="178" t="s">
        <v>974</v>
      </c>
      <c r="C156" s="178"/>
      <c r="D156" s="177"/>
      <c r="E156" s="177"/>
      <c r="F156" s="177"/>
      <c r="G156" s="177"/>
      <c r="H156" s="177"/>
      <c r="I156" s="181"/>
      <c r="J156" s="176">
        <v>4296.9186635944698</v>
      </c>
      <c r="K156" s="176">
        <v>219.142851843318</v>
      </c>
      <c r="L156" s="176">
        <v>0</v>
      </c>
      <c r="M156" s="176">
        <v>219.142851843318</v>
      </c>
      <c r="N156" s="176">
        <v>217.66666747311828</v>
      </c>
      <c r="O156" s="180">
        <f t="shared" si="2"/>
        <v>1.0067818577246423</v>
      </c>
      <c r="P156" s="177"/>
    </row>
    <row r="157" spans="1:16" x14ac:dyDescent="0.2">
      <c r="A157" s="185" t="s">
        <v>881</v>
      </c>
      <c r="B157" s="186"/>
      <c r="C157" s="186"/>
      <c r="D157" s="185"/>
      <c r="E157" s="185"/>
      <c r="F157" s="185"/>
      <c r="G157" s="185"/>
      <c r="H157" s="185"/>
      <c r="I157" s="184"/>
      <c r="J157" s="183">
        <v>5111.1521757543669</v>
      </c>
      <c r="K157" s="183">
        <v>223.39490197829545</v>
      </c>
      <c r="L157" s="183">
        <v>1.4877223398623611</v>
      </c>
      <c r="M157" s="183">
        <v>221.90717963843309</v>
      </c>
      <c r="N157" s="183">
        <v>221.80324417875389</v>
      </c>
      <c r="O157" s="182">
        <f t="shared" si="2"/>
        <v>1.0004685930544617</v>
      </c>
      <c r="P157" s="177"/>
    </row>
    <row r="158" spans="1:16" x14ac:dyDescent="0.2">
      <c r="A158" t="s">
        <v>401</v>
      </c>
      <c r="B158" s="100" t="s">
        <v>403</v>
      </c>
      <c r="C158" s="100" t="s">
        <v>403</v>
      </c>
      <c r="D158">
        <v>1119</v>
      </c>
      <c r="E158" t="s">
        <v>391</v>
      </c>
      <c r="F158" t="s">
        <v>291</v>
      </c>
      <c r="G158">
        <v>0.25</v>
      </c>
      <c r="H158" t="s">
        <v>265</v>
      </c>
      <c r="I158" s="179">
        <v>4.36E-2</v>
      </c>
      <c r="J158" s="31">
        <v>5091.7419354838712</v>
      </c>
      <c r="K158" s="31">
        <v>221.99994838709679</v>
      </c>
      <c r="L158" s="31">
        <v>50.917419354838714</v>
      </c>
      <c r="M158" s="31">
        <v>171.08252903225807</v>
      </c>
      <c r="N158" s="31">
        <v>176.99994430970148</v>
      </c>
      <c r="O158" s="108">
        <f t="shared" si="2"/>
        <v>0.96656826474990554</v>
      </c>
      <c r="P158" t="s">
        <v>506</v>
      </c>
    </row>
    <row r="159" spans="1:16" x14ac:dyDescent="0.2">
      <c r="A159" t="s">
        <v>401</v>
      </c>
      <c r="B159" s="100" t="s">
        <v>403</v>
      </c>
      <c r="C159" s="100" t="s">
        <v>396</v>
      </c>
      <c r="D159">
        <v>1120</v>
      </c>
      <c r="E159" t="s">
        <v>391</v>
      </c>
      <c r="F159" t="s">
        <v>290</v>
      </c>
      <c r="G159">
        <v>0.25</v>
      </c>
      <c r="H159" t="s">
        <v>265</v>
      </c>
      <c r="I159" s="179">
        <v>4.36E-2</v>
      </c>
      <c r="J159" s="31">
        <v>3623.8548387096776</v>
      </c>
      <c r="K159" s="31">
        <v>158.00007096774192</v>
      </c>
      <c r="L159" s="31">
        <v>36.23854838709677</v>
      </c>
      <c r="M159" s="31">
        <v>121.76152258064516</v>
      </c>
      <c r="N159" s="31">
        <v>176.99994430970148</v>
      </c>
      <c r="O159" s="108">
        <f t="shared" si="2"/>
        <v>0.68791842311314977</v>
      </c>
      <c r="P159" t="s">
        <v>1044</v>
      </c>
    </row>
    <row r="160" spans="1:16" x14ac:dyDescent="0.2">
      <c r="A160" t="s">
        <v>401</v>
      </c>
      <c r="B160" s="100" t="s">
        <v>403</v>
      </c>
      <c r="C160" s="100" t="s">
        <v>402</v>
      </c>
      <c r="D160">
        <v>1121</v>
      </c>
      <c r="E160" t="s">
        <v>391</v>
      </c>
      <c r="F160" t="s">
        <v>289</v>
      </c>
      <c r="G160">
        <v>0.25</v>
      </c>
      <c r="H160" t="s">
        <v>265</v>
      </c>
      <c r="I160" s="179">
        <v>4.36E-2</v>
      </c>
      <c r="J160" s="31">
        <v>4082.5725806451615</v>
      </c>
      <c r="K160" s="31">
        <v>178.00016451612905</v>
      </c>
      <c r="L160" s="31">
        <v>40.825725806451615</v>
      </c>
      <c r="M160" s="31">
        <v>137.17443870967745</v>
      </c>
      <c r="N160" s="31">
        <v>176.99994430970148</v>
      </c>
      <c r="O160" s="108">
        <f t="shared" si="2"/>
        <v>0.77499707270901574</v>
      </c>
      <c r="P160" t="s">
        <v>1043</v>
      </c>
    </row>
    <row r="161" spans="1:16" x14ac:dyDescent="0.2">
      <c r="A161" t="s">
        <v>401</v>
      </c>
      <c r="B161" s="100" t="s">
        <v>403</v>
      </c>
      <c r="C161" s="100" t="s">
        <v>398</v>
      </c>
      <c r="D161">
        <v>2113</v>
      </c>
      <c r="E161" t="s">
        <v>391</v>
      </c>
      <c r="F161" t="s">
        <v>289</v>
      </c>
      <c r="G161">
        <v>0.25</v>
      </c>
      <c r="H161" t="s">
        <v>265</v>
      </c>
      <c r="I161" s="179">
        <v>4.8500000000000001E-2</v>
      </c>
      <c r="J161" s="31">
        <v>3608.25</v>
      </c>
      <c r="K161" s="31">
        <v>175.000125</v>
      </c>
      <c r="L161" s="31">
        <v>36.082499999999996</v>
      </c>
      <c r="M161" s="31">
        <v>138.91762499999999</v>
      </c>
      <c r="N161" s="31">
        <v>176.99994430970148</v>
      </c>
      <c r="O161" s="108">
        <f t="shared" si="2"/>
        <v>0.78484558592251386</v>
      </c>
      <c r="P161" t="s">
        <v>1043</v>
      </c>
    </row>
    <row r="162" spans="1:16" x14ac:dyDescent="0.2">
      <c r="A162" t="s">
        <v>401</v>
      </c>
      <c r="B162" s="100" t="s">
        <v>403</v>
      </c>
      <c r="C162" s="100" t="s">
        <v>404</v>
      </c>
      <c r="D162">
        <v>1122</v>
      </c>
      <c r="E162" t="s">
        <v>391</v>
      </c>
      <c r="F162" t="s">
        <v>288</v>
      </c>
      <c r="G162">
        <v>0.25</v>
      </c>
      <c r="H162" t="s">
        <v>265</v>
      </c>
      <c r="I162" s="179">
        <v>4.36E-2</v>
      </c>
      <c r="J162" s="31">
        <v>3944.9516129032259</v>
      </c>
      <c r="K162" s="31">
        <v>171.99989032258065</v>
      </c>
      <c r="L162" s="31">
        <v>39.449516129032254</v>
      </c>
      <c r="M162" s="31">
        <v>132.55037419354841</v>
      </c>
      <c r="N162" s="31">
        <v>176.99994430970148</v>
      </c>
      <c r="O162" s="108">
        <f t="shared" si="2"/>
        <v>0.74887240620608064</v>
      </c>
      <c r="P162" t="s">
        <v>506</v>
      </c>
    </row>
    <row r="163" spans="1:16" x14ac:dyDescent="0.2">
      <c r="A163" t="s">
        <v>401</v>
      </c>
      <c r="B163" s="100" t="s">
        <v>403</v>
      </c>
      <c r="C163" s="100" t="s">
        <v>394</v>
      </c>
      <c r="D163">
        <v>2117</v>
      </c>
      <c r="E163" t="s">
        <v>391</v>
      </c>
      <c r="F163" t="s">
        <v>289</v>
      </c>
      <c r="G163">
        <v>0.25</v>
      </c>
      <c r="H163" t="s">
        <v>265</v>
      </c>
      <c r="I163" s="179">
        <v>4.8500000000000001E-2</v>
      </c>
      <c r="J163" s="31">
        <v>3608.25</v>
      </c>
      <c r="K163" s="31">
        <v>175.000125</v>
      </c>
      <c r="L163" s="31">
        <v>36.082499999999996</v>
      </c>
      <c r="M163" s="31">
        <v>138.91762499999999</v>
      </c>
      <c r="N163" s="31">
        <v>176.99994430970148</v>
      </c>
      <c r="O163" s="108">
        <f t="shared" si="2"/>
        <v>0.78484558592251386</v>
      </c>
      <c r="P163" t="s">
        <v>1043</v>
      </c>
    </row>
    <row r="164" spans="1:16" x14ac:dyDescent="0.2">
      <c r="A164" s="177" t="s">
        <v>401</v>
      </c>
      <c r="B164" s="178" t="s">
        <v>982</v>
      </c>
      <c r="C164" s="178"/>
      <c r="D164" s="177"/>
      <c r="E164" s="177"/>
      <c r="F164" s="177"/>
      <c r="G164" s="177"/>
      <c r="H164" s="177"/>
      <c r="I164" s="181"/>
      <c r="J164" s="176">
        <v>4105.567708333333</v>
      </c>
      <c r="K164" s="176">
        <v>181.45836666666668</v>
      </c>
      <c r="L164" s="176">
        <v>41.055677083333329</v>
      </c>
      <c r="M164" s="176">
        <v>140.40268958333337</v>
      </c>
      <c r="N164" s="176">
        <v>176.9999443097015</v>
      </c>
      <c r="O164" s="180">
        <f t="shared" si="2"/>
        <v>0.79323578394842342</v>
      </c>
      <c r="P164" s="177"/>
    </row>
    <row r="165" spans="1:16" x14ac:dyDescent="0.2">
      <c r="A165" t="s">
        <v>401</v>
      </c>
      <c r="B165" s="100" t="s">
        <v>396</v>
      </c>
      <c r="C165" s="100" t="s">
        <v>403</v>
      </c>
      <c r="D165">
        <v>1138</v>
      </c>
      <c r="E165" t="s">
        <v>411</v>
      </c>
      <c r="F165" t="s">
        <v>283</v>
      </c>
      <c r="G165">
        <v>0.05</v>
      </c>
      <c r="H165" t="s">
        <v>269</v>
      </c>
      <c r="I165" s="179">
        <v>4.36E-2</v>
      </c>
      <c r="J165" s="31">
        <v>4082.5693548387094</v>
      </c>
      <c r="K165" s="31">
        <v>178.00002387096774</v>
      </c>
      <c r="L165" s="31">
        <v>0</v>
      </c>
      <c r="M165" s="31">
        <v>178.00002387096774</v>
      </c>
      <c r="N165" s="31">
        <v>189.44888490449438</v>
      </c>
      <c r="O165" s="108">
        <f t="shared" si="2"/>
        <v>0.93956754594096303</v>
      </c>
      <c r="P165" t="s">
        <v>506</v>
      </c>
    </row>
    <row r="166" spans="1:16" x14ac:dyDescent="0.2">
      <c r="A166" t="s">
        <v>401</v>
      </c>
      <c r="B166" s="100" t="s">
        <v>396</v>
      </c>
      <c r="C166" s="100" t="s">
        <v>396</v>
      </c>
      <c r="D166">
        <v>1139</v>
      </c>
      <c r="E166" t="s">
        <v>411</v>
      </c>
      <c r="F166" t="s">
        <v>283</v>
      </c>
      <c r="G166">
        <v>0.05</v>
      </c>
      <c r="H166" t="s">
        <v>269</v>
      </c>
      <c r="I166" s="179">
        <v>5.3600000000000002E-2</v>
      </c>
      <c r="J166" s="31">
        <v>2835.8209677419354</v>
      </c>
      <c r="K166" s="31">
        <v>152.00000387096773</v>
      </c>
      <c r="L166" s="31">
        <v>0</v>
      </c>
      <c r="M166" s="31">
        <v>152.00000387096773</v>
      </c>
      <c r="N166" s="31">
        <v>189.44888490449438</v>
      </c>
      <c r="O166" s="108">
        <f t="shared" si="2"/>
        <v>0.80232725543670791</v>
      </c>
      <c r="P166" t="s">
        <v>506</v>
      </c>
    </row>
    <row r="167" spans="1:16" x14ac:dyDescent="0.2">
      <c r="A167" t="s">
        <v>401</v>
      </c>
      <c r="B167" s="100" t="s">
        <v>396</v>
      </c>
      <c r="C167" s="100" t="s">
        <v>402</v>
      </c>
      <c r="D167">
        <v>1140</v>
      </c>
      <c r="E167" t="s">
        <v>411</v>
      </c>
      <c r="F167" t="s">
        <v>283</v>
      </c>
      <c r="G167">
        <v>0.05</v>
      </c>
      <c r="H167" t="s">
        <v>269</v>
      </c>
      <c r="I167" s="179">
        <v>4.36E-2</v>
      </c>
      <c r="J167" s="31">
        <v>4128.4403225806445</v>
      </c>
      <c r="K167" s="31">
        <v>179.99999806451612</v>
      </c>
      <c r="L167" s="31">
        <v>0</v>
      </c>
      <c r="M167" s="31">
        <v>179.99999806451612</v>
      </c>
      <c r="N167" s="31">
        <v>189.44888490449438</v>
      </c>
      <c r="O167" s="108">
        <f t="shared" si="2"/>
        <v>0.9501243470251004</v>
      </c>
      <c r="P167" t="s">
        <v>506</v>
      </c>
    </row>
    <row r="168" spans="1:16" x14ac:dyDescent="0.2">
      <c r="A168" t="s">
        <v>401</v>
      </c>
      <c r="B168" s="100" t="s">
        <v>396</v>
      </c>
      <c r="C168" s="100" t="s">
        <v>398</v>
      </c>
      <c r="D168">
        <v>1141</v>
      </c>
      <c r="E168" t="s">
        <v>411</v>
      </c>
      <c r="F168" t="s">
        <v>283</v>
      </c>
      <c r="G168">
        <v>0.05</v>
      </c>
      <c r="H168" t="s">
        <v>269</v>
      </c>
      <c r="I168" s="179">
        <v>5.3600000000000002E-2</v>
      </c>
      <c r="J168" s="31">
        <v>3320.8951612903224</v>
      </c>
      <c r="K168" s="31">
        <v>177.99998064516132</v>
      </c>
      <c r="L168" s="31">
        <v>0</v>
      </c>
      <c r="M168" s="31">
        <v>177.99998064516132</v>
      </c>
      <c r="N168" s="31">
        <v>189.44888490449438</v>
      </c>
      <c r="O168" s="108">
        <f t="shared" si="2"/>
        <v>0.93956731777489888</v>
      </c>
      <c r="P168" t="s">
        <v>506</v>
      </c>
    </row>
    <row r="169" spans="1:16" x14ac:dyDescent="0.2">
      <c r="A169" t="s">
        <v>401</v>
      </c>
      <c r="B169" s="100" t="s">
        <v>396</v>
      </c>
      <c r="C169" s="100" t="s">
        <v>404</v>
      </c>
      <c r="D169">
        <v>1142</v>
      </c>
      <c r="E169" t="s">
        <v>411</v>
      </c>
      <c r="F169" t="s">
        <v>283</v>
      </c>
      <c r="G169">
        <v>0.05</v>
      </c>
      <c r="H169" t="s">
        <v>269</v>
      </c>
      <c r="I169" s="179">
        <v>4.36E-2</v>
      </c>
      <c r="J169" s="31">
        <v>3669.7241935483871</v>
      </c>
      <c r="K169" s="31">
        <v>159.99997483870968</v>
      </c>
      <c r="L169" s="31">
        <v>0</v>
      </c>
      <c r="M169" s="31">
        <v>159.99997483870968</v>
      </c>
      <c r="N169" s="31">
        <v>189.44888490449438</v>
      </c>
      <c r="O169" s="108">
        <f t="shared" si="2"/>
        <v>0.84455485140157682</v>
      </c>
      <c r="P169" t="s">
        <v>506</v>
      </c>
    </row>
    <row r="170" spans="1:16" x14ac:dyDescent="0.2">
      <c r="A170" t="s">
        <v>401</v>
      </c>
      <c r="B170" s="100" t="s">
        <v>396</v>
      </c>
      <c r="C170" s="100" t="s">
        <v>394</v>
      </c>
      <c r="D170">
        <v>1143</v>
      </c>
      <c r="E170" t="s">
        <v>411</v>
      </c>
      <c r="F170" t="s">
        <v>283</v>
      </c>
      <c r="G170">
        <v>0.05</v>
      </c>
      <c r="H170" t="s">
        <v>269</v>
      </c>
      <c r="I170" s="179">
        <v>5.3600000000000002E-2</v>
      </c>
      <c r="J170" s="31">
        <v>3283.5822580645163</v>
      </c>
      <c r="K170" s="31">
        <v>176.00000903225808</v>
      </c>
      <c r="L170" s="31">
        <v>0</v>
      </c>
      <c r="M170" s="31">
        <v>176.00000903225808</v>
      </c>
      <c r="N170" s="31">
        <v>189.44888490449438</v>
      </c>
      <c r="O170" s="108">
        <f t="shared" si="2"/>
        <v>0.92901053031261605</v>
      </c>
      <c r="P170" t="s">
        <v>506</v>
      </c>
    </row>
    <row r="171" spans="1:16" x14ac:dyDescent="0.2">
      <c r="A171" s="177" t="s">
        <v>401</v>
      </c>
      <c r="B171" s="178" t="s">
        <v>981</v>
      </c>
      <c r="C171" s="178"/>
      <c r="D171" s="177"/>
      <c r="E171" s="177"/>
      <c r="F171" s="177"/>
      <c r="G171" s="177"/>
      <c r="H171" s="177"/>
      <c r="I171" s="181"/>
      <c r="J171" s="176">
        <v>3553.505376344086</v>
      </c>
      <c r="K171" s="176">
        <v>170.66666505376344</v>
      </c>
      <c r="L171" s="176">
        <v>0</v>
      </c>
      <c r="M171" s="176">
        <v>170.66666505376344</v>
      </c>
      <c r="N171" s="176">
        <v>189.44888490449438</v>
      </c>
      <c r="O171" s="180">
        <f t="shared" si="2"/>
        <v>0.90085864131531046</v>
      </c>
      <c r="P171" s="177"/>
    </row>
    <row r="172" spans="1:16" x14ac:dyDescent="0.2">
      <c r="A172" t="s">
        <v>401</v>
      </c>
      <c r="B172" s="100" t="s">
        <v>402</v>
      </c>
      <c r="C172" s="100" t="s">
        <v>403</v>
      </c>
      <c r="D172">
        <v>1028</v>
      </c>
      <c r="E172" t="s">
        <v>414</v>
      </c>
      <c r="F172" t="s">
        <v>309</v>
      </c>
      <c r="G172">
        <v>0.01</v>
      </c>
      <c r="H172" t="s">
        <v>269</v>
      </c>
      <c r="I172" s="179">
        <v>7.6799999999999993E-2</v>
      </c>
      <c r="J172" s="31">
        <v>2565.1041935483868</v>
      </c>
      <c r="K172" s="31">
        <v>197.00000206451608</v>
      </c>
      <c r="L172" s="31">
        <v>0</v>
      </c>
      <c r="M172" s="31">
        <v>197.00000206451608</v>
      </c>
      <c r="N172" s="31">
        <v>185.40928632834098</v>
      </c>
      <c r="O172" s="108">
        <f t="shared" si="2"/>
        <v>1.0625142136389496</v>
      </c>
      <c r="P172" t="s">
        <v>1043</v>
      </c>
    </row>
    <row r="173" spans="1:16" x14ac:dyDescent="0.2">
      <c r="A173" t="s">
        <v>401</v>
      </c>
      <c r="B173" s="100" t="s">
        <v>402</v>
      </c>
      <c r="C173" s="100" t="s">
        <v>396</v>
      </c>
      <c r="D173">
        <v>1029</v>
      </c>
      <c r="E173" t="s">
        <v>414</v>
      </c>
      <c r="F173" t="s">
        <v>309</v>
      </c>
      <c r="G173">
        <v>0.01</v>
      </c>
      <c r="H173" t="s">
        <v>269</v>
      </c>
      <c r="I173" s="179">
        <v>8.9300000000000004E-2</v>
      </c>
      <c r="J173" s="31">
        <v>1892.4970967741936</v>
      </c>
      <c r="K173" s="31">
        <v>168.99999074193548</v>
      </c>
      <c r="L173" s="31">
        <v>0</v>
      </c>
      <c r="M173" s="31">
        <v>168.99999074193548</v>
      </c>
      <c r="N173" s="31">
        <v>185.40928632834098</v>
      </c>
      <c r="O173" s="108">
        <f t="shared" si="2"/>
        <v>0.91149690551450424</v>
      </c>
      <c r="P173" t="s">
        <v>1043</v>
      </c>
    </row>
    <row r="174" spans="1:16" x14ac:dyDescent="0.2">
      <c r="A174" s="47" t="s">
        <v>401</v>
      </c>
      <c r="B174" s="312" t="s">
        <v>402</v>
      </c>
      <c r="C174" s="312" t="s">
        <v>402</v>
      </c>
      <c r="D174" s="47">
        <v>1030</v>
      </c>
      <c r="E174" s="47" t="s">
        <v>414</v>
      </c>
      <c r="F174" s="47" t="s">
        <v>308</v>
      </c>
      <c r="G174" s="47">
        <v>0.01</v>
      </c>
      <c r="H174" s="47" t="s">
        <v>269</v>
      </c>
      <c r="I174" s="256">
        <v>8.9300000000000004E-2</v>
      </c>
      <c r="J174" s="155">
        <v>1522.9564516129033</v>
      </c>
      <c r="K174" s="155">
        <v>136.00001112903226</v>
      </c>
      <c r="L174" s="155">
        <v>0</v>
      </c>
      <c r="M174" s="155">
        <v>136.00001112903226</v>
      </c>
      <c r="N174" s="155">
        <v>185.40928632834098</v>
      </c>
      <c r="O174" s="313">
        <f t="shared" si="2"/>
        <v>0.73351240286956332</v>
      </c>
      <c r="P174" s="47" t="s">
        <v>1044</v>
      </c>
    </row>
    <row r="175" spans="1:16" x14ac:dyDescent="0.2">
      <c r="A175" t="s">
        <v>401</v>
      </c>
      <c r="B175" s="100" t="s">
        <v>402</v>
      </c>
      <c r="C175" s="100" t="s">
        <v>398</v>
      </c>
      <c r="D175">
        <v>1031</v>
      </c>
      <c r="E175" t="s">
        <v>414</v>
      </c>
      <c r="F175" t="s">
        <v>308</v>
      </c>
      <c r="G175">
        <v>0.01</v>
      </c>
      <c r="H175" t="s">
        <v>269</v>
      </c>
      <c r="I175" s="179">
        <v>7.6799999999999993E-2</v>
      </c>
      <c r="J175" s="31">
        <v>2148.4374193548388</v>
      </c>
      <c r="K175" s="31">
        <v>164.99999380645161</v>
      </c>
      <c r="L175" s="31">
        <v>0</v>
      </c>
      <c r="M175" s="31">
        <v>164.99999380645161</v>
      </c>
      <c r="N175" s="31">
        <v>185.40928632834098</v>
      </c>
      <c r="O175" s="108">
        <f t="shared" si="2"/>
        <v>0.88992302960625935</v>
      </c>
      <c r="P175" t="s">
        <v>1044</v>
      </c>
    </row>
    <row r="176" spans="1:16" x14ac:dyDescent="0.2">
      <c r="A176" t="s">
        <v>401</v>
      </c>
      <c r="B176" s="100" t="s">
        <v>402</v>
      </c>
      <c r="C176" s="100" t="s">
        <v>404</v>
      </c>
      <c r="D176">
        <v>1034</v>
      </c>
      <c r="E176" t="s">
        <v>414</v>
      </c>
      <c r="F176" t="s">
        <v>306</v>
      </c>
      <c r="G176">
        <v>0.01</v>
      </c>
      <c r="H176" t="s">
        <v>269</v>
      </c>
      <c r="I176" s="179">
        <v>8.9300000000000004E-2</v>
      </c>
      <c r="J176" s="31">
        <v>2362.8219354838707</v>
      </c>
      <c r="K176" s="31">
        <v>210.99999883870967</v>
      </c>
      <c r="L176" s="31">
        <v>0</v>
      </c>
      <c r="M176" s="31">
        <v>210.99999883870967</v>
      </c>
      <c r="N176" s="31">
        <v>185.40928632834098</v>
      </c>
      <c r="O176" s="108">
        <f t="shared" si="2"/>
        <v>1.1380228197688553</v>
      </c>
      <c r="P176" t="s">
        <v>506</v>
      </c>
    </row>
    <row r="177" spans="1:16" x14ac:dyDescent="0.2">
      <c r="A177" t="s">
        <v>401</v>
      </c>
      <c r="B177" s="100" t="s">
        <v>402</v>
      </c>
      <c r="C177" s="100" t="s">
        <v>394</v>
      </c>
      <c r="D177">
        <v>1035</v>
      </c>
      <c r="E177" t="s">
        <v>414</v>
      </c>
      <c r="F177" t="s">
        <v>306</v>
      </c>
      <c r="G177">
        <v>0.01</v>
      </c>
      <c r="H177" t="s">
        <v>269</v>
      </c>
      <c r="I177" s="179">
        <v>7.6799999999999993E-2</v>
      </c>
      <c r="J177" s="31">
        <v>2304.6874193548388</v>
      </c>
      <c r="K177" s="31">
        <v>176.99999380645161</v>
      </c>
      <c r="L177" s="31">
        <v>0</v>
      </c>
      <c r="M177" s="31">
        <v>176.99999380645161</v>
      </c>
      <c r="N177" s="31">
        <v>185.40928632834098</v>
      </c>
      <c r="O177" s="108">
        <f t="shared" si="2"/>
        <v>0.95464470691615</v>
      </c>
      <c r="P177" t="s">
        <v>506</v>
      </c>
    </row>
    <row r="178" spans="1:16" x14ac:dyDescent="0.2">
      <c r="A178" t="s">
        <v>401</v>
      </c>
      <c r="B178" s="100" t="s">
        <v>402</v>
      </c>
      <c r="C178" s="100" t="s">
        <v>409</v>
      </c>
      <c r="D178">
        <v>1036</v>
      </c>
      <c r="E178" t="s">
        <v>414</v>
      </c>
      <c r="F178" t="s">
        <v>305</v>
      </c>
      <c r="G178">
        <v>0.01</v>
      </c>
      <c r="H178" t="s">
        <v>269</v>
      </c>
      <c r="I178" s="179">
        <v>8.9300000000000004E-2</v>
      </c>
      <c r="J178" s="31">
        <v>1903.6954838709676</v>
      </c>
      <c r="K178" s="31">
        <v>170.00000670967742</v>
      </c>
      <c r="L178" s="31">
        <v>0</v>
      </c>
      <c r="M178" s="31">
        <v>170.00000670967742</v>
      </c>
      <c r="N178" s="31">
        <v>185.40928632834098</v>
      </c>
      <c r="O178" s="108">
        <f t="shared" si="2"/>
        <v>0.9168904647452486</v>
      </c>
      <c r="P178" t="s">
        <v>506</v>
      </c>
    </row>
    <row r="179" spans="1:16" x14ac:dyDescent="0.2">
      <c r="A179" t="s">
        <v>401</v>
      </c>
      <c r="B179" s="100" t="s">
        <v>402</v>
      </c>
      <c r="C179" s="100" t="s">
        <v>397</v>
      </c>
      <c r="D179">
        <v>1037</v>
      </c>
      <c r="E179" t="s">
        <v>414</v>
      </c>
      <c r="F179" t="s">
        <v>305</v>
      </c>
      <c r="G179">
        <v>0.01</v>
      </c>
      <c r="H179" t="s">
        <v>269</v>
      </c>
      <c r="I179" s="179">
        <v>7.6799999999999993E-2</v>
      </c>
      <c r="J179" s="31">
        <v>2617.1874193548388</v>
      </c>
      <c r="K179" s="31">
        <v>200.99999380645161</v>
      </c>
      <c r="L179" s="31">
        <v>0</v>
      </c>
      <c r="M179" s="31">
        <v>200.99999380645161</v>
      </c>
      <c r="N179" s="31">
        <v>185.40928632834098</v>
      </c>
      <c r="O179" s="108">
        <f t="shared" si="2"/>
        <v>1.0840880615359312</v>
      </c>
      <c r="P179" t="s">
        <v>506</v>
      </c>
    </row>
    <row r="180" spans="1:16" x14ac:dyDescent="0.2">
      <c r="A180" s="177" t="s">
        <v>401</v>
      </c>
      <c r="B180" s="178" t="s">
        <v>980</v>
      </c>
      <c r="C180" s="178"/>
      <c r="D180" s="177"/>
      <c r="E180" s="177"/>
      <c r="F180" s="177"/>
      <c r="G180" s="177"/>
      <c r="H180" s="177"/>
      <c r="I180" s="181"/>
      <c r="J180" s="176">
        <v>2164.673427419355</v>
      </c>
      <c r="K180" s="176">
        <v>178.24999886290323</v>
      </c>
      <c r="L180" s="176">
        <v>0</v>
      </c>
      <c r="M180" s="176">
        <v>178.24999886290323</v>
      </c>
      <c r="N180" s="176">
        <v>185.40928632834098</v>
      </c>
      <c r="O180" s="180">
        <f t="shared" si="2"/>
        <v>0.96138657557443274</v>
      </c>
      <c r="P180" s="177"/>
    </row>
    <row r="181" spans="1:16" x14ac:dyDescent="0.2">
      <c r="A181" t="s">
        <v>401</v>
      </c>
      <c r="B181" s="100" t="s">
        <v>398</v>
      </c>
      <c r="C181" s="100" t="s">
        <v>403</v>
      </c>
      <c r="D181">
        <v>1177</v>
      </c>
      <c r="E181" t="s">
        <v>391</v>
      </c>
      <c r="F181" t="s">
        <v>274</v>
      </c>
      <c r="G181">
        <v>0.05</v>
      </c>
      <c r="H181" t="s">
        <v>269</v>
      </c>
      <c r="I181" s="179">
        <v>5.9400000000000001E-2</v>
      </c>
      <c r="J181" s="31">
        <v>3727.5806451612902</v>
      </c>
      <c r="K181" s="31">
        <v>221.41829032258067</v>
      </c>
      <c r="L181" s="31">
        <v>0</v>
      </c>
      <c r="M181" s="31">
        <v>221.41829032258067</v>
      </c>
      <c r="N181" s="31">
        <v>189.44888490449438</v>
      </c>
      <c r="O181" s="108">
        <f t="shared" si="2"/>
        <v>1.1687495043013993</v>
      </c>
      <c r="P181" t="s">
        <v>1043</v>
      </c>
    </row>
    <row r="182" spans="1:16" x14ac:dyDescent="0.2">
      <c r="A182" t="s">
        <v>401</v>
      </c>
      <c r="B182" s="100" t="s">
        <v>398</v>
      </c>
      <c r="C182" s="100" t="s">
        <v>396</v>
      </c>
      <c r="D182">
        <v>1178</v>
      </c>
      <c r="E182" t="s">
        <v>391</v>
      </c>
      <c r="F182" t="s">
        <v>274</v>
      </c>
      <c r="G182">
        <v>0.05</v>
      </c>
      <c r="H182" t="s">
        <v>269</v>
      </c>
      <c r="I182" s="179">
        <v>5.9400000000000001E-2</v>
      </c>
      <c r="J182" s="31">
        <v>3452.5903225806451</v>
      </c>
      <c r="K182" s="31">
        <v>205.08386516129033</v>
      </c>
      <c r="L182" s="31">
        <v>0</v>
      </c>
      <c r="M182" s="31">
        <v>205.08386516129033</v>
      </c>
      <c r="N182" s="31">
        <v>189.44888490449438</v>
      </c>
      <c r="O182" s="108">
        <f t="shared" si="2"/>
        <v>1.0825287531498426</v>
      </c>
      <c r="P182" t="s">
        <v>1043</v>
      </c>
    </row>
    <row r="183" spans="1:16" x14ac:dyDescent="0.2">
      <c r="A183" t="s">
        <v>401</v>
      </c>
      <c r="B183" s="100" t="s">
        <v>398</v>
      </c>
      <c r="C183" s="100" t="s">
        <v>402</v>
      </c>
      <c r="D183">
        <v>1175</v>
      </c>
      <c r="E183" t="s">
        <v>391</v>
      </c>
      <c r="F183" t="s">
        <v>274</v>
      </c>
      <c r="G183">
        <v>0.05</v>
      </c>
      <c r="H183" t="s">
        <v>269</v>
      </c>
      <c r="I183" s="179">
        <v>5.9400000000000001E-2</v>
      </c>
      <c r="J183" s="31">
        <v>3451.1790322580646</v>
      </c>
      <c r="K183" s="31">
        <v>205.00003451612903</v>
      </c>
      <c r="L183" s="31">
        <v>0</v>
      </c>
      <c r="M183" s="31">
        <v>205.00003451612903</v>
      </c>
      <c r="N183" s="31">
        <v>189.44888490449438</v>
      </c>
      <c r="O183" s="108">
        <f t="shared" si="2"/>
        <v>1.082086255717337</v>
      </c>
      <c r="P183" t="s">
        <v>1043</v>
      </c>
    </row>
    <row r="184" spans="1:16" x14ac:dyDescent="0.2">
      <c r="A184" t="s">
        <v>401</v>
      </c>
      <c r="B184" s="100" t="s">
        <v>398</v>
      </c>
      <c r="C184" s="100" t="s">
        <v>398</v>
      </c>
      <c r="D184">
        <v>1176</v>
      </c>
      <c r="E184" t="s">
        <v>391</v>
      </c>
      <c r="F184" t="s">
        <v>274</v>
      </c>
      <c r="G184">
        <v>0.05</v>
      </c>
      <c r="H184" t="s">
        <v>269</v>
      </c>
      <c r="I184" s="179">
        <v>5.9400000000000001E-2</v>
      </c>
      <c r="J184" s="31">
        <v>3468.0129032258064</v>
      </c>
      <c r="K184" s="31">
        <v>205.99996645161289</v>
      </c>
      <c r="L184" s="31">
        <v>0</v>
      </c>
      <c r="M184" s="31">
        <v>205.99996645161289</v>
      </c>
      <c r="N184" s="31">
        <v>189.44888490449438</v>
      </c>
      <c r="O184" s="108">
        <f t="shared" si="2"/>
        <v>1.0873643650922638</v>
      </c>
      <c r="P184" t="s">
        <v>1043</v>
      </c>
    </row>
    <row r="185" spans="1:16" x14ac:dyDescent="0.2">
      <c r="A185" t="s">
        <v>401</v>
      </c>
      <c r="B185" s="100" t="s">
        <v>398</v>
      </c>
      <c r="C185" s="100" t="s">
        <v>404</v>
      </c>
      <c r="D185">
        <v>2173</v>
      </c>
      <c r="E185" t="s">
        <v>391</v>
      </c>
      <c r="F185" t="s">
        <v>275</v>
      </c>
      <c r="G185">
        <v>0.05</v>
      </c>
      <c r="H185" t="s">
        <v>269</v>
      </c>
      <c r="I185" s="179">
        <v>5.9400000000000001E-2</v>
      </c>
      <c r="J185" s="31">
        <v>3590.1659999999997</v>
      </c>
      <c r="K185" s="31">
        <v>213.25586039999999</v>
      </c>
      <c r="L185" s="31">
        <v>0</v>
      </c>
      <c r="M185" s="31">
        <v>213.25586039999999</v>
      </c>
      <c r="N185" s="31">
        <v>189.44888490449438</v>
      </c>
      <c r="O185" s="108">
        <f t="shared" si="2"/>
        <v>1.1256643738362844</v>
      </c>
      <c r="P185" t="s">
        <v>1043</v>
      </c>
    </row>
    <row r="186" spans="1:16" x14ac:dyDescent="0.2">
      <c r="A186" t="s">
        <v>401</v>
      </c>
      <c r="B186" s="100" t="s">
        <v>398</v>
      </c>
      <c r="C186" s="100" t="s">
        <v>394</v>
      </c>
      <c r="D186">
        <v>1174</v>
      </c>
      <c r="E186" t="s">
        <v>391</v>
      </c>
      <c r="F186" t="s">
        <v>275</v>
      </c>
      <c r="G186">
        <v>0.05</v>
      </c>
      <c r="H186" t="s">
        <v>269</v>
      </c>
      <c r="I186" s="179">
        <v>5.9400000000000001E-2</v>
      </c>
      <c r="J186" s="31">
        <v>3550.7758064516129</v>
      </c>
      <c r="K186" s="31">
        <v>210.91608290322583</v>
      </c>
      <c r="L186" s="31">
        <v>0</v>
      </c>
      <c r="M186" s="31">
        <v>210.91608290322583</v>
      </c>
      <c r="N186" s="31">
        <v>189.44888490449438</v>
      </c>
      <c r="O186" s="108">
        <f t="shared" si="2"/>
        <v>1.1133139316684475</v>
      </c>
      <c r="P186" t="s">
        <v>1043</v>
      </c>
    </row>
    <row r="187" spans="1:16" x14ac:dyDescent="0.2">
      <c r="A187" s="177" t="s">
        <v>401</v>
      </c>
      <c r="B187" s="178" t="s">
        <v>979</v>
      </c>
      <c r="C187" s="178"/>
      <c r="D187" s="177"/>
      <c r="E187" s="177"/>
      <c r="F187" s="177"/>
      <c r="G187" s="177"/>
      <c r="H187" s="177"/>
      <c r="I187" s="181"/>
      <c r="J187" s="176">
        <v>3535.3340588235296</v>
      </c>
      <c r="K187" s="176">
        <v>209.99884309411766</v>
      </c>
      <c r="L187" s="176">
        <v>0</v>
      </c>
      <c r="M187" s="176">
        <v>209.99884309411766</v>
      </c>
      <c r="N187" s="176">
        <v>189.44888490449438</v>
      </c>
      <c r="O187" s="180">
        <f t="shared" si="2"/>
        <v>1.1084723100903076</v>
      </c>
      <c r="P187" s="177"/>
    </row>
    <row r="188" spans="1:16" x14ac:dyDescent="0.2">
      <c r="A188" t="s">
        <v>401</v>
      </c>
      <c r="B188" s="100" t="s">
        <v>404</v>
      </c>
      <c r="C188" s="100" t="s">
        <v>403</v>
      </c>
      <c r="D188">
        <v>1051</v>
      </c>
      <c r="E188" t="s">
        <v>412</v>
      </c>
      <c r="F188" t="s">
        <v>300</v>
      </c>
      <c r="G188">
        <v>0.01</v>
      </c>
      <c r="H188" t="s">
        <v>265</v>
      </c>
      <c r="I188" s="179">
        <v>8.900000000000001E-2</v>
      </c>
      <c r="J188" s="31">
        <v>1898.8764516129031</v>
      </c>
      <c r="K188" s="31">
        <v>169.00000419354839</v>
      </c>
      <c r="L188" s="31">
        <v>0</v>
      </c>
      <c r="M188" s="31">
        <v>169.00000419354839</v>
      </c>
      <c r="N188" s="31">
        <v>185.40928632834098</v>
      </c>
      <c r="O188" s="108">
        <f t="shared" si="2"/>
        <v>0.91149697806541674</v>
      </c>
      <c r="P188" t="s">
        <v>506</v>
      </c>
    </row>
    <row r="189" spans="1:16" x14ac:dyDescent="0.2">
      <c r="A189" t="s">
        <v>401</v>
      </c>
      <c r="B189" s="100" t="s">
        <v>404</v>
      </c>
      <c r="C189" s="100" t="s">
        <v>396</v>
      </c>
      <c r="D189">
        <v>1052</v>
      </c>
      <c r="E189" t="s">
        <v>412</v>
      </c>
      <c r="F189" t="s">
        <v>300</v>
      </c>
      <c r="G189">
        <v>0.01</v>
      </c>
      <c r="H189" t="s">
        <v>265</v>
      </c>
      <c r="I189" s="179">
        <v>8.900000000000001E-2</v>
      </c>
      <c r="J189" s="31">
        <v>1662.9212903225805</v>
      </c>
      <c r="K189" s="31">
        <v>147.99999483870968</v>
      </c>
      <c r="L189" s="31">
        <v>0</v>
      </c>
      <c r="M189" s="31">
        <v>147.99999483870968</v>
      </c>
      <c r="N189" s="31">
        <v>185.40928632834098</v>
      </c>
      <c r="O189" s="108">
        <f t="shared" si="2"/>
        <v>0.79823399231803716</v>
      </c>
      <c r="P189" t="s">
        <v>506</v>
      </c>
    </row>
    <row r="190" spans="1:16" x14ac:dyDescent="0.2">
      <c r="A190" t="s">
        <v>401</v>
      </c>
      <c r="B190" s="100" t="s">
        <v>404</v>
      </c>
      <c r="C190" s="100" t="s">
        <v>402</v>
      </c>
      <c r="D190">
        <v>1053</v>
      </c>
      <c r="E190" t="s">
        <v>412</v>
      </c>
      <c r="F190" t="s">
        <v>300</v>
      </c>
      <c r="G190">
        <v>0.01</v>
      </c>
      <c r="H190" t="s">
        <v>265</v>
      </c>
      <c r="I190" s="179">
        <v>0.1012</v>
      </c>
      <c r="J190" s="31">
        <v>1492.0948387096776</v>
      </c>
      <c r="K190" s="31">
        <v>150.99999767741937</v>
      </c>
      <c r="L190" s="31">
        <v>0</v>
      </c>
      <c r="M190" s="31">
        <v>150.99999767741937</v>
      </c>
      <c r="N190" s="31">
        <v>185.40928632834098</v>
      </c>
      <c r="O190" s="108">
        <f t="shared" si="2"/>
        <v>0.81441442695601418</v>
      </c>
      <c r="P190" t="s">
        <v>506</v>
      </c>
    </row>
    <row r="191" spans="1:16" x14ac:dyDescent="0.2">
      <c r="A191" t="s">
        <v>401</v>
      </c>
      <c r="B191" s="100" t="s">
        <v>404</v>
      </c>
      <c r="C191" s="100" t="s">
        <v>398</v>
      </c>
      <c r="D191">
        <v>1054</v>
      </c>
      <c r="E191" t="s">
        <v>412</v>
      </c>
      <c r="F191" t="s">
        <v>300</v>
      </c>
      <c r="G191">
        <v>0.01</v>
      </c>
      <c r="H191" t="s">
        <v>265</v>
      </c>
      <c r="I191" s="179">
        <v>0.1012</v>
      </c>
      <c r="J191" s="31">
        <v>1432.8064516129032</v>
      </c>
      <c r="K191" s="31">
        <v>145.00001290322581</v>
      </c>
      <c r="L191" s="31">
        <v>0</v>
      </c>
      <c r="M191" s="31">
        <v>145.00001290322581</v>
      </c>
      <c r="N191" s="31">
        <v>185.40928632834098</v>
      </c>
      <c r="O191" s="108">
        <f t="shared" si="2"/>
        <v>0.78205367042104645</v>
      </c>
      <c r="P191" t="s">
        <v>506</v>
      </c>
    </row>
    <row r="192" spans="1:16" x14ac:dyDescent="0.2">
      <c r="A192" t="s">
        <v>401</v>
      </c>
      <c r="B192" s="100" t="s">
        <v>404</v>
      </c>
      <c r="C192" s="100" t="s">
        <v>404</v>
      </c>
      <c r="D192">
        <v>1055</v>
      </c>
      <c r="E192" t="s">
        <v>412</v>
      </c>
      <c r="F192" t="s">
        <v>300</v>
      </c>
      <c r="G192">
        <v>0.01</v>
      </c>
      <c r="H192" t="s">
        <v>265</v>
      </c>
      <c r="I192" s="179">
        <v>8.900000000000001E-2</v>
      </c>
      <c r="J192" s="31">
        <v>1584.2696774193548</v>
      </c>
      <c r="K192" s="31">
        <v>141.00000129032261</v>
      </c>
      <c r="L192" s="31">
        <v>0</v>
      </c>
      <c r="M192" s="31">
        <v>141.00000129032261</v>
      </c>
      <c r="N192" s="31">
        <v>185.40928632834098</v>
      </c>
      <c r="O192" s="108">
        <f t="shared" si="2"/>
        <v>0.76047971535053516</v>
      </c>
      <c r="P192" t="s">
        <v>506</v>
      </c>
    </row>
    <row r="193" spans="1:16" x14ac:dyDescent="0.2">
      <c r="A193" t="s">
        <v>401</v>
      </c>
      <c r="B193" s="100" t="s">
        <v>404</v>
      </c>
      <c r="C193" s="100" t="s">
        <v>394</v>
      </c>
      <c r="D193">
        <v>1056</v>
      </c>
      <c r="E193" t="s">
        <v>412</v>
      </c>
      <c r="F193" t="s">
        <v>300</v>
      </c>
      <c r="G193">
        <v>0.01</v>
      </c>
      <c r="H193" t="s">
        <v>265</v>
      </c>
      <c r="I193" s="179">
        <v>8.900000000000001E-2</v>
      </c>
      <c r="J193" s="31">
        <v>1595.5054838709677</v>
      </c>
      <c r="K193" s="31">
        <v>141.99998806451615</v>
      </c>
      <c r="L193" s="31">
        <v>0</v>
      </c>
      <c r="M193" s="31">
        <v>141.99998806451615</v>
      </c>
      <c r="N193" s="31">
        <v>185.40928632834098</v>
      </c>
      <c r="O193" s="108">
        <f t="shared" si="2"/>
        <v>0.76587311712666117</v>
      </c>
      <c r="P193" t="s">
        <v>506</v>
      </c>
    </row>
    <row r="194" spans="1:16" x14ac:dyDescent="0.2">
      <c r="A194" t="s">
        <v>401</v>
      </c>
      <c r="B194" s="100" t="s">
        <v>404</v>
      </c>
      <c r="C194" s="100" t="s">
        <v>409</v>
      </c>
      <c r="D194">
        <v>1057</v>
      </c>
      <c r="E194" t="s">
        <v>412</v>
      </c>
      <c r="F194" t="s">
        <v>300</v>
      </c>
      <c r="G194">
        <v>0.01</v>
      </c>
      <c r="H194" t="s">
        <v>265</v>
      </c>
      <c r="I194" s="179">
        <v>0.1012</v>
      </c>
      <c r="J194" s="31">
        <v>1383.3993548387095</v>
      </c>
      <c r="K194" s="31">
        <v>140.0000147096774</v>
      </c>
      <c r="L194" s="31">
        <v>0</v>
      </c>
      <c r="M194" s="31">
        <v>140.0000147096774</v>
      </c>
      <c r="N194" s="31">
        <v>185.40928632834098</v>
      </c>
      <c r="O194" s="108">
        <f t="shared" si="2"/>
        <v>0.75508631461830678</v>
      </c>
      <c r="P194" t="s">
        <v>506</v>
      </c>
    </row>
    <row r="195" spans="1:16" x14ac:dyDescent="0.2">
      <c r="A195" t="s">
        <v>401</v>
      </c>
      <c r="B195" s="100" t="s">
        <v>404</v>
      </c>
      <c r="C195" s="100" t="s">
        <v>397</v>
      </c>
      <c r="D195">
        <v>1058</v>
      </c>
      <c r="E195" t="s">
        <v>412</v>
      </c>
      <c r="F195" t="s">
        <v>300</v>
      </c>
      <c r="G195">
        <v>0.01</v>
      </c>
      <c r="H195" t="s">
        <v>265</v>
      </c>
      <c r="I195" s="179">
        <v>0.1012</v>
      </c>
      <c r="J195" s="31">
        <v>1403.1619354838708</v>
      </c>
      <c r="K195" s="31">
        <v>141.99998787096774</v>
      </c>
      <c r="L195" s="31">
        <v>0</v>
      </c>
      <c r="M195" s="31">
        <v>141.99998787096774</v>
      </c>
      <c r="N195" s="31">
        <v>185.40928632834098</v>
      </c>
      <c r="O195" s="108">
        <f t="shared" si="2"/>
        <v>0.76587311608276298</v>
      </c>
      <c r="P195" t="s">
        <v>506</v>
      </c>
    </row>
    <row r="196" spans="1:16" x14ac:dyDescent="0.2">
      <c r="A196" t="s">
        <v>401</v>
      </c>
      <c r="B196" s="100" t="s">
        <v>404</v>
      </c>
      <c r="C196" s="100" t="s">
        <v>410</v>
      </c>
      <c r="D196">
        <v>1059</v>
      </c>
      <c r="E196" t="s">
        <v>412</v>
      </c>
      <c r="F196" t="s">
        <v>300</v>
      </c>
      <c r="G196">
        <v>0.01</v>
      </c>
      <c r="H196" t="s">
        <v>265</v>
      </c>
      <c r="I196" s="179">
        <v>8.900000000000001E-2</v>
      </c>
      <c r="J196" s="31">
        <v>1617.9774193548387</v>
      </c>
      <c r="K196" s="31">
        <v>143.99999032258066</v>
      </c>
      <c r="L196" s="31">
        <v>0</v>
      </c>
      <c r="M196" s="31">
        <v>143.99999032258066</v>
      </c>
      <c r="N196" s="31">
        <v>185.40928632834098</v>
      </c>
      <c r="O196" s="108">
        <f t="shared" ref="O196:O238" si="3">M196/N196</f>
        <v>0.77666007552378646</v>
      </c>
      <c r="P196" t="s">
        <v>506</v>
      </c>
    </row>
    <row r="197" spans="1:16" x14ac:dyDescent="0.2">
      <c r="A197" t="s">
        <v>401</v>
      </c>
      <c r="B197" s="100" t="s">
        <v>404</v>
      </c>
      <c r="C197" s="100" t="s">
        <v>400</v>
      </c>
      <c r="D197">
        <v>1060</v>
      </c>
      <c r="E197" t="s">
        <v>412</v>
      </c>
      <c r="F197" t="s">
        <v>300</v>
      </c>
      <c r="G197">
        <v>0.01</v>
      </c>
      <c r="H197" t="s">
        <v>265</v>
      </c>
      <c r="I197" s="179">
        <v>8.900000000000001E-2</v>
      </c>
      <c r="J197" s="31">
        <v>1943.8203225806451</v>
      </c>
      <c r="K197" s="31">
        <v>173.00000870967745</v>
      </c>
      <c r="L197" s="31">
        <v>0</v>
      </c>
      <c r="M197" s="31">
        <v>173.00000870967745</v>
      </c>
      <c r="N197" s="31">
        <v>185.40928632834098</v>
      </c>
      <c r="O197" s="108">
        <f t="shared" si="3"/>
        <v>0.93307089485966754</v>
      </c>
      <c r="P197" t="s">
        <v>506</v>
      </c>
    </row>
    <row r="198" spans="1:16" x14ac:dyDescent="0.2">
      <c r="A198" s="177" t="s">
        <v>401</v>
      </c>
      <c r="B198" s="178" t="s">
        <v>978</v>
      </c>
      <c r="C198" s="178"/>
      <c r="D198" s="177"/>
      <c r="E198" s="177"/>
      <c r="F198" s="177"/>
      <c r="G198" s="177"/>
      <c r="H198" s="177"/>
      <c r="I198" s="181"/>
      <c r="J198" s="176">
        <v>1601.4833225806451</v>
      </c>
      <c r="K198" s="176">
        <v>149.50000005806453</v>
      </c>
      <c r="L198" s="176">
        <v>0</v>
      </c>
      <c r="M198" s="176">
        <v>149.50000005806453</v>
      </c>
      <c r="N198" s="176">
        <v>185.40928632834098</v>
      </c>
      <c r="O198" s="180">
        <f t="shared" si="3"/>
        <v>0.80632423013222343</v>
      </c>
      <c r="P198" s="177"/>
    </row>
    <row r="199" spans="1:16" x14ac:dyDescent="0.2">
      <c r="A199" t="s">
        <v>401</v>
      </c>
      <c r="B199" s="100" t="s">
        <v>394</v>
      </c>
      <c r="C199" s="100" t="s">
        <v>403</v>
      </c>
      <c r="D199">
        <v>1022</v>
      </c>
      <c r="E199" t="s">
        <v>414</v>
      </c>
      <c r="F199" t="s">
        <v>312</v>
      </c>
      <c r="G199">
        <v>0.01</v>
      </c>
      <c r="H199" t="s">
        <v>311</v>
      </c>
      <c r="I199" s="179">
        <v>9.8800000000000013E-2</v>
      </c>
      <c r="J199" s="31">
        <v>2603.6435483870969</v>
      </c>
      <c r="K199" s="31">
        <v>257.23998258064518</v>
      </c>
      <c r="L199" s="31">
        <v>0</v>
      </c>
      <c r="M199" s="31">
        <v>257.23998258064518</v>
      </c>
      <c r="N199" s="31">
        <v>185.40928632834098</v>
      </c>
      <c r="O199" s="108">
        <f t="shared" si="3"/>
        <v>1.3874169286488669</v>
      </c>
      <c r="P199" t="s">
        <v>506</v>
      </c>
    </row>
    <row r="200" spans="1:16" x14ac:dyDescent="0.2">
      <c r="A200" t="s">
        <v>401</v>
      </c>
      <c r="B200" s="100" t="s">
        <v>394</v>
      </c>
      <c r="C200" s="100" t="s">
        <v>396</v>
      </c>
      <c r="D200">
        <v>1023</v>
      </c>
      <c r="E200" t="s">
        <v>414</v>
      </c>
      <c r="F200" t="s">
        <v>312</v>
      </c>
      <c r="G200">
        <v>0.01</v>
      </c>
      <c r="H200" t="s">
        <v>311</v>
      </c>
      <c r="I200" s="179">
        <v>8.1000000000000003E-2</v>
      </c>
      <c r="J200" s="31">
        <v>2772.0990322580647</v>
      </c>
      <c r="K200" s="31">
        <v>224.54002161290325</v>
      </c>
      <c r="L200" s="31">
        <v>0</v>
      </c>
      <c r="M200" s="31">
        <v>224.54002161290325</v>
      </c>
      <c r="N200" s="31">
        <v>185.40928632834098</v>
      </c>
      <c r="O200" s="108">
        <f t="shared" si="3"/>
        <v>1.2110505684988491</v>
      </c>
      <c r="P200" t="s">
        <v>506</v>
      </c>
    </row>
    <row r="201" spans="1:16" x14ac:dyDescent="0.2">
      <c r="A201" t="s">
        <v>401</v>
      </c>
      <c r="B201" s="100" t="s">
        <v>394</v>
      </c>
      <c r="C201" s="100" t="s">
        <v>402</v>
      </c>
      <c r="D201">
        <v>1024</v>
      </c>
      <c r="E201" t="s">
        <v>414</v>
      </c>
      <c r="F201" t="s">
        <v>312</v>
      </c>
      <c r="G201">
        <v>0.01</v>
      </c>
      <c r="H201" t="s">
        <v>311</v>
      </c>
      <c r="I201" s="179">
        <v>9.8800000000000013E-2</v>
      </c>
      <c r="J201" s="31">
        <v>2360.9312903225805</v>
      </c>
      <c r="K201" s="31">
        <v>233.26001148387098</v>
      </c>
      <c r="L201" s="31">
        <v>0</v>
      </c>
      <c r="M201" s="31">
        <v>233.26001148387098</v>
      </c>
      <c r="N201" s="31">
        <v>185.40928632834098</v>
      </c>
      <c r="O201" s="108">
        <f t="shared" si="3"/>
        <v>1.2580815993800398</v>
      </c>
      <c r="P201" t="s">
        <v>506</v>
      </c>
    </row>
    <row r="202" spans="1:16" x14ac:dyDescent="0.2">
      <c r="A202" t="s">
        <v>401</v>
      </c>
      <c r="B202" s="100" t="s">
        <v>394</v>
      </c>
      <c r="C202" s="100" t="s">
        <v>398</v>
      </c>
      <c r="D202">
        <v>1025</v>
      </c>
      <c r="E202" t="s">
        <v>414</v>
      </c>
      <c r="F202" t="s">
        <v>312</v>
      </c>
      <c r="G202">
        <v>0.01</v>
      </c>
      <c r="H202" t="s">
        <v>311</v>
      </c>
      <c r="I202" s="179">
        <v>8.1000000000000003E-2</v>
      </c>
      <c r="J202" s="31">
        <v>3202.7161290322579</v>
      </c>
      <c r="K202" s="31">
        <v>259.42000645161289</v>
      </c>
      <c r="L202" s="31">
        <v>0</v>
      </c>
      <c r="M202" s="31">
        <v>259.42000645161289</v>
      </c>
      <c r="N202" s="31">
        <v>185.40928632834098</v>
      </c>
      <c r="O202" s="108">
        <f t="shared" si="3"/>
        <v>1.3991748287742527</v>
      </c>
      <c r="P202" t="s">
        <v>506</v>
      </c>
    </row>
    <row r="203" spans="1:16" x14ac:dyDescent="0.2">
      <c r="A203" s="177" t="s">
        <v>401</v>
      </c>
      <c r="B203" s="178" t="s">
        <v>977</v>
      </c>
      <c r="C203" s="178"/>
      <c r="D203" s="177"/>
      <c r="E203" s="177"/>
      <c r="F203" s="177"/>
      <c r="G203" s="177"/>
      <c r="H203" s="177"/>
      <c r="I203" s="181"/>
      <c r="J203" s="176">
        <v>2734.8475000000003</v>
      </c>
      <c r="K203" s="176">
        <v>243.61500553225807</v>
      </c>
      <c r="L203" s="176">
        <v>0</v>
      </c>
      <c r="M203" s="176">
        <v>243.61500553225807</v>
      </c>
      <c r="N203" s="176">
        <v>185.40928632834098</v>
      </c>
      <c r="O203" s="180">
        <f t="shared" si="3"/>
        <v>1.313930981325502</v>
      </c>
      <c r="P203" s="177"/>
    </row>
    <row r="204" spans="1:16" x14ac:dyDescent="0.2">
      <c r="A204" t="s">
        <v>401</v>
      </c>
      <c r="B204" s="100" t="s">
        <v>409</v>
      </c>
      <c r="C204" s="100" t="s">
        <v>403</v>
      </c>
      <c r="D204">
        <v>1180</v>
      </c>
      <c r="E204" t="s">
        <v>391</v>
      </c>
      <c r="F204" t="s">
        <v>273</v>
      </c>
      <c r="G204">
        <v>0.01</v>
      </c>
      <c r="H204" t="s">
        <v>269</v>
      </c>
      <c r="I204" s="179">
        <v>1.4999999999999999E-2</v>
      </c>
      <c r="J204" s="31">
        <v>8266.6667741935489</v>
      </c>
      <c r="K204" s="31">
        <v>124.00000161290323</v>
      </c>
      <c r="L204" s="31">
        <v>0</v>
      </c>
      <c r="M204" s="31">
        <v>124.00000161290323</v>
      </c>
      <c r="N204" s="31">
        <v>131.25</v>
      </c>
      <c r="O204" s="108">
        <f t="shared" si="3"/>
        <v>0.94476191705069135</v>
      </c>
      <c r="P204" t="s">
        <v>506</v>
      </c>
    </row>
    <row r="205" spans="1:16" x14ac:dyDescent="0.2">
      <c r="A205" t="s">
        <v>401</v>
      </c>
      <c r="B205" s="100" t="s">
        <v>409</v>
      </c>
      <c r="C205" s="100" t="s">
        <v>396</v>
      </c>
      <c r="D205">
        <v>1181</v>
      </c>
      <c r="E205" t="s">
        <v>391</v>
      </c>
      <c r="F205" t="s">
        <v>273</v>
      </c>
      <c r="G205">
        <v>0.01</v>
      </c>
      <c r="H205" t="s">
        <v>269</v>
      </c>
      <c r="I205" s="179">
        <v>1.4999999999999999E-2</v>
      </c>
      <c r="J205" s="31">
        <v>8333.3332258064511</v>
      </c>
      <c r="K205" s="31">
        <v>124.99999838709675</v>
      </c>
      <c r="L205" s="31">
        <v>0</v>
      </c>
      <c r="M205" s="31">
        <v>124.99999838709675</v>
      </c>
      <c r="N205" s="31">
        <v>131.25</v>
      </c>
      <c r="O205" s="108">
        <f t="shared" si="3"/>
        <v>0.95238094009216578</v>
      </c>
      <c r="P205" t="s">
        <v>506</v>
      </c>
    </row>
    <row r="206" spans="1:16" x14ac:dyDescent="0.2">
      <c r="A206" t="s">
        <v>401</v>
      </c>
      <c r="B206" s="100" t="s">
        <v>409</v>
      </c>
      <c r="C206" s="100" t="s">
        <v>402</v>
      </c>
      <c r="D206">
        <v>1184</v>
      </c>
      <c r="E206" t="s">
        <v>391</v>
      </c>
      <c r="F206" t="s">
        <v>273</v>
      </c>
      <c r="G206">
        <v>0.01</v>
      </c>
      <c r="H206" t="s">
        <v>269</v>
      </c>
      <c r="I206" s="179">
        <v>1.4999999999999999E-2</v>
      </c>
      <c r="J206" s="31">
        <v>8266.6667741935489</v>
      </c>
      <c r="K206" s="31">
        <v>124.00000161290323</v>
      </c>
      <c r="L206" s="31">
        <v>0</v>
      </c>
      <c r="M206" s="31">
        <v>124.00000161290323</v>
      </c>
      <c r="N206" s="31">
        <v>131.25</v>
      </c>
      <c r="O206" s="108">
        <f t="shared" si="3"/>
        <v>0.94476191705069135</v>
      </c>
      <c r="P206" t="s">
        <v>506</v>
      </c>
    </row>
    <row r="207" spans="1:16" x14ac:dyDescent="0.2">
      <c r="A207" t="s">
        <v>401</v>
      </c>
      <c r="B207" s="100" t="s">
        <v>409</v>
      </c>
      <c r="C207" s="100" t="s">
        <v>398</v>
      </c>
      <c r="D207">
        <v>1185</v>
      </c>
      <c r="E207" t="s">
        <v>391</v>
      </c>
      <c r="F207" t="s">
        <v>273</v>
      </c>
      <c r="G207">
        <v>0.01</v>
      </c>
      <c r="H207" t="s">
        <v>269</v>
      </c>
      <c r="I207" s="179">
        <v>1.4999999999999999E-2</v>
      </c>
      <c r="J207" s="31">
        <v>8133.3332258064511</v>
      </c>
      <c r="K207" s="31">
        <v>121.99999838709675</v>
      </c>
      <c r="L207" s="31">
        <v>0</v>
      </c>
      <c r="M207" s="31">
        <v>121.99999838709675</v>
      </c>
      <c r="N207" s="31">
        <v>131.25</v>
      </c>
      <c r="O207" s="108">
        <f t="shared" si="3"/>
        <v>0.92952379723502288</v>
      </c>
      <c r="P207" t="s">
        <v>506</v>
      </c>
    </row>
    <row r="208" spans="1:16" x14ac:dyDescent="0.2">
      <c r="A208" s="177" t="s">
        <v>401</v>
      </c>
      <c r="B208" s="178" t="s">
        <v>976</v>
      </c>
      <c r="C208" s="178"/>
      <c r="D208" s="177"/>
      <c r="E208" s="177"/>
      <c r="F208" s="177"/>
      <c r="G208" s="177"/>
      <c r="H208" s="177"/>
      <c r="I208" s="181"/>
      <c r="J208" s="176">
        <v>8250</v>
      </c>
      <c r="K208" s="176">
        <v>123.75</v>
      </c>
      <c r="L208" s="176">
        <v>0</v>
      </c>
      <c r="M208" s="176">
        <v>123.75</v>
      </c>
      <c r="N208" s="176">
        <v>131.25</v>
      </c>
      <c r="O208" s="180">
        <f t="shared" si="3"/>
        <v>0.94285714285714284</v>
      </c>
      <c r="P208" s="177"/>
    </row>
    <row r="209" spans="1:16" x14ac:dyDescent="0.2">
      <c r="A209" t="s">
        <v>401</v>
      </c>
      <c r="B209" s="100" t="s">
        <v>397</v>
      </c>
      <c r="C209" s="100" t="s">
        <v>403</v>
      </c>
      <c r="D209">
        <v>1004</v>
      </c>
      <c r="E209" t="s">
        <v>414</v>
      </c>
      <c r="F209" t="s">
        <v>319</v>
      </c>
      <c r="G209">
        <v>0.01</v>
      </c>
      <c r="H209" t="s">
        <v>269</v>
      </c>
      <c r="I209" s="179">
        <v>7.6799999999999993E-2</v>
      </c>
      <c r="J209" s="31">
        <v>2838.5416129032255</v>
      </c>
      <c r="K209" s="31">
        <v>217.99999587096769</v>
      </c>
      <c r="L209" s="31">
        <v>0</v>
      </c>
      <c r="M209" s="31">
        <v>217.99999587096769</v>
      </c>
      <c r="N209" s="31">
        <v>185.40928632834098</v>
      </c>
      <c r="O209" s="108">
        <f t="shared" si="3"/>
        <v>1.1757771155265215</v>
      </c>
      <c r="P209" t="s">
        <v>506</v>
      </c>
    </row>
    <row r="210" spans="1:16" x14ac:dyDescent="0.2">
      <c r="A210" t="s">
        <v>401</v>
      </c>
      <c r="B210" s="100" t="s">
        <v>397</v>
      </c>
      <c r="C210" s="100" t="s">
        <v>396</v>
      </c>
      <c r="D210">
        <v>1005</v>
      </c>
      <c r="E210" t="s">
        <v>414</v>
      </c>
      <c r="F210" t="s">
        <v>319</v>
      </c>
      <c r="G210">
        <v>0.01</v>
      </c>
      <c r="H210" t="s">
        <v>269</v>
      </c>
      <c r="I210" s="179">
        <v>8.9300000000000004E-2</v>
      </c>
      <c r="J210" s="31">
        <v>2026.875806451613</v>
      </c>
      <c r="K210" s="31">
        <v>181.00000951612907</v>
      </c>
      <c r="L210" s="31">
        <v>0</v>
      </c>
      <c r="M210" s="31">
        <v>181.00000951612907</v>
      </c>
      <c r="N210" s="31">
        <v>185.40928632834098</v>
      </c>
      <c r="O210" s="108">
        <f t="shared" si="3"/>
        <v>0.97621868408250312</v>
      </c>
      <c r="P210" t="s">
        <v>506</v>
      </c>
    </row>
    <row r="211" spans="1:16" x14ac:dyDescent="0.2">
      <c r="A211" t="s">
        <v>401</v>
      </c>
      <c r="B211" s="100" t="s">
        <v>397</v>
      </c>
      <c r="C211" s="100" t="s">
        <v>402</v>
      </c>
      <c r="D211">
        <v>1008</v>
      </c>
      <c r="E211" t="s">
        <v>414</v>
      </c>
      <c r="F211" t="s">
        <v>317</v>
      </c>
      <c r="G211">
        <v>0.01</v>
      </c>
      <c r="H211" t="s">
        <v>269</v>
      </c>
      <c r="I211" s="179">
        <v>8.9300000000000004E-2</v>
      </c>
      <c r="J211" s="31">
        <v>2150.056129032258</v>
      </c>
      <c r="K211" s="31">
        <v>192.00001232258069</v>
      </c>
      <c r="L211" s="31">
        <v>0</v>
      </c>
      <c r="M211" s="31">
        <v>192.00001232258069</v>
      </c>
      <c r="N211" s="31">
        <v>185.40928632834098</v>
      </c>
      <c r="O211" s="108">
        <f t="shared" si="3"/>
        <v>1.0355469034197575</v>
      </c>
      <c r="P211" t="s">
        <v>1043</v>
      </c>
    </row>
    <row r="212" spans="1:16" x14ac:dyDescent="0.2">
      <c r="A212" t="s">
        <v>401</v>
      </c>
      <c r="B212" s="100" t="s">
        <v>397</v>
      </c>
      <c r="C212" s="100" t="s">
        <v>398</v>
      </c>
      <c r="D212">
        <v>1009</v>
      </c>
      <c r="E212" t="s">
        <v>414</v>
      </c>
      <c r="F212" t="s">
        <v>317</v>
      </c>
      <c r="G212">
        <v>0.01</v>
      </c>
      <c r="H212" t="s">
        <v>269</v>
      </c>
      <c r="I212" s="179">
        <v>7.6799999999999993E-2</v>
      </c>
      <c r="J212" s="31">
        <v>2395.8332258064515</v>
      </c>
      <c r="K212" s="31">
        <v>183.99999174193547</v>
      </c>
      <c r="L212" s="31">
        <v>0</v>
      </c>
      <c r="M212" s="31">
        <v>183.99999174193547</v>
      </c>
      <c r="N212" s="31">
        <v>185.40928632834098</v>
      </c>
      <c r="O212" s="108">
        <f t="shared" si="3"/>
        <v>0.99239900754534061</v>
      </c>
      <c r="P212" t="s">
        <v>1043</v>
      </c>
    </row>
    <row r="213" spans="1:16" x14ac:dyDescent="0.2">
      <c r="A213" t="s">
        <v>401</v>
      </c>
      <c r="B213" s="100" t="s">
        <v>397</v>
      </c>
      <c r="C213" s="100" t="s">
        <v>404</v>
      </c>
      <c r="D213">
        <v>1010</v>
      </c>
      <c r="E213" t="s">
        <v>414</v>
      </c>
      <c r="F213" t="s">
        <v>316</v>
      </c>
      <c r="G213">
        <v>0.01</v>
      </c>
      <c r="H213" t="s">
        <v>269</v>
      </c>
      <c r="I213" s="179">
        <v>8.9300000000000004E-2</v>
      </c>
      <c r="J213" s="31">
        <v>2732.3629032258063</v>
      </c>
      <c r="K213" s="31">
        <v>244.00000725806453</v>
      </c>
      <c r="L213" s="31">
        <v>0</v>
      </c>
      <c r="M213" s="31">
        <v>244.00000725806453</v>
      </c>
      <c r="N213" s="31">
        <v>185.40928632834098</v>
      </c>
      <c r="O213" s="108">
        <f t="shared" si="3"/>
        <v>1.3160074777806186</v>
      </c>
      <c r="P213" t="s">
        <v>1043</v>
      </c>
    </row>
    <row r="214" spans="1:16" x14ac:dyDescent="0.2">
      <c r="A214" t="s">
        <v>401</v>
      </c>
      <c r="B214" s="100" t="s">
        <v>397</v>
      </c>
      <c r="C214" s="100" t="s">
        <v>394</v>
      </c>
      <c r="D214">
        <v>1011</v>
      </c>
      <c r="E214" t="s">
        <v>414</v>
      </c>
      <c r="F214" t="s">
        <v>316</v>
      </c>
      <c r="G214">
        <v>0.01</v>
      </c>
      <c r="H214" t="s">
        <v>269</v>
      </c>
      <c r="I214" s="179">
        <v>8.9300000000000004E-2</v>
      </c>
      <c r="J214" s="31">
        <v>3101.9035483870966</v>
      </c>
      <c r="K214" s="31">
        <v>276.99998687096775</v>
      </c>
      <c r="L214" s="31">
        <v>0</v>
      </c>
      <c r="M214" s="31">
        <v>276.99998687096775</v>
      </c>
      <c r="N214" s="31">
        <v>185.40928632834098</v>
      </c>
      <c r="O214" s="108">
        <f t="shared" si="3"/>
        <v>1.4939919804255595</v>
      </c>
      <c r="P214" t="s">
        <v>1043</v>
      </c>
    </row>
    <row r="215" spans="1:16" x14ac:dyDescent="0.2">
      <c r="A215" s="177" t="s">
        <v>401</v>
      </c>
      <c r="B215" s="178" t="s">
        <v>975</v>
      </c>
      <c r="C215" s="178"/>
      <c r="D215" s="177"/>
      <c r="E215" s="177"/>
      <c r="F215" s="177"/>
      <c r="G215" s="177"/>
      <c r="H215" s="177"/>
      <c r="I215" s="181"/>
      <c r="J215" s="176">
        <v>2540.9288709677421</v>
      </c>
      <c r="K215" s="176">
        <v>216.00000059677421</v>
      </c>
      <c r="L215" s="176">
        <v>0</v>
      </c>
      <c r="M215" s="176">
        <v>216.00000059677421</v>
      </c>
      <c r="N215" s="176">
        <v>185.40928632834098</v>
      </c>
      <c r="O215" s="180">
        <f t="shared" si="3"/>
        <v>1.1649901947967169</v>
      </c>
      <c r="P215" s="177"/>
    </row>
    <row r="216" spans="1:16" x14ac:dyDescent="0.2">
      <c r="A216" t="s">
        <v>401</v>
      </c>
      <c r="B216" s="100" t="s">
        <v>410</v>
      </c>
      <c r="C216" s="100" t="s">
        <v>403</v>
      </c>
      <c r="D216">
        <v>1073</v>
      </c>
      <c r="E216" t="s">
        <v>412</v>
      </c>
      <c r="F216" t="s">
        <v>299</v>
      </c>
      <c r="G216">
        <v>0.25</v>
      </c>
      <c r="H216" t="s">
        <v>269</v>
      </c>
      <c r="I216" s="179">
        <v>1.7500000000000002E-2</v>
      </c>
      <c r="J216" s="31">
        <v>8285.717741935483</v>
      </c>
      <c r="K216" s="31">
        <v>145.00006048387098</v>
      </c>
      <c r="L216" s="31">
        <v>0</v>
      </c>
      <c r="M216" s="31">
        <v>145.00006048387098</v>
      </c>
      <c r="N216" s="31">
        <v>129.66667338709678</v>
      </c>
      <c r="O216" s="108">
        <f t="shared" si="3"/>
        <v>1.1182523365198018</v>
      </c>
      <c r="P216" t="s">
        <v>1044</v>
      </c>
    </row>
    <row r="217" spans="1:16" x14ac:dyDescent="0.2">
      <c r="A217" t="s">
        <v>401</v>
      </c>
      <c r="B217" s="100" t="s">
        <v>410</v>
      </c>
      <c r="C217" s="100" t="s">
        <v>396</v>
      </c>
      <c r="D217">
        <v>2069</v>
      </c>
      <c r="E217" t="s">
        <v>412</v>
      </c>
      <c r="F217" t="s">
        <v>299</v>
      </c>
      <c r="G217">
        <v>0.05</v>
      </c>
      <c r="H217" t="s">
        <v>269</v>
      </c>
      <c r="I217" s="179">
        <v>0.02</v>
      </c>
      <c r="J217" s="31">
        <v>5650</v>
      </c>
      <c r="K217" s="31">
        <v>113</v>
      </c>
      <c r="L217" s="31">
        <v>0</v>
      </c>
      <c r="M217" s="31">
        <v>113</v>
      </c>
      <c r="N217" s="31">
        <v>118.5</v>
      </c>
      <c r="O217" s="108">
        <f t="shared" si="3"/>
        <v>0.95358649789029537</v>
      </c>
      <c r="P217" t="s">
        <v>1044</v>
      </c>
    </row>
    <row r="218" spans="1:16" x14ac:dyDescent="0.2">
      <c r="A218" t="s">
        <v>401</v>
      </c>
      <c r="B218" s="100" t="s">
        <v>410</v>
      </c>
      <c r="C218" s="100" t="s">
        <v>402</v>
      </c>
      <c r="D218">
        <v>2070</v>
      </c>
      <c r="E218" t="s">
        <v>412</v>
      </c>
      <c r="F218" t="s">
        <v>299</v>
      </c>
      <c r="G218">
        <v>0.05</v>
      </c>
      <c r="H218" t="s">
        <v>269</v>
      </c>
      <c r="I218" s="179">
        <v>0.02</v>
      </c>
      <c r="J218" s="31">
        <v>5450</v>
      </c>
      <c r="K218" s="31">
        <v>109</v>
      </c>
      <c r="L218" s="31">
        <v>0</v>
      </c>
      <c r="M218" s="31">
        <v>109</v>
      </c>
      <c r="N218" s="31">
        <v>118.5</v>
      </c>
      <c r="O218" s="108">
        <f t="shared" si="3"/>
        <v>0.91983122362869196</v>
      </c>
      <c r="P218" t="s">
        <v>1044</v>
      </c>
    </row>
    <row r="219" spans="1:16" x14ac:dyDescent="0.2">
      <c r="A219" t="s">
        <v>401</v>
      </c>
      <c r="B219" s="100" t="s">
        <v>410</v>
      </c>
      <c r="C219" s="100" t="s">
        <v>398</v>
      </c>
      <c r="D219">
        <v>1074</v>
      </c>
      <c r="E219" t="s">
        <v>412</v>
      </c>
      <c r="F219" t="s">
        <v>299</v>
      </c>
      <c r="G219">
        <v>0.25</v>
      </c>
      <c r="H219" t="s">
        <v>269</v>
      </c>
      <c r="I219" s="179">
        <v>1.7500000000000002E-2</v>
      </c>
      <c r="J219" s="31">
        <v>6800</v>
      </c>
      <c r="K219" s="31">
        <v>119.00000000000001</v>
      </c>
      <c r="L219" s="31">
        <v>0</v>
      </c>
      <c r="M219" s="31">
        <v>119.00000000000001</v>
      </c>
      <c r="N219" s="31">
        <v>129.66667338709678</v>
      </c>
      <c r="O219" s="108">
        <f t="shared" si="3"/>
        <v>0.9177377416381054</v>
      </c>
      <c r="P219" t="s">
        <v>1044</v>
      </c>
    </row>
    <row r="220" spans="1:16" x14ac:dyDescent="0.2">
      <c r="A220" t="s">
        <v>401</v>
      </c>
      <c r="B220" s="100" t="s">
        <v>410</v>
      </c>
      <c r="C220" s="100" t="s">
        <v>404</v>
      </c>
      <c r="D220">
        <v>1075</v>
      </c>
      <c r="E220" t="s">
        <v>412</v>
      </c>
      <c r="F220" t="s">
        <v>299</v>
      </c>
      <c r="G220">
        <v>0.25</v>
      </c>
      <c r="H220" t="s">
        <v>269</v>
      </c>
      <c r="I220" s="179">
        <v>1.7500000000000002E-2</v>
      </c>
      <c r="J220" s="31">
        <v>8457.145161290322</v>
      </c>
      <c r="K220" s="31">
        <v>148.00004032258065</v>
      </c>
      <c r="L220" s="31">
        <v>0</v>
      </c>
      <c r="M220" s="31">
        <v>148.00004032258065</v>
      </c>
      <c r="N220" s="31">
        <v>129.66667338709678</v>
      </c>
      <c r="O220" s="108">
        <f t="shared" si="3"/>
        <v>1.1413884266217955</v>
      </c>
      <c r="P220" t="s">
        <v>1044</v>
      </c>
    </row>
    <row r="221" spans="1:16" x14ac:dyDescent="0.2">
      <c r="A221" t="s">
        <v>401</v>
      </c>
      <c r="B221" s="100" t="s">
        <v>410</v>
      </c>
      <c r="C221" s="100" t="s">
        <v>394</v>
      </c>
      <c r="D221">
        <v>1076</v>
      </c>
      <c r="E221" t="s">
        <v>412</v>
      </c>
      <c r="F221" t="s">
        <v>299</v>
      </c>
      <c r="G221">
        <v>0.25</v>
      </c>
      <c r="H221" t="s">
        <v>269</v>
      </c>
      <c r="I221" s="179">
        <v>1.7500000000000002E-2</v>
      </c>
      <c r="J221" s="31">
        <v>8000</v>
      </c>
      <c r="K221" s="31">
        <v>140</v>
      </c>
      <c r="L221" s="31">
        <v>0</v>
      </c>
      <c r="M221" s="31">
        <v>140</v>
      </c>
      <c r="N221" s="31">
        <v>129.66667338709678</v>
      </c>
      <c r="O221" s="108">
        <f t="shared" si="3"/>
        <v>1.079691460750712</v>
      </c>
      <c r="P221" t="s">
        <v>1044</v>
      </c>
    </row>
    <row r="222" spans="1:16" x14ac:dyDescent="0.2">
      <c r="A222" t="s">
        <v>401</v>
      </c>
      <c r="B222" s="100" t="s">
        <v>410</v>
      </c>
      <c r="C222" s="100" t="s">
        <v>409</v>
      </c>
      <c r="D222">
        <v>1077</v>
      </c>
      <c r="E222" t="s">
        <v>412</v>
      </c>
      <c r="F222" t="s">
        <v>299</v>
      </c>
      <c r="G222">
        <v>0.25</v>
      </c>
      <c r="H222" t="s">
        <v>269</v>
      </c>
      <c r="I222" s="179">
        <v>1.7500000000000002E-2</v>
      </c>
      <c r="J222" s="31">
        <v>6571.427419354839</v>
      </c>
      <c r="K222" s="31">
        <v>114.99997983870969</v>
      </c>
      <c r="L222" s="31">
        <v>0</v>
      </c>
      <c r="M222" s="31">
        <v>114.99997983870969</v>
      </c>
      <c r="N222" s="31">
        <v>129.66667338709678</v>
      </c>
      <c r="O222" s="108">
        <f t="shared" si="3"/>
        <v>0.88688925870256363</v>
      </c>
      <c r="P222" t="s">
        <v>1044</v>
      </c>
    </row>
    <row r="223" spans="1:16" x14ac:dyDescent="0.2">
      <c r="A223" t="s">
        <v>401</v>
      </c>
      <c r="B223" s="100" t="s">
        <v>410</v>
      </c>
      <c r="C223" s="100" t="s">
        <v>397</v>
      </c>
      <c r="D223">
        <v>1078</v>
      </c>
      <c r="E223" t="s">
        <v>412</v>
      </c>
      <c r="F223" t="s">
        <v>299</v>
      </c>
      <c r="G223">
        <v>0.25</v>
      </c>
      <c r="H223" t="s">
        <v>269</v>
      </c>
      <c r="I223" s="179">
        <v>1.7500000000000002E-2</v>
      </c>
      <c r="J223" s="31">
        <v>6342.8548387096771</v>
      </c>
      <c r="K223" s="31">
        <v>110.99995967741935</v>
      </c>
      <c r="L223" s="31">
        <v>0</v>
      </c>
      <c r="M223" s="31">
        <v>110.99995967741935</v>
      </c>
      <c r="N223" s="31">
        <v>129.66667338709678</v>
      </c>
      <c r="O223" s="108">
        <f t="shared" si="3"/>
        <v>0.85604077576702176</v>
      </c>
      <c r="P223" t="s">
        <v>1044</v>
      </c>
    </row>
    <row r="224" spans="1:16" x14ac:dyDescent="0.2">
      <c r="A224" t="s">
        <v>401</v>
      </c>
      <c r="B224" s="100" t="s">
        <v>410</v>
      </c>
      <c r="C224" s="100" t="s">
        <v>410</v>
      </c>
      <c r="D224">
        <v>2071</v>
      </c>
      <c r="E224" t="s">
        <v>412</v>
      </c>
      <c r="F224" t="s">
        <v>299</v>
      </c>
      <c r="G224">
        <v>0.05</v>
      </c>
      <c r="H224" t="s">
        <v>269</v>
      </c>
      <c r="I224" s="179">
        <v>0.02</v>
      </c>
      <c r="J224" s="31">
        <v>5500</v>
      </c>
      <c r="K224" s="31">
        <v>110</v>
      </c>
      <c r="L224" s="31">
        <v>0</v>
      </c>
      <c r="M224" s="31">
        <v>110</v>
      </c>
      <c r="N224" s="31">
        <v>118.5</v>
      </c>
      <c r="O224" s="108">
        <f t="shared" si="3"/>
        <v>0.92827004219409281</v>
      </c>
      <c r="P224" t="s">
        <v>1044</v>
      </c>
    </row>
    <row r="225" spans="1:16" x14ac:dyDescent="0.2">
      <c r="A225" t="s">
        <v>401</v>
      </c>
      <c r="B225" s="100" t="s">
        <v>410</v>
      </c>
      <c r="C225" s="100">
        <v>10</v>
      </c>
      <c r="D225">
        <v>2072</v>
      </c>
      <c r="E225" t="s">
        <v>412</v>
      </c>
      <c r="F225" t="s">
        <v>299</v>
      </c>
      <c r="G225">
        <v>0.05</v>
      </c>
      <c r="H225" t="s">
        <v>269</v>
      </c>
      <c r="I225" s="179">
        <v>0.02</v>
      </c>
      <c r="J225" s="31">
        <v>7100</v>
      </c>
      <c r="K225" s="31">
        <v>142</v>
      </c>
      <c r="L225" s="31">
        <v>0</v>
      </c>
      <c r="M225" s="31">
        <v>142</v>
      </c>
      <c r="N225" s="31">
        <v>118.5</v>
      </c>
      <c r="O225" s="108">
        <f t="shared" si="3"/>
        <v>1.1983122362869199</v>
      </c>
      <c r="P225" t="s">
        <v>1044</v>
      </c>
    </row>
    <row r="226" spans="1:16" x14ac:dyDescent="0.2">
      <c r="A226" s="177" t="s">
        <v>401</v>
      </c>
      <c r="B226" s="178" t="s">
        <v>974</v>
      </c>
      <c r="C226" s="178"/>
      <c r="D226" s="177"/>
      <c r="E226" s="177"/>
      <c r="F226" s="177"/>
      <c r="G226" s="177"/>
      <c r="H226" s="177"/>
      <c r="I226" s="181"/>
      <c r="J226" s="176">
        <v>7265.3956310679614</v>
      </c>
      <c r="K226" s="176">
        <v>128.58253033980583</v>
      </c>
      <c r="L226" s="176">
        <v>0</v>
      </c>
      <c r="M226" s="176">
        <v>128.58253033980583</v>
      </c>
      <c r="N226" s="176">
        <v>128.58253033980583</v>
      </c>
      <c r="O226" s="180">
        <f t="shared" si="3"/>
        <v>1</v>
      </c>
      <c r="P226" s="177"/>
    </row>
    <row r="227" spans="1:16" x14ac:dyDescent="0.2">
      <c r="A227" t="s">
        <v>401</v>
      </c>
      <c r="B227" s="100" t="s">
        <v>400</v>
      </c>
      <c r="C227" s="100" t="s">
        <v>403</v>
      </c>
      <c r="D227">
        <v>1192</v>
      </c>
      <c r="E227" t="s">
        <v>391</v>
      </c>
      <c r="F227" t="s">
        <v>271</v>
      </c>
      <c r="G227">
        <v>0.25</v>
      </c>
      <c r="H227" t="s">
        <v>269</v>
      </c>
      <c r="I227" s="179">
        <v>5.2400000000000002E-2</v>
      </c>
      <c r="J227" s="31">
        <v>4332.0645161290322</v>
      </c>
      <c r="K227" s="31">
        <v>227.00018064516129</v>
      </c>
      <c r="L227" s="31">
        <v>0</v>
      </c>
      <c r="M227" s="31">
        <v>227.00018064516129</v>
      </c>
      <c r="N227" s="31">
        <v>176.99994430970148</v>
      </c>
      <c r="O227" s="108">
        <f t="shared" si="3"/>
        <v>1.2824872998150387</v>
      </c>
      <c r="P227" t="s">
        <v>506</v>
      </c>
    </row>
    <row r="228" spans="1:16" x14ac:dyDescent="0.2">
      <c r="A228" t="s">
        <v>401</v>
      </c>
      <c r="B228" s="100" t="s">
        <v>400</v>
      </c>
      <c r="C228" s="100" t="s">
        <v>396</v>
      </c>
      <c r="D228">
        <v>1193</v>
      </c>
      <c r="E228" t="s">
        <v>391</v>
      </c>
      <c r="F228" t="s">
        <v>271</v>
      </c>
      <c r="G228">
        <v>0.25</v>
      </c>
      <c r="H228" t="s">
        <v>269</v>
      </c>
      <c r="I228" s="179">
        <v>6.7900000000000002E-2</v>
      </c>
      <c r="J228" s="31">
        <v>3240.0564516129034</v>
      </c>
      <c r="K228" s="31">
        <v>219.99983306451611</v>
      </c>
      <c r="L228" s="31">
        <v>0</v>
      </c>
      <c r="M228" s="31">
        <v>219.99983306451611</v>
      </c>
      <c r="N228" s="31">
        <v>176.99994430970148</v>
      </c>
      <c r="O228" s="108">
        <f t="shared" si="3"/>
        <v>1.2429373010399178</v>
      </c>
      <c r="P228" t="s">
        <v>506</v>
      </c>
    </row>
    <row r="229" spans="1:16" x14ac:dyDescent="0.2">
      <c r="A229" t="s">
        <v>401</v>
      </c>
      <c r="B229" s="100" t="s">
        <v>400</v>
      </c>
      <c r="C229" s="100" t="s">
        <v>402</v>
      </c>
      <c r="D229">
        <v>1194</v>
      </c>
      <c r="E229" t="s">
        <v>391</v>
      </c>
      <c r="F229" t="s">
        <v>271</v>
      </c>
      <c r="G229">
        <v>0.25</v>
      </c>
      <c r="H229" t="s">
        <v>269</v>
      </c>
      <c r="I229" s="179">
        <v>6.7900000000000002E-2</v>
      </c>
      <c r="J229" s="31">
        <v>3181.1451612903224</v>
      </c>
      <c r="K229" s="31">
        <v>215.99975645161291</v>
      </c>
      <c r="L229" s="31">
        <v>0</v>
      </c>
      <c r="M229" s="31">
        <v>215.99975645161291</v>
      </c>
      <c r="N229" s="31">
        <v>176.99994430970148</v>
      </c>
      <c r="O229" s="108">
        <f t="shared" si="3"/>
        <v>1.2203379910316381</v>
      </c>
      <c r="P229" t="s">
        <v>506</v>
      </c>
    </row>
    <row r="230" spans="1:16" x14ac:dyDescent="0.2">
      <c r="A230" t="s">
        <v>401</v>
      </c>
      <c r="B230" s="100" t="s">
        <v>400</v>
      </c>
      <c r="C230" s="100" t="s">
        <v>398</v>
      </c>
      <c r="D230">
        <v>1195</v>
      </c>
      <c r="E230" t="s">
        <v>391</v>
      </c>
      <c r="F230" t="s">
        <v>271</v>
      </c>
      <c r="G230">
        <v>0.25</v>
      </c>
      <c r="H230" t="s">
        <v>269</v>
      </c>
      <c r="I230" s="179">
        <v>5.2400000000000002E-2</v>
      </c>
      <c r="J230" s="31">
        <v>4103.0564516129034</v>
      </c>
      <c r="K230" s="31">
        <v>215.00015806451611</v>
      </c>
      <c r="L230" s="31">
        <v>0</v>
      </c>
      <c r="M230" s="31">
        <v>215.00015806451611</v>
      </c>
      <c r="N230" s="31">
        <v>176.99994430970148</v>
      </c>
      <c r="O230" s="108">
        <f t="shared" si="3"/>
        <v>1.2146905407400843</v>
      </c>
      <c r="P230" t="s">
        <v>506</v>
      </c>
    </row>
    <row r="231" spans="1:16" x14ac:dyDescent="0.2">
      <c r="A231" s="177" t="s">
        <v>401</v>
      </c>
      <c r="B231" s="178" t="s">
        <v>973</v>
      </c>
      <c r="C231" s="178"/>
      <c r="D231" s="177"/>
      <c r="E231" s="177"/>
      <c r="F231" s="177"/>
      <c r="G231" s="177"/>
      <c r="H231" s="177"/>
      <c r="I231" s="181"/>
      <c r="J231" s="176">
        <v>3714.0806451612902</v>
      </c>
      <c r="K231" s="176">
        <v>219.49998205645161</v>
      </c>
      <c r="L231" s="176">
        <v>0</v>
      </c>
      <c r="M231" s="176">
        <v>219.49998205645161</v>
      </c>
      <c r="N231" s="176">
        <v>176.99994430970148</v>
      </c>
      <c r="O231" s="180">
        <f t="shared" si="3"/>
        <v>1.2401132831566699</v>
      </c>
      <c r="P231" s="177"/>
    </row>
    <row r="232" spans="1:16" x14ac:dyDescent="0.2">
      <c r="A232" t="s">
        <v>401</v>
      </c>
      <c r="B232" s="100" t="s">
        <v>405</v>
      </c>
      <c r="C232" s="100" t="s">
        <v>403</v>
      </c>
      <c r="D232">
        <v>1179</v>
      </c>
      <c r="E232" t="s">
        <v>391</v>
      </c>
      <c r="F232" t="s">
        <v>273</v>
      </c>
      <c r="G232">
        <v>0.01</v>
      </c>
      <c r="H232" t="s">
        <v>269</v>
      </c>
      <c r="I232" s="179">
        <v>1.4999999999999999E-2</v>
      </c>
      <c r="J232" s="31">
        <v>9133.3332258064529</v>
      </c>
      <c r="K232" s="31">
        <v>136.99999838709678</v>
      </c>
      <c r="L232" s="31">
        <v>0</v>
      </c>
      <c r="M232" s="31">
        <v>136.99999838709678</v>
      </c>
      <c r="N232" s="31">
        <v>131.25</v>
      </c>
      <c r="O232" s="108">
        <f t="shared" si="3"/>
        <v>1.0438095115207373</v>
      </c>
      <c r="P232" t="s">
        <v>506</v>
      </c>
    </row>
    <row r="233" spans="1:16" x14ac:dyDescent="0.2">
      <c r="A233" t="s">
        <v>401</v>
      </c>
      <c r="B233" s="100" t="s">
        <v>405</v>
      </c>
      <c r="C233" s="100" t="s">
        <v>396</v>
      </c>
      <c r="D233">
        <v>1182</v>
      </c>
      <c r="E233" t="s">
        <v>391</v>
      </c>
      <c r="F233" t="s">
        <v>273</v>
      </c>
      <c r="G233">
        <v>0.01</v>
      </c>
      <c r="H233" t="s">
        <v>269</v>
      </c>
      <c r="I233" s="179">
        <v>1.4999999999999999E-2</v>
      </c>
      <c r="J233" s="31">
        <v>9066.6667741935471</v>
      </c>
      <c r="K233" s="31">
        <v>136.00000161290322</v>
      </c>
      <c r="L233" s="31">
        <v>0</v>
      </c>
      <c r="M233" s="31">
        <v>136.00000161290322</v>
      </c>
      <c r="N233" s="31">
        <v>131.25</v>
      </c>
      <c r="O233" s="108">
        <f t="shared" si="3"/>
        <v>1.0361904884792625</v>
      </c>
      <c r="P233" t="s">
        <v>506</v>
      </c>
    </row>
    <row r="234" spans="1:16" x14ac:dyDescent="0.2">
      <c r="A234" t="s">
        <v>401</v>
      </c>
      <c r="B234" s="100" t="s">
        <v>405</v>
      </c>
      <c r="C234" s="100" t="s">
        <v>402</v>
      </c>
      <c r="D234">
        <v>1183</v>
      </c>
      <c r="E234" t="s">
        <v>391</v>
      </c>
      <c r="F234" t="s">
        <v>273</v>
      </c>
      <c r="G234">
        <v>0.01</v>
      </c>
      <c r="H234" t="s">
        <v>269</v>
      </c>
      <c r="I234" s="38">
        <v>1.4999999999999999E-2</v>
      </c>
      <c r="J234" s="31">
        <v>9400</v>
      </c>
      <c r="K234" s="31">
        <v>141</v>
      </c>
      <c r="L234" s="31">
        <v>0</v>
      </c>
      <c r="M234" s="31">
        <v>141</v>
      </c>
      <c r="N234" s="31">
        <v>131.25</v>
      </c>
      <c r="O234" s="4">
        <f t="shared" si="3"/>
        <v>1.0742857142857143</v>
      </c>
      <c r="P234" t="s">
        <v>506</v>
      </c>
    </row>
    <row r="235" spans="1:16" x14ac:dyDescent="0.2">
      <c r="A235" t="s">
        <v>401</v>
      </c>
      <c r="B235" s="100" t="s">
        <v>405</v>
      </c>
      <c r="C235" s="100" t="s">
        <v>398</v>
      </c>
      <c r="D235">
        <v>1186</v>
      </c>
      <c r="E235" t="s">
        <v>391</v>
      </c>
      <c r="F235" t="s">
        <v>273</v>
      </c>
      <c r="G235">
        <v>0.01</v>
      </c>
      <c r="H235" t="s">
        <v>269</v>
      </c>
      <c r="I235" s="38">
        <v>1.4999999999999999E-2</v>
      </c>
      <c r="J235" s="31">
        <v>9400</v>
      </c>
      <c r="K235" s="31">
        <v>141</v>
      </c>
      <c r="L235" s="31">
        <v>0</v>
      </c>
      <c r="M235" s="31">
        <v>141</v>
      </c>
      <c r="N235" s="31">
        <v>131.25</v>
      </c>
      <c r="O235" s="4">
        <f t="shared" si="3"/>
        <v>1.0742857142857143</v>
      </c>
      <c r="P235" t="s">
        <v>506</v>
      </c>
    </row>
    <row r="236" spans="1:16" x14ac:dyDescent="0.2">
      <c r="A236" s="177" t="s">
        <v>401</v>
      </c>
      <c r="B236" s="178" t="s">
        <v>972</v>
      </c>
      <c r="C236" s="178"/>
      <c r="D236" s="177"/>
      <c r="E236" s="177"/>
      <c r="F236" s="177"/>
      <c r="G236" s="177"/>
      <c r="H236" s="177"/>
      <c r="I236" s="177"/>
      <c r="J236" s="176">
        <v>9250</v>
      </c>
      <c r="K236" s="176">
        <v>138.75</v>
      </c>
      <c r="L236" s="176">
        <v>0</v>
      </c>
      <c r="M236" s="176">
        <v>138.75</v>
      </c>
      <c r="N236" s="176">
        <v>131.25</v>
      </c>
      <c r="O236" s="175">
        <f t="shared" si="3"/>
        <v>1.0571428571428572</v>
      </c>
      <c r="P236" s="177"/>
    </row>
    <row r="237" spans="1:16" x14ac:dyDescent="0.2">
      <c r="A237" s="173" t="s">
        <v>874</v>
      </c>
      <c r="B237" s="174"/>
      <c r="C237" s="174"/>
      <c r="D237" s="173"/>
      <c r="E237" s="173"/>
      <c r="F237" s="173"/>
      <c r="G237" s="173"/>
      <c r="H237" s="173"/>
      <c r="I237" s="173"/>
      <c r="J237" s="172">
        <v>4021.2799280575541</v>
      </c>
      <c r="K237" s="172">
        <v>175.11051766906473</v>
      </c>
      <c r="L237" s="172">
        <v>3.038035714285714</v>
      </c>
      <c r="M237" s="172">
        <v>172.07248195477902</v>
      </c>
      <c r="N237" s="172">
        <v>172.07248195477899</v>
      </c>
      <c r="O237" s="171">
        <f t="shared" si="3"/>
        <v>1.0000000000000002</v>
      </c>
      <c r="P237" s="177"/>
    </row>
    <row r="238" spans="1:16" ht="13.5" thickBot="1" x14ac:dyDescent="0.25">
      <c r="A238" s="169" t="s">
        <v>0</v>
      </c>
      <c r="B238" s="170"/>
      <c r="C238" s="170"/>
      <c r="D238" s="169"/>
      <c r="E238" s="169"/>
      <c r="F238" s="169"/>
      <c r="G238" s="169"/>
      <c r="H238" s="169"/>
      <c r="I238" s="169"/>
      <c r="J238" s="168">
        <v>4502.1350906602793</v>
      </c>
      <c r="K238" s="168">
        <v>202.53539471878207</v>
      </c>
      <c r="L238" s="168">
        <v>1.8897237427300719</v>
      </c>
      <c r="M238" s="168">
        <v>200.64567097605203</v>
      </c>
      <c r="N238" s="168">
        <v>200.6120866306307</v>
      </c>
      <c r="O238" s="167">
        <f t="shared" si="3"/>
        <v>1.0001674093818842</v>
      </c>
      <c r="P238" s="298"/>
    </row>
    <row r="239" spans="1:16" ht="13.5" thickTop="1" x14ac:dyDescent="0.2"/>
  </sheetData>
  <autoFilter ref="A3:O238" xr:uid="{00000000-0009-0000-0000-00001B000000}"/>
  <pageMargins left="0.7" right="0.7" top="0.75" bottom="0.75" header="0.3" footer="0.3"/>
  <pageSetup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29"/>
  <sheetViews>
    <sheetView zoomScale="150" zoomScaleNormal="150" workbookViewId="0">
      <selection activeCell="A3" sqref="A3"/>
    </sheetView>
  </sheetViews>
  <sheetFormatPr defaultColWidth="9.140625" defaultRowHeight="12.75" x14ac:dyDescent="0.2"/>
  <cols>
    <col min="1" max="1" width="40.85546875" customWidth="1"/>
    <col min="2" max="2" width="31.28515625" customWidth="1"/>
  </cols>
  <sheetData>
    <row r="1" spans="1:2" x14ac:dyDescent="0.2">
      <c r="A1" s="17" t="s">
        <v>1007</v>
      </c>
    </row>
    <row r="2" spans="1:2" x14ac:dyDescent="0.2">
      <c r="A2" t="s">
        <v>1006</v>
      </c>
    </row>
    <row r="3" spans="1:2" x14ac:dyDescent="0.2">
      <c r="A3" s="192"/>
      <c r="B3" s="192"/>
    </row>
    <row r="4" spans="1:2" x14ac:dyDescent="0.2">
      <c r="A4" s="192" t="s">
        <v>1005</v>
      </c>
      <c r="B4" s="190">
        <v>203</v>
      </c>
    </row>
    <row r="5" spans="1:2" x14ac:dyDescent="0.2">
      <c r="A5" s="192" t="s">
        <v>1004</v>
      </c>
      <c r="B5" s="197">
        <v>2</v>
      </c>
    </row>
    <row r="6" spans="1:2" x14ac:dyDescent="0.2">
      <c r="A6" s="192" t="s">
        <v>1003</v>
      </c>
      <c r="B6" s="196">
        <v>8.6999999999999994E-2</v>
      </c>
    </row>
    <row r="7" spans="1:2" x14ac:dyDescent="0.2">
      <c r="A7" s="191" t="s">
        <v>1002</v>
      </c>
      <c r="B7" s="195"/>
    </row>
    <row r="8" spans="1:2" x14ac:dyDescent="0.2">
      <c r="A8" s="193" t="s">
        <v>1000</v>
      </c>
      <c r="B8" s="192">
        <f>B9/B6</f>
        <v>4666.666666666667</v>
      </c>
    </row>
    <row r="9" spans="1:2" x14ac:dyDescent="0.2">
      <c r="A9" s="193" t="s">
        <v>999</v>
      </c>
      <c r="B9" s="192">
        <f>B5*B4</f>
        <v>406</v>
      </c>
    </row>
    <row r="10" spans="1:2" x14ac:dyDescent="0.2">
      <c r="A10" s="193" t="s">
        <v>998</v>
      </c>
      <c r="B10" s="190">
        <v>10</v>
      </c>
    </row>
    <row r="11" spans="1:2" x14ac:dyDescent="0.2">
      <c r="A11" s="193" t="s">
        <v>997</v>
      </c>
      <c r="B11" s="190">
        <f>65%*B8*1%*90%</f>
        <v>27.300000000000004</v>
      </c>
    </row>
    <row r="12" spans="1:2" x14ac:dyDescent="0.2">
      <c r="A12" s="193" t="s">
        <v>996</v>
      </c>
      <c r="B12" s="190">
        <f>65%*B9*10%*50%</f>
        <v>13.195000000000002</v>
      </c>
    </row>
    <row r="13" spans="1:2" x14ac:dyDescent="0.2">
      <c r="A13" s="193" t="s">
        <v>995</v>
      </c>
      <c r="B13" s="194">
        <f>B9-(B10+B11+B12)</f>
        <v>355.505</v>
      </c>
    </row>
    <row r="14" spans="1:2" x14ac:dyDescent="0.2">
      <c r="A14" s="191" t="s">
        <v>1001</v>
      </c>
      <c r="B14" s="192"/>
    </row>
    <row r="15" spans="1:2" x14ac:dyDescent="0.2">
      <c r="A15" s="193" t="s">
        <v>1000</v>
      </c>
      <c r="B15" s="190">
        <f>'Case Study #3'!J174</f>
        <v>1522.9564516129033</v>
      </c>
    </row>
    <row r="16" spans="1:2" x14ac:dyDescent="0.2">
      <c r="A16" s="193" t="s">
        <v>999</v>
      </c>
      <c r="B16" s="190">
        <f>'Case Study #3'!K174</f>
        <v>136.00001112903226</v>
      </c>
    </row>
    <row r="17" spans="1:2" x14ac:dyDescent="0.2">
      <c r="A17" s="193" t="s">
        <v>998</v>
      </c>
      <c r="B17" s="190">
        <v>0</v>
      </c>
    </row>
    <row r="18" spans="1:2" x14ac:dyDescent="0.2">
      <c r="A18" s="193" t="s">
        <v>997</v>
      </c>
      <c r="B18" s="190">
        <f>65%*B15*1%*90%</f>
        <v>8.9092952419354834</v>
      </c>
    </row>
    <row r="19" spans="1:2" x14ac:dyDescent="0.2">
      <c r="A19" s="193" t="s">
        <v>996</v>
      </c>
      <c r="B19" s="190">
        <f>65%*B16*10%*50%</f>
        <v>4.4200003616935488</v>
      </c>
    </row>
    <row r="20" spans="1:2" x14ac:dyDescent="0.2">
      <c r="A20" s="193" t="s">
        <v>995</v>
      </c>
      <c r="B20" s="194">
        <f>B16-(B17+B18+B19)</f>
        <v>122.67071552540322</v>
      </c>
    </row>
    <row r="21" spans="1:2" x14ac:dyDescent="0.2">
      <c r="A21" s="193"/>
      <c r="B21" s="192"/>
    </row>
    <row r="22" spans="1:2" x14ac:dyDescent="0.2">
      <c r="A22" s="192" t="s">
        <v>994</v>
      </c>
      <c r="B22" s="192">
        <f>B13-B20</f>
        <v>232.83428447459676</v>
      </c>
    </row>
    <row r="23" spans="1:2" x14ac:dyDescent="0.2">
      <c r="A23" s="191" t="s">
        <v>993</v>
      </c>
      <c r="B23" s="190">
        <v>3000</v>
      </c>
    </row>
    <row r="24" spans="1:2" x14ac:dyDescent="0.2">
      <c r="A24" s="189" t="s">
        <v>992</v>
      </c>
      <c r="B24" s="188">
        <f>B23/B22</f>
        <v>12.884700407286081</v>
      </c>
    </row>
    <row r="27" spans="1:2" x14ac:dyDescent="0.2">
      <c r="A27" t="s">
        <v>991</v>
      </c>
    </row>
    <row r="28" spans="1:2" x14ac:dyDescent="0.2">
      <c r="A28" t="s">
        <v>990</v>
      </c>
    </row>
    <row r="29" spans="1:2" x14ac:dyDescent="0.2">
      <c r="A29" s="187" t="s">
        <v>989</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14"/>
  <sheetViews>
    <sheetView zoomScale="140" zoomScaleNormal="140" workbookViewId="0">
      <selection activeCell="A4" sqref="A4"/>
    </sheetView>
  </sheetViews>
  <sheetFormatPr defaultRowHeight="12.75" x14ac:dyDescent="0.2"/>
  <cols>
    <col min="1" max="1" width="10.7109375" customWidth="1"/>
    <col min="2" max="3" width="9.42578125" customWidth="1"/>
    <col min="4" max="4" width="9.85546875" customWidth="1"/>
    <col min="5" max="15" width="12.7109375" style="3" customWidth="1"/>
    <col min="16" max="16" width="14.7109375" customWidth="1"/>
  </cols>
  <sheetData>
    <row r="1" spans="1:16" ht="15.75" x14ac:dyDescent="0.25">
      <c r="A1" s="37" t="s">
        <v>1021</v>
      </c>
      <c r="E1" s="205" t="s">
        <v>1020</v>
      </c>
    </row>
    <row r="2" spans="1:16" x14ac:dyDescent="0.2">
      <c r="A2" t="s">
        <v>1019</v>
      </c>
    </row>
    <row r="3" spans="1:16" x14ac:dyDescent="0.2">
      <c r="A3" t="s">
        <v>1018</v>
      </c>
    </row>
    <row r="5" spans="1:16" ht="25.5" x14ac:dyDescent="0.2">
      <c r="A5" s="204" t="s">
        <v>245</v>
      </c>
      <c r="B5" s="204" t="s">
        <v>330</v>
      </c>
      <c r="C5" s="204" t="s">
        <v>1017</v>
      </c>
      <c r="D5" s="25" t="s">
        <v>1016</v>
      </c>
      <c r="E5" s="24" t="s">
        <v>12</v>
      </c>
      <c r="F5" s="24" t="s">
        <v>382</v>
      </c>
      <c r="G5" s="24" t="s">
        <v>13</v>
      </c>
      <c r="H5" s="24" t="s">
        <v>1015</v>
      </c>
      <c r="I5" s="202" t="s">
        <v>1014</v>
      </c>
      <c r="J5" s="202" t="s">
        <v>1013</v>
      </c>
      <c r="K5" s="202" t="s">
        <v>1012</v>
      </c>
      <c r="L5" s="203" t="s">
        <v>1011</v>
      </c>
      <c r="M5" s="202" t="s">
        <v>1010</v>
      </c>
      <c r="N5" s="202" t="s">
        <v>1009</v>
      </c>
      <c r="O5" s="202" t="s">
        <v>1008</v>
      </c>
      <c r="P5" s="314" t="s">
        <v>1211</v>
      </c>
    </row>
    <row r="6" spans="1:16" x14ac:dyDescent="0.2">
      <c r="A6" t="s">
        <v>414</v>
      </c>
      <c r="B6" t="s">
        <v>266</v>
      </c>
      <c r="C6">
        <v>8</v>
      </c>
      <c r="D6">
        <v>47</v>
      </c>
      <c r="E6" s="3">
        <v>4846093.45</v>
      </c>
      <c r="F6" s="3">
        <v>1997427.19</v>
      </c>
      <c r="G6" s="3">
        <v>1457</v>
      </c>
      <c r="H6" s="201">
        <v>320019.96208200004</v>
      </c>
      <c r="I6" s="5">
        <f>G6/G$14</f>
        <v>0.24923024290112897</v>
      </c>
      <c r="J6" s="5">
        <f>H6/H$14</f>
        <v>0.27282770157266339</v>
      </c>
      <c r="K6" s="5">
        <f>J6-I6</f>
        <v>2.3597458671534427E-2</v>
      </c>
      <c r="L6" s="18">
        <f>K6*$D$14</f>
        <v>4.7194917343068852</v>
      </c>
      <c r="M6" s="3">
        <f>D6+L6</f>
        <v>51.719491734306885</v>
      </c>
      <c r="N6" s="11">
        <f>E6/F6</f>
        <v>2.4261677593364492</v>
      </c>
      <c r="O6" s="4">
        <f>F6/P6</f>
        <v>0.11900327859280865</v>
      </c>
      <c r="P6" s="198">
        <f>60*24*C6*G6</f>
        <v>16784640</v>
      </c>
    </row>
    <row r="7" spans="1:16" x14ac:dyDescent="0.2">
      <c r="A7" t="s">
        <v>412</v>
      </c>
      <c r="B7" t="s">
        <v>266</v>
      </c>
      <c r="C7">
        <v>8</v>
      </c>
      <c r="D7">
        <v>14</v>
      </c>
      <c r="E7" s="3">
        <v>765558.34000000008</v>
      </c>
      <c r="F7" s="3">
        <v>591392</v>
      </c>
      <c r="G7" s="3">
        <v>434</v>
      </c>
      <c r="H7" s="3">
        <v>71827.000665999993</v>
      </c>
      <c r="I7" s="5">
        <f t="shared" ref="I7:J13" si="0">G7/G$14</f>
        <v>7.4238795757783096E-2</v>
      </c>
      <c r="J7" s="5">
        <f t="shared" si="0"/>
        <v>6.1234916019212812E-2</v>
      </c>
      <c r="K7" s="5">
        <f t="shared" ref="K7:K14" si="1">J7-I7</f>
        <v>-1.3003879738570284E-2</v>
      </c>
      <c r="L7" s="18">
        <f t="shared" ref="L7:L13" si="2">K7*$D$14</f>
        <v>-2.6007759477140571</v>
      </c>
      <c r="M7" s="3">
        <f t="shared" ref="M7:M13" si="3">D7+L7</f>
        <v>11.399224052285943</v>
      </c>
      <c r="N7" s="11">
        <f t="shared" ref="N7:N14" si="4">E7/F7</f>
        <v>1.2945023605324388</v>
      </c>
      <c r="O7" s="4">
        <f t="shared" ref="O7:O14" si="5">F7/P7</f>
        <v>0.11828597030209934</v>
      </c>
      <c r="P7" s="198">
        <f t="shared" ref="P7:P13" si="6">60*24*C7*G7</f>
        <v>4999680</v>
      </c>
    </row>
    <row r="8" spans="1:16" x14ac:dyDescent="0.2">
      <c r="A8" t="s">
        <v>412</v>
      </c>
      <c r="B8" t="s">
        <v>272</v>
      </c>
      <c r="C8">
        <v>14</v>
      </c>
      <c r="D8">
        <v>18</v>
      </c>
      <c r="E8" s="3">
        <v>3774138.15</v>
      </c>
      <c r="F8" s="3">
        <v>8940333</v>
      </c>
      <c r="G8" s="3">
        <v>454</v>
      </c>
      <c r="H8" s="3">
        <v>77731.000874999998</v>
      </c>
      <c r="I8" s="5">
        <f t="shared" si="0"/>
        <v>7.7659938419432084E-2</v>
      </c>
      <c r="J8" s="5">
        <f t="shared" si="0"/>
        <v>6.6268273303010189E-2</v>
      </c>
      <c r="K8" s="5">
        <f t="shared" si="1"/>
        <v>-1.1391665116421895E-2</v>
      </c>
      <c r="L8" s="18">
        <f t="shared" si="2"/>
        <v>-2.2783330232843788</v>
      </c>
      <c r="M8" s="3">
        <f t="shared" si="3"/>
        <v>15.721666976715621</v>
      </c>
      <c r="N8" s="11">
        <f t="shared" si="4"/>
        <v>0.42214737974525107</v>
      </c>
      <c r="O8" s="4">
        <f t="shared" si="5"/>
        <v>0.97680374187119778</v>
      </c>
      <c r="P8" s="198">
        <f t="shared" si="6"/>
        <v>9152640</v>
      </c>
    </row>
    <row r="9" spans="1:16" x14ac:dyDescent="0.2">
      <c r="A9" t="s">
        <v>412</v>
      </c>
      <c r="B9" t="s">
        <v>270</v>
      </c>
      <c r="C9">
        <v>12</v>
      </c>
      <c r="D9">
        <v>29</v>
      </c>
      <c r="E9" s="3">
        <v>5888361.25</v>
      </c>
      <c r="F9" s="3">
        <v>4616668</v>
      </c>
      <c r="G9" s="3">
        <v>833</v>
      </c>
      <c r="H9" s="3">
        <v>204199.01300000001</v>
      </c>
      <c r="I9" s="5">
        <f t="shared" si="0"/>
        <v>0.14249059185768045</v>
      </c>
      <c r="J9" s="5">
        <f t="shared" si="0"/>
        <v>0.17408647578653647</v>
      </c>
      <c r="K9" s="5">
        <f t="shared" si="1"/>
        <v>3.1595883928856011E-2</v>
      </c>
      <c r="L9" s="18">
        <f t="shared" si="2"/>
        <v>6.3191767857712025</v>
      </c>
      <c r="M9" s="3">
        <f t="shared" si="3"/>
        <v>35.319176785771205</v>
      </c>
      <c r="N9" s="11">
        <f t="shared" si="4"/>
        <v>1.2754569421062982</v>
      </c>
      <c r="O9" s="4">
        <f t="shared" si="5"/>
        <v>0.32073023653906008</v>
      </c>
      <c r="P9" s="198">
        <f t="shared" si="6"/>
        <v>14394240</v>
      </c>
    </row>
    <row r="10" spans="1:16" x14ac:dyDescent="0.2">
      <c r="A10" t="s">
        <v>411</v>
      </c>
      <c r="B10" t="s">
        <v>266</v>
      </c>
      <c r="C10">
        <v>8</v>
      </c>
      <c r="D10">
        <v>27</v>
      </c>
      <c r="E10" s="3">
        <v>2780023.43</v>
      </c>
      <c r="F10" s="3">
        <v>2004756</v>
      </c>
      <c r="G10" s="3">
        <v>837</v>
      </c>
      <c r="H10" s="3">
        <v>180078.99980000005</v>
      </c>
      <c r="I10" s="5">
        <f t="shared" si="0"/>
        <v>0.14317482039001025</v>
      </c>
      <c r="J10" s="5">
        <f t="shared" si="0"/>
        <v>0.15352335928453489</v>
      </c>
      <c r="K10" s="5">
        <f t="shared" si="1"/>
        <v>1.0348538894524639E-2</v>
      </c>
      <c r="L10" s="18">
        <f t="shared" si="2"/>
        <v>2.0697077789049279</v>
      </c>
      <c r="M10" s="3">
        <f t="shared" si="3"/>
        <v>29.069707778904927</v>
      </c>
      <c r="N10" s="11">
        <f t="shared" si="4"/>
        <v>1.3867141088491568</v>
      </c>
      <c r="O10" s="4">
        <f t="shared" si="5"/>
        <v>0.20791392871365991</v>
      </c>
      <c r="P10" s="198">
        <f t="shared" si="6"/>
        <v>9642240</v>
      </c>
    </row>
    <row r="11" spans="1:16" x14ac:dyDescent="0.2">
      <c r="A11" t="s">
        <v>391</v>
      </c>
      <c r="B11" t="s">
        <v>266</v>
      </c>
      <c r="C11">
        <v>8</v>
      </c>
      <c r="D11">
        <v>27</v>
      </c>
      <c r="E11" s="3">
        <v>2562251.3699999996</v>
      </c>
      <c r="F11" s="3">
        <v>1169596.4842615011</v>
      </c>
      <c r="G11" s="3">
        <v>821</v>
      </c>
      <c r="H11" s="3">
        <v>170652.95092800001</v>
      </c>
      <c r="I11" s="5">
        <f t="shared" si="0"/>
        <v>0.14043790626069108</v>
      </c>
      <c r="J11" s="5">
        <f t="shared" si="0"/>
        <v>0.14548733793159063</v>
      </c>
      <c r="K11" s="5">
        <f t="shared" si="1"/>
        <v>5.0494316708995512E-3</v>
      </c>
      <c r="L11" s="18">
        <f t="shared" si="2"/>
        <v>1.0098863341799102</v>
      </c>
      <c r="M11" s="3">
        <f t="shared" si="3"/>
        <v>28.00988633417991</v>
      </c>
      <c r="N11" s="11">
        <f t="shared" si="4"/>
        <v>2.1907139808289005</v>
      </c>
      <c r="O11" s="4">
        <f t="shared" si="5"/>
        <v>0.12366318220724019</v>
      </c>
      <c r="P11" s="198">
        <f t="shared" si="6"/>
        <v>9457920</v>
      </c>
    </row>
    <row r="12" spans="1:16" x14ac:dyDescent="0.2">
      <c r="A12" t="s">
        <v>391</v>
      </c>
      <c r="B12" t="s">
        <v>272</v>
      </c>
      <c r="C12">
        <v>12</v>
      </c>
      <c r="D12">
        <v>18</v>
      </c>
      <c r="E12" s="3">
        <v>3921293.25</v>
      </c>
      <c r="F12" s="3">
        <v>2726622</v>
      </c>
      <c r="G12" s="3">
        <v>558</v>
      </c>
      <c r="H12" s="3">
        <v>63611.998749999999</v>
      </c>
      <c r="I12" s="5">
        <f t="shared" si="0"/>
        <v>9.5449880260006836E-2</v>
      </c>
      <c r="J12" s="5">
        <f t="shared" si="0"/>
        <v>5.4231352627179749E-2</v>
      </c>
      <c r="K12" s="5">
        <f t="shared" si="1"/>
        <v>-4.1218527632827087E-2</v>
      </c>
      <c r="L12" s="18">
        <f t="shared" si="2"/>
        <v>-8.2437055265654173</v>
      </c>
      <c r="M12" s="3">
        <f t="shared" si="3"/>
        <v>9.7562944734345827</v>
      </c>
      <c r="N12" s="11">
        <f t="shared" si="4"/>
        <v>1.438150667749325</v>
      </c>
      <c r="O12" s="4">
        <f t="shared" si="5"/>
        <v>0.28277889784946236</v>
      </c>
      <c r="P12" s="198">
        <f t="shared" si="6"/>
        <v>9642240</v>
      </c>
    </row>
    <row r="13" spans="1:16" x14ac:dyDescent="0.2">
      <c r="A13" t="s">
        <v>391</v>
      </c>
      <c r="B13" t="s">
        <v>270</v>
      </c>
      <c r="C13">
        <v>8</v>
      </c>
      <c r="D13">
        <v>20</v>
      </c>
      <c r="E13" s="3">
        <v>1781762.5</v>
      </c>
      <c r="F13" s="3">
        <v>3605932</v>
      </c>
      <c r="G13" s="3">
        <v>452</v>
      </c>
      <c r="H13" s="3">
        <v>84853.666425000018</v>
      </c>
      <c r="I13" s="5">
        <f t="shared" si="0"/>
        <v>7.7317824153267198E-2</v>
      </c>
      <c r="J13" s="5">
        <f t="shared" si="0"/>
        <v>7.234058347527178E-2</v>
      </c>
      <c r="K13" s="5">
        <f t="shared" si="1"/>
        <v>-4.9772406779954176E-3</v>
      </c>
      <c r="L13" s="18">
        <f t="shared" si="2"/>
        <v>-0.99544813559908352</v>
      </c>
      <c r="M13" s="3">
        <f t="shared" si="3"/>
        <v>19.004551864400916</v>
      </c>
      <c r="N13" s="11">
        <f t="shared" si="4"/>
        <v>0.49411982810546623</v>
      </c>
      <c r="O13" s="4">
        <f t="shared" si="5"/>
        <v>0.69251090830875128</v>
      </c>
      <c r="P13" s="198">
        <f t="shared" si="6"/>
        <v>5207040</v>
      </c>
    </row>
    <row r="14" spans="1:16" x14ac:dyDescent="0.2">
      <c r="A14" s="9" t="s">
        <v>260</v>
      </c>
      <c r="B14" s="9"/>
      <c r="C14" s="9"/>
      <c r="D14" s="9">
        <v>200</v>
      </c>
      <c r="E14" s="8">
        <v>26319481.739999995</v>
      </c>
      <c r="F14" s="8">
        <v>25652726.674261499</v>
      </c>
      <c r="G14" s="8">
        <v>5846</v>
      </c>
      <c r="H14" s="8">
        <v>1172974.5925260002</v>
      </c>
      <c r="I14" s="32">
        <f>SUM(I6:I13)</f>
        <v>0.99999999999999989</v>
      </c>
      <c r="J14" s="32">
        <f>SUM(J6:J13)</f>
        <v>0.99999999999999978</v>
      </c>
      <c r="K14" s="32">
        <f t="shared" si="1"/>
        <v>0</v>
      </c>
      <c r="L14" s="200">
        <f>SUM(L6:L13)</f>
        <v>-1.0547118733938987E-14</v>
      </c>
      <c r="M14" s="200">
        <f>SUM(M6:M13)</f>
        <v>200</v>
      </c>
      <c r="N14" s="199">
        <f t="shared" si="4"/>
        <v>1.0259915865554938</v>
      </c>
      <c r="O14" s="32">
        <f t="shared" si="5"/>
        <v>0.32356861239088758</v>
      </c>
      <c r="P14" s="198">
        <f>SUM(P6:P13)</f>
        <v>79280640</v>
      </c>
    </row>
  </sheetData>
  <pageMargins left="0.7" right="0.7" top="0.75" bottom="0.75" header="0.3" footer="0.3"/>
  <pageSetup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4"/>
  <sheetViews>
    <sheetView zoomScale="175" zoomScaleNormal="175" workbookViewId="0">
      <pane ySplit="8" topLeftCell="A9" activePane="bottomLeft" state="frozen"/>
      <selection activeCell="H6" sqref="H6"/>
      <selection pane="bottomLeft" activeCell="A4" sqref="A4"/>
    </sheetView>
  </sheetViews>
  <sheetFormatPr defaultColWidth="11.7109375" defaultRowHeight="12.75" x14ac:dyDescent="0.2"/>
  <cols>
    <col min="1" max="1" width="7.28515625" style="45" customWidth="1"/>
    <col min="2" max="2" width="15.28515625" customWidth="1"/>
    <col min="3" max="4" width="7.7109375" style="76" customWidth="1"/>
    <col min="5" max="5" width="7.7109375" style="206" customWidth="1"/>
    <col min="6" max="6" width="8.7109375" style="206" customWidth="1"/>
    <col min="7" max="14" width="10.7109375" customWidth="1"/>
    <col min="15" max="17" width="11.7109375" style="31"/>
  </cols>
  <sheetData>
    <row r="1" spans="1:19" x14ac:dyDescent="0.2">
      <c r="A1" s="17" t="s">
        <v>1042</v>
      </c>
      <c r="C1" s="39"/>
      <c r="D1"/>
      <c r="E1"/>
      <c r="F1"/>
      <c r="G1" s="68" t="s">
        <v>1041</v>
      </c>
    </row>
    <row r="2" spans="1:19" x14ac:dyDescent="0.2">
      <c r="A2" t="s">
        <v>1040</v>
      </c>
      <c r="C2" s="39"/>
      <c r="D2"/>
      <c r="E2"/>
      <c r="F2"/>
    </row>
    <row r="3" spans="1:19" x14ac:dyDescent="0.2">
      <c r="A3" s="45" t="s">
        <v>1039</v>
      </c>
      <c r="C3" s="39"/>
      <c r="D3"/>
      <c r="E3"/>
      <c r="F3"/>
    </row>
    <row r="4" spans="1:19" x14ac:dyDescent="0.2">
      <c r="C4" s="39"/>
      <c r="D4"/>
      <c r="E4"/>
      <c r="F4"/>
    </row>
    <row r="5" spans="1:19" x14ac:dyDescent="0.2">
      <c r="F5" s="79" t="s">
        <v>1038</v>
      </c>
      <c r="G5" t="s">
        <v>1037</v>
      </c>
      <c r="H5" s="211">
        <v>96.999990808823554</v>
      </c>
      <c r="I5" s="212" t="s">
        <v>1036</v>
      </c>
      <c r="J5" s="211">
        <v>96.25000308349145</v>
      </c>
      <c r="K5" s="211">
        <v>17.50000954696398</v>
      </c>
      <c r="L5" s="211">
        <v>41.750009191176488</v>
      </c>
      <c r="M5" s="211">
        <v>-121.25001114800763</v>
      </c>
      <c r="N5" s="211">
        <v>26.750009191176471</v>
      </c>
    </row>
    <row r="6" spans="1:19" x14ac:dyDescent="0.2">
      <c r="H6" s="210"/>
      <c r="I6" s="209" t="s">
        <v>1035</v>
      </c>
      <c r="J6" s="208" t="s">
        <v>1034</v>
      </c>
      <c r="K6" s="208" t="s">
        <v>392</v>
      </c>
      <c r="L6" s="208" t="s">
        <v>1025</v>
      </c>
      <c r="M6" s="208" t="s">
        <v>1023</v>
      </c>
      <c r="N6" s="208" t="s">
        <v>1022</v>
      </c>
      <c r="Q6" s="31">
        <f>AVERAGE(Q9:Q44)</f>
        <v>137.69444410842294</v>
      </c>
      <c r="R6" s="31">
        <f>AVERAGE(R9:R44)</f>
        <v>137.69444410842294</v>
      </c>
    </row>
    <row r="8" spans="1:19" s="207" customFormat="1" ht="38.25" x14ac:dyDescent="0.2">
      <c r="A8" s="25" t="s">
        <v>424</v>
      </c>
      <c r="B8" s="25" t="s">
        <v>247</v>
      </c>
      <c r="C8" s="25" t="s">
        <v>5</v>
      </c>
      <c r="D8" s="25" t="s">
        <v>423</v>
      </c>
      <c r="E8" s="107" t="s">
        <v>249</v>
      </c>
      <c r="F8" s="107" t="s">
        <v>422</v>
      </c>
      <c r="G8" s="25" t="s">
        <v>418</v>
      </c>
      <c r="H8" s="25" t="s">
        <v>1033</v>
      </c>
      <c r="I8" s="25" t="s">
        <v>1032</v>
      </c>
      <c r="J8" s="25" t="s">
        <v>1031</v>
      </c>
      <c r="K8" s="25" t="s">
        <v>392</v>
      </c>
      <c r="L8" s="25" t="s">
        <v>1025</v>
      </c>
      <c r="M8" s="25" t="s">
        <v>1023</v>
      </c>
      <c r="N8" s="25" t="s">
        <v>1022</v>
      </c>
      <c r="O8" s="104" t="s">
        <v>417</v>
      </c>
      <c r="P8" s="104" t="s">
        <v>1030</v>
      </c>
      <c r="Q8" s="104" t="s">
        <v>1029</v>
      </c>
      <c r="R8" s="203" t="s">
        <v>1028</v>
      </c>
      <c r="S8" s="202" t="s">
        <v>1027</v>
      </c>
    </row>
    <row r="9" spans="1:19" x14ac:dyDescent="0.2">
      <c r="A9" s="45">
        <v>1061</v>
      </c>
      <c r="B9" t="s">
        <v>299</v>
      </c>
      <c r="C9" s="76">
        <v>0.05</v>
      </c>
      <c r="D9" s="76" t="s">
        <v>406</v>
      </c>
      <c r="E9" s="206" t="s">
        <v>403</v>
      </c>
      <c r="F9" s="206" t="s">
        <v>403</v>
      </c>
      <c r="G9" t="s">
        <v>399</v>
      </c>
      <c r="H9" t="s">
        <v>1026</v>
      </c>
      <c r="I9" t="s">
        <v>1022</v>
      </c>
      <c r="J9">
        <f t="shared" ref="J9:J44" si="0">IF(D9="A",1,0)</f>
        <v>1</v>
      </c>
      <c r="K9">
        <f t="shared" ref="K9:K44" si="1">IF(G9="Upright",1,0)</f>
        <v>0</v>
      </c>
      <c r="L9">
        <f t="shared" ref="L9:L44" si="2">IF($H9="Carousel",1,0)</f>
        <v>0</v>
      </c>
      <c r="M9">
        <f t="shared" ref="M9:M44" si="3">IF($H9="Wall",1,0)</f>
        <v>0</v>
      </c>
      <c r="N9">
        <f t="shared" ref="N9:N44" si="4">IF(I9="End Seat",1,0)</f>
        <v>1</v>
      </c>
      <c r="O9" s="31">
        <v>31</v>
      </c>
      <c r="P9" s="31">
        <v>6696</v>
      </c>
      <c r="Q9" s="31">
        <f t="shared" ref="Q9:Q44" si="5">P9/O9</f>
        <v>216</v>
      </c>
      <c r="R9" s="31">
        <f>H$5+SUMPRODUCT(J$5:N$5,J9:N9)</f>
        <v>220.00000308349149</v>
      </c>
      <c r="S9" s="5">
        <f>(Q9-R9)/R9</f>
        <v>-1.8181831942854401E-2</v>
      </c>
    </row>
    <row r="10" spans="1:19" x14ac:dyDescent="0.2">
      <c r="A10" s="45">
        <v>1062</v>
      </c>
      <c r="B10" t="s">
        <v>299</v>
      </c>
      <c r="C10" s="76">
        <v>0.05</v>
      </c>
      <c r="D10" s="76" t="s">
        <v>406</v>
      </c>
      <c r="E10" s="206" t="s">
        <v>403</v>
      </c>
      <c r="F10" s="206" t="s">
        <v>396</v>
      </c>
      <c r="G10" t="s">
        <v>399</v>
      </c>
      <c r="H10" t="s">
        <v>1026</v>
      </c>
      <c r="I10" t="s">
        <v>1024</v>
      </c>
      <c r="J10">
        <f t="shared" si="0"/>
        <v>1</v>
      </c>
      <c r="K10">
        <f t="shared" si="1"/>
        <v>0</v>
      </c>
      <c r="L10">
        <f t="shared" si="2"/>
        <v>0</v>
      </c>
      <c r="M10">
        <f t="shared" si="3"/>
        <v>0</v>
      </c>
      <c r="N10">
        <f t="shared" si="4"/>
        <v>0</v>
      </c>
      <c r="O10" s="31">
        <v>31</v>
      </c>
      <c r="P10" s="31">
        <v>5952.0003749999996</v>
      </c>
      <c r="Q10" s="31">
        <f t="shared" si="5"/>
        <v>192.00001209677419</v>
      </c>
      <c r="R10" s="31">
        <f t="shared" ref="R10:R44" si="6">H$5+SUMPRODUCT(J$5:N$5,J10:N10)</f>
        <v>193.24999389231499</v>
      </c>
      <c r="S10" s="5">
        <f t="shared" ref="S10:S44" si="7">(Q10-R10)/R10</f>
        <v>-6.4682113068388206E-3</v>
      </c>
    </row>
    <row r="11" spans="1:19" x14ac:dyDescent="0.2">
      <c r="A11" s="45">
        <v>1063</v>
      </c>
      <c r="B11" t="s">
        <v>299</v>
      </c>
      <c r="C11" s="76">
        <v>0.05</v>
      </c>
      <c r="D11" s="76" t="s">
        <v>406</v>
      </c>
      <c r="E11" s="206" t="s">
        <v>403</v>
      </c>
      <c r="F11" s="206" t="s">
        <v>402</v>
      </c>
      <c r="G11" t="s">
        <v>399</v>
      </c>
      <c r="H11" t="s">
        <v>1026</v>
      </c>
      <c r="I11" t="s">
        <v>1024</v>
      </c>
      <c r="J11">
        <f t="shared" si="0"/>
        <v>1</v>
      </c>
      <c r="K11">
        <f t="shared" si="1"/>
        <v>0</v>
      </c>
      <c r="L11">
        <f t="shared" si="2"/>
        <v>0</v>
      </c>
      <c r="M11">
        <f t="shared" si="3"/>
        <v>0</v>
      </c>
      <c r="N11">
        <f t="shared" si="4"/>
        <v>0</v>
      </c>
      <c r="O11" s="31">
        <v>31</v>
      </c>
      <c r="P11" s="31">
        <v>6138</v>
      </c>
      <c r="Q11" s="31">
        <f t="shared" si="5"/>
        <v>198</v>
      </c>
      <c r="R11" s="31">
        <f t="shared" si="6"/>
        <v>193.24999389231499</v>
      </c>
      <c r="S11" s="5">
        <f t="shared" si="7"/>
        <v>2.4579592537176814E-2</v>
      </c>
    </row>
    <row r="12" spans="1:19" x14ac:dyDescent="0.2">
      <c r="A12" s="45">
        <v>1064</v>
      </c>
      <c r="B12" t="s">
        <v>299</v>
      </c>
      <c r="C12" s="76">
        <v>0.05</v>
      </c>
      <c r="D12" s="76" t="s">
        <v>406</v>
      </c>
      <c r="E12" s="206" t="s">
        <v>403</v>
      </c>
      <c r="F12" s="206" t="s">
        <v>398</v>
      </c>
      <c r="G12" t="s">
        <v>399</v>
      </c>
      <c r="H12" t="s">
        <v>1026</v>
      </c>
      <c r="I12" t="s">
        <v>1022</v>
      </c>
      <c r="J12">
        <f t="shared" si="0"/>
        <v>1</v>
      </c>
      <c r="K12">
        <f t="shared" si="1"/>
        <v>0</v>
      </c>
      <c r="L12">
        <f t="shared" si="2"/>
        <v>0</v>
      </c>
      <c r="M12">
        <f t="shared" si="3"/>
        <v>0</v>
      </c>
      <c r="N12">
        <f t="shared" si="4"/>
        <v>1</v>
      </c>
      <c r="O12" s="31">
        <v>31</v>
      </c>
      <c r="P12" s="31">
        <v>6757.9998749999995</v>
      </c>
      <c r="Q12" s="31">
        <f t="shared" si="5"/>
        <v>217.99999596774191</v>
      </c>
      <c r="R12" s="31">
        <f t="shared" si="6"/>
        <v>220.00000308349149</v>
      </c>
      <c r="S12" s="5">
        <f t="shared" si="7"/>
        <v>-9.0909413078079197E-3</v>
      </c>
    </row>
    <row r="13" spans="1:19" x14ac:dyDescent="0.2">
      <c r="A13" s="45">
        <v>1065</v>
      </c>
      <c r="B13" t="s">
        <v>299</v>
      </c>
      <c r="C13" s="76">
        <v>0.05</v>
      </c>
      <c r="D13" s="76" t="s">
        <v>406</v>
      </c>
      <c r="E13" s="206" t="s">
        <v>403</v>
      </c>
      <c r="F13" s="206" t="s">
        <v>404</v>
      </c>
      <c r="G13" t="s">
        <v>399</v>
      </c>
      <c r="H13" t="s">
        <v>1026</v>
      </c>
      <c r="I13" t="s">
        <v>1022</v>
      </c>
      <c r="J13">
        <f t="shared" si="0"/>
        <v>1</v>
      </c>
      <c r="K13">
        <f t="shared" si="1"/>
        <v>0</v>
      </c>
      <c r="L13">
        <f t="shared" si="2"/>
        <v>0</v>
      </c>
      <c r="M13">
        <f t="shared" si="3"/>
        <v>0</v>
      </c>
      <c r="N13">
        <f t="shared" si="4"/>
        <v>1</v>
      </c>
      <c r="O13" s="31">
        <v>31</v>
      </c>
      <c r="P13" s="31">
        <v>6664.9994999999999</v>
      </c>
      <c r="Q13" s="31">
        <f t="shared" si="5"/>
        <v>214.99998387096772</v>
      </c>
      <c r="R13" s="31">
        <f t="shared" si="6"/>
        <v>220.00000308349149</v>
      </c>
      <c r="S13" s="5">
        <f t="shared" si="7"/>
        <v>-2.2727359738382486E-2</v>
      </c>
    </row>
    <row r="14" spans="1:19" x14ac:dyDescent="0.2">
      <c r="A14" s="45">
        <v>1066</v>
      </c>
      <c r="B14" t="s">
        <v>299</v>
      </c>
      <c r="C14" s="76">
        <v>0.05</v>
      </c>
      <c r="D14" s="76" t="s">
        <v>406</v>
      </c>
      <c r="E14" s="206" t="s">
        <v>403</v>
      </c>
      <c r="F14" s="206" t="s">
        <v>394</v>
      </c>
      <c r="G14" t="s">
        <v>399</v>
      </c>
      <c r="H14" t="s">
        <v>1026</v>
      </c>
      <c r="I14" t="s">
        <v>1024</v>
      </c>
      <c r="J14">
        <f t="shared" si="0"/>
        <v>1</v>
      </c>
      <c r="K14">
        <f t="shared" si="1"/>
        <v>0</v>
      </c>
      <c r="L14">
        <f t="shared" si="2"/>
        <v>0</v>
      </c>
      <c r="M14">
        <f t="shared" si="3"/>
        <v>0</v>
      </c>
      <c r="N14">
        <f t="shared" si="4"/>
        <v>0</v>
      </c>
      <c r="O14" s="31">
        <v>31</v>
      </c>
      <c r="P14" s="31">
        <v>6106.9994999999999</v>
      </c>
      <c r="Q14" s="31">
        <f t="shared" si="5"/>
        <v>196.99998387096772</v>
      </c>
      <c r="R14" s="31">
        <f t="shared" si="6"/>
        <v>193.24999389231499</v>
      </c>
      <c r="S14" s="5">
        <f t="shared" si="7"/>
        <v>1.9404864668416746E-2</v>
      </c>
    </row>
    <row r="15" spans="1:19" x14ac:dyDescent="0.2">
      <c r="A15" s="45">
        <v>1067</v>
      </c>
      <c r="B15" t="s">
        <v>299</v>
      </c>
      <c r="C15" s="76">
        <v>0.05</v>
      </c>
      <c r="D15" s="76" t="s">
        <v>406</v>
      </c>
      <c r="E15" s="206" t="s">
        <v>403</v>
      </c>
      <c r="F15" s="206" t="s">
        <v>409</v>
      </c>
      <c r="G15" t="s">
        <v>399</v>
      </c>
      <c r="H15" t="s">
        <v>1026</v>
      </c>
      <c r="I15" t="s">
        <v>1024</v>
      </c>
      <c r="J15">
        <f t="shared" si="0"/>
        <v>1</v>
      </c>
      <c r="K15">
        <f t="shared" si="1"/>
        <v>0</v>
      </c>
      <c r="L15">
        <f t="shared" si="2"/>
        <v>0</v>
      </c>
      <c r="M15">
        <f t="shared" si="3"/>
        <v>0</v>
      </c>
      <c r="N15">
        <f t="shared" si="4"/>
        <v>0</v>
      </c>
      <c r="O15" s="31">
        <v>31</v>
      </c>
      <c r="P15" s="31">
        <v>5920.9998749999995</v>
      </c>
      <c r="Q15" s="31">
        <f t="shared" si="5"/>
        <v>190.99999596774191</v>
      </c>
      <c r="R15" s="31">
        <f t="shared" si="6"/>
        <v>193.24999389231499</v>
      </c>
      <c r="S15" s="5">
        <f t="shared" si="7"/>
        <v>-1.1642939175598888E-2</v>
      </c>
    </row>
    <row r="16" spans="1:19" x14ac:dyDescent="0.2">
      <c r="A16" s="45">
        <v>1068</v>
      </c>
      <c r="B16" t="s">
        <v>299</v>
      </c>
      <c r="C16" s="76">
        <v>0.05</v>
      </c>
      <c r="D16" s="76" t="s">
        <v>406</v>
      </c>
      <c r="E16" s="206" t="s">
        <v>403</v>
      </c>
      <c r="F16" s="206" t="s">
        <v>397</v>
      </c>
      <c r="G16" t="s">
        <v>399</v>
      </c>
      <c r="H16" t="s">
        <v>1026</v>
      </c>
      <c r="I16" t="s">
        <v>1022</v>
      </c>
      <c r="J16">
        <f t="shared" si="0"/>
        <v>1</v>
      </c>
      <c r="K16">
        <f t="shared" si="1"/>
        <v>0</v>
      </c>
      <c r="L16">
        <f t="shared" si="2"/>
        <v>0</v>
      </c>
      <c r="M16">
        <f t="shared" si="3"/>
        <v>0</v>
      </c>
      <c r="N16">
        <f t="shared" si="4"/>
        <v>1</v>
      </c>
      <c r="O16" s="31">
        <v>31</v>
      </c>
      <c r="P16" s="31">
        <v>7006.0004999999992</v>
      </c>
      <c r="Q16" s="31">
        <f t="shared" si="5"/>
        <v>226.00001612903222</v>
      </c>
      <c r="R16" s="31">
        <f t="shared" si="6"/>
        <v>220.00000308349149</v>
      </c>
      <c r="S16" s="5">
        <f t="shared" si="7"/>
        <v>2.7272786188387826E-2</v>
      </c>
    </row>
    <row r="17" spans="1:19" x14ac:dyDescent="0.2">
      <c r="A17" s="45">
        <v>2069</v>
      </c>
      <c r="B17" t="s">
        <v>299</v>
      </c>
      <c r="C17" s="76">
        <v>0.05</v>
      </c>
      <c r="D17" s="76" t="s">
        <v>401</v>
      </c>
      <c r="E17" s="206" t="s">
        <v>410</v>
      </c>
      <c r="F17" s="206" t="s">
        <v>396</v>
      </c>
      <c r="G17" t="s">
        <v>392</v>
      </c>
      <c r="H17" t="s">
        <v>1026</v>
      </c>
      <c r="I17" t="s">
        <v>1024</v>
      </c>
      <c r="J17">
        <f t="shared" si="0"/>
        <v>0</v>
      </c>
      <c r="K17">
        <f t="shared" si="1"/>
        <v>1</v>
      </c>
      <c r="L17">
        <f t="shared" si="2"/>
        <v>0</v>
      </c>
      <c r="M17">
        <f t="shared" si="3"/>
        <v>0</v>
      </c>
      <c r="N17">
        <f t="shared" si="4"/>
        <v>0</v>
      </c>
      <c r="O17" s="31">
        <v>5</v>
      </c>
      <c r="P17" s="31">
        <v>565</v>
      </c>
      <c r="Q17" s="31">
        <f t="shared" si="5"/>
        <v>113</v>
      </c>
      <c r="R17" s="31">
        <f t="shared" si="6"/>
        <v>114.50000035578753</v>
      </c>
      <c r="S17" s="5">
        <f t="shared" si="7"/>
        <v>-1.310043974783023E-2</v>
      </c>
    </row>
    <row r="18" spans="1:19" x14ac:dyDescent="0.2">
      <c r="A18" s="45">
        <v>2070</v>
      </c>
      <c r="B18" t="s">
        <v>299</v>
      </c>
      <c r="C18" s="76">
        <v>0.05</v>
      </c>
      <c r="D18" s="76" t="s">
        <v>401</v>
      </c>
      <c r="E18" s="206" t="s">
        <v>410</v>
      </c>
      <c r="F18" s="206" t="s">
        <v>402</v>
      </c>
      <c r="G18" t="s">
        <v>392</v>
      </c>
      <c r="H18" t="s">
        <v>1026</v>
      </c>
      <c r="I18" t="s">
        <v>1024</v>
      </c>
      <c r="J18">
        <f t="shared" si="0"/>
        <v>0</v>
      </c>
      <c r="K18">
        <f t="shared" si="1"/>
        <v>1</v>
      </c>
      <c r="L18">
        <f t="shared" si="2"/>
        <v>0</v>
      </c>
      <c r="M18">
        <f t="shared" si="3"/>
        <v>0</v>
      </c>
      <c r="N18">
        <f t="shared" si="4"/>
        <v>0</v>
      </c>
      <c r="O18" s="31">
        <v>5</v>
      </c>
      <c r="P18" s="31">
        <v>545</v>
      </c>
      <c r="Q18" s="31">
        <f t="shared" si="5"/>
        <v>109</v>
      </c>
      <c r="R18" s="31">
        <f t="shared" si="6"/>
        <v>114.50000035578753</v>
      </c>
      <c r="S18" s="5">
        <f t="shared" si="7"/>
        <v>-4.8034937455871639E-2</v>
      </c>
    </row>
    <row r="19" spans="1:19" x14ac:dyDescent="0.2">
      <c r="A19" s="45">
        <v>2071</v>
      </c>
      <c r="B19" t="s">
        <v>299</v>
      </c>
      <c r="C19" s="76">
        <v>0.05</v>
      </c>
      <c r="D19" s="76" t="s">
        <v>401</v>
      </c>
      <c r="E19" s="206" t="s">
        <v>410</v>
      </c>
      <c r="F19" s="206" t="s">
        <v>410</v>
      </c>
      <c r="G19" t="s">
        <v>392</v>
      </c>
      <c r="H19" t="s">
        <v>1026</v>
      </c>
      <c r="I19" t="s">
        <v>1024</v>
      </c>
      <c r="J19">
        <f t="shared" si="0"/>
        <v>0</v>
      </c>
      <c r="K19">
        <f t="shared" si="1"/>
        <v>1</v>
      </c>
      <c r="L19">
        <f t="shared" si="2"/>
        <v>0</v>
      </c>
      <c r="M19">
        <f t="shared" si="3"/>
        <v>0</v>
      </c>
      <c r="N19">
        <f t="shared" si="4"/>
        <v>0</v>
      </c>
      <c r="O19" s="31">
        <v>5</v>
      </c>
      <c r="P19" s="31">
        <v>550</v>
      </c>
      <c r="Q19" s="31">
        <f t="shared" si="5"/>
        <v>110</v>
      </c>
      <c r="R19" s="31">
        <f t="shared" si="6"/>
        <v>114.50000035578753</v>
      </c>
      <c r="S19" s="5">
        <f t="shared" si="7"/>
        <v>-3.9301313028861286E-2</v>
      </c>
    </row>
    <row r="20" spans="1:19" x14ac:dyDescent="0.2">
      <c r="A20" s="45">
        <v>2072</v>
      </c>
      <c r="B20" t="s">
        <v>299</v>
      </c>
      <c r="C20" s="76">
        <v>0.05</v>
      </c>
      <c r="D20" s="76" t="s">
        <v>401</v>
      </c>
      <c r="E20" s="206" t="s">
        <v>410</v>
      </c>
      <c r="F20" s="206">
        <v>10</v>
      </c>
      <c r="G20" t="s">
        <v>392</v>
      </c>
      <c r="H20" t="s">
        <v>1026</v>
      </c>
      <c r="I20" t="s">
        <v>1022</v>
      </c>
      <c r="J20">
        <f t="shared" si="0"/>
        <v>0</v>
      </c>
      <c r="K20">
        <f t="shared" si="1"/>
        <v>1</v>
      </c>
      <c r="L20">
        <f t="shared" si="2"/>
        <v>0</v>
      </c>
      <c r="M20">
        <f t="shared" si="3"/>
        <v>0</v>
      </c>
      <c r="N20">
        <f t="shared" si="4"/>
        <v>1</v>
      </c>
      <c r="O20" s="31">
        <v>5</v>
      </c>
      <c r="P20" s="31">
        <v>710</v>
      </c>
      <c r="Q20" s="31">
        <f t="shared" si="5"/>
        <v>142</v>
      </c>
      <c r="R20" s="31">
        <f t="shared" si="6"/>
        <v>141.25000954696401</v>
      </c>
      <c r="S20" s="5">
        <f t="shared" si="7"/>
        <v>5.3096665652728903E-3</v>
      </c>
    </row>
    <row r="21" spans="1:19" x14ac:dyDescent="0.2">
      <c r="A21" s="45">
        <v>1073</v>
      </c>
      <c r="B21" t="s">
        <v>299</v>
      </c>
      <c r="C21" s="76">
        <v>0.25</v>
      </c>
      <c r="D21" s="76" t="s">
        <v>401</v>
      </c>
      <c r="E21" s="206" t="s">
        <v>410</v>
      </c>
      <c r="F21" s="206" t="s">
        <v>403</v>
      </c>
      <c r="G21" t="s">
        <v>392</v>
      </c>
      <c r="H21" t="s">
        <v>1026</v>
      </c>
      <c r="I21" t="s">
        <v>1022</v>
      </c>
      <c r="J21">
        <f t="shared" si="0"/>
        <v>0</v>
      </c>
      <c r="K21">
        <f t="shared" si="1"/>
        <v>1</v>
      </c>
      <c r="L21">
        <f t="shared" si="2"/>
        <v>0</v>
      </c>
      <c r="M21">
        <f t="shared" si="3"/>
        <v>0</v>
      </c>
      <c r="N21">
        <f t="shared" si="4"/>
        <v>1</v>
      </c>
      <c r="O21" s="31">
        <v>31</v>
      </c>
      <c r="P21" s="31">
        <v>4495.0018750000008</v>
      </c>
      <c r="Q21" s="31">
        <f t="shared" si="5"/>
        <v>145.00006048387098</v>
      </c>
      <c r="R21" s="31">
        <f t="shared" si="6"/>
        <v>141.25000954696401</v>
      </c>
      <c r="S21" s="5">
        <f t="shared" si="7"/>
        <v>2.6549031387216468E-2</v>
      </c>
    </row>
    <row r="22" spans="1:19" x14ac:dyDescent="0.2">
      <c r="A22" s="45">
        <v>1074</v>
      </c>
      <c r="B22" t="s">
        <v>299</v>
      </c>
      <c r="C22" s="76">
        <v>0.25</v>
      </c>
      <c r="D22" s="76" t="s">
        <v>401</v>
      </c>
      <c r="E22" s="206" t="s">
        <v>410</v>
      </c>
      <c r="F22" s="206" t="s">
        <v>398</v>
      </c>
      <c r="G22" t="s">
        <v>392</v>
      </c>
      <c r="H22" t="s">
        <v>1026</v>
      </c>
      <c r="I22" t="s">
        <v>1024</v>
      </c>
      <c r="J22">
        <f t="shared" si="0"/>
        <v>0</v>
      </c>
      <c r="K22">
        <f t="shared" si="1"/>
        <v>1</v>
      </c>
      <c r="L22">
        <f t="shared" si="2"/>
        <v>0</v>
      </c>
      <c r="M22">
        <f t="shared" si="3"/>
        <v>0</v>
      </c>
      <c r="N22">
        <f t="shared" si="4"/>
        <v>0</v>
      </c>
      <c r="O22" s="31">
        <v>31</v>
      </c>
      <c r="P22" s="31">
        <v>3689.0000000000005</v>
      </c>
      <c r="Q22" s="31">
        <f t="shared" si="5"/>
        <v>119.00000000000001</v>
      </c>
      <c r="R22" s="31">
        <f t="shared" si="6"/>
        <v>114.50000035578753</v>
      </c>
      <c r="S22" s="5">
        <f t="shared" si="7"/>
        <v>3.9301306814232002E-2</v>
      </c>
    </row>
    <row r="23" spans="1:19" x14ac:dyDescent="0.2">
      <c r="A23" s="45">
        <v>1075</v>
      </c>
      <c r="B23" t="s">
        <v>299</v>
      </c>
      <c r="C23" s="76">
        <v>0.25</v>
      </c>
      <c r="D23" s="76" t="s">
        <v>401</v>
      </c>
      <c r="E23" s="206" t="s">
        <v>410</v>
      </c>
      <c r="F23" s="206" t="s">
        <v>404</v>
      </c>
      <c r="G23" t="s">
        <v>392</v>
      </c>
      <c r="H23" t="s">
        <v>1026</v>
      </c>
      <c r="I23" t="s">
        <v>1022</v>
      </c>
      <c r="J23">
        <f t="shared" si="0"/>
        <v>0</v>
      </c>
      <c r="K23">
        <f t="shared" si="1"/>
        <v>1</v>
      </c>
      <c r="L23">
        <f t="shared" si="2"/>
        <v>0</v>
      </c>
      <c r="M23">
        <f t="shared" si="3"/>
        <v>0</v>
      </c>
      <c r="N23">
        <f t="shared" si="4"/>
        <v>1</v>
      </c>
      <c r="O23" s="31">
        <v>31</v>
      </c>
      <c r="P23" s="31">
        <v>4588.0012500000003</v>
      </c>
      <c r="Q23" s="31">
        <f t="shared" si="5"/>
        <v>148.00004032258065</v>
      </c>
      <c r="R23" s="31">
        <f t="shared" si="6"/>
        <v>141.25000954696401</v>
      </c>
      <c r="S23" s="5">
        <f t="shared" si="7"/>
        <v>4.7787825270003456E-2</v>
      </c>
    </row>
    <row r="24" spans="1:19" x14ac:dyDescent="0.2">
      <c r="A24" s="45">
        <v>1076</v>
      </c>
      <c r="B24" t="s">
        <v>299</v>
      </c>
      <c r="C24" s="76">
        <v>0.25</v>
      </c>
      <c r="D24" s="76" t="s">
        <v>401</v>
      </c>
      <c r="E24" s="206" t="s">
        <v>410</v>
      </c>
      <c r="F24" s="206" t="s">
        <v>394</v>
      </c>
      <c r="G24" t="s">
        <v>392</v>
      </c>
      <c r="H24" t="s">
        <v>1026</v>
      </c>
      <c r="I24" t="s">
        <v>1022</v>
      </c>
      <c r="J24">
        <f t="shared" si="0"/>
        <v>0</v>
      </c>
      <c r="K24">
        <f t="shared" si="1"/>
        <v>1</v>
      </c>
      <c r="L24">
        <f t="shared" si="2"/>
        <v>0</v>
      </c>
      <c r="M24">
        <f t="shared" si="3"/>
        <v>0</v>
      </c>
      <c r="N24">
        <f t="shared" si="4"/>
        <v>1</v>
      </c>
      <c r="O24" s="31">
        <v>31</v>
      </c>
      <c r="P24" s="31">
        <v>4340</v>
      </c>
      <c r="Q24" s="31">
        <f t="shared" si="5"/>
        <v>140</v>
      </c>
      <c r="R24" s="31">
        <f t="shared" si="6"/>
        <v>141.25000954696401</v>
      </c>
      <c r="S24" s="5">
        <f t="shared" si="7"/>
        <v>-8.8496245131112344E-3</v>
      </c>
    </row>
    <row r="25" spans="1:19" x14ac:dyDescent="0.2">
      <c r="A25" s="45">
        <v>1077</v>
      </c>
      <c r="B25" t="s">
        <v>299</v>
      </c>
      <c r="C25" s="76">
        <v>0.25</v>
      </c>
      <c r="D25" s="76" t="s">
        <v>401</v>
      </c>
      <c r="E25" s="206" t="s">
        <v>410</v>
      </c>
      <c r="F25" s="206" t="s">
        <v>409</v>
      </c>
      <c r="G25" t="s">
        <v>392</v>
      </c>
      <c r="H25" t="s">
        <v>1026</v>
      </c>
      <c r="I25" t="s">
        <v>1024</v>
      </c>
      <c r="J25">
        <f t="shared" si="0"/>
        <v>0</v>
      </c>
      <c r="K25">
        <f t="shared" si="1"/>
        <v>1</v>
      </c>
      <c r="L25">
        <f t="shared" si="2"/>
        <v>0</v>
      </c>
      <c r="M25">
        <f t="shared" si="3"/>
        <v>0</v>
      </c>
      <c r="N25">
        <f t="shared" si="4"/>
        <v>0</v>
      </c>
      <c r="O25" s="31">
        <v>31</v>
      </c>
      <c r="P25" s="31">
        <v>3564.9993750000003</v>
      </c>
      <c r="Q25" s="31">
        <f t="shared" si="5"/>
        <v>114.99997983870969</v>
      </c>
      <c r="R25" s="31">
        <f t="shared" si="6"/>
        <v>114.50000035578753</v>
      </c>
      <c r="S25" s="5">
        <f t="shared" si="7"/>
        <v>4.3666330250529562E-3</v>
      </c>
    </row>
    <row r="26" spans="1:19" x14ac:dyDescent="0.2">
      <c r="A26" s="45">
        <v>1078</v>
      </c>
      <c r="B26" t="s">
        <v>299</v>
      </c>
      <c r="C26" s="76">
        <v>0.25</v>
      </c>
      <c r="D26" s="76" t="s">
        <v>401</v>
      </c>
      <c r="E26" s="206" t="s">
        <v>410</v>
      </c>
      <c r="F26" s="206" t="s">
        <v>397</v>
      </c>
      <c r="G26" t="s">
        <v>392</v>
      </c>
      <c r="H26" t="s">
        <v>1026</v>
      </c>
      <c r="I26" t="s">
        <v>1024</v>
      </c>
      <c r="J26">
        <f t="shared" si="0"/>
        <v>0</v>
      </c>
      <c r="K26">
        <f t="shared" si="1"/>
        <v>1</v>
      </c>
      <c r="L26">
        <f t="shared" si="2"/>
        <v>0</v>
      </c>
      <c r="M26">
        <f t="shared" si="3"/>
        <v>0</v>
      </c>
      <c r="N26">
        <f t="shared" si="4"/>
        <v>0</v>
      </c>
      <c r="O26" s="31">
        <v>31</v>
      </c>
      <c r="P26" s="31">
        <v>3440.9987500000002</v>
      </c>
      <c r="Q26" s="31">
        <f t="shared" si="5"/>
        <v>110.99995967741935</v>
      </c>
      <c r="R26" s="31">
        <f t="shared" si="6"/>
        <v>114.50000035578753</v>
      </c>
      <c r="S26" s="5">
        <f t="shared" si="7"/>
        <v>-3.0568040764126218E-2</v>
      </c>
    </row>
    <row r="27" spans="1:19" x14ac:dyDescent="0.2">
      <c r="A27" s="45">
        <v>1147</v>
      </c>
      <c r="B27" t="s">
        <v>281</v>
      </c>
      <c r="C27" s="76">
        <v>0.01</v>
      </c>
      <c r="D27" s="76" t="s">
        <v>406</v>
      </c>
      <c r="E27" s="206" t="s">
        <v>410</v>
      </c>
      <c r="F27" s="206" t="s">
        <v>403</v>
      </c>
      <c r="G27" t="s">
        <v>392</v>
      </c>
      <c r="H27" t="s">
        <v>1023</v>
      </c>
      <c r="I27" t="s">
        <v>1022</v>
      </c>
      <c r="J27">
        <f t="shared" si="0"/>
        <v>1</v>
      </c>
      <c r="K27">
        <f t="shared" si="1"/>
        <v>1</v>
      </c>
      <c r="L27">
        <f t="shared" si="2"/>
        <v>0</v>
      </c>
      <c r="M27">
        <f t="shared" si="3"/>
        <v>1</v>
      </c>
      <c r="N27">
        <f t="shared" si="4"/>
        <v>1</v>
      </c>
      <c r="O27" s="31">
        <v>31</v>
      </c>
      <c r="P27" s="31">
        <v>3596</v>
      </c>
      <c r="Q27" s="31">
        <f t="shared" si="5"/>
        <v>116</v>
      </c>
      <c r="R27" s="31">
        <f t="shared" si="6"/>
        <v>116.25000148244783</v>
      </c>
      <c r="S27" s="5">
        <f t="shared" si="7"/>
        <v>-2.1505503592236541E-3</v>
      </c>
    </row>
    <row r="28" spans="1:19" x14ac:dyDescent="0.2">
      <c r="A28" s="45">
        <v>1148</v>
      </c>
      <c r="B28" t="s">
        <v>281</v>
      </c>
      <c r="C28" s="76">
        <v>0.01</v>
      </c>
      <c r="D28" s="76" t="s">
        <v>406</v>
      </c>
      <c r="E28" s="206" t="s">
        <v>410</v>
      </c>
      <c r="F28" s="206" t="s">
        <v>396</v>
      </c>
      <c r="G28" t="s">
        <v>392</v>
      </c>
      <c r="H28" t="s">
        <v>1023</v>
      </c>
      <c r="I28" t="s">
        <v>1024</v>
      </c>
      <c r="J28">
        <f t="shared" si="0"/>
        <v>1</v>
      </c>
      <c r="K28">
        <f t="shared" si="1"/>
        <v>1</v>
      </c>
      <c r="L28">
        <f t="shared" si="2"/>
        <v>0</v>
      </c>
      <c r="M28">
        <f t="shared" si="3"/>
        <v>1</v>
      </c>
      <c r="N28">
        <f t="shared" si="4"/>
        <v>0</v>
      </c>
      <c r="O28" s="31">
        <v>31</v>
      </c>
      <c r="P28" s="31">
        <v>2573</v>
      </c>
      <c r="Q28" s="31">
        <f t="shared" si="5"/>
        <v>83</v>
      </c>
      <c r="R28" s="31">
        <f t="shared" si="6"/>
        <v>89.499992291271354</v>
      </c>
      <c r="S28" s="5">
        <f t="shared" si="7"/>
        <v>-7.2625618448296528E-2</v>
      </c>
    </row>
    <row r="29" spans="1:19" x14ac:dyDescent="0.2">
      <c r="A29" s="45">
        <v>1149</v>
      </c>
      <c r="B29" t="s">
        <v>281</v>
      </c>
      <c r="C29" s="76">
        <v>0.01</v>
      </c>
      <c r="D29" s="76" t="s">
        <v>406</v>
      </c>
      <c r="E29" s="206" t="s">
        <v>410</v>
      </c>
      <c r="F29" s="206" t="s">
        <v>402</v>
      </c>
      <c r="G29" t="s">
        <v>392</v>
      </c>
      <c r="H29" t="s">
        <v>1023</v>
      </c>
      <c r="I29" t="s">
        <v>1024</v>
      </c>
      <c r="J29">
        <f t="shared" si="0"/>
        <v>1</v>
      </c>
      <c r="K29">
        <f t="shared" si="1"/>
        <v>1</v>
      </c>
      <c r="L29">
        <f t="shared" si="2"/>
        <v>0</v>
      </c>
      <c r="M29">
        <f t="shared" si="3"/>
        <v>1</v>
      </c>
      <c r="N29">
        <f t="shared" si="4"/>
        <v>0</v>
      </c>
      <c r="O29" s="31">
        <v>31</v>
      </c>
      <c r="P29" s="31">
        <v>2759</v>
      </c>
      <c r="Q29" s="31">
        <f t="shared" si="5"/>
        <v>89</v>
      </c>
      <c r="R29" s="31">
        <f t="shared" si="6"/>
        <v>89.499992291271354</v>
      </c>
      <c r="S29" s="5">
        <f t="shared" si="7"/>
        <v>-5.5865065288962824E-3</v>
      </c>
    </row>
    <row r="30" spans="1:19" x14ac:dyDescent="0.2">
      <c r="A30" s="45">
        <v>1150</v>
      </c>
      <c r="B30" t="s">
        <v>281</v>
      </c>
      <c r="C30" s="76">
        <v>0.01</v>
      </c>
      <c r="D30" s="76" t="s">
        <v>406</v>
      </c>
      <c r="E30" s="206" t="s">
        <v>410</v>
      </c>
      <c r="F30" s="206" t="s">
        <v>398</v>
      </c>
      <c r="G30" t="s">
        <v>392</v>
      </c>
      <c r="H30" t="s">
        <v>1023</v>
      </c>
      <c r="I30" t="s">
        <v>1024</v>
      </c>
      <c r="J30">
        <f t="shared" si="0"/>
        <v>1</v>
      </c>
      <c r="K30">
        <f t="shared" si="1"/>
        <v>1</v>
      </c>
      <c r="L30">
        <f t="shared" si="2"/>
        <v>0</v>
      </c>
      <c r="M30">
        <f t="shared" si="3"/>
        <v>1</v>
      </c>
      <c r="N30">
        <f t="shared" si="4"/>
        <v>0</v>
      </c>
      <c r="O30" s="31">
        <v>31</v>
      </c>
      <c r="P30" s="31">
        <v>2914</v>
      </c>
      <c r="Q30" s="31">
        <f t="shared" si="5"/>
        <v>94</v>
      </c>
      <c r="R30" s="31">
        <f t="shared" si="6"/>
        <v>89.499992291271354</v>
      </c>
      <c r="S30" s="5">
        <f t="shared" si="7"/>
        <v>5.0279420070603924E-2</v>
      </c>
    </row>
    <row r="31" spans="1:19" x14ac:dyDescent="0.2">
      <c r="A31" s="45">
        <v>1151</v>
      </c>
      <c r="B31" t="s">
        <v>281</v>
      </c>
      <c r="C31" s="76">
        <v>0.01</v>
      </c>
      <c r="D31" s="76" t="s">
        <v>406</v>
      </c>
      <c r="E31" s="206" t="s">
        <v>410</v>
      </c>
      <c r="F31" s="206" t="s">
        <v>404</v>
      </c>
      <c r="G31" t="s">
        <v>392</v>
      </c>
      <c r="H31" t="s">
        <v>1023</v>
      </c>
      <c r="I31" t="s">
        <v>1022</v>
      </c>
      <c r="J31">
        <f t="shared" si="0"/>
        <v>1</v>
      </c>
      <c r="K31">
        <f t="shared" si="1"/>
        <v>1</v>
      </c>
      <c r="L31">
        <f t="shared" si="2"/>
        <v>0</v>
      </c>
      <c r="M31">
        <f t="shared" si="3"/>
        <v>1</v>
      </c>
      <c r="N31">
        <f t="shared" si="4"/>
        <v>1</v>
      </c>
      <c r="O31" s="31">
        <v>31</v>
      </c>
      <c r="P31" s="31">
        <v>3627</v>
      </c>
      <c r="Q31" s="31">
        <f t="shared" si="5"/>
        <v>117</v>
      </c>
      <c r="R31" s="31">
        <f t="shared" si="6"/>
        <v>116.25000148244783</v>
      </c>
      <c r="S31" s="5">
        <f t="shared" si="7"/>
        <v>6.4516000687140727E-3</v>
      </c>
    </row>
    <row r="32" spans="1:19" x14ac:dyDescent="0.2">
      <c r="A32" s="45">
        <v>1179</v>
      </c>
      <c r="B32" t="s">
        <v>273</v>
      </c>
      <c r="C32" s="76">
        <v>0.01</v>
      </c>
      <c r="D32" s="76" t="s">
        <v>401</v>
      </c>
      <c r="E32" s="206" t="s">
        <v>405</v>
      </c>
      <c r="F32" s="206" t="s">
        <v>403</v>
      </c>
      <c r="G32" t="s">
        <v>399</v>
      </c>
      <c r="H32" t="s">
        <v>1025</v>
      </c>
      <c r="I32" t="s">
        <v>1025</v>
      </c>
      <c r="J32">
        <f t="shared" si="0"/>
        <v>0</v>
      </c>
      <c r="K32">
        <f t="shared" si="1"/>
        <v>0</v>
      </c>
      <c r="L32">
        <f t="shared" si="2"/>
        <v>1</v>
      </c>
      <c r="M32">
        <f t="shared" si="3"/>
        <v>0</v>
      </c>
      <c r="N32">
        <f t="shared" si="4"/>
        <v>0</v>
      </c>
      <c r="O32" s="31">
        <v>31</v>
      </c>
      <c r="P32" s="31">
        <v>4246.9999500000004</v>
      </c>
      <c r="Q32" s="31">
        <f t="shared" si="5"/>
        <v>136.99999838709678</v>
      </c>
      <c r="R32" s="31">
        <f t="shared" si="6"/>
        <v>138.75000000000006</v>
      </c>
      <c r="S32" s="5">
        <f t="shared" si="7"/>
        <v>-1.2612624237140721E-2</v>
      </c>
    </row>
    <row r="33" spans="1:19" x14ac:dyDescent="0.2">
      <c r="A33" s="45">
        <v>1180</v>
      </c>
      <c r="B33" t="s">
        <v>273</v>
      </c>
      <c r="C33" s="76">
        <v>0.01</v>
      </c>
      <c r="D33" s="76" t="s">
        <v>401</v>
      </c>
      <c r="E33" s="206" t="s">
        <v>409</v>
      </c>
      <c r="F33" s="206" t="s">
        <v>403</v>
      </c>
      <c r="G33" t="s">
        <v>399</v>
      </c>
      <c r="H33" t="s">
        <v>1026</v>
      </c>
      <c r="I33" t="s">
        <v>1022</v>
      </c>
      <c r="J33">
        <f t="shared" si="0"/>
        <v>0</v>
      </c>
      <c r="K33">
        <f t="shared" si="1"/>
        <v>0</v>
      </c>
      <c r="L33">
        <f t="shared" si="2"/>
        <v>0</v>
      </c>
      <c r="M33">
        <f t="shared" si="3"/>
        <v>0</v>
      </c>
      <c r="N33">
        <f t="shared" si="4"/>
        <v>1</v>
      </c>
      <c r="O33" s="31">
        <v>31</v>
      </c>
      <c r="P33" s="31">
        <v>3844.0000500000001</v>
      </c>
      <c r="Q33" s="31">
        <f t="shared" si="5"/>
        <v>124.00000161290323</v>
      </c>
      <c r="R33" s="31">
        <f t="shared" si="6"/>
        <v>123.75000000000003</v>
      </c>
      <c r="S33" s="5">
        <f t="shared" si="7"/>
        <v>2.0202150537632704E-3</v>
      </c>
    </row>
    <row r="34" spans="1:19" x14ac:dyDescent="0.2">
      <c r="A34" s="45">
        <v>1181</v>
      </c>
      <c r="B34" t="s">
        <v>273</v>
      </c>
      <c r="C34" s="76">
        <v>0.01</v>
      </c>
      <c r="D34" s="76" t="s">
        <v>401</v>
      </c>
      <c r="E34" s="206" t="s">
        <v>409</v>
      </c>
      <c r="F34" s="206" t="s">
        <v>396</v>
      </c>
      <c r="G34" t="s">
        <v>399</v>
      </c>
      <c r="H34" t="s">
        <v>1026</v>
      </c>
      <c r="I34" t="s">
        <v>1022</v>
      </c>
      <c r="J34">
        <f t="shared" si="0"/>
        <v>0</v>
      </c>
      <c r="K34">
        <f t="shared" si="1"/>
        <v>0</v>
      </c>
      <c r="L34">
        <f t="shared" si="2"/>
        <v>0</v>
      </c>
      <c r="M34">
        <f t="shared" si="3"/>
        <v>0</v>
      </c>
      <c r="N34">
        <f t="shared" si="4"/>
        <v>1</v>
      </c>
      <c r="O34" s="31">
        <v>31</v>
      </c>
      <c r="P34" s="31">
        <v>3874.9999499999994</v>
      </c>
      <c r="Q34" s="31">
        <f t="shared" si="5"/>
        <v>124.99999838709675</v>
      </c>
      <c r="R34" s="31">
        <f t="shared" si="6"/>
        <v>123.75000000000003</v>
      </c>
      <c r="S34" s="5">
        <f t="shared" si="7"/>
        <v>1.0100997067448273E-2</v>
      </c>
    </row>
    <row r="35" spans="1:19" x14ac:dyDescent="0.2">
      <c r="A35" s="45">
        <v>1182</v>
      </c>
      <c r="B35" t="s">
        <v>273</v>
      </c>
      <c r="C35" s="76">
        <v>0.01</v>
      </c>
      <c r="D35" s="76" t="s">
        <v>401</v>
      </c>
      <c r="E35" s="206" t="s">
        <v>405</v>
      </c>
      <c r="F35" s="206" t="s">
        <v>396</v>
      </c>
      <c r="G35" t="s">
        <v>399</v>
      </c>
      <c r="H35" t="s">
        <v>1025</v>
      </c>
      <c r="I35" t="s">
        <v>1025</v>
      </c>
      <c r="J35">
        <f t="shared" si="0"/>
        <v>0</v>
      </c>
      <c r="K35">
        <f t="shared" si="1"/>
        <v>0</v>
      </c>
      <c r="L35">
        <f t="shared" si="2"/>
        <v>1</v>
      </c>
      <c r="M35">
        <f t="shared" si="3"/>
        <v>0</v>
      </c>
      <c r="N35">
        <f t="shared" si="4"/>
        <v>0</v>
      </c>
      <c r="O35" s="31">
        <v>31</v>
      </c>
      <c r="P35" s="31">
        <v>4216.0000499999996</v>
      </c>
      <c r="Q35" s="31">
        <f t="shared" si="5"/>
        <v>136.00000161290322</v>
      </c>
      <c r="R35" s="31">
        <f t="shared" si="6"/>
        <v>138.75000000000006</v>
      </c>
      <c r="S35" s="5">
        <f t="shared" si="7"/>
        <v>-1.9819808195292516E-2</v>
      </c>
    </row>
    <row r="36" spans="1:19" x14ac:dyDescent="0.2">
      <c r="A36" s="45">
        <v>1183</v>
      </c>
      <c r="B36" t="s">
        <v>273</v>
      </c>
      <c r="C36" s="76">
        <v>0.01</v>
      </c>
      <c r="D36" s="76" t="s">
        <v>401</v>
      </c>
      <c r="E36" s="206" t="s">
        <v>405</v>
      </c>
      <c r="F36" s="206" t="s">
        <v>402</v>
      </c>
      <c r="G36" t="s">
        <v>399</v>
      </c>
      <c r="H36" t="s">
        <v>1025</v>
      </c>
      <c r="I36" t="s">
        <v>1025</v>
      </c>
      <c r="J36">
        <f t="shared" si="0"/>
        <v>0</v>
      </c>
      <c r="K36">
        <f t="shared" si="1"/>
        <v>0</v>
      </c>
      <c r="L36">
        <f t="shared" si="2"/>
        <v>1</v>
      </c>
      <c r="M36">
        <f t="shared" si="3"/>
        <v>0</v>
      </c>
      <c r="N36">
        <f t="shared" si="4"/>
        <v>0</v>
      </c>
      <c r="O36" s="31">
        <v>31</v>
      </c>
      <c r="P36" s="31">
        <v>4371</v>
      </c>
      <c r="Q36" s="31">
        <f t="shared" si="5"/>
        <v>141</v>
      </c>
      <c r="R36" s="31">
        <f t="shared" si="6"/>
        <v>138.75000000000006</v>
      </c>
      <c r="S36" s="5">
        <f t="shared" si="7"/>
        <v>1.6216216216215801E-2</v>
      </c>
    </row>
    <row r="37" spans="1:19" x14ac:dyDescent="0.2">
      <c r="A37" s="45">
        <v>1184</v>
      </c>
      <c r="B37" t="s">
        <v>273</v>
      </c>
      <c r="C37" s="76">
        <v>0.01</v>
      </c>
      <c r="D37" s="76" t="s">
        <v>401</v>
      </c>
      <c r="E37" s="206" t="s">
        <v>409</v>
      </c>
      <c r="F37" s="206" t="s">
        <v>402</v>
      </c>
      <c r="G37" t="s">
        <v>399</v>
      </c>
      <c r="H37" t="s">
        <v>1026</v>
      </c>
      <c r="I37" t="s">
        <v>1022</v>
      </c>
      <c r="J37">
        <f t="shared" si="0"/>
        <v>0</v>
      </c>
      <c r="K37">
        <f t="shared" si="1"/>
        <v>0</v>
      </c>
      <c r="L37">
        <f t="shared" si="2"/>
        <v>0</v>
      </c>
      <c r="M37">
        <f t="shared" si="3"/>
        <v>0</v>
      </c>
      <c r="N37">
        <f t="shared" si="4"/>
        <v>1</v>
      </c>
      <c r="O37" s="31">
        <v>31</v>
      </c>
      <c r="P37" s="31">
        <v>3844.0000500000001</v>
      </c>
      <c r="Q37" s="31">
        <f t="shared" si="5"/>
        <v>124.00000161290323</v>
      </c>
      <c r="R37" s="31">
        <f t="shared" si="6"/>
        <v>123.75000000000003</v>
      </c>
      <c r="S37" s="5">
        <f t="shared" si="7"/>
        <v>2.0202150537632704E-3</v>
      </c>
    </row>
    <row r="38" spans="1:19" x14ac:dyDescent="0.2">
      <c r="A38" s="45">
        <v>1185</v>
      </c>
      <c r="B38" t="s">
        <v>273</v>
      </c>
      <c r="C38" s="76">
        <v>0.01</v>
      </c>
      <c r="D38" s="76" t="s">
        <v>401</v>
      </c>
      <c r="E38" s="206" t="s">
        <v>409</v>
      </c>
      <c r="F38" s="206" t="s">
        <v>398</v>
      </c>
      <c r="G38" t="s">
        <v>399</v>
      </c>
      <c r="H38" t="s">
        <v>1026</v>
      </c>
      <c r="I38" t="s">
        <v>1022</v>
      </c>
      <c r="J38">
        <f t="shared" si="0"/>
        <v>0</v>
      </c>
      <c r="K38">
        <f t="shared" si="1"/>
        <v>0</v>
      </c>
      <c r="L38">
        <f t="shared" si="2"/>
        <v>0</v>
      </c>
      <c r="M38">
        <f t="shared" si="3"/>
        <v>0</v>
      </c>
      <c r="N38">
        <f t="shared" si="4"/>
        <v>1</v>
      </c>
      <c r="O38" s="31">
        <v>31</v>
      </c>
      <c r="P38" s="31">
        <v>3781.9999499999994</v>
      </c>
      <c r="Q38" s="31">
        <f t="shared" si="5"/>
        <v>121.99999838709675</v>
      </c>
      <c r="R38" s="31">
        <f t="shared" si="6"/>
        <v>123.75000000000003</v>
      </c>
      <c r="S38" s="5">
        <f t="shared" si="7"/>
        <v>-1.4141427174975962E-2</v>
      </c>
    </row>
    <row r="39" spans="1:19" x14ac:dyDescent="0.2">
      <c r="A39" s="45">
        <v>1186</v>
      </c>
      <c r="B39" t="s">
        <v>273</v>
      </c>
      <c r="C39" s="76">
        <v>0.01</v>
      </c>
      <c r="D39" s="76" t="s">
        <v>401</v>
      </c>
      <c r="E39" s="206" t="s">
        <v>405</v>
      </c>
      <c r="F39" s="206" t="s">
        <v>398</v>
      </c>
      <c r="G39" t="s">
        <v>399</v>
      </c>
      <c r="H39" t="s">
        <v>1025</v>
      </c>
      <c r="I39" t="s">
        <v>1025</v>
      </c>
      <c r="J39">
        <f t="shared" si="0"/>
        <v>0</v>
      </c>
      <c r="K39">
        <f t="shared" si="1"/>
        <v>0</v>
      </c>
      <c r="L39">
        <f t="shared" si="2"/>
        <v>1</v>
      </c>
      <c r="M39">
        <f t="shared" si="3"/>
        <v>0</v>
      </c>
      <c r="N39">
        <f t="shared" si="4"/>
        <v>0</v>
      </c>
      <c r="O39" s="31">
        <v>31</v>
      </c>
      <c r="P39" s="31">
        <v>4371</v>
      </c>
      <c r="Q39" s="31">
        <f t="shared" si="5"/>
        <v>141</v>
      </c>
      <c r="R39" s="31">
        <f t="shared" si="6"/>
        <v>138.75000000000006</v>
      </c>
      <c r="S39" s="5">
        <f t="shared" si="7"/>
        <v>1.6216216216215801E-2</v>
      </c>
    </row>
    <row r="40" spans="1:19" x14ac:dyDescent="0.2">
      <c r="A40" s="45">
        <v>1187</v>
      </c>
      <c r="B40" t="s">
        <v>273</v>
      </c>
      <c r="C40" s="76">
        <v>0.25</v>
      </c>
      <c r="D40" s="76" t="s">
        <v>406</v>
      </c>
      <c r="E40" s="206" t="s">
        <v>405</v>
      </c>
      <c r="F40" s="206" t="s">
        <v>403</v>
      </c>
      <c r="G40" t="s">
        <v>392</v>
      </c>
      <c r="H40" t="s">
        <v>1023</v>
      </c>
      <c r="I40" t="s">
        <v>1022</v>
      </c>
      <c r="J40">
        <f t="shared" si="0"/>
        <v>1</v>
      </c>
      <c r="K40">
        <f t="shared" si="1"/>
        <v>1</v>
      </c>
      <c r="L40">
        <f t="shared" si="2"/>
        <v>0</v>
      </c>
      <c r="M40">
        <f t="shared" si="3"/>
        <v>1</v>
      </c>
      <c r="N40">
        <f t="shared" si="4"/>
        <v>1</v>
      </c>
      <c r="O40" s="31">
        <v>31</v>
      </c>
      <c r="P40" s="31">
        <v>3534</v>
      </c>
      <c r="Q40" s="31">
        <f t="shared" si="5"/>
        <v>114</v>
      </c>
      <c r="R40" s="31">
        <f t="shared" si="6"/>
        <v>116.25000148244783</v>
      </c>
      <c r="S40" s="5">
        <f t="shared" si="7"/>
        <v>-1.9354851215099108E-2</v>
      </c>
    </row>
    <row r="41" spans="1:19" x14ac:dyDescent="0.2">
      <c r="A41" s="45">
        <v>1188</v>
      </c>
      <c r="B41" t="s">
        <v>273</v>
      </c>
      <c r="C41" s="76">
        <v>0.25</v>
      </c>
      <c r="D41" s="76" t="s">
        <v>406</v>
      </c>
      <c r="E41" s="206" t="s">
        <v>405</v>
      </c>
      <c r="F41" s="206" t="s">
        <v>396</v>
      </c>
      <c r="G41" t="s">
        <v>392</v>
      </c>
      <c r="H41" t="s">
        <v>1023</v>
      </c>
      <c r="I41" t="s">
        <v>1024</v>
      </c>
      <c r="J41">
        <f t="shared" si="0"/>
        <v>1</v>
      </c>
      <c r="K41">
        <f t="shared" si="1"/>
        <v>1</v>
      </c>
      <c r="L41">
        <f t="shared" si="2"/>
        <v>0</v>
      </c>
      <c r="M41">
        <f t="shared" si="3"/>
        <v>1</v>
      </c>
      <c r="N41">
        <f t="shared" si="4"/>
        <v>0</v>
      </c>
      <c r="O41" s="31">
        <v>31</v>
      </c>
      <c r="P41" s="31">
        <v>2758.9987499999997</v>
      </c>
      <c r="Q41" s="31">
        <f t="shared" si="5"/>
        <v>88.999959677419341</v>
      </c>
      <c r="R41" s="31">
        <f t="shared" si="6"/>
        <v>89.499992291271354</v>
      </c>
      <c r="S41" s="5">
        <f t="shared" si="7"/>
        <v>-5.5869570605625654E-3</v>
      </c>
    </row>
    <row r="42" spans="1:19" x14ac:dyDescent="0.2">
      <c r="A42" s="45">
        <v>1189</v>
      </c>
      <c r="B42" t="s">
        <v>273</v>
      </c>
      <c r="C42" s="76">
        <v>0.25</v>
      </c>
      <c r="D42" s="76" t="s">
        <v>406</v>
      </c>
      <c r="E42" s="206" t="s">
        <v>405</v>
      </c>
      <c r="F42" s="206" t="s">
        <v>402</v>
      </c>
      <c r="G42" t="s">
        <v>392</v>
      </c>
      <c r="H42" t="s">
        <v>1023</v>
      </c>
      <c r="I42" t="s">
        <v>1024</v>
      </c>
      <c r="J42">
        <f t="shared" si="0"/>
        <v>1</v>
      </c>
      <c r="K42">
        <f t="shared" si="1"/>
        <v>1</v>
      </c>
      <c r="L42">
        <f t="shared" si="2"/>
        <v>0</v>
      </c>
      <c r="M42">
        <f t="shared" si="3"/>
        <v>1</v>
      </c>
      <c r="N42">
        <f t="shared" si="4"/>
        <v>0</v>
      </c>
      <c r="O42" s="31">
        <v>31</v>
      </c>
      <c r="P42" s="31">
        <v>2914.0012499999998</v>
      </c>
      <c r="Q42" s="31">
        <f t="shared" si="5"/>
        <v>94.000040322580645</v>
      </c>
      <c r="R42" s="31">
        <f t="shared" si="6"/>
        <v>89.499992291271354</v>
      </c>
      <c r="S42" s="5">
        <f t="shared" si="7"/>
        <v>5.0279870602270051E-2</v>
      </c>
    </row>
    <row r="43" spans="1:19" x14ac:dyDescent="0.2">
      <c r="A43" s="45">
        <v>1190</v>
      </c>
      <c r="B43" t="s">
        <v>273</v>
      </c>
      <c r="C43" s="76">
        <v>0.25</v>
      </c>
      <c r="D43" s="76" t="s">
        <v>406</v>
      </c>
      <c r="E43" s="206" t="s">
        <v>405</v>
      </c>
      <c r="F43" s="206" t="s">
        <v>398</v>
      </c>
      <c r="G43" t="s">
        <v>392</v>
      </c>
      <c r="H43" t="s">
        <v>1023</v>
      </c>
      <c r="I43" t="s">
        <v>1024</v>
      </c>
      <c r="J43">
        <f t="shared" si="0"/>
        <v>1</v>
      </c>
      <c r="K43">
        <f t="shared" si="1"/>
        <v>1</v>
      </c>
      <c r="L43">
        <f t="shared" si="2"/>
        <v>0</v>
      </c>
      <c r="M43">
        <f t="shared" si="3"/>
        <v>1</v>
      </c>
      <c r="N43">
        <f t="shared" si="4"/>
        <v>0</v>
      </c>
      <c r="O43" s="31">
        <v>31</v>
      </c>
      <c r="P43" s="31">
        <v>2883</v>
      </c>
      <c r="Q43" s="31">
        <f t="shared" si="5"/>
        <v>93</v>
      </c>
      <c r="R43" s="31">
        <f t="shared" si="6"/>
        <v>89.499992291271354</v>
      </c>
      <c r="S43" s="5">
        <f t="shared" si="7"/>
        <v>3.9106234750703885E-2</v>
      </c>
    </row>
    <row r="44" spans="1:19" x14ac:dyDescent="0.2">
      <c r="A44" s="45">
        <v>1191</v>
      </c>
      <c r="B44" t="s">
        <v>273</v>
      </c>
      <c r="C44" s="76">
        <v>0.25</v>
      </c>
      <c r="D44" s="76" t="s">
        <v>406</v>
      </c>
      <c r="E44" s="206" t="s">
        <v>405</v>
      </c>
      <c r="F44" s="206" t="s">
        <v>404</v>
      </c>
      <c r="G44" t="s">
        <v>392</v>
      </c>
      <c r="H44" t="s">
        <v>1023</v>
      </c>
      <c r="I44" t="s">
        <v>1022</v>
      </c>
      <c r="J44">
        <f t="shared" si="0"/>
        <v>1</v>
      </c>
      <c r="K44">
        <f t="shared" si="1"/>
        <v>1</v>
      </c>
      <c r="L44">
        <f t="shared" si="2"/>
        <v>0</v>
      </c>
      <c r="M44">
        <f t="shared" si="3"/>
        <v>1</v>
      </c>
      <c r="N44">
        <f t="shared" si="4"/>
        <v>1</v>
      </c>
      <c r="O44" s="31">
        <v>31</v>
      </c>
      <c r="P44" s="31">
        <v>3502.9987499999997</v>
      </c>
      <c r="Q44" s="31">
        <f t="shared" si="5"/>
        <v>112.99995967741934</v>
      </c>
      <c r="R44" s="31">
        <f t="shared" si="6"/>
        <v>116.25000148244783</v>
      </c>
      <c r="S44" s="5">
        <f t="shared" si="7"/>
        <v>-2.7957348503941309E-2</v>
      </c>
    </row>
  </sheetData>
  <pageMargins left="0.7" right="0.7" top="0.75" bottom="0.75" header="0.3" footer="0.3"/>
  <pageSetup orientation="portrait" r:id="rId1"/>
  <customProperties>
    <customPr name="__ai3_dataset_465878997"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9"/>
  <sheetViews>
    <sheetView zoomScale="160" zoomScaleNormal="160" workbookViewId="0">
      <selection activeCell="A4" sqref="A4"/>
    </sheetView>
  </sheetViews>
  <sheetFormatPr defaultRowHeight="12.75" x14ac:dyDescent="0.2"/>
  <cols>
    <col min="1" max="1" width="35.28515625" customWidth="1"/>
    <col min="2" max="2" width="35.28515625" hidden="1" customWidth="1"/>
    <col min="4" max="7" width="9.140625" style="31"/>
    <col min="8" max="8" width="9.140625" style="5"/>
    <col min="9" max="10" width="12.7109375" customWidth="1"/>
    <col min="11" max="11" width="24.7109375" customWidth="1"/>
  </cols>
  <sheetData>
    <row r="1" spans="1:11" x14ac:dyDescent="0.2">
      <c r="A1" s="17" t="s">
        <v>1057</v>
      </c>
      <c r="B1" s="17"/>
      <c r="C1" s="68" t="s">
        <v>1056</v>
      </c>
      <c r="I1" s="17"/>
    </row>
    <row r="2" spans="1:11" x14ac:dyDescent="0.2">
      <c r="A2" t="s">
        <v>1055</v>
      </c>
    </row>
    <row r="3" spans="1:11" x14ac:dyDescent="0.2">
      <c r="A3" t="s">
        <v>1054</v>
      </c>
      <c r="K3" s="27" t="s">
        <v>1207</v>
      </c>
    </row>
    <row r="5" spans="1:11" ht="38.25" x14ac:dyDescent="0.2">
      <c r="A5" s="25" t="s">
        <v>1053</v>
      </c>
      <c r="B5" s="25" t="s">
        <v>247</v>
      </c>
      <c r="C5" s="25" t="s">
        <v>897</v>
      </c>
      <c r="D5" s="104" t="s">
        <v>1052</v>
      </c>
      <c r="E5" s="104" t="s">
        <v>1051</v>
      </c>
      <c r="F5" s="104" t="s">
        <v>1050</v>
      </c>
      <c r="G5" s="104" t="s">
        <v>1049</v>
      </c>
      <c r="H5" s="213" t="s">
        <v>1048</v>
      </c>
      <c r="I5" s="202" t="s">
        <v>1047</v>
      </c>
      <c r="J5" s="25" t="s">
        <v>1046</v>
      </c>
      <c r="K5" s="202" t="s">
        <v>1045</v>
      </c>
    </row>
    <row r="6" spans="1:11" x14ac:dyDescent="0.2">
      <c r="A6" t="s">
        <v>928</v>
      </c>
      <c r="B6" t="s">
        <v>300</v>
      </c>
      <c r="C6">
        <v>14</v>
      </c>
      <c r="D6" s="31">
        <v>434</v>
      </c>
      <c r="E6" s="31">
        <v>173.62481849214387</v>
      </c>
      <c r="F6" s="31">
        <v>165.50000153456219</v>
      </c>
      <c r="G6" s="31">
        <v>-8.124816957581686</v>
      </c>
      <c r="H6" s="5">
        <v>-4.6795250979336893E-2</v>
      </c>
      <c r="I6" t="str">
        <f>IF(H6&gt;10%,"Above", IF(H6&lt;-10%,"Below","Normal"))</f>
        <v>Normal</v>
      </c>
      <c r="J6" t="s">
        <v>506</v>
      </c>
      <c r="K6" s="27" t="str">
        <f>_xlfn.CONCAT(I6,"-",J6)</f>
        <v>Normal-Flat</v>
      </c>
    </row>
    <row r="7" spans="1:11" x14ac:dyDescent="0.2">
      <c r="A7" t="s">
        <v>943</v>
      </c>
      <c r="B7" t="s">
        <v>279</v>
      </c>
      <c r="C7">
        <v>3</v>
      </c>
      <c r="D7" s="31">
        <v>93</v>
      </c>
      <c r="E7" s="31">
        <v>202.84999220717768</v>
      </c>
      <c r="F7" s="31">
        <v>179.66666312903229</v>
      </c>
      <c r="G7" s="31">
        <v>-23.183329078145391</v>
      </c>
      <c r="H7" s="5">
        <v>-0.11428804519976249</v>
      </c>
      <c r="I7" t="str">
        <f t="shared" ref="I7:I59" si="0">IF(H7&gt;10%,"Above", IF(H7&lt;-10%,"Below","Normal"))</f>
        <v>Below</v>
      </c>
      <c r="J7" t="s">
        <v>1043</v>
      </c>
      <c r="K7" s="27" t="str">
        <f t="shared" ref="K7:K59" si="1">_xlfn.CONCAT(I7,"-",J7)</f>
        <v>Below-Up</v>
      </c>
    </row>
    <row r="8" spans="1:11" x14ac:dyDescent="0.2">
      <c r="A8" t="s">
        <v>953</v>
      </c>
      <c r="B8" t="s">
        <v>292</v>
      </c>
      <c r="C8">
        <v>3</v>
      </c>
      <c r="D8" s="31">
        <v>93</v>
      </c>
      <c r="E8" s="31">
        <v>213.68977143886846</v>
      </c>
      <c r="F8" s="31">
        <v>221.66665913978497</v>
      </c>
      <c r="G8" s="31">
        <v>7.9768877009165067</v>
      </c>
      <c r="H8" s="5">
        <v>3.7329291183216526E-2</v>
      </c>
      <c r="I8" t="str">
        <f t="shared" si="0"/>
        <v>Normal</v>
      </c>
      <c r="J8" t="s">
        <v>506</v>
      </c>
      <c r="K8" s="27" t="str">
        <f t="shared" si="1"/>
        <v>Normal-Flat</v>
      </c>
    </row>
    <row r="9" spans="1:11" x14ac:dyDescent="0.2">
      <c r="A9" t="s">
        <v>911</v>
      </c>
      <c r="B9" t="s">
        <v>289</v>
      </c>
      <c r="C9">
        <v>3</v>
      </c>
      <c r="D9" s="31">
        <v>51</v>
      </c>
      <c r="E9" s="31">
        <v>202.0413806226702</v>
      </c>
      <c r="F9" s="31">
        <v>176.82367843137257</v>
      </c>
      <c r="G9" s="31">
        <v>-25.217702191297633</v>
      </c>
      <c r="H9" s="5">
        <v>-0.1248145410290671</v>
      </c>
      <c r="I9" t="str">
        <f t="shared" si="0"/>
        <v>Below</v>
      </c>
      <c r="J9" t="s">
        <v>1043</v>
      </c>
      <c r="K9" s="27" t="str">
        <f t="shared" si="1"/>
        <v>Below-Up</v>
      </c>
    </row>
    <row r="10" spans="1:11" x14ac:dyDescent="0.2">
      <c r="A10" t="s">
        <v>910</v>
      </c>
      <c r="B10" t="s">
        <v>290</v>
      </c>
      <c r="C10">
        <v>3</v>
      </c>
      <c r="D10" s="31">
        <v>51</v>
      </c>
      <c r="E10" s="31">
        <v>187.84588609013511</v>
      </c>
      <c r="F10" s="31">
        <v>173.88247205882354</v>
      </c>
      <c r="G10" s="31">
        <v>-13.963414031311572</v>
      </c>
      <c r="H10" s="5">
        <v>-7.4334414886315009E-2</v>
      </c>
      <c r="I10" t="str">
        <f t="shared" si="0"/>
        <v>Normal</v>
      </c>
      <c r="J10" t="s">
        <v>1044</v>
      </c>
      <c r="K10" s="27" t="str">
        <f t="shared" si="1"/>
        <v>Normal-Down</v>
      </c>
    </row>
    <row r="11" spans="1:11" x14ac:dyDescent="0.2">
      <c r="A11" t="s">
        <v>909</v>
      </c>
      <c r="B11" t="s">
        <v>291</v>
      </c>
      <c r="C11">
        <v>3</v>
      </c>
      <c r="D11" s="31">
        <v>51</v>
      </c>
      <c r="E11" s="31">
        <v>208.35677054258082</v>
      </c>
      <c r="F11" s="31">
        <v>234.15669166666666</v>
      </c>
      <c r="G11" s="31">
        <v>25.799921124085841</v>
      </c>
      <c r="H11" s="5">
        <v>0.12382569117816712</v>
      </c>
      <c r="I11" t="str">
        <f t="shared" si="0"/>
        <v>Above</v>
      </c>
      <c r="J11" t="s">
        <v>506</v>
      </c>
      <c r="K11" s="27" t="str">
        <f t="shared" si="1"/>
        <v>Above-Flat</v>
      </c>
    </row>
    <row r="12" spans="1:11" x14ac:dyDescent="0.2">
      <c r="A12" t="s">
        <v>908</v>
      </c>
      <c r="B12" t="s">
        <v>288</v>
      </c>
      <c r="C12">
        <v>3</v>
      </c>
      <c r="D12" s="31">
        <v>51</v>
      </c>
      <c r="E12" s="31">
        <v>192.84854083463406</v>
      </c>
      <c r="F12" s="31">
        <v>194.7449259803922</v>
      </c>
      <c r="G12" s="31">
        <v>1.8963851457581313</v>
      </c>
      <c r="H12" s="5">
        <v>9.833546769660367E-3</v>
      </c>
      <c r="I12" t="str">
        <f t="shared" si="0"/>
        <v>Normal</v>
      </c>
      <c r="J12" t="s">
        <v>506</v>
      </c>
      <c r="K12" s="27" t="str">
        <f t="shared" si="1"/>
        <v>Normal-Flat</v>
      </c>
    </row>
    <row r="13" spans="1:11" x14ac:dyDescent="0.2">
      <c r="A13" t="s">
        <v>940</v>
      </c>
      <c r="B13" t="s">
        <v>275</v>
      </c>
      <c r="C13">
        <v>4</v>
      </c>
      <c r="D13" s="31">
        <v>108</v>
      </c>
      <c r="E13" s="31">
        <v>220.64852008797732</v>
      </c>
      <c r="F13" s="31">
        <v>227.45725200000001</v>
      </c>
      <c r="G13" s="31">
        <v>6.8087319120226937</v>
      </c>
      <c r="H13" s="5">
        <v>3.0857818168496691E-2</v>
      </c>
      <c r="I13" t="str">
        <f t="shared" si="0"/>
        <v>Normal</v>
      </c>
      <c r="J13" t="s">
        <v>1043</v>
      </c>
      <c r="K13" s="27" t="str">
        <f t="shared" si="1"/>
        <v>Normal-Up</v>
      </c>
    </row>
    <row r="14" spans="1:11" x14ac:dyDescent="0.2">
      <c r="A14" t="s">
        <v>931</v>
      </c>
      <c r="B14" t="s">
        <v>309</v>
      </c>
      <c r="C14">
        <v>2</v>
      </c>
      <c r="D14" s="31">
        <v>62</v>
      </c>
      <c r="E14" s="31">
        <v>191.34268727270927</v>
      </c>
      <c r="F14" s="31">
        <v>182.99999640322579</v>
      </c>
      <c r="G14" s="31">
        <v>-8.3426908694834765</v>
      </c>
      <c r="H14" s="5">
        <v>-4.360078238889338E-2</v>
      </c>
      <c r="I14" t="str">
        <f t="shared" si="0"/>
        <v>Normal</v>
      </c>
      <c r="J14" t="s">
        <v>1043</v>
      </c>
      <c r="K14" s="27" t="str">
        <f t="shared" si="1"/>
        <v>Normal-Up</v>
      </c>
    </row>
    <row r="15" spans="1:11" x14ac:dyDescent="0.2">
      <c r="A15" t="s">
        <v>959</v>
      </c>
      <c r="B15" t="s">
        <v>287</v>
      </c>
      <c r="C15">
        <v>3</v>
      </c>
      <c r="D15" s="31">
        <v>93</v>
      </c>
      <c r="E15" s="31">
        <v>213.68977143886846</v>
      </c>
      <c r="F15" s="31">
        <v>230.33333655913978</v>
      </c>
      <c r="G15" s="31">
        <v>16.643565120271319</v>
      </c>
      <c r="H15" s="5">
        <v>7.7886578324281863E-2</v>
      </c>
      <c r="I15" t="str">
        <f t="shared" si="0"/>
        <v>Normal</v>
      </c>
      <c r="J15" t="s">
        <v>506</v>
      </c>
      <c r="K15" s="27" t="str">
        <f t="shared" si="1"/>
        <v>Normal-Flat</v>
      </c>
    </row>
    <row r="16" spans="1:11" x14ac:dyDescent="0.2">
      <c r="A16" t="s">
        <v>899</v>
      </c>
      <c r="B16" t="s">
        <v>278</v>
      </c>
      <c r="C16">
        <v>4</v>
      </c>
      <c r="D16" s="31">
        <v>124</v>
      </c>
      <c r="E16" s="31">
        <v>233.65059545516993</v>
      </c>
      <c r="F16" s="31">
        <v>214.49997963709677</v>
      </c>
      <c r="G16" s="31">
        <v>-19.150615818073163</v>
      </c>
      <c r="H16" s="5">
        <v>-8.1962623637942114E-2</v>
      </c>
      <c r="I16" t="str">
        <f t="shared" si="0"/>
        <v>Normal</v>
      </c>
      <c r="J16" t="s">
        <v>506</v>
      </c>
      <c r="K16" s="27" t="str">
        <f t="shared" si="1"/>
        <v>Normal-Flat</v>
      </c>
    </row>
    <row r="17" spans="1:11" x14ac:dyDescent="0.2">
      <c r="A17" t="s">
        <v>955</v>
      </c>
      <c r="B17" t="s">
        <v>320</v>
      </c>
      <c r="C17">
        <v>2</v>
      </c>
      <c r="D17" s="31">
        <v>62</v>
      </c>
      <c r="E17" s="31">
        <v>224.61231071142868</v>
      </c>
      <c r="F17" s="31">
        <v>223.49997338709676</v>
      </c>
      <c r="G17" s="31">
        <v>-1.1123373243319179</v>
      </c>
      <c r="H17" s="5">
        <v>-4.9522544904539827E-3</v>
      </c>
      <c r="I17" t="str">
        <f t="shared" si="0"/>
        <v>Normal</v>
      </c>
      <c r="J17" t="s">
        <v>506</v>
      </c>
      <c r="K17" s="27" t="str">
        <f t="shared" si="1"/>
        <v>Normal-Flat</v>
      </c>
    </row>
    <row r="18" spans="1:11" x14ac:dyDescent="0.2">
      <c r="A18" t="s">
        <v>964</v>
      </c>
      <c r="B18" t="s">
        <v>281</v>
      </c>
      <c r="C18">
        <v>5</v>
      </c>
      <c r="D18" s="31">
        <v>155</v>
      </c>
      <c r="E18" s="31">
        <v>155.51836028777166</v>
      </c>
      <c r="F18" s="31">
        <v>114.8</v>
      </c>
      <c r="G18" s="31">
        <v>-40.71836028777166</v>
      </c>
      <c r="H18" s="5">
        <v>-0.26182349281735146</v>
      </c>
      <c r="I18" t="str">
        <f t="shared" si="0"/>
        <v>Below</v>
      </c>
      <c r="J18" t="s">
        <v>1044</v>
      </c>
      <c r="K18" s="27" t="str">
        <f t="shared" si="1"/>
        <v>Below-Down</v>
      </c>
    </row>
    <row r="19" spans="1:11" x14ac:dyDescent="0.2">
      <c r="A19" t="s">
        <v>937</v>
      </c>
      <c r="B19" t="s">
        <v>306</v>
      </c>
      <c r="C19">
        <v>2</v>
      </c>
      <c r="D19" s="31">
        <v>62</v>
      </c>
      <c r="E19" s="31">
        <v>191.34268727270927</v>
      </c>
      <c r="F19" s="31">
        <v>193.99999632258064</v>
      </c>
      <c r="G19" s="31">
        <v>2.6573090498713725</v>
      </c>
      <c r="H19" s="5">
        <v>1.3887695880867761E-2</v>
      </c>
      <c r="I19" t="str">
        <f t="shared" si="0"/>
        <v>Normal</v>
      </c>
      <c r="J19" t="s">
        <v>506</v>
      </c>
      <c r="K19" s="27" t="str">
        <f t="shared" si="1"/>
        <v>Normal-Flat</v>
      </c>
    </row>
    <row r="20" spans="1:11" x14ac:dyDescent="0.2">
      <c r="A20" t="s">
        <v>935</v>
      </c>
      <c r="B20" t="s">
        <v>305</v>
      </c>
      <c r="C20">
        <v>2</v>
      </c>
      <c r="D20" s="31">
        <v>62</v>
      </c>
      <c r="E20" s="31">
        <v>191.34268727270927</v>
      </c>
      <c r="F20" s="31">
        <v>185.50000025806452</v>
      </c>
      <c r="G20" s="31">
        <v>-5.8426870146447527</v>
      </c>
      <c r="H20" s="5">
        <v>-3.0535198903721472E-2</v>
      </c>
      <c r="I20" t="str">
        <f t="shared" si="0"/>
        <v>Normal</v>
      </c>
      <c r="J20" t="s">
        <v>506</v>
      </c>
      <c r="K20" s="27" t="str">
        <f t="shared" si="1"/>
        <v>Normal-Flat</v>
      </c>
    </row>
    <row r="21" spans="1:11" x14ac:dyDescent="0.2">
      <c r="A21" t="s">
        <v>938</v>
      </c>
      <c r="B21" t="s">
        <v>319</v>
      </c>
      <c r="C21">
        <v>2</v>
      </c>
      <c r="D21" s="31">
        <v>62</v>
      </c>
      <c r="E21" s="31">
        <v>183.04510637134717</v>
      </c>
      <c r="F21" s="31">
        <v>199.50000269354837</v>
      </c>
      <c r="G21" s="31">
        <v>16.454896322201193</v>
      </c>
      <c r="H21" s="5">
        <v>8.9895308584862277E-2</v>
      </c>
      <c r="I21" t="str">
        <f t="shared" si="0"/>
        <v>Normal</v>
      </c>
      <c r="J21" t="s">
        <v>506</v>
      </c>
      <c r="K21" s="27" t="str">
        <f t="shared" si="1"/>
        <v>Normal-Flat</v>
      </c>
    </row>
    <row r="22" spans="1:11" x14ac:dyDescent="0.2">
      <c r="A22" t="s">
        <v>946</v>
      </c>
      <c r="B22" t="s">
        <v>277</v>
      </c>
      <c r="C22">
        <v>3</v>
      </c>
      <c r="D22" s="31">
        <v>93</v>
      </c>
      <c r="E22" s="31">
        <v>202.84999220717768</v>
      </c>
      <c r="F22" s="31">
        <v>192.00000174193548</v>
      </c>
      <c r="G22" s="31">
        <v>-10.8499904652422</v>
      </c>
      <c r="H22" s="5">
        <v>-5.3487753916996617E-2</v>
      </c>
      <c r="I22" t="str">
        <f t="shared" si="0"/>
        <v>Normal</v>
      </c>
      <c r="J22" t="s">
        <v>1043</v>
      </c>
      <c r="K22" s="27" t="str">
        <f t="shared" si="1"/>
        <v>Normal-Up</v>
      </c>
    </row>
    <row r="23" spans="1:11" x14ac:dyDescent="0.2">
      <c r="A23" t="s">
        <v>929</v>
      </c>
      <c r="B23" t="s">
        <v>308</v>
      </c>
      <c r="C23">
        <v>2</v>
      </c>
      <c r="D23" s="31">
        <v>62</v>
      </c>
      <c r="E23" s="31">
        <v>191.34268727270927</v>
      </c>
      <c r="F23" s="31">
        <v>150.50000246774195</v>
      </c>
      <c r="G23" s="31">
        <v>-40.84268480496732</v>
      </c>
      <c r="H23" s="5">
        <v>-0.21345307410027481</v>
      </c>
      <c r="I23" t="str">
        <f t="shared" si="0"/>
        <v>Below</v>
      </c>
      <c r="J23" t="s">
        <v>1044</v>
      </c>
      <c r="K23" s="27" t="str">
        <f t="shared" si="1"/>
        <v>Below-Down</v>
      </c>
    </row>
    <row r="24" spans="1:11" x14ac:dyDescent="0.2">
      <c r="A24" t="s">
        <v>952</v>
      </c>
      <c r="B24" t="s">
        <v>318</v>
      </c>
      <c r="C24">
        <v>2</v>
      </c>
      <c r="D24" s="31">
        <v>62</v>
      </c>
      <c r="E24" s="31">
        <v>224.61231071142868</v>
      </c>
      <c r="F24" s="31">
        <v>221.99999758064516</v>
      </c>
      <c r="G24" s="31">
        <v>-2.6123131307835195</v>
      </c>
      <c r="H24" s="5">
        <v>-1.163032036182423E-2</v>
      </c>
      <c r="I24" t="str">
        <f t="shared" si="0"/>
        <v>Normal</v>
      </c>
      <c r="J24" t="s">
        <v>506</v>
      </c>
      <c r="K24" s="27" t="str">
        <f t="shared" si="1"/>
        <v>Normal-Flat</v>
      </c>
    </row>
    <row r="25" spans="1:11" x14ac:dyDescent="0.2">
      <c r="A25" t="s">
        <v>960</v>
      </c>
      <c r="B25" t="s">
        <v>286</v>
      </c>
      <c r="C25">
        <v>6</v>
      </c>
      <c r="D25" s="31">
        <v>186</v>
      </c>
      <c r="E25" s="31">
        <v>217.94202797169254</v>
      </c>
      <c r="F25" s="31">
        <v>229.66666935483872</v>
      </c>
      <c r="G25" s="31">
        <v>11.724641383146178</v>
      </c>
      <c r="H25" s="5">
        <v>5.3797064716076863E-2</v>
      </c>
      <c r="I25" t="str">
        <f t="shared" si="0"/>
        <v>Normal</v>
      </c>
      <c r="J25" t="s">
        <v>506</v>
      </c>
      <c r="K25" s="27" t="str">
        <f t="shared" si="1"/>
        <v>Normal-Flat</v>
      </c>
    </row>
    <row r="26" spans="1:11" x14ac:dyDescent="0.2">
      <c r="A26" t="s">
        <v>966</v>
      </c>
      <c r="B26" t="s">
        <v>280</v>
      </c>
      <c r="C26">
        <v>2</v>
      </c>
      <c r="D26" s="31">
        <v>62</v>
      </c>
      <c r="E26" s="31">
        <v>224.45085086148464</v>
      </c>
      <c r="F26" s="31">
        <v>223.00000693548387</v>
      </c>
      <c r="G26" s="31">
        <v>-1.4508439260007719</v>
      </c>
      <c r="H26" s="5">
        <v>-6.4639716019438539E-3</v>
      </c>
      <c r="I26" t="str">
        <f t="shared" si="0"/>
        <v>Normal</v>
      </c>
      <c r="J26" t="s">
        <v>506</v>
      </c>
      <c r="K26" s="27" t="str">
        <f t="shared" si="1"/>
        <v>Normal-Flat</v>
      </c>
    </row>
    <row r="27" spans="1:11" x14ac:dyDescent="0.2">
      <c r="A27" t="s">
        <v>903</v>
      </c>
      <c r="B27" t="s">
        <v>296</v>
      </c>
      <c r="C27">
        <v>4</v>
      </c>
      <c r="D27" s="31">
        <v>124</v>
      </c>
      <c r="E27" s="31">
        <v>228.51123097439213</v>
      </c>
      <c r="F27" s="31">
        <v>242.00016129032258</v>
      </c>
      <c r="G27" s="31">
        <v>13.488930315930446</v>
      </c>
      <c r="H27" s="5">
        <v>5.9029616436848432E-2</v>
      </c>
      <c r="I27" t="str">
        <f t="shared" si="0"/>
        <v>Normal</v>
      </c>
      <c r="J27" t="s">
        <v>1043</v>
      </c>
      <c r="K27" s="27" t="str">
        <f t="shared" si="1"/>
        <v>Normal-Up</v>
      </c>
    </row>
    <row r="28" spans="1:11" x14ac:dyDescent="0.2">
      <c r="A28" t="s">
        <v>902</v>
      </c>
      <c r="B28" t="s">
        <v>296</v>
      </c>
      <c r="C28">
        <v>6</v>
      </c>
      <c r="D28" s="31">
        <v>186</v>
      </c>
      <c r="E28" s="31">
        <v>226.82614146176655</v>
      </c>
      <c r="F28" s="31">
        <v>233.83326881720433</v>
      </c>
      <c r="G28" s="31">
        <v>7.007127355437774</v>
      </c>
      <c r="H28" s="5">
        <v>3.0892062573920229E-2</v>
      </c>
      <c r="I28" t="str">
        <f t="shared" si="0"/>
        <v>Normal</v>
      </c>
      <c r="J28" t="s">
        <v>1043</v>
      </c>
      <c r="K28" s="27" t="str">
        <f t="shared" si="1"/>
        <v>Normal-Up</v>
      </c>
    </row>
    <row r="29" spans="1:11" x14ac:dyDescent="0.2">
      <c r="A29" t="s">
        <v>939</v>
      </c>
      <c r="B29" t="s">
        <v>274</v>
      </c>
      <c r="C29">
        <v>4</v>
      </c>
      <c r="D29" s="31">
        <v>124</v>
      </c>
      <c r="E29" s="31">
        <v>186.67550280540573</v>
      </c>
      <c r="F29" s="31">
        <v>209.37553911290323</v>
      </c>
      <c r="G29" s="31">
        <v>22.700036307497498</v>
      </c>
      <c r="H29" s="5">
        <v>0.12160158117351086</v>
      </c>
      <c r="I29" t="str">
        <f t="shared" si="0"/>
        <v>Above</v>
      </c>
      <c r="J29" t="s">
        <v>1043</v>
      </c>
      <c r="K29" s="27" t="str">
        <f t="shared" si="1"/>
        <v>Above-Up</v>
      </c>
    </row>
    <row r="30" spans="1:11" x14ac:dyDescent="0.2">
      <c r="A30" t="s">
        <v>961</v>
      </c>
      <c r="B30" t="s">
        <v>285</v>
      </c>
      <c r="C30">
        <v>3</v>
      </c>
      <c r="D30" s="31">
        <v>93</v>
      </c>
      <c r="E30" s="31">
        <v>222.1942845045167</v>
      </c>
      <c r="F30" s="31">
        <v>238.00000000000003</v>
      </c>
      <c r="G30" s="31">
        <v>15.805715495483327</v>
      </c>
      <c r="H30" s="5">
        <v>7.1134662760247699E-2</v>
      </c>
      <c r="I30" t="str">
        <f t="shared" si="0"/>
        <v>Normal</v>
      </c>
      <c r="J30" t="s">
        <v>1043</v>
      </c>
      <c r="K30" s="27" t="str">
        <f t="shared" si="1"/>
        <v>Normal-Up</v>
      </c>
    </row>
    <row r="31" spans="1:11" x14ac:dyDescent="0.2">
      <c r="A31" t="s">
        <v>957</v>
      </c>
      <c r="B31" t="s">
        <v>321</v>
      </c>
      <c r="C31">
        <v>2</v>
      </c>
      <c r="D31" s="31">
        <v>62</v>
      </c>
      <c r="E31" s="31">
        <v>229.59021534226244</v>
      </c>
      <c r="F31" s="31">
        <v>228</v>
      </c>
      <c r="G31" s="31">
        <v>-1.5902153422624394</v>
      </c>
      <c r="H31" s="5">
        <v>-6.9263201826428892E-3</v>
      </c>
      <c r="I31" t="str">
        <f t="shared" si="0"/>
        <v>Normal</v>
      </c>
      <c r="J31" t="s">
        <v>506</v>
      </c>
      <c r="K31" s="27" t="str">
        <f t="shared" si="1"/>
        <v>Normal-Flat</v>
      </c>
    </row>
    <row r="32" spans="1:11" x14ac:dyDescent="0.2">
      <c r="A32" t="s">
        <v>934</v>
      </c>
      <c r="B32" t="s">
        <v>1205</v>
      </c>
      <c r="C32">
        <v>8</v>
      </c>
      <c r="D32" s="31">
        <v>248</v>
      </c>
      <c r="E32" s="31">
        <v>131.28862098272785</v>
      </c>
      <c r="F32" s="31">
        <v>131.25</v>
      </c>
      <c r="G32" s="31">
        <v>-3.8620982727849196E-2</v>
      </c>
      <c r="H32" s="5">
        <v>-2.9416854590109617E-4</v>
      </c>
      <c r="I32" t="str">
        <f t="shared" si="0"/>
        <v>Normal</v>
      </c>
      <c r="J32" t="s">
        <v>506</v>
      </c>
      <c r="K32" s="27" t="str">
        <f t="shared" si="1"/>
        <v>Normal-Flat</v>
      </c>
    </row>
    <row r="33" spans="1:11" x14ac:dyDescent="0.2">
      <c r="A33" t="s">
        <v>965</v>
      </c>
      <c r="B33" t="s">
        <v>1205</v>
      </c>
      <c r="C33">
        <v>5</v>
      </c>
      <c r="D33" s="31">
        <v>155</v>
      </c>
      <c r="E33" s="31">
        <v>128.0019793602394</v>
      </c>
      <c r="F33" s="31">
        <v>100.59999193548386</v>
      </c>
      <c r="G33" s="31">
        <v>-27.401987424755546</v>
      </c>
      <c r="H33" s="5">
        <v>-0.21407471635760725</v>
      </c>
      <c r="I33" t="str">
        <f t="shared" si="0"/>
        <v>Below</v>
      </c>
      <c r="J33" t="s">
        <v>1044</v>
      </c>
      <c r="K33" s="27" t="str">
        <f t="shared" si="1"/>
        <v>Below-Down</v>
      </c>
    </row>
    <row r="34" spans="1:11" x14ac:dyDescent="0.2">
      <c r="A34" t="s">
        <v>954</v>
      </c>
      <c r="B34" t="s">
        <v>284</v>
      </c>
      <c r="C34">
        <v>3</v>
      </c>
      <c r="D34" s="31">
        <v>93</v>
      </c>
      <c r="E34" s="31">
        <v>222.1942845045167</v>
      </c>
      <c r="F34" s="31">
        <v>231.66666344086025</v>
      </c>
      <c r="G34" s="31">
        <v>9.4723789363435458</v>
      </c>
      <c r="H34" s="5">
        <v>4.2631064779485785E-2</v>
      </c>
      <c r="I34" t="str">
        <f t="shared" si="0"/>
        <v>Normal</v>
      </c>
      <c r="J34" t="s">
        <v>1044</v>
      </c>
      <c r="K34" s="27" t="str">
        <f t="shared" si="1"/>
        <v>Normal-Down</v>
      </c>
    </row>
    <row r="35" spans="1:11" x14ac:dyDescent="0.2">
      <c r="A35" t="s">
        <v>907</v>
      </c>
      <c r="B35" t="s">
        <v>271</v>
      </c>
      <c r="C35">
        <v>4</v>
      </c>
      <c r="D35" s="31">
        <v>124</v>
      </c>
      <c r="E35" s="31">
        <v>213.19071358655003</v>
      </c>
      <c r="F35" s="31">
        <v>219.49998205645161</v>
      </c>
      <c r="G35" s="31">
        <v>6.309268469901582</v>
      </c>
      <c r="H35" s="5">
        <v>2.9594480752747135E-2</v>
      </c>
      <c r="I35" t="str">
        <f t="shared" si="0"/>
        <v>Normal</v>
      </c>
      <c r="J35" t="s">
        <v>506</v>
      </c>
      <c r="K35" s="27" t="str">
        <f t="shared" si="1"/>
        <v>Normal-Flat</v>
      </c>
    </row>
    <row r="36" spans="1:11" x14ac:dyDescent="0.2">
      <c r="A36" t="s">
        <v>963</v>
      </c>
      <c r="B36" t="s">
        <v>276</v>
      </c>
      <c r="C36">
        <v>6</v>
      </c>
      <c r="D36" s="31">
        <v>186</v>
      </c>
      <c r="E36" s="31">
        <v>216.36118250116039</v>
      </c>
      <c r="F36" s="31">
        <v>210.33334016129032</v>
      </c>
      <c r="G36" s="31">
        <v>-6.0278423398700625</v>
      </c>
      <c r="H36" s="5">
        <v>-2.7860091492325496E-2</v>
      </c>
      <c r="I36" t="str">
        <f t="shared" si="0"/>
        <v>Normal</v>
      </c>
      <c r="J36" t="s">
        <v>506</v>
      </c>
      <c r="K36" s="27" t="str">
        <f t="shared" si="1"/>
        <v>Normal-Flat</v>
      </c>
    </row>
    <row r="37" spans="1:11" x14ac:dyDescent="0.2">
      <c r="A37" t="s">
        <v>962</v>
      </c>
      <c r="B37" t="s">
        <v>315</v>
      </c>
      <c r="C37">
        <v>2</v>
      </c>
      <c r="D37" s="31">
        <v>62</v>
      </c>
      <c r="E37" s="31">
        <v>248.94623669727565</v>
      </c>
      <c r="F37" s="31">
        <v>180.33225967741936</v>
      </c>
      <c r="G37" s="31">
        <v>-68.613977019856293</v>
      </c>
      <c r="H37" s="5">
        <v>-0.27561765114486331</v>
      </c>
      <c r="I37" t="str">
        <f t="shared" si="0"/>
        <v>Below</v>
      </c>
      <c r="J37" t="s">
        <v>1044</v>
      </c>
      <c r="K37" s="27" t="str">
        <f t="shared" si="1"/>
        <v>Below-Down</v>
      </c>
    </row>
    <row r="38" spans="1:11" x14ac:dyDescent="0.2">
      <c r="A38" t="s">
        <v>968</v>
      </c>
      <c r="B38" t="s">
        <v>314</v>
      </c>
      <c r="C38">
        <v>4</v>
      </c>
      <c r="D38" s="31">
        <v>124</v>
      </c>
      <c r="E38" s="31">
        <v>248.94623669727565</v>
      </c>
      <c r="F38" s="31">
        <v>283.52500122580648</v>
      </c>
      <c r="G38" s="31">
        <v>34.578764528530826</v>
      </c>
      <c r="H38" s="5">
        <v>0.13890053124434013</v>
      </c>
      <c r="I38" t="str">
        <f t="shared" si="0"/>
        <v>Above</v>
      </c>
      <c r="J38" t="s">
        <v>1044</v>
      </c>
      <c r="K38" s="27" t="str">
        <f t="shared" si="1"/>
        <v>Above-Down</v>
      </c>
    </row>
    <row r="39" spans="1:11" x14ac:dyDescent="0.2">
      <c r="A39" t="s">
        <v>967</v>
      </c>
      <c r="B39" t="s">
        <v>313</v>
      </c>
      <c r="C39">
        <v>4</v>
      </c>
      <c r="D39" s="31">
        <v>124</v>
      </c>
      <c r="E39" s="31">
        <v>261.70300629574797</v>
      </c>
      <c r="F39" s="31">
        <v>247.50000072580647</v>
      </c>
      <c r="G39" s="31">
        <v>-14.203005569941496</v>
      </c>
      <c r="H39" s="5">
        <v>-5.4271465089288352E-2</v>
      </c>
      <c r="I39" t="str">
        <f t="shared" si="0"/>
        <v>Normal</v>
      </c>
      <c r="J39" t="s">
        <v>1044</v>
      </c>
      <c r="K39" s="27" t="str">
        <f t="shared" si="1"/>
        <v>Normal-Down</v>
      </c>
    </row>
    <row r="40" spans="1:11" x14ac:dyDescent="0.2">
      <c r="A40" t="s">
        <v>941</v>
      </c>
      <c r="B40" t="s">
        <v>312</v>
      </c>
      <c r="C40">
        <v>4</v>
      </c>
      <c r="D40" s="31">
        <v>124</v>
      </c>
      <c r="E40" s="31">
        <v>229.68377598091931</v>
      </c>
      <c r="F40" s="31">
        <v>243.61500553225807</v>
      </c>
      <c r="G40" s="31">
        <v>13.93122955133876</v>
      </c>
      <c r="H40" s="5">
        <v>6.0653955604143668E-2</v>
      </c>
      <c r="I40" t="str">
        <f t="shared" si="0"/>
        <v>Normal</v>
      </c>
      <c r="J40" t="s">
        <v>506</v>
      </c>
      <c r="K40" s="27" t="str">
        <f t="shared" si="1"/>
        <v>Normal-Flat</v>
      </c>
    </row>
    <row r="41" spans="1:11" x14ac:dyDescent="0.2">
      <c r="A41" t="s">
        <v>949</v>
      </c>
      <c r="B41" t="s">
        <v>310</v>
      </c>
      <c r="C41">
        <v>2</v>
      </c>
      <c r="D41" s="31">
        <v>62</v>
      </c>
      <c r="E41" s="31">
        <v>224.61231071142868</v>
      </c>
      <c r="F41" s="31">
        <v>213.00001935483871</v>
      </c>
      <c r="G41" s="31">
        <v>-11.612291356589964</v>
      </c>
      <c r="H41" s="5">
        <v>-5.1699264923679489E-2</v>
      </c>
      <c r="I41" t="str">
        <f t="shared" si="0"/>
        <v>Normal</v>
      </c>
      <c r="J41" t="s">
        <v>506</v>
      </c>
      <c r="K41" s="27" t="str">
        <f t="shared" si="1"/>
        <v>Normal-Flat</v>
      </c>
    </row>
    <row r="42" spans="1:11" x14ac:dyDescent="0.2">
      <c r="A42" t="s">
        <v>932</v>
      </c>
      <c r="B42" t="s">
        <v>299</v>
      </c>
      <c r="C42">
        <v>12</v>
      </c>
      <c r="D42" s="31">
        <v>268</v>
      </c>
      <c r="E42" s="31">
        <v>168.90416346627185</v>
      </c>
      <c r="F42" s="31">
        <v>200.04850606343282</v>
      </c>
      <c r="G42" s="31">
        <v>31.144342597160971</v>
      </c>
      <c r="H42" s="5">
        <v>0.18439061511577318</v>
      </c>
      <c r="I42" t="str">
        <f t="shared" si="0"/>
        <v>Above</v>
      </c>
      <c r="J42" t="s">
        <v>1044</v>
      </c>
      <c r="K42" s="27" t="str">
        <f t="shared" si="1"/>
        <v>Above-Down</v>
      </c>
    </row>
    <row r="43" spans="1:11" x14ac:dyDescent="0.2">
      <c r="A43" t="s">
        <v>933</v>
      </c>
      <c r="B43" t="s">
        <v>299</v>
      </c>
      <c r="C43">
        <v>6</v>
      </c>
      <c r="D43" s="31">
        <v>186</v>
      </c>
      <c r="E43" s="31">
        <v>106.83168386646724</v>
      </c>
      <c r="F43" s="31">
        <v>129.66667338709678</v>
      </c>
      <c r="G43" s="31">
        <v>22.834989520629534</v>
      </c>
      <c r="H43" s="5">
        <v>0.21374735185464086</v>
      </c>
      <c r="I43" t="str">
        <f t="shared" si="0"/>
        <v>Above</v>
      </c>
      <c r="J43" t="s">
        <v>1044</v>
      </c>
      <c r="K43" s="27" t="str">
        <f t="shared" si="1"/>
        <v>Above-Down</v>
      </c>
    </row>
    <row r="44" spans="1:11" x14ac:dyDescent="0.2">
      <c r="A44" t="s">
        <v>936</v>
      </c>
      <c r="B44" t="s">
        <v>317</v>
      </c>
      <c r="C44">
        <v>2</v>
      </c>
      <c r="D44" s="31">
        <v>62</v>
      </c>
      <c r="E44" s="31">
        <v>170.28833677287483</v>
      </c>
      <c r="F44" s="31">
        <v>188.00000203225807</v>
      </c>
      <c r="G44" s="31">
        <v>17.711665259383238</v>
      </c>
      <c r="H44" s="5">
        <v>0.10400985525512822</v>
      </c>
      <c r="I44" t="str">
        <f t="shared" si="0"/>
        <v>Above</v>
      </c>
      <c r="J44" t="s">
        <v>1043</v>
      </c>
      <c r="K44" s="27" t="str">
        <f t="shared" si="1"/>
        <v>Above-Up</v>
      </c>
    </row>
    <row r="45" spans="1:11" x14ac:dyDescent="0.2">
      <c r="A45" t="s">
        <v>930</v>
      </c>
      <c r="B45" t="s">
        <v>283</v>
      </c>
      <c r="C45">
        <v>6</v>
      </c>
      <c r="D45" s="31">
        <v>186</v>
      </c>
      <c r="E45" s="31">
        <v>200.62582040799433</v>
      </c>
      <c r="F45" s="31">
        <v>170.66666505376344</v>
      </c>
      <c r="G45" s="31">
        <v>-29.959155354230887</v>
      </c>
      <c r="H45" s="5">
        <v>-0.14932851261769647</v>
      </c>
      <c r="I45" t="str">
        <f t="shared" si="0"/>
        <v>Below</v>
      </c>
      <c r="J45" t="s">
        <v>506</v>
      </c>
      <c r="K45" s="27" t="str">
        <f t="shared" si="1"/>
        <v>Below-Flat</v>
      </c>
    </row>
    <row r="46" spans="1:11" x14ac:dyDescent="0.2">
      <c r="A46" t="s">
        <v>945</v>
      </c>
      <c r="B46" t="s">
        <v>268</v>
      </c>
      <c r="C46">
        <v>2</v>
      </c>
      <c r="D46" s="31">
        <v>62</v>
      </c>
      <c r="E46" s="31">
        <v>194.34547914152944</v>
      </c>
      <c r="F46" s="31">
        <v>191.49999343548387</v>
      </c>
      <c r="G46" s="31">
        <v>-2.8454857060455652</v>
      </c>
      <c r="H46" s="5">
        <v>-1.4641378428841039E-2</v>
      </c>
      <c r="I46" t="str">
        <f t="shared" si="0"/>
        <v>Normal</v>
      </c>
      <c r="J46" t="s">
        <v>506</v>
      </c>
      <c r="K46" s="27" t="str">
        <f t="shared" si="1"/>
        <v>Normal-Flat</v>
      </c>
    </row>
    <row r="47" spans="1:11" x14ac:dyDescent="0.2">
      <c r="A47" t="s">
        <v>906</v>
      </c>
      <c r="B47" t="s">
        <v>298</v>
      </c>
      <c r="C47">
        <v>4</v>
      </c>
      <c r="D47" s="31">
        <v>80</v>
      </c>
      <c r="E47" s="31">
        <v>250.18784853221254</v>
      </c>
      <c r="F47" s="31">
        <v>253.00012500000003</v>
      </c>
      <c r="G47" s="31">
        <v>2.8122764677874841</v>
      </c>
      <c r="H47" s="5">
        <v>1.1240659705442864E-2</v>
      </c>
      <c r="I47" t="str">
        <f t="shared" si="0"/>
        <v>Normal</v>
      </c>
      <c r="J47" t="s">
        <v>506</v>
      </c>
      <c r="K47" s="27" t="str">
        <f t="shared" si="1"/>
        <v>Normal-Flat</v>
      </c>
    </row>
    <row r="48" spans="1:11" x14ac:dyDescent="0.2">
      <c r="A48" t="s">
        <v>942</v>
      </c>
      <c r="B48" t="s">
        <v>316</v>
      </c>
      <c r="C48">
        <v>2</v>
      </c>
      <c r="D48" s="31">
        <v>62</v>
      </c>
      <c r="E48" s="31">
        <v>183.04510637134717</v>
      </c>
      <c r="F48" s="31">
        <v>260.49999706451615</v>
      </c>
      <c r="G48" s="31">
        <v>77.454890693168977</v>
      </c>
      <c r="H48" s="5">
        <v>0.42314647044447468</v>
      </c>
      <c r="I48" t="str">
        <f t="shared" si="0"/>
        <v>Above</v>
      </c>
      <c r="J48" t="s">
        <v>1043</v>
      </c>
      <c r="K48" s="27" t="str">
        <f t="shared" si="1"/>
        <v>Above-Up</v>
      </c>
    </row>
    <row r="49" spans="1:11" x14ac:dyDescent="0.2">
      <c r="A49" t="s">
        <v>905</v>
      </c>
      <c r="B49" s="296" t="s">
        <v>297</v>
      </c>
      <c r="C49">
        <v>1</v>
      </c>
      <c r="D49" s="31">
        <v>31</v>
      </c>
      <c r="E49" s="31">
        <v>228.51123097439213</v>
      </c>
      <c r="F49" s="31">
        <v>239.99991935483871</v>
      </c>
      <c r="G49" s="31">
        <v>11.488688380446575</v>
      </c>
      <c r="H49" s="5">
        <v>5.0276252643941352E-2</v>
      </c>
      <c r="I49" t="str">
        <f t="shared" si="0"/>
        <v>Normal</v>
      </c>
      <c r="J49" t="s">
        <v>506</v>
      </c>
      <c r="K49" s="27" t="str">
        <f t="shared" si="1"/>
        <v>Normal-Flat</v>
      </c>
    </row>
    <row r="50" spans="1:11" x14ac:dyDescent="0.2">
      <c r="A50" t="s">
        <v>900</v>
      </c>
      <c r="B50" s="296" t="s">
        <v>294</v>
      </c>
      <c r="C50">
        <v>6</v>
      </c>
      <c r="D50" s="31">
        <v>186</v>
      </c>
      <c r="E50" s="31">
        <v>286.51427890442403</v>
      </c>
      <c r="F50" s="31">
        <v>274.16662365591395</v>
      </c>
      <c r="G50" s="31">
        <v>-12.34765524851008</v>
      </c>
      <c r="H50" s="5">
        <v>-4.3096125246271003E-2</v>
      </c>
      <c r="I50" t="str">
        <f t="shared" si="0"/>
        <v>Normal</v>
      </c>
      <c r="J50" t="s">
        <v>1044</v>
      </c>
      <c r="K50" s="27" t="str">
        <f t="shared" si="1"/>
        <v>Normal-Down</v>
      </c>
    </row>
    <row r="51" spans="1:11" x14ac:dyDescent="0.2">
      <c r="A51" t="s">
        <v>951</v>
      </c>
      <c r="B51" t="s">
        <v>307</v>
      </c>
      <c r="C51">
        <v>2</v>
      </c>
      <c r="D51" s="31">
        <v>62</v>
      </c>
      <c r="E51" s="31">
        <v>231.30182903965783</v>
      </c>
      <c r="F51" s="31">
        <v>221.49999193548385</v>
      </c>
      <c r="G51" s="31">
        <v>-9.801837104173984</v>
      </c>
      <c r="H51" s="5">
        <v>-4.237682488232037E-2</v>
      </c>
      <c r="I51" t="str">
        <f t="shared" si="0"/>
        <v>Normal</v>
      </c>
      <c r="J51" t="s">
        <v>506</v>
      </c>
      <c r="K51" s="27" t="str">
        <f t="shared" si="1"/>
        <v>Normal-Flat</v>
      </c>
    </row>
    <row r="52" spans="1:11" x14ac:dyDescent="0.2">
      <c r="A52" t="s">
        <v>956</v>
      </c>
      <c r="B52" t="s">
        <v>303</v>
      </c>
      <c r="C52">
        <v>3</v>
      </c>
      <c r="D52" s="31">
        <v>93</v>
      </c>
      <c r="E52" s="31">
        <v>229.59021534226244</v>
      </c>
      <c r="F52" s="31">
        <v>227.666675</v>
      </c>
      <c r="G52" s="31">
        <v>-1.9235403422624415</v>
      </c>
      <c r="H52" s="5">
        <v>-8.3781459910864092E-3</v>
      </c>
      <c r="I52" t="str">
        <f t="shared" si="0"/>
        <v>Normal</v>
      </c>
      <c r="J52" t="s">
        <v>506</v>
      </c>
      <c r="K52" s="27" t="str">
        <f t="shared" si="1"/>
        <v>Normal-Flat</v>
      </c>
    </row>
    <row r="53" spans="1:11" x14ac:dyDescent="0.2">
      <c r="A53" t="s">
        <v>944</v>
      </c>
      <c r="B53" t="s">
        <v>304</v>
      </c>
      <c r="C53">
        <v>2</v>
      </c>
      <c r="D53" s="31">
        <v>62</v>
      </c>
      <c r="E53" s="31">
        <v>212.4778081709423</v>
      </c>
      <c r="F53" s="31">
        <v>199.49999032258063</v>
      </c>
      <c r="G53" s="31">
        <v>-12.977817848361667</v>
      </c>
      <c r="H53" s="5">
        <v>-6.107846254664287E-2</v>
      </c>
      <c r="I53" t="str">
        <f t="shared" si="0"/>
        <v>Normal</v>
      </c>
      <c r="J53" t="s">
        <v>1043</v>
      </c>
      <c r="K53" s="27" t="str">
        <f t="shared" si="1"/>
        <v>Normal-Up</v>
      </c>
    </row>
    <row r="54" spans="1:11" x14ac:dyDescent="0.2">
      <c r="A54" t="s">
        <v>904</v>
      </c>
      <c r="B54" t="s">
        <v>293</v>
      </c>
      <c r="C54">
        <v>2</v>
      </c>
      <c r="D54" s="31">
        <v>40</v>
      </c>
      <c r="E54" s="31">
        <v>224.67430933526785</v>
      </c>
      <c r="F54" s="31">
        <v>221.00012500000003</v>
      </c>
      <c r="G54" s="31">
        <v>-3.6741843352678245</v>
      </c>
      <c r="H54" s="5">
        <v>-1.6353379904175257E-2</v>
      </c>
      <c r="I54" t="str">
        <f t="shared" si="0"/>
        <v>Normal</v>
      </c>
      <c r="J54" t="s">
        <v>506</v>
      </c>
      <c r="K54" s="27" t="str">
        <f t="shared" si="1"/>
        <v>Normal-Flat</v>
      </c>
    </row>
    <row r="55" spans="1:11" x14ac:dyDescent="0.2">
      <c r="A55" t="s">
        <v>950</v>
      </c>
      <c r="B55" t="s">
        <v>282</v>
      </c>
      <c r="C55">
        <v>3</v>
      </c>
      <c r="D55" s="31">
        <v>93</v>
      </c>
      <c r="E55" s="31">
        <v>213.68977143886846</v>
      </c>
      <c r="F55" s="31">
        <v>214.00000322580649</v>
      </c>
      <c r="G55" s="31">
        <v>0.31023178693803288</v>
      </c>
      <c r="H55" s="5">
        <v>1.4517858522151248E-3</v>
      </c>
      <c r="I55" t="str">
        <f t="shared" si="0"/>
        <v>Normal</v>
      </c>
      <c r="J55" t="s">
        <v>506</v>
      </c>
      <c r="K55" s="27" t="str">
        <f t="shared" si="1"/>
        <v>Normal-Flat</v>
      </c>
    </row>
    <row r="56" spans="1:11" x14ac:dyDescent="0.2">
      <c r="A56" t="s">
        <v>901</v>
      </c>
      <c r="B56" t="s">
        <v>295</v>
      </c>
      <c r="C56">
        <v>6</v>
      </c>
      <c r="D56" s="31">
        <v>186</v>
      </c>
      <c r="E56" s="31">
        <v>226.82614146176655</v>
      </c>
      <c r="F56" s="31">
        <v>232.16666935483872</v>
      </c>
      <c r="G56" s="31">
        <v>5.3405278930721636</v>
      </c>
      <c r="H56" s="5">
        <v>2.3544587315445537E-2</v>
      </c>
      <c r="I56" t="str">
        <f t="shared" si="0"/>
        <v>Normal</v>
      </c>
      <c r="J56" t="s">
        <v>1044</v>
      </c>
      <c r="K56" s="27" t="str">
        <f t="shared" si="1"/>
        <v>Normal-Down</v>
      </c>
    </row>
    <row r="57" spans="1:11" x14ac:dyDescent="0.2">
      <c r="A57" t="s">
        <v>947</v>
      </c>
      <c r="B57" t="s">
        <v>302</v>
      </c>
      <c r="C57">
        <v>2</v>
      </c>
      <c r="D57" s="31">
        <v>62</v>
      </c>
      <c r="E57" s="31">
        <v>212.4778081709423</v>
      </c>
      <c r="F57" s="31">
        <v>210.50003225806452</v>
      </c>
      <c r="G57" s="31">
        <v>-1.9777759128777745</v>
      </c>
      <c r="H57" s="5">
        <v>-9.3081528367735117E-3</v>
      </c>
      <c r="I57" t="str">
        <f t="shared" si="0"/>
        <v>Normal</v>
      </c>
      <c r="J57" t="s">
        <v>1043</v>
      </c>
      <c r="K57" s="27" t="str">
        <f t="shared" si="1"/>
        <v>Normal-Up</v>
      </c>
    </row>
    <row r="58" spans="1:11" x14ac:dyDescent="0.2">
      <c r="A58" t="s">
        <v>948</v>
      </c>
      <c r="B58" t="s">
        <v>301</v>
      </c>
      <c r="C58">
        <v>2</v>
      </c>
      <c r="D58" s="31">
        <v>62</v>
      </c>
      <c r="E58" s="31">
        <v>225.23457776941464</v>
      </c>
      <c r="F58" s="31">
        <v>211.50000241935484</v>
      </c>
      <c r="G58" s="31">
        <v>-13.734575350059799</v>
      </c>
      <c r="H58" s="5">
        <v>-6.0978982383959976E-2</v>
      </c>
      <c r="I58" t="str">
        <f t="shared" si="0"/>
        <v>Normal</v>
      </c>
      <c r="J58" t="s">
        <v>506</v>
      </c>
      <c r="K58" s="27" t="str">
        <f t="shared" si="1"/>
        <v>Normal-Flat</v>
      </c>
    </row>
    <row r="59" spans="1:11" x14ac:dyDescent="0.2">
      <c r="A59" t="s">
        <v>958</v>
      </c>
      <c r="B59" t="s">
        <v>267</v>
      </c>
      <c r="C59">
        <v>3</v>
      </c>
      <c r="D59" s="31">
        <v>93</v>
      </c>
      <c r="E59" s="31">
        <v>194.34547914152944</v>
      </c>
      <c r="F59" s="31">
        <v>222.99999716129031</v>
      </c>
      <c r="G59" s="31">
        <v>28.654518019760872</v>
      </c>
      <c r="H59" s="5">
        <v>0.14744113496405856</v>
      </c>
      <c r="I59" t="str">
        <f t="shared" si="0"/>
        <v>Above</v>
      </c>
      <c r="J59" t="s">
        <v>1043</v>
      </c>
      <c r="K59" s="27" t="str">
        <f t="shared" si="1"/>
        <v>Above-Up</v>
      </c>
    </row>
  </sheetData>
  <autoFilter ref="A5:K5" xr:uid="{00000000-0009-0000-0000-000020000000}"/>
  <pageMargins left="0.7" right="0.7" top="0.75" bottom="0.75" header="0.3" footer="0.3"/>
  <pageSetup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638C-190A-442C-8DF4-6619C231CD81}">
  <dimension ref="A3:B67"/>
  <sheetViews>
    <sheetView workbookViewId="0"/>
  </sheetViews>
  <sheetFormatPr defaultRowHeight="12.75" x14ac:dyDescent="0.2"/>
  <cols>
    <col min="1" max="1" width="37.42578125" bestFit="1" customWidth="1"/>
    <col min="2" max="2" width="18.28515625" bestFit="1" customWidth="1"/>
  </cols>
  <sheetData>
    <row r="3" spans="1:2" x14ac:dyDescent="0.2">
      <c r="A3" s="156" t="s">
        <v>1212</v>
      </c>
      <c r="B3" t="s">
        <v>1222</v>
      </c>
    </row>
    <row r="4" spans="1:2" x14ac:dyDescent="0.2">
      <c r="A4" s="45" t="s">
        <v>1215</v>
      </c>
      <c r="B4" s="257">
        <v>11</v>
      </c>
    </row>
    <row r="5" spans="1:2" x14ac:dyDescent="0.2">
      <c r="A5" s="44" t="s">
        <v>939</v>
      </c>
      <c r="B5" s="257">
        <v>4</v>
      </c>
    </row>
    <row r="6" spans="1:2" x14ac:dyDescent="0.2">
      <c r="A6" s="44" t="s">
        <v>936</v>
      </c>
      <c r="B6" s="257">
        <v>2</v>
      </c>
    </row>
    <row r="7" spans="1:2" x14ac:dyDescent="0.2">
      <c r="A7" s="44" t="s">
        <v>942</v>
      </c>
      <c r="B7" s="257">
        <v>2</v>
      </c>
    </row>
    <row r="8" spans="1:2" x14ac:dyDescent="0.2">
      <c r="A8" s="44" t="s">
        <v>958</v>
      </c>
      <c r="B8" s="257">
        <v>3</v>
      </c>
    </row>
    <row r="9" spans="1:2" x14ac:dyDescent="0.2">
      <c r="A9" s="45" t="s">
        <v>1214</v>
      </c>
      <c r="B9" s="257">
        <v>3</v>
      </c>
    </row>
    <row r="10" spans="1:2" x14ac:dyDescent="0.2">
      <c r="A10" s="44" t="s">
        <v>909</v>
      </c>
      <c r="B10" s="257">
        <v>3</v>
      </c>
    </row>
    <row r="11" spans="1:2" x14ac:dyDescent="0.2">
      <c r="A11" s="45" t="s">
        <v>1213</v>
      </c>
      <c r="B11" s="257">
        <v>22</v>
      </c>
    </row>
    <row r="12" spans="1:2" x14ac:dyDescent="0.2">
      <c r="A12" s="44" t="s">
        <v>968</v>
      </c>
      <c r="B12" s="257">
        <v>4</v>
      </c>
    </row>
    <row r="13" spans="1:2" x14ac:dyDescent="0.2">
      <c r="A13" s="44" t="s">
        <v>932</v>
      </c>
      <c r="B13" s="257">
        <v>12</v>
      </c>
    </row>
    <row r="14" spans="1:2" x14ac:dyDescent="0.2">
      <c r="A14" s="44" t="s">
        <v>933</v>
      </c>
      <c r="B14" s="257">
        <v>6</v>
      </c>
    </row>
    <row r="15" spans="1:2" x14ac:dyDescent="0.2">
      <c r="A15" s="45" t="s">
        <v>1221</v>
      </c>
      <c r="B15" s="257">
        <v>26</v>
      </c>
    </row>
    <row r="16" spans="1:2" x14ac:dyDescent="0.2">
      <c r="A16" s="44" t="s">
        <v>940</v>
      </c>
      <c r="B16" s="257">
        <v>4</v>
      </c>
    </row>
    <row r="17" spans="1:2" x14ac:dyDescent="0.2">
      <c r="A17" s="44" t="s">
        <v>931</v>
      </c>
      <c r="B17" s="257">
        <v>2</v>
      </c>
    </row>
    <row r="18" spans="1:2" x14ac:dyDescent="0.2">
      <c r="A18" s="44" t="s">
        <v>946</v>
      </c>
      <c r="B18" s="257">
        <v>3</v>
      </c>
    </row>
    <row r="19" spans="1:2" x14ac:dyDescent="0.2">
      <c r="A19" s="44" t="s">
        <v>903</v>
      </c>
      <c r="B19" s="257">
        <v>4</v>
      </c>
    </row>
    <row r="20" spans="1:2" x14ac:dyDescent="0.2">
      <c r="A20" s="44" t="s">
        <v>902</v>
      </c>
      <c r="B20" s="257">
        <v>6</v>
      </c>
    </row>
    <row r="21" spans="1:2" x14ac:dyDescent="0.2">
      <c r="A21" s="44" t="s">
        <v>961</v>
      </c>
      <c r="B21" s="257">
        <v>3</v>
      </c>
    </row>
    <row r="22" spans="1:2" x14ac:dyDescent="0.2">
      <c r="A22" s="44" t="s">
        <v>944</v>
      </c>
      <c r="B22" s="257">
        <v>2</v>
      </c>
    </row>
    <row r="23" spans="1:2" x14ac:dyDescent="0.2">
      <c r="A23" s="44" t="s">
        <v>947</v>
      </c>
      <c r="B23" s="257">
        <v>2</v>
      </c>
    </row>
    <row r="24" spans="1:2" x14ac:dyDescent="0.2">
      <c r="A24" s="45" t="s">
        <v>1219</v>
      </c>
      <c r="B24" s="257">
        <v>22</v>
      </c>
    </row>
    <row r="25" spans="1:2" x14ac:dyDescent="0.2">
      <c r="A25" s="44" t="s">
        <v>910</v>
      </c>
      <c r="B25" s="257">
        <v>3</v>
      </c>
    </row>
    <row r="26" spans="1:2" x14ac:dyDescent="0.2">
      <c r="A26" s="44" t="s">
        <v>954</v>
      </c>
      <c r="B26" s="257">
        <v>3</v>
      </c>
    </row>
    <row r="27" spans="1:2" x14ac:dyDescent="0.2">
      <c r="A27" s="44" t="s">
        <v>967</v>
      </c>
      <c r="B27" s="257">
        <v>4</v>
      </c>
    </row>
    <row r="28" spans="1:2" x14ac:dyDescent="0.2">
      <c r="A28" s="44" t="s">
        <v>900</v>
      </c>
      <c r="B28" s="257">
        <v>6</v>
      </c>
    </row>
    <row r="29" spans="1:2" x14ac:dyDescent="0.2">
      <c r="A29" s="44" t="s">
        <v>901</v>
      </c>
      <c r="B29" s="257">
        <v>6</v>
      </c>
    </row>
    <row r="30" spans="1:2" x14ac:dyDescent="0.2">
      <c r="A30" s="45" t="s">
        <v>1220</v>
      </c>
      <c r="B30" s="257">
        <v>90</v>
      </c>
    </row>
    <row r="31" spans="1:2" x14ac:dyDescent="0.2">
      <c r="A31" s="44" t="s">
        <v>928</v>
      </c>
      <c r="B31" s="257">
        <v>14</v>
      </c>
    </row>
    <row r="32" spans="1:2" x14ac:dyDescent="0.2">
      <c r="A32" s="44" t="s">
        <v>953</v>
      </c>
      <c r="B32" s="257">
        <v>3</v>
      </c>
    </row>
    <row r="33" spans="1:2" x14ac:dyDescent="0.2">
      <c r="A33" s="44" t="s">
        <v>908</v>
      </c>
      <c r="B33" s="257">
        <v>3</v>
      </c>
    </row>
    <row r="34" spans="1:2" x14ac:dyDescent="0.2">
      <c r="A34" s="44" t="s">
        <v>959</v>
      </c>
      <c r="B34" s="257">
        <v>3</v>
      </c>
    </row>
    <row r="35" spans="1:2" x14ac:dyDescent="0.2">
      <c r="A35" s="44" t="s">
        <v>899</v>
      </c>
      <c r="B35" s="257">
        <v>4</v>
      </c>
    </row>
    <row r="36" spans="1:2" x14ac:dyDescent="0.2">
      <c r="A36" s="44" t="s">
        <v>955</v>
      </c>
      <c r="B36" s="257">
        <v>2</v>
      </c>
    </row>
    <row r="37" spans="1:2" x14ac:dyDescent="0.2">
      <c r="A37" s="44" t="s">
        <v>937</v>
      </c>
      <c r="B37" s="257">
        <v>2</v>
      </c>
    </row>
    <row r="38" spans="1:2" x14ac:dyDescent="0.2">
      <c r="A38" s="44" t="s">
        <v>935</v>
      </c>
      <c r="B38" s="257">
        <v>2</v>
      </c>
    </row>
    <row r="39" spans="1:2" x14ac:dyDescent="0.2">
      <c r="A39" s="44" t="s">
        <v>938</v>
      </c>
      <c r="B39" s="257">
        <v>2</v>
      </c>
    </row>
    <row r="40" spans="1:2" x14ac:dyDescent="0.2">
      <c r="A40" s="44" t="s">
        <v>952</v>
      </c>
      <c r="B40" s="257">
        <v>2</v>
      </c>
    </row>
    <row r="41" spans="1:2" x14ac:dyDescent="0.2">
      <c r="A41" s="44" t="s">
        <v>960</v>
      </c>
      <c r="B41" s="257">
        <v>6</v>
      </c>
    </row>
    <row r="42" spans="1:2" x14ac:dyDescent="0.2">
      <c r="A42" s="44" t="s">
        <v>966</v>
      </c>
      <c r="B42" s="257">
        <v>2</v>
      </c>
    </row>
    <row r="43" spans="1:2" x14ac:dyDescent="0.2">
      <c r="A43" s="44" t="s">
        <v>957</v>
      </c>
      <c r="B43" s="257">
        <v>2</v>
      </c>
    </row>
    <row r="44" spans="1:2" x14ac:dyDescent="0.2">
      <c r="A44" s="44" t="s">
        <v>934</v>
      </c>
      <c r="B44" s="257">
        <v>8</v>
      </c>
    </row>
    <row r="45" spans="1:2" x14ac:dyDescent="0.2">
      <c r="A45" s="44" t="s">
        <v>907</v>
      </c>
      <c r="B45" s="257">
        <v>4</v>
      </c>
    </row>
    <row r="46" spans="1:2" x14ac:dyDescent="0.2">
      <c r="A46" s="44" t="s">
        <v>963</v>
      </c>
      <c r="B46" s="257">
        <v>6</v>
      </c>
    </row>
    <row r="47" spans="1:2" x14ac:dyDescent="0.2">
      <c r="A47" s="44" t="s">
        <v>941</v>
      </c>
      <c r="B47" s="257">
        <v>4</v>
      </c>
    </row>
    <row r="48" spans="1:2" x14ac:dyDescent="0.2">
      <c r="A48" s="44" t="s">
        <v>949</v>
      </c>
      <c r="B48" s="257">
        <v>2</v>
      </c>
    </row>
    <row r="49" spans="1:2" x14ac:dyDescent="0.2">
      <c r="A49" s="44" t="s">
        <v>945</v>
      </c>
      <c r="B49" s="257">
        <v>2</v>
      </c>
    </row>
    <row r="50" spans="1:2" x14ac:dyDescent="0.2">
      <c r="A50" s="44" t="s">
        <v>906</v>
      </c>
      <c r="B50" s="257">
        <v>4</v>
      </c>
    </row>
    <row r="51" spans="1:2" x14ac:dyDescent="0.2">
      <c r="A51" s="44" t="s">
        <v>905</v>
      </c>
      <c r="B51" s="257">
        <v>1</v>
      </c>
    </row>
    <row r="52" spans="1:2" x14ac:dyDescent="0.2">
      <c r="A52" s="44" t="s">
        <v>951</v>
      </c>
      <c r="B52" s="257">
        <v>2</v>
      </c>
    </row>
    <row r="53" spans="1:2" x14ac:dyDescent="0.2">
      <c r="A53" s="44" t="s">
        <v>956</v>
      </c>
      <c r="B53" s="257">
        <v>3</v>
      </c>
    </row>
    <row r="54" spans="1:2" x14ac:dyDescent="0.2">
      <c r="A54" s="44" t="s">
        <v>904</v>
      </c>
      <c r="B54" s="257">
        <v>2</v>
      </c>
    </row>
    <row r="55" spans="1:2" x14ac:dyDescent="0.2">
      <c r="A55" s="44" t="s">
        <v>950</v>
      </c>
      <c r="B55" s="257">
        <v>3</v>
      </c>
    </row>
    <row r="56" spans="1:2" x14ac:dyDescent="0.2">
      <c r="A56" s="44" t="s">
        <v>948</v>
      </c>
      <c r="B56" s="257">
        <v>2</v>
      </c>
    </row>
    <row r="57" spans="1:2" x14ac:dyDescent="0.2">
      <c r="A57" s="45" t="s">
        <v>1218</v>
      </c>
      <c r="B57" s="257">
        <v>6</v>
      </c>
    </row>
    <row r="58" spans="1:2" x14ac:dyDescent="0.2">
      <c r="A58" s="44" t="s">
        <v>943</v>
      </c>
      <c r="B58" s="257">
        <v>3</v>
      </c>
    </row>
    <row r="59" spans="1:2" x14ac:dyDescent="0.2">
      <c r="A59" s="44" t="s">
        <v>911</v>
      </c>
      <c r="B59" s="257">
        <v>3</v>
      </c>
    </row>
    <row r="60" spans="1:2" x14ac:dyDescent="0.2">
      <c r="A60" s="45" t="s">
        <v>1217</v>
      </c>
      <c r="B60" s="257">
        <v>6</v>
      </c>
    </row>
    <row r="61" spans="1:2" x14ac:dyDescent="0.2">
      <c r="A61" s="44" t="s">
        <v>930</v>
      </c>
      <c r="B61" s="257">
        <v>6</v>
      </c>
    </row>
    <row r="62" spans="1:2" x14ac:dyDescent="0.2">
      <c r="A62" s="45" t="s">
        <v>1216</v>
      </c>
      <c r="B62" s="257">
        <v>14</v>
      </c>
    </row>
    <row r="63" spans="1:2" x14ac:dyDescent="0.2">
      <c r="A63" s="44" t="s">
        <v>964</v>
      </c>
      <c r="B63" s="257">
        <v>5</v>
      </c>
    </row>
    <row r="64" spans="1:2" x14ac:dyDescent="0.2">
      <c r="A64" s="44" t="s">
        <v>929</v>
      </c>
      <c r="B64" s="257">
        <v>2</v>
      </c>
    </row>
    <row r="65" spans="1:2" x14ac:dyDescent="0.2">
      <c r="A65" s="44" t="s">
        <v>965</v>
      </c>
      <c r="B65" s="257">
        <v>5</v>
      </c>
    </row>
    <row r="66" spans="1:2" x14ac:dyDescent="0.2">
      <c r="A66" s="44" t="s">
        <v>962</v>
      </c>
      <c r="B66" s="257">
        <v>2</v>
      </c>
    </row>
    <row r="67" spans="1:2" x14ac:dyDescent="0.2">
      <c r="A67" s="45" t="s">
        <v>0</v>
      </c>
      <c r="B67" s="257">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Charts</vt:lpstr>
      </vt:variant>
      <vt:variant>
        <vt:i4>4</vt:i4>
      </vt:variant>
    </vt:vector>
  </HeadingPairs>
  <TitlesOfParts>
    <vt:vector size="41" baseType="lpstr">
      <vt:lpstr>Cover</vt:lpstr>
      <vt:lpstr>EX_1</vt:lpstr>
      <vt:lpstr>EX_2</vt:lpstr>
      <vt:lpstr>EX_3</vt:lpstr>
      <vt:lpstr>Breakeven</vt:lpstr>
      <vt:lpstr>Homework 1A</vt:lpstr>
      <vt:lpstr>Homework 1B</vt:lpstr>
      <vt:lpstr>EX_4</vt:lpstr>
      <vt:lpstr>EX_5</vt:lpstr>
      <vt:lpstr>EX_6</vt:lpstr>
      <vt:lpstr>EX_7</vt:lpstr>
      <vt:lpstr>Homework 2A</vt:lpstr>
      <vt:lpstr>Homework 2B</vt:lpstr>
      <vt:lpstr>Homework 2C</vt:lpstr>
      <vt:lpstr>SlotConfidence_SD</vt:lpstr>
      <vt:lpstr>SlotConfidence_VI</vt:lpstr>
      <vt:lpstr>EX_8</vt:lpstr>
      <vt:lpstr>Case Study #1</vt:lpstr>
      <vt:lpstr>Case Study 1 Text</vt:lpstr>
      <vt:lpstr>Homework 3A</vt:lpstr>
      <vt:lpstr>Homework 3B</vt:lpstr>
      <vt:lpstr>Par Sheet Challenge</vt:lpstr>
      <vt:lpstr>Slot Simulator Link</vt:lpstr>
      <vt:lpstr>Case Study #2</vt:lpstr>
      <vt:lpstr>EX_9_data</vt:lpstr>
      <vt:lpstr>EX_9_Peer Averages</vt:lpstr>
      <vt:lpstr>Pivot Formula</vt:lpstr>
      <vt:lpstr>EX_9_Pivot</vt:lpstr>
      <vt:lpstr>EX_10_reels</vt:lpstr>
      <vt:lpstr>EX_10 and 11 RawData</vt:lpstr>
      <vt:lpstr>EX_11</vt:lpstr>
      <vt:lpstr>Case Study #3</vt:lpstr>
      <vt:lpstr>CS3_Breakeven</vt:lpstr>
      <vt:lpstr>Homework 4</vt:lpstr>
      <vt:lpstr>EX_12</vt:lpstr>
      <vt:lpstr>EX13</vt:lpstr>
      <vt:lpstr>EX13_pivot</vt:lpstr>
      <vt:lpstr>EX6-Chart1</vt:lpstr>
      <vt:lpstr>EX6-Chart2</vt:lpstr>
      <vt:lpstr>Ex6-Chart3</vt:lpstr>
      <vt:lpstr>2B-Chart1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wdunn</dc:creator>
  <cp:lastModifiedBy>wdunn</cp:lastModifiedBy>
  <dcterms:created xsi:type="dcterms:W3CDTF">2022-03-16T17:44:22Z</dcterms:created>
  <dcterms:modified xsi:type="dcterms:W3CDTF">2022-04-28T19:35:13Z</dcterms:modified>
</cp:coreProperties>
</file>