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Website Stuff/Website Models (Less than 30MB)/"/>
    </mc:Choice>
  </mc:AlternateContent>
  <xr:revisionPtr revIDLastSave="28" documentId="8_{0C075338-FBDB-4F49-8FDE-FB67845FAE0B}" xr6:coauthVersionLast="47" xr6:coauthVersionMax="47" xr10:uidLastSave="{C39ED151-4D5D-4B23-BDBC-013F8D38C197}"/>
  <bookViews>
    <workbookView xWindow="1365" yWindow="885" windowWidth="25485" windowHeight="14370" tabRatio="890" firstSheet="6" activeTab="16" xr2:uid="{C1788D07-E8B8-40B0-9CE7-81FAC08F79F6}"/>
  </bookViews>
  <sheets>
    <sheet name="Cover" sheetId="1" r:id="rId1"/>
    <sheet name="ARR Scorecard" sheetId="2" r:id="rId2"/>
    <sheet name="Var-to-Goal --&gt;" sheetId="3" r:id="rId3"/>
    <sheet name="Plan" sheetId="4" r:id="rId4"/>
    <sheet name="President's Club" sheetId="5" r:id="rId5"/>
    <sheet name="Forecast" sheetId="6" r:id="rId6"/>
    <sheet name="ARR Bookings Reporting --&gt;" sheetId="7" r:id="rId7"/>
    <sheet name="Sales Team" sheetId="8" r:id="rId8"/>
    <sheet name="Sales Rep" sheetId="9" r:id="rId9"/>
    <sheet name="Product Group" sheetId="10" r:id="rId10"/>
    <sheet name="Vertical" sheetId="11" r:id="rId11"/>
    <sheet name="Region" sheetId="12" r:id="rId12"/>
    <sheet name="Sales Origin" sheetId="13" r:id="rId13"/>
    <sheet name="Admin --&gt;" sheetId="14" r:id="rId14"/>
    <sheet name="Headcount" sheetId="15" r:id="rId15"/>
    <sheet name="Productivity" sheetId="16" r:id="rId16"/>
    <sheet name="ARR Bookings" sheetId="17" r:id="rId17"/>
    <sheet name="DB Vars" sheetId="18" r:id="rId18"/>
  </sheets>
  <definedNames>
    <definedName name="_xlnm._FilterDatabase" localSheetId="17" hidden="1">'DB Vars'!$E$4:$J$34</definedName>
    <definedName name="_xlnm._FilterDatabase" localSheetId="9" hidden="1">'Product Group'!$B$5:$O$11</definedName>
    <definedName name="_xlnm._FilterDatabase" localSheetId="8" hidden="1">'Sales Rep'!$B$5:$O$36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B29" i="18"/>
  <c r="B28" i="18"/>
  <c r="B26" i="18"/>
  <c r="B25" i="18"/>
  <c r="B24" i="18"/>
  <c r="B23" i="18"/>
  <c r="B19" i="18"/>
  <c r="B16" i="18"/>
  <c r="B9" i="18"/>
  <c r="B13" i="18" s="1"/>
  <c r="B8" i="18"/>
  <c r="B12" i="18" s="1"/>
  <c r="B6" i="18"/>
  <c r="B17" i="18" s="1"/>
  <c r="E126" i="17"/>
  <c r="F126" i="17" s="1"/>
  <c r="G126" i="17" s="1"/>
  <c r="H126" i="17" s="1"/>
  <c r="I126" i="17" s="1"/>
  <c r="D126" i="17"/>
  <c r="N123" i="17"/>
  <c r="M123" i="17"/>
  <c r="S123" i="17" s="1"/>
  <c r="L123" i="17"/>
  <c r="K123" i="17"/>
  <c r="J123" i="17"/>
  <c r="I123" i="17"/>
  <c r="R123" i="17" s="1"/>
  <c r="H123" i="17"/>
  <c r="Q123" i="17" s="1"/>
  <c r="G123" i="17"/>
  <c r="F123" i="17"/>
  <c r="E123" i="17"/>
  <c r="D123" i="17"/>
  <c r="C123" i="17"/>
  <c r="S122" i="17"/>
  <c r="N122" i="17"/>
  <c r="M122" i="17"/>
  <c r="L122" i="17"/>
  <c r="K122" i="17"/>
  <c r="J122" i="17"/>
  <c r="I122" i="17"/>
  <c r="H122" i="17"/>
  <c r="G122" i="17"/>
  <c r="F122" i="17"/>
  <c r="Q122" i="17" s="1"/>
  <c r="E122" i="17"/>
  <c r="D122" i="17"/>
  <c r="C122" i="17"/>
  <c r="P122" i="17" s="1"/>
  <c r="S121" i="17"/>
  <c r="R121" i="17"/>
  <c r="Q121" i="17"/>
  <c r="P121" i="17"/>
  <c r="U121" i="17" s="1"/>
  <c r="S120" i="17"/>
  <c r="R120" i="17"/>
  <c r="Q120" i="17"/>
  <c r="P120" i="17"/>
  <c r="S119" i="17"/>
  <c r="R119" i="17"/>
  <c r="Q119" i="17"/>
  <c r="P119" i="17"/>
  <c r="U119" i="17" s="1"/>
  <c r="S118" i="17"/>
  <c r="U118" i="17" s="1"/>
  <c r="R118" i="17"/>
  <c r="Q118" i="17"/>
  <c r="P118" i="17"/>
  <c r="S117" i="17"/>
  <c r="R117" i="17"/>
  <c r="Q117" i="17"/>
  <c r="P117" i="17"/>
  <c r="U117" i="17" s="1"/>
  <c r="S116" i="17"/>
  <c r="R116" i="17"/>
  <c r="Q116" i="17"/>
  <c r="U116" i="17" s="1"/>
  <c r="P116" i="17"/>
  <c r="S115" i="17"/>
  <c r="R115" i="17"/>
  <c r="Q115" i="17"/>
  <c r="P115" i="17"/>
  <c r="U115" i="17" s="1"/>
  <c r="M114" i="17"/>
  <c r="N114" i="17" s="1"/>
  <c r="E114" i="17"/>
  <c r="F114" i="17" s="1"/>
  <c r="G114" i="17" s="1"/>
  <c r="H114" i="17" s="1"/>
  <c r="I114" i="17" s="1"/>
  <c r="J114" i="17" s="1"/>
  <c r="K114" i="17" s="1"/>
  <c r="L114" i="17" s="1"/>
  <c r="D114" i="17"/>
  <c r="N110" i="17"/>
  <c r="M110" i="17"/>
  <c r="S110" i="17" s="1"/>
  <c r="L110" i="17"/>
  <c r="K110" i="17"/>
  <c r="J110" i="17"/>
  <c r="I110" i="17"/>
  <c r="R110" i="17" s="1"/>
  <c r="H110" i="17"/>
  <c r="G110" i="17"/>
  <c r="F110" i="17"/>
  <c r="Q110" i="17" s="1"/>
  <c r="E110" i="17"/>
  <c r="D110" i="17"/>
  <c r="C110" i="17"/>
  <c r="S109" i="17"/>
  <c r="N109" i="17"/>
  <c r="M109" i="17"/>
  <c r="L109" i="17"/>
  <c r="K109" i="17"/>
  <c r="J109" i="17"/>
  <c r="I109" i="17"/>
  <c r="H109" i="17"/>
  <c r="G109" i="17"/>
  <c r="F109" i="17"/>
  <c r="Q109" i="17" s="1"/>
  <c r="E109" i="17"/>
  <c r="D109" i="17"/>
  <c r="C109" i="17"/>
  <c r="P109" i="17" s="1"/>
  <c r="S108" i="17"/>
  <c r="R108" i="17"/>
  <c r="Q108" i="17"/>
  <c r="P108" i="17"/>
  <c r="U108" i="17" s="1"/>
  <c r="S107" i="17"/>
  <c r="R107" i="17"/>
  <c r="Q107" i="17"/>
  <c r="U107" i="17" s="1"/>
  <c r="P107" i="17"/>
  <c r="S106" i="17"/>
  <c r="R106" i="17"/>
  <c r="Q106" i="17"/>
  <c r="P106" i="17"/>
  <c r="U106" i="17" s="1"/>
  <c r="S105" i="17"/>
  <c r="U105" i="17" s="1"/>
  <c r="R105" i="17"/>
  <c r="Q105" i="17"/>
  <c r="P105" i="17"/>
  <c r="S104" i="17"/>
  <c r="R104" i="17"/>
  <c r="Q104" i="17"/>
  <c r="P104" i="17"/>
  <c r="U104" i="17" s="1"/>
  <c r="S103" i="17"/>
  <c r="R103" i="17"/>
  <c r="Q103" i="17"/>
  <c r="P103" i="17"/>
  <c r="U103" i="17" s="1"/>
  <c r="S102" i="17"/>
  <c r="R102" i="17"/>
  <c r="Q102" i="17"/>
  <c r="P102" i="17"/>
  <c r="M101" i="17"/>
  <c r="N101" i="17" s="1"/>
  <c r="E101" i="17"/>
  <c r="F101" i="17" s="1"/>
  <c r="G101" i="17" s="1"/>
  <c r="H101" i="17" s="1"/>
  <c r="I101" i="17" s="1"/>
  <c r="J101" i="17" s="1"/>
  <c r="K101" i="17" s="1"/>
  <c r="L101" i="17" s="1"/>
  <c r="D101" i="17"/>
  <c r="C92" i="17"/>
  <c r="D88" i="17"/>
  <c r="D72" i="17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U68" i="17"/>
  <c r="N68" i="17"/>
  <c r="M68" i="17"/>
  <c r="L68" i="17"/>
  <c r="S68" i="17" s="1"/>
  <c r="K68" i="17"/>
  <c r="J68" i="17"/>
  <c r="I68" i="17"/>
  <c r="R68" i="17" s="1"/>
  <c r="H68" i="17"/>
  <c r="G68" i="17"/>
  <c r="Q68" i="17" s="1"/>
  <c r="F68" i="17"/>
  <c r="E68" i="17"/>
  <c r="D68" i="17"/>
  <c r="C68" i="17"/>
  <c r="P68" i="17" s="1"/>
  <c r="N67" i="17"/>
  <c r="S67" i="17" s="1"/>
  <c r="M67" i="17"/>
  <c r="L67" i="17"/>
  <c r="K67" i="17"/>
  <c r="J67" i="17"/>
  <c r="I67" i="17"/>
  <c r="R67" i="17" s="1"/>
  <c r="H67" i="17"/>
  <c r="G67" i="17"/>
  <c r="F67" i="17"/>
  <c r="Q67" i="17" s="1"/>
  <c r="E67" i="17"/>
  <c r="D67" i="17"/>
  <c r="C67" i="17"/>
  <c r="P67" i="17" s="1"/>
  <c r="S66" i="17"/>
  <c r="R66" i="17"/>
  <c r="Q66" i="17"/>
  <c r="P66" i="17"/>
  <c r="S65" i="17"/>
  <c r="R65" i="17"/>
  <c r="Q65" i="17"/>
  <c r="P65" i="17"/>
  <c r="S64" i="17"/>
  <c r="R64" i="17"/>
  <c r="Q64" i="17"/>
  <c r="P64" i="17"/>
  <c r="U63" i="17"/>
  <c r="S63" i="17"/>
  <c r="R63" i="17"/>
  <c r="Q63" i="17"/>
  <c r="P63" i="17"/>
  <c r="U62" i="17"/>
  <c r="S62" i="17"/>
  <c r="R62" i="17"/>
  <c r="Q62" i="17"/>
  <c r="P62" i="17"/>
  <c r="S61" i="17"/>
  <c r="R61" i="17"/>
  <c r="Q61" i="17"/>
  <c r="U61" i="17" s="1"/>
  <c r="P61" i="17"/>
  <c r="S60" i="17"/>
  <c r="U60" i="17" s="1"/>
  <c r="R60" i="17"/>
  <c r="Q60" i="17"/>
  <c r="P60" i="17"/>
  <c r="I59" i="17"/>
  <c r="J59" i="17" s="1"/>
  <c r="K59" i="17" s="1"/>
  <c r="L59" i="17" s="1"/>
  <c r="M59" i="17" s="1"/>
  <c r="N59" i="17" s="1"/>
  <c r="D59" i="17"/>
  <c r="E59" i="17" s="1"/>
  <c r="F59" i="17" s="1"/>
  <c r="G59" i="17" s="1"/>
  <c r="H59" i="17" s="1"/>
  <c r="C56" i="17"/>
  <c r="C48" i="17"/>
  <c r="E47" i="17"/>
  <c r="D47" i="17"/>
  <c r="P40" i="17"/>
  <c r="N40" i="17"/>
  <c r="M40" i="17"/>
  <c r="L40" i="17"/>
  <c r="K40" i="17"/>
  <c r="J40" i="17"/>
  <c r="I40" i="17"/>
  <c r="R40" i="17" s="1"/>
  <c r="H40" i="17"/>
  <c r="G40" i="17"/>
  <c r="Q40" i="17" s="1"/>
  <c r="F40" i="17"/>
  <c r="E40" i="17"/>
  <c r="D40" i="17"/>
  <c r="C40" i="17"/>
  <c r="N39" i="17"/>
  <c r="I39" i="17"/>
  <c r="F39" i="17"/>
  <c r="E39" i="17"/>
  <c r="S38" i="17"/>
  <c r="R38" i="17"/>
  <c r="Q38" i="17"/>
  <c r="P38" i="17"/>
  <c r="U38" i="17" s="1"/>
  <c r="S37" i="17"/>
  <c r="R37" i="17"/>
  <c r="Q37" i="17"/>
  <c r="P37" i="17"/>
  <c r="U37" i="17" s="1"/>
  <c r="S36" i="17"/>
  <c r="R36" i="17"/>
  <c r="Q36" i="17"/>
  <c r="P36" i="17"/>
  <c r="Q35" i="17"/>
  <c r="N35" i="17"/>
  <c r="M35" i="17"/>
  <c r="L35" i="17"/>
  <c r="S35" i="17" s="1"/>
  <c r="K35" i="17"/>
  <c r="J35" i="17"/>
  <c r="I35" i="17"/>
  <c r="H35" i="17"/>
  <c r="G35" i="17"/>
  <c r="F35" i="17"/>
  <c r="E35" i="17"/>
  <c r="D35" i="17"/>
  <c r="P35" i="17" s="1"/>
  <c r="C35" i="17"/>
  <c r="U34" i="17"/>
  <c r="S34" i="17"/>
  <c r="R34" i="17"/>
  <c r="Q34" i="17"/>
  <c r="P34" i="17"/>
  <c r="S33" i="17"/>
  <c r="R33" i="17"/>
  <c r="Q33" i="17"/>
  <c r="U33" i="17" s="1"/>
  <c r="P33" i="17"/>
  <c r="N32" i="17"/>
  <c r="M32" i="17"/>
  <c r="M39" i="17" s="1"/>
  <c r="L32" i="17"/>
  <c r="K32" i="17"/>
  <c r="K39" i="17" s="1"/>
  <c r="J32" i="17"/>
  <c r="I32" i="17"/>
  <c r="H32" i="17"/>
  <c r="H39" i="17" s="1"/>
  <c r="G32" i="17"/>
  <c r="G39" i="17" s="1"/>
  <c r="Q39" i="17" s="1"/>
  <c r="F32" i="17"/>
  <c r="E32" i="17"/>
  <c r="D32" i="17"/>
  <c r="C32" i="17"/>
  <c r="C39" i="17" s="1"/>
  <c r="F31" i="17"/>
  <c r="G31" i="17" s="1"/>
  <c r="H31" i="17" s="1"/>
  <c r="I31" i="17" s="1"/>
  <c r="J31" i="17" s="1"/>
  <c r="K31" i="17" s="1"/>
  <c r="L31" i="17" s="1"/>
  <c r="M31" i="17" s="1"/>
  <c r="N31" i="17" s="1"/>
  <c r="E31" i="17"/>
  <c r="D31" i="17"/>
  <c r="R27" i="17"/>
  <c r="N27" i="17"/>
  <c r="M27" i="17"/>
  <c r="L27" i="17"/>
  <c r="K27" i="17"/>
  <c r="J27" i="17"/>
  <c r="I27" i="17"/>
  <c r="H27" i="17"/>
  <c r="G27" i="17"/>
  <c r="F27" i="17"/>
  <c r="Q27" i="17" s="1"/>
  <c r="E27" i="17"/>
  <c r="P27" i="17" s="1"/>
  <c r="D27" i="17"/>
  <c r="C27" i="17"/>
  <c r="N26" i="17"/>
  <c r="M26" i="17"/>
  <c r="L26" i="17"/>
  <c r="K26" i="17"/>
  <c r="J26" i="17"/>
  <c r="I26" i="17"/>
  <c r="R26" i="17" s="1"/>
  <c r="H26" i="17"/>
  <c r="G26" i="17"/>
  <c r="F26" i="17"/>
  <c r="Q26" i="17" s="1"/>
  <c r="E26" i="17"/>
  <c r="P26" i="17" s="1"/>
  <c r="D26" i="17"/>
  <c r="C26" i="17"/>
  <c r="S25" i="17"/>
  <c r="R25" i="17"/>
  <c r="Q25" i="17"/>
  <c r="P25" i="17"/>
  <c r="U25" i="17" s="1"/>
  <c r="U24" i="17"/>
  <c r="S24" i="17"/>
  <c r="R24" i="17"/>
  <c r="Q24" i="17"/>
  <c r="P24" i="17"/>
  <c r="S23" i="17"/>
  <c r="R23" i="17"/>
  <c r="Q23" i="17"/>
  <c r="P23" i="17"/>
  <c r="S22" i="17"/>
  <c r="R22" i="17"/>
  <c r="Q22" i="17"/>
  <c r="P22" i="17"/>
  <c r="U21" i="17"/>
  <c r="S21" i="17"/>
  <c r="R21" i="17"/>
  <c r="Q21" i="17"/>
  <c r="P21" i="17"/>
  <c r="S20" i="17"/>
  <c r="R20" i="17"/>
  <c r="Q20" i="17"/>
  <c r="P20" i="17"/>
  <c r="S19" i="17"/>
  <c r="R19" i="17"/>
  <c r="Q19" i="17"/>
  <c r="P19" i="17"/>
  <c r="U19" i="17" s="1"/>
  <c r="K18" i="17"/>
  <c r="L18" i="17" s="1"/>
  <c r="M18" i="17" s="1"/>
  <c r="N18" i="17" s="1"/>
  <c r="E18" i="17"/>
  <c r="F18" i="17" s="1"/>
  <c r="G18" i="17" s="1"/>
  <c r="H18" i="17" s="1"/>
  <c r="I18" i="17" s="1"/>
  <c r="J18" i="17" s="1"/>
  <c r="D18" i="17"/>
  <c r="C6" i="17"/>
  <c r="D6" i="17"/>
  <c r="E5" i="17"/>
  <c r="D5" i="17"/>
  <c r="AA34" i="16"/>
  <c r="R34" i="16"/>
  <c r="X32" i="16"/>
  <c r="R32" i="16"/>
  <c r="U30" i="16"/>
  <c r="G27" i="16"/>
  <c r="H27" i="16" s="1"/>
  <c r="I27" i="16" s="1"/>
  <c r="J27" i="16" s="1"/>
  <c r="K27" i="16" s="1"/>
  <c r="L27" i="16" s="1"/>
  <c r="M27" i="16" s="1"/>
  <c r="N27" i="16" s="1"/>
  <c r="O27" i="16" s="1"/>
  <c r="F27" i="16"/>
  <c r="E27" i="16"/>
  <c r="R23" i="16"/>
  <c r="AA19" i="16"/>
  <c r="I16" i="16"/>
  <c r="J16" i="16" s="1"/>
  <c r="K16" i="16" s="1"/>
  <c r="L16" i="16" s="1"/>
  <c r="M16" i="16" s="1"/>
  <c r="N16" i="16" s="1"/>
  <c r="O16" i="16" s="1"/>
  <c r="H16" i="16"/>
  <c r="F16" i="16"/>
  <c r="G16" i="16" s="1"/>
  <c r="E16" i="16"/>
  <c r="AA12" i="16"/>
  <c r="R12" i="16"/>
  <c r="I5" i="16"/>
  <c r="J5" i="16" s="1"/>
  <c r="K5" i="16" s="1"/>
  <c r="L5" i="16" s="1"/>
  <c r="M5" i="16" s="1"/>
  <c r="N5" i="16" s="1"/>
  <c r="O5" i="16" s="1"/>
  <c r="F5" i="16"/>
  <c r="G5" i="16" s="1"/>
  <c r="H5" i="16" s="1"/>
  <c r="E5" i="16"/>
  <c r="O35" i="15"/>
  <c r="N35" i="15"/>
  <c r="F35" i="15"/>
  <c r="D35" i="15"/>
  <c r="Z34" i="15"/>
  <c r="X34" i="15"/>
  <c r="W34" i="15"/>
  <c r="X34" i="16" s="1"/>
  <c r="T34" i="15"/>
  <c r="U34" i="15" s="1"/>
  <c r="R34" i="15"/>
  <c r="Q34" i="15"/>
  <c r="Z33" i="15"/>
  <c r="X33" i="15"/>
  <c r="W33" i="15"/>
  <c r="X33" i="16" s="1"/>
  <c r="U33" i="15"/>
  <c r="T33" i="15"/>
  <c r="U33" i="16" s="1"/>
  <c r="Q33" i="15"/>
  <c r="AA32" i="15"/>
  <c r="Z32" i="15"/>
  <c r="X32" i="15"/>
  <c r="W32" i="15"/>
  <c r="T32" i="15"/>
  <c r="R32" i="15"/>
  <c r="Q32" i="15"/>
  <c r="W31" i="15"/>
  <c r="X31" i="15" s="1"/>
  <c r="T31" i="15"/>
  <c r="U31" i="16" s="1"/>
  <c r="O31" i="15"/>
  <c r="N31" i="15"/>
  <c r="M31" i="15"/>
  <c r="L31" i="15"/>
  <c r="K31" i="15"/>
  <c r="J31" i="15"/>
  <c r="I31" i="15"/>
  <c r="H31" i="15"/>
  <c r="G31" i="15"/>
  <c r="F31" i="15"/>
  <c r="E31" i="15"/>
  <c r="D31" i="15"/>
  <c r="AD30" i="15"/>
  <c r="AC30" i="15"/>
  <c r="AD30" i="16" s="1"/>
  <c r="AA30" i="15"/>
  <c r="Z30" i="15"/>
  <c r="AA30" i="16" s="1"/>
  <c r="W30" i="15"/>
  <c r="T30" i="15"/>
  <c r="U30" i="15" s="1"/>
  <c r="Q30" i="15"/>
  <c r="AC29" i="15"/>
  <c r="AC28" i="15" s="1"/>
  <c r="AD28" i="16" s="1"/>
  <c r="AA29" i="15"/>
  <c r="Z29" i="15"/>
  <c r="AA29" i="16" s="1"/>
  <c r="W29" i="15"/>
  <c r="X18" i="15" s="1"/>
  <c r="T29" i="15"/>
  <c r="U29" i="16" s="1"/>
  <c r="Q29" i="15"/>
  <c r="Q28" i="15" s="1"/>
  <c r="T28" i="15"/>
  <c r="O28" i="15"/>
  <c r="N28" i="15"/>
  <c r="M28" i="15"/>
  <c r="M35" i="15" s="1"/>
  <c r="L28" i="15"/>
  <c r="L35" i="15" s="1"/>
  <c r="K28" i="15"/>
  <c r="J28" i="15"/>
  <c r="J35" i="15" s="1"/>
  <c r="I28" i="15"/>
  <c r="I35" i="15" s="1"/>
  <c r="H28" i="15"/>
  <c r="G28" i="15"/>
  <c r="G35" i="15" s="1"/>
  <c r="F28" i="15"/>
  <c r="E28" i="15"/>
  <c r="D28" i="15"/>
  <c r="F27" i="15"/>
  <c r="G27" i="15" s="1"/>
  <c r="H27" i="15" s="1"/>
  <c r="I27" i="15" s="1"/>
  <c r="J27" i="15" s="1"/>
  <c r="K27" i="15" s="1"/>
  <c r="L27" i="15" s="1"/>
  <c r="M27" i="15" s="1"/>
  <c r="N27" i="15" s="1"/>
  <c r="O27" i="15" s="1"/>
  <c r="E27" i="15"/>
  <c r="K24" i="15"/>
  <c r="J24" i="15"/>
  <c r="I24" i="15"/>
  <c r="AC23" i="15"/>
  <c r="AA23" i="15"/>
  <c r="Z23" i="15"/>
  <c r="W23" i="15"/>
  <c r="T23" i="15"/>
  <c r="U23" i="15" s="1"/>
  <c r="R23" i="15"/>
  <c r="Q23" i="15"/>
  <c r="Z22" i="15"/>
  <c r="Z20" i="15" s="1"/>
  <c r="W22" i="15"/>
  <c r="X22" i="16" s="1"/>
  <c r="T22" i="15"/>
  <c r="U22" i="16" s="1"/>
  <c r="R22" i="15"/>
  <c r="Q22" i="15"/>
  <c r="AC21" i="15"/>
  <c r="Z21" i="15"/>
  <c r="AA21" i="15" s="1"/>
  <c r="W21" i="15"/>
  <c r="W20" i="15" s="1"/>
  <c r="T21" i="15"/>
  <c r="Q21" i="15"/>
  <c r="X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AC19" i="15"/>
  <c r="AD19" i="15" s="1"/>
  <c r="Z19" i="15"/>
  <c r="AA19" i="15" s="1"/>
  <c r="X19" i="15"/>
  <c r="W19" i="15"/>
  <c r="U19" i="15"/>
  <c r="T19" i="15"/>
  <c r="Q19" i="15"/>
  <c r="Z18" i="15"/>
  <c r="AA18" i="15" s="1"/>
  <c r="W18" i="15"/>
  <c r="T18" i="15"/>
  <c r="Q18" i="15"/>
  <c r="W17" i="15"/>
  <c r="Q17" i="15"/>
  <c r="O17" i="15"/>
  <c r="N17" i="15"/>
  <c r="M17" i="15"/>
  <c r="L17" i="15"/>
  <c r="K17" i="15"/>
  <c r="J17" i="15"/>
  <c r="I17" i="15"/>
  <c r="H17" i="15"/>
  <c r="H24" i="15" s="1"/>
  <c r="G17" i="15"/>
  <c r="F17" i="15"/>
  <c r="E17" i="15"/>
  <c r="D17" i="15"/>
  <c r="D24" i="15" s="1"/>
  <c r="H16" i="15"/>
  <c r="I16" i="15" s="1"/>
  <c r="J16" i="15" s="1"/>
  <c r="K16" i="15" s="1"/>
  <c r="L16" i="15" s="1"/>
  <c r="M16" i="15" s="1"/>
  <c r="N16" i="15" s="1"/>
  <c r="O16" i="15" s="1"/>
  <c r="E16" i="15"/>
  <c r="F16" i="15" s="1"/>
  <c r="G16" i="15" s="1"/>
  <c r="AA12" i="15"/>
  <c r="Z12" i="15"/>
  <c r="W12" i="15"/>
  <c r="U12" i="15"/>
  <c r="T12" i="15"/>
  <c r="Q12" i="15"/>
  <c r="R12" i="15" s="1"/>
  <c r="O12" i="15"/>
  <c r="M12" i="15" s="1"/>
  <c r="L12" i="15"/>
  <c r="K12" i="15"/>
  <c r="J12" i="15"/>
  <c r="F12" i="15"/>
  <c r="Z11" i="15"/>
  <c r="AC11" i="15" s="1"/>
  <c r="W11" i="15"/>
  <c r="X11" i="15" s="1"/>
  <c r="T11" i="15"/>
  <c r="R11" i="15"/>
  <c r="Q11" i="15"/>
  <c r="R11" i="16" s="1"/>
  <c r="L11" i="15"/>
  <c r="I11" i="15"/>
  <c r="G11" i="15" s="1"/>
  <c r="H11" i="15"/>
  <c r="Z10" i="15"/>
  <c r="W10" i="15"/>
  <c r="U10" i="15"/>
  <c r="T10" i="15"/>
  <c r="Q10" i="15"/>
  <c r="Q9" i="15" s="1"/>
  <c r="F10" i="15"/>
  <c r="D10" i="15" s="1"/>
  <c r="W9" i="15"/>
  <c r="X9" i="16" s="1"/>
  <c r="T9" i="15"/>
  <c r="AA8" i="15"/>
  <c r="Z8" i="15"/>
  <c r="AC8" i="15" s="1"/>
  <c r="W8" i="15"/>
  <c r="T8" i="15"/>
  <c r="Q8" i="15"/>
  <c r="O8" i="15"/>
  <c r="N8" i="15" s="1"/>
  <c r="L8" i="15"/>
  <c r="F8" i="15"/>
  <c r="D8" i="15"/>
  <c r="AC7" i="15"/>
  <c r="Z7" i="15"/>
  <c r="X7" i="15"/>
  <c r="W7" i="15"/>
  <c r="T7" i="15"/>
  <c r="T6" i="15" s="1"/>
  <c r="Q7" i="15"/>
  <c r="R7" i="16" s="1"/>
  <c r="Z6" i="15"/>
  <c r="Q6" i="15"/>
  <c r="Q13" i="15" s="1"/>
  <c r="F5" i="15"/>
  <c r="G5" i="15" s="1"/>
  <c r="H5" i="15" s="1"/>
  <c r="I5" i="15" s="1"/>
  <c r="J5" i="15" s="1"/>
  <c r="K5" i="15" s="1"/>
  <c r="L5" i="15" s="1"/>
  <c r="M5" i="15" s="1"/>
  <c r="N5" i="15" s="1"/>
  <c r="O5" i="15" s="1"/>
  <c r="E5" i="15"/>
  <c r="Q22" i="13"/>
  <c r="D26" i="13"/>
  <c r="F21" i="13"/>
  <c r="E21" i="13"/>
  <c r="D18" i="13"/>
  <c r="E13" i="13"/>
  <c r="F13" i="13" s="1"/>
  <c r="G13" i="13" s="1"/>
  <c r="D10" i="13"/>
  <c r="E5" i="13"/>
  <c r="E25" i="12"/>
  <c r="F15" i="12"/>
  <c r="E15" i="12"/>
  <c r="F5" i="12"/>
  <c r="E5" i="12"/>
  <c r="D32" i="11"/>
  <c r="E25" i="11"/>
  <c r="E15" i="11"/>
  <c r="F5" i="11"/>
  <c r="Q11" i="11" s="1"/>
  <c r="E5" i="11"/>
  <c r="E25" i="10"/>
  <c r="D22" i="10"/>
  <c r="F15" i="10"/>
  <c r="E15" i="10"/>
  <c r="F5" i="10"/>
  <c r="E5" i="10"/>
  <c r="Q95" i="9"/>
  <c r="Q91" i="9"/>
  <c r="Q89" i="9"/>
  <c r="Q84" i="9"/>
  <c r="Q80" i="9"/>
  <c r="G76" i="9"/>
  <c r="F76" i="9"/>
  <c r="E76" i="9"/>
  <c r="E41" i="9"/>
  <c r="E5" i="9"/>
  <c r="X34" i="8"/>
  <c r="Z34" i="8"/>
  <c r="AA34" i="8" s="1"/>
  <c r="W34" i="8"/>
  <c r="T34" i="8"/>
  <c r="U34" i="8" s="1"/>
  <c r="Q34" i="8"/>
  <c r="Q33" i="8"/>
  <c r="R33" i="8" s="1"/>
  <c r="Z33" i="8"/>
  <c r="AA33" i="8" s="1"/>
  <c r="T33" i="8"/>
  <c r="U33" i="8" s="1"/>
  <c r="E31" i="8"/>
  <c r="Q32" i="8"/>
  <c r="O31" i="8"/>
  <c r="N31" i="8"/>
  <c r="F31" i="8"/>
  <c r="L31" i="8"/>
  <c r="K31" i="8"/>
  <c r="K35" i="8" s="1"/>
  <c r="I31" i="8"/>
  <c r="D31" i="8"/>
  <c r="X30" i="8"/>
  <c r="R30" i="8"/>
  <c r="Q30" i="8"/>
  <c r="W30" i="8"/>
  <c r="T30" i="8"/>
  <c r="U30" i="8" s="1"/>
  <c r="L28" i="8"/>
  <c r="L35" i="8" s="1"/>
  <c r="H28" i="8"/>
  <c r="Q29" i="8"/>
  <c r="N28" i="8"/>
  <c r="N35" i="8" s="1"/>
  <c r="M28" i="8"/>
  <c r="K28" i="8"/>
  <c r="I28" i="8"/>
  <c r="I35" i="8" s="1"/>
  <c r="E28" i="8"/>
  <c r="D28" i="8"/>
  <c r="D35" i="8" s="1"/>
  <c r="E27" i="8"/>
  <c r="F27" i="8" s="1"/>
  <c r="G27" i="8" s="1"/>
  <c r="H27" i="8" s="1"/>
  <c r="I27" i="8" s="1"/>
  <c r="J27" i="8" s="1"/>
  <c r="K27" i="8" s="1"/>
  <c r="L27" i="8" s="1"/>
  <c r="M27" i="8" s="1"/>
  <c r="N27" i="8" s="1"/>
  <c r="O27" i="8" s="1"/>
  <c r="T23" i="8"/>
  <c r="U23" i="8" s="1"/>
  <c r="Q23" i="8"/>
  <c r="Q22" i="8"/>
  <c r="Z22" i="8"/>
  <c r="AA22" i="8" s="1"/>
  <c r="T22" i="8"/>
  <c r="Q21" i="8"/>
  <c r="R21" i="8" s="1"/>
  <c r="Z21" i="8"/>
  <c r="M20" i="8"/>
  <c r="W21" i="8"/>
  <c r="I20" i="8"/>
  <c r="F20" i="8"/>
  <c r="E20" i="8"/>
  <c r="D20" i="8"/>
  <c r="O20" i="8"/>
  <c r="L20" i="8"/>
  <c r="K20" i="8"/>
  <c r="J20" i="8"/>
  <c r="Z19" i="8"/>
  <c r="R18" i="8"/>
  <c r="Q18" i="8"/>
  <c r="Z18" i="8"/>
  <c r="Z17" i="8" s="1"/>
  <c r="E17" i="8"/>
  <c r="E24" i="8" s="1"/>
  <c r="O17" i="8"/>
  <c r="N17" i="8"/>
  <c r="M17" i="8"/>
  <c r="K17" i="8"/>
  <c r="G17" i="8"/>
  <c r="F17" i="8"/>
  <c r="E16" i="8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W12" i="8"/>
  <c r="Q12" i="8"/>
  <c r="T12" i="8"/>
  <c r="Z11" i="8"/>
  <c r="AA11" i="8" s="1"/>
  <c r="W11" i="8"/>
  <c r="T11" i="8"/>
  <c r="Q11" i="8"/>
  <c r="Q10" i="8"/>
  <c r="H9" i="8"/>
  <c r="N9" i="8"/>
  <c r="M9" i="8"/>
  <c r="L9" i="8"/>
  <c r="I9" i="8"/>
  <c r="F9" i="8"/>
  <c r="E9" i="8"/>
  <c r="W8" i="8"/>
  <c r="Z8" i="8"/>
  <c r="AA8" i="8" s="1"/>
  <c r="K6" i="8"/>
  <c r="T8" i="8"/>
  <c r="G6" i="8"/>
  <c r="Q8" i="8"/>
  <c r="T7" i="8"/>
  <c r="N6" i="8"/>
  <c r="N13" i="8" s="1"/>
  <c r="F6" i="8"/>
  <c r="F13" i="8" s="1"/>
  <c r="Q7" i="8"/>
  <c r="O6" i="8"/>
  <c r="L6" i="8"/>
  <c r="L13" i="8" s="1"/>
  <c r="I6" i="8"/>
  <c r="I13" i="8" s="1"/>
  <c r="D6" i="8"/>
  <c r="K5" i="8"/>
  <c r="L5" i="8" s="1"/>
  <c r="M5" i="8" s="1"/>
  <c r="N5" i="8" s="1"/>
  <c r="O5" i="8" s="1"/>
  <c r="F5" i="8"/>
  <c r="G5" i="8" s="1"/>
  <c r="H5" i="8" s="1"/>
  <c r="I5" i="8" s="1"/>
  <c r="J5" i="8" s="1"/>
  <c r="E5" i="8"/>
  <c r="CR34" i="6"/>
  <c r="CT34" i="6" s="1"/>
  <c r="CM34" i="6"/>
  <c r="CL34" i="6"/>
  <c r="CH34" i="6"/>
  <c r="CF34" i="6"/>
  <c r="CG34" i="6" s="1"/>
  <c r="BZ34" i="6"/>
  <c r="BV34" i="6"/>
  <c r="BU34" i="6"/>
  <c r="BT34" i="6"/>
  <c r="BH34" i="6"/>
  <c r="BB34" i="6"/>
  <c r="AX34" i="6"/>
  <c r="AW34" i="6"/>
  <c r="AV34" i="6"/>
  <c r="AL34" i="6"/>
  <c r="AK34" i="6"/>
  <c r="AJ34" i="6"/>
  <c r="P34" i="6"/>
  <c r="CZ33" i="6"/>
  <c r="CY33" i="6"/>
  <c r="CX33" i="6"/>
  <c r="CL33" i="6"/>
  <c r="CH33" i="6"/>
  <c r="CG33" i="6"/>
  <c r="CF33" i="6"/>
  <c r="CB33" i="6"/>
  <c r="CA33" i="6"/>
  <c r="BZ33" i="6"/>
  <c r="BP33" i="6"/>
  <c r="BO33" i="6"/>
  <c r="BN33" i="6"/>
  <c r="BB33" i="6"/>
  <c r="AX33" i="6"/>
  <c r="AW33" i="6"/>
  <c r="AV33" i="6"/>
  <c r="AP33" i="6"/>
  <c r="AR33" i="6" s="1"/>
  <c r="CX32" i="6"/>
  <c r="CR32" i="6"/>
  <c r="CS32" i="6" s="1"/>
  <c r="CF32" i="6"/>
  <c r="BZ32" i="6"/>
  <c r="BV32" i="6"/>
  <c r="BT32" i="6"/>
  <c r="BU32" i="6" s="1"/>
  <c r="BH32" i="6"/>
  <c r="BD32" i="6"/>
  <c r="BC32" i="6"/>
  <c r="BB32" i="6"/>
  <c r="AX32" i="6"/>
  <c r="AV32" i="6"/>
  <c r="AW32" i="6" s="1"/>
  <c r="AP32" i="6"/>
  <c r="D32" i="6"/>
  <c r="AJ32" i="6"/>
  <c r="P32" i="6"/>
  <c r="CE31" i="6"/>
  <c r="BZ31" i="6"/>
  <c r="BY31" i="6"/>
  <c r="BG31" i="6"/>
  <c r="BD31" i="6"/>
  <c r="BC31" i="6"/>
  <c r="BB31" i="6"/>
  <c r="BA31" i="6"/>
  <c r="AU31" i="6"/>
  <c r="AP31" i="6"/>
  <c r="AO31" i="6"/>
  <c r="CX30" i="6"/>
  <c r="CZ30" i="6" s="1"/>
  <c r="CF30" i="6"/>
  <c r="BJ30" i="6"/>
  <c r="BI30" i="6"/>
  <c r="BH30" i="6"/>
  <c r="AV30" i="6"/>
  <c r="AP30" i="6"/>
  <c r="AR30" i="6" s="1"/>
  <c r="D30" i="6"/>
  <c r="J30" i="6"/>
  <c r="CL29" i="6"/>
  <c r="CH29" i="6"/>
  <c r="CF29" i="6"/>
  <c r="BP29" i="6"/>
  <c r="BO29" i="6"/>
  <c r="BN29" i="6"/>
  <c r="BB29" i="6"/>
  <c r="BA28" i="6"/>
  <c r="AV29" i="6"/>
  <c r="AX29" i="6" s="1"/>
  <c r="AO28" i="6"/>
  <c r="P29" i="6"/>
  <c r="CW28" i="6"/>
  <c r="CE28" i="6"/>
  <c r="BY28" i="6"/>
  <c r="BB28" i="6"/>
  <c r="AX28" i="6"/>
  <c r="AW28" i="6"/>
  <c r="AV28" i="6"/>
  <c r="AU28" i="6"/>
  <c r="AU35" i="6" s="1"/>
  <c r="BM26" i="6"/>
  <c r="BS26" i="6" s="1"/>
  <c r="BY26" i="6" s="1"/>
  <c r="CE26" i="6" s="1"/>
  <c r="CK26" i="6" s="1"/>
  <c r="CQ26" i="6" s="1"/>
  <c r="CW26" i="6" s="1"/>
  <c r="AO26" i="6"/>
  <c r="AU26" i="6" s="1"/>
  <c r="BA26" i="6" s="1"/>
  <c r="BG26" i="6" s="1"/>
  <c r="AF26" i="6"/>
  <c r="AC26" i="6"/>
  <c r="AD26" i="6" s="1"/>
  <c r="AE26" i="6" s="1"/>
  <c r="X26" i="6"/>
  <c r="Y26" i="6" s="1"/>
  <c r="Z26" i="6" s="1"/>
  <c r="P26" i="6"/>
  <c r="V26" i="6" s="1"/>
  <c r="W26" i="6" s="1"/>
  <c r="N26" i="6"/>
  <c r="M26" i="6"/>
  <c r="K26" i="6"/>
  <c r="L26" i="6" s="1"/>
  <c r="J26" i="6"/>
  <c r="E26" i="6"/>
  <c r="F26" i="6" s="1"/>
  <c r="G26" i="6" s="1"/>
  <c r="H26" i="6" s="1"/>
  <c r="CU23" i="6"/>
  <c r="CO23" i="6"/>
  <c r="CM23" i="6"/>
  <c r="CL23" i="6"/>
  <c r="CN23" i="6" s="1"/>
  <c r="CI23" i="6"/>
  <c r="CF23" i="6"/>
  <c r="BZ23" i="6"/>
  <c r="BP23" i="6"/>
  <c r="BO23" i="6"/>
  <c r="BN23" i="6"/>
  <c r="BE23" i="6"/>
  <c r="BD23" i="6"/>
  <c r="BC23" i="6"/>
  <c r="BB23" i="6"/>
  <c r="AS23" i="6"/>
  <c r="AR23" i="6"/>
  <c r="AP23" i="6"/>
  <c r="AQ23" i="6" s="1"/>
  <c r="DA22" i="6"/>
  <c r="CR22" i="6"/>
  <c r="CT22" i="6" s="1"/>
  <c r="CO22" i="6"/>
  <c r="CL22" i="6"/>
  <c r="CI22" i="6"/>
  <c r="BT22" i="6"/>
  <c r="BK22" i="6"/>
  <c r="BJ22" i="6"/>
  <c r="BI22" i="6"/>
  <c r="BH22" i="6"/>
  <c r="BE22" i="6"/>
  <c r="AY22" i="6"/>
  <c r="AX22" i="6"/>
  <c r="AV22" i="6"/>
  <c r="AW22" i="6" s="1"/>
  <c r="AJ22" i="6"/>
  <c r="V22" i="6"/>
  <c r="J22" i="6"/>
  <c r="DA21" i="6"/>
  <c r="CY21" i="6"/>
  <c r="CX21" i="6"/>
  <c r="CZ21" i="6" s="1"/>
  <c r="CU21" i="6"/>
  <c r="CR21" i="6"/>
  <c r="CL21" i="6"/>
  <c r="CO21" i="6"/>
  <c r="CB21" i="6"/>
  <c r="BZ21" i="6"/>
  <c r="CA21" i="6" s="1"/>
  <c r="CC21" i="6"/>
  <c r="BP21" i="6"/>
  <c r="BO21" i="6"/>
  <c r="BN21" i="6"/>
  <c r="BK21" i="6"/>
  <c r="BI21" i="6"/>
  <c r="BH21" i="6"/>
  <c r="BE21" i="6"/>
  <c r="BB21" i="6"/>
  <c r="AY21" i="6"/>
  <c r="AX21" i="6"/>
  <c r="AW21" i="6"/>
  <c r="AV21" i="6"/>
  <c r="AP21" i="6"/>
  <c r="P21" i="6"/>
  <c r="CX20" i="6"/>
  <c r="CZ20" i="6" s="1"/>
  <c r="CW20" i="6"/>
  <c r="CQ20" i="6"/>
  <c r="CK20" i="6"/>
  <c r="BT20" i="6"/>
  <c r="BS20" i="6"/>
  <c r="AU20" i="6"/>
  <c r="AP20" i="6"/>
  <c r="AQ20" i="6" s="1"/>
  <c r="AO20" i="6"/>
  <c r="AS20" i="6" s="1"/>
  <c r="DA19" i="6"/>
  <c r="CZ19" i="6"/>
  <c r="CY19" i="6"/>
  <c r="CX19" i="6"/>
  <c r="CU19" i="6"/>
  <c r="CO19" i="6"/>
  <c r="CI19" i="6"/>
  <c r="CC19" i="6"/>
  <c r="CA19" i="6"/>
  <c r="BZ19" i="6"/>
  <c r="BW19" i="6"/>
  <c r="BV19" i="6"/>
  <c r="BT19" i="6"/>
  <c r="BU19" i="6" s="1"/>
  <c r="BQ19" i="6"/>
  <c r="BE19" i="6"/>
  <c r="BB19" i="6"/>
  <c r="AV19" i="6"/>
  <c r="AY19" i="6"/>
  <c r="AQ19" i="6"/>
  <c r="AP19" i="6"/>
  <c r="AM19" i="6"/>
  <c r="AL19" i="6"/>
  <c r="AK19" i="6"/>
  <c r="AJ19" i="6"/>
  <c r="P19" i="6"/>
  <c r="H19" i="6"/>
  <c r="D19" i="6"/>
  <c r="CO18" i="6"/>
  <c r="CL18" i="6"/>
  <c r="CN18" i="6"/>
  <c r="CF18" i="6"/>
  <c r="CG18" i="6" s="1"/>
  <c r="P18" i="6"/>
  <c r="CC18" i="6"/>
  <c r="CA18" i="6"/>
  <c r="BZ18" i="6"/>
  <c r="BW18" i="6"/>
  <c r="BV18" i="6"/>
  <c r="BU18" i="6"/>
  <c r="BT18" i="6"/>
  <c r="BQ18" i="6"/>
  <c r="BK18" i="6"/>
  <c r="AP18" i="6"/>
  <c r="AS18" i="6"/>
  <c r="AJ18" i="6"/>
  <c r="CK17" i="6"/>
  <c r="CF17" i="6"/>
  <c r="CG17" i="6" s="1"/>
  <c r="CE17" i="6"/>
  <c r="CI17" i="6" s="1"/>
  <c r="BY17" i="6"/>
  <c r="CC17" i="6" s="1"/>
  <c r="BV17" i="6"/>
  <c r="BU17" i="6"/>
  <c r="BT17" i="6"/>
  <c r="BS17" i="6"/>
  <c r="BM17" i="6"/>
  <c r="AO17" i="6"/>
  <c r="AJ17" i="6"/>
  <c r="AI17" i="6"/>
  <c r="P17" i="6"/>
  <c r="BS15" i="6"/>
  <c r="BY15" i="6" s="1"/>
  <c r="CE15" i="6" s="1"/>
  <c r="CK15" i="6" s="1"/>
  <c r="CQ15" i="6" s="1"/>
  <c r="CW15" i="6" s="1"/>
  <c r="AU15" i="6"/>
  <c r="BA15" i="6" s="1"/>
  <c r="BG15" i="6" s="1"/>
  <c r="BM15" i="6" s="1"/>
  <c r="AO15" i="6"/>
  <c r="AE15" i="6"/>
  <c r="AF15" i="6" s="1"/>
  <c r="AD15" i="6"/>
  <c r="AC15" i="6"/>
  <c r="N15" i="6"/>
  <c r="K15" i="6"/>
  <c r="L15" i="6" s="1"/>
  <c r="M15" i="6" s="1"/>
  <c r="J15" i="6"/>
  <c r="P15" i="6" s="1"/>
  <c r="E15" i="6"/>
  <c r="F15" i="6" s="1"/>
  <c r="G15" i="6" s="1"/>
  <c r="H15" i="6" s="1"/>
  <c r="CY12" i="6"/>
  <c r="DA12" i="6"/>
  <c r="CU12" i="6"/>
  <c r="CT12" i="6"/>
  <c r="CS12" i="6"/>
  <c r="W12" i="6"/>
  <c r="CI12" i="6"/>
  <c r="CH12" i="6"/>
  <c r="CC12" i="6"/>
  <c r="CB12" i="6"/>
  <c r="CA12" i="6"/>
  <c r="Q12" i="6"/>
  <c r="BQ12" i="6"/>
  <c r="BI12" i="6"/>
  <c r="K12" i="6"/>
  <c r="BK12" i="6"/>
  <c r="BC12" i="6"/>
  <c r="BE12" i="6"/>
  <c r="AX12" i="6"/>
  <c r="AW12" i="6"/>
  <c r="AS12" i="6"/>
  <c r="Y12" i="6"/>
  <c r="V12" i="6"/>
  <c r="DA11" i="6"/>
  <c r="CZ11" i="6"/>
  <c r="CY11" i="6"/>
  <c r="CO11" i="6"/>
  <c r="CI11" i="6"/>
  <c r="CH11" i="6"/>
  <c r="CG11" i="6"/>
  <c r="BW11" i="6"/>
  <c r="BV11" i="6"/>
  <c r="BU11" i="6"/>
  <c r="K11" i="6"/>
  <c r="BI11" i="6"/>
  <c r="BK11" i="6"/>
  <c r="BE11" i="6"/>
  <c r="BD11" i="6"/>
  <c r="BC11" i="6"/>
  <c r="AY11" i="6"/>
  <c r="AV9" i="6"/>
  <c r="AS11" i="6"/>
  <c r="AR11" i="6"/>
  <c r="AM11" i="6"/>
  <c r="AL11" i="6"/>
  <c r="AK11" i="6"/>
  <c r="E11" i="6"/>
  <c r="Q11" i="6"/>
  <c r="DA10" i="6"/>
  <c r="CY10" i="6"/>
  <c r="CU10" i="6"/>
  <c r="CR9" i="6"/>
  <c r="CO10" i="6"/>
  <c r="CN10" i="6"/>
  <c r="CM10" i="6"/>
  <c r="CF9" i="6"/>
  <c r="CC10" i="6"/>
  <c r="CB10" i="6"/>
  <c r="CA10" i="6"/>
  <c r="BW10" i="6"/>
  <c r="BN9" i="6"/>
  <c r="BK10" i="6"/>
  <c r="BJ10" i="6"/>
  <c r="BI10" i="6"/>
  <c r="BE10" i="6"/>
  <c r="K10" i="6"/>
  <c r="AY10" i="6"/>
  <c r="AX10" i="6"/>
  <c r="AS10" i="6"/>
  <c r="E10" i="6"/>
  <c r="D10" i="6"/>
  <c r="CX9" i="6"/>
  <c r="CK9" i="6"/>
  <c r="CE9" i="6"/>
  <c r="BZ9" i="6"/>
  <c r="BS9" i="6"/>
  <c r="BH9" i="6"/>
  <c r="BG9" i="6"/>
  <c r="BA9" i="6"/>
  <c r="AP9" i="6"/>
  <c r="AO9" i="6"/>
  <c r="DA8" i="6"/>
  <c r="CZ8" i="6"/>
  <c r="CY8" i="6"/>
  <c r="CO8" i="6"/>
  <c r="CN8" i="6"/>
  <c r="CG8" i="6"/>
  <c r="CA8" i="6"/>
  <c r="BW8" i="6"/>
  <c r="BV8" i="6"/>
  <c r="BU8" i="6"/>
  <c r="BQ8" i="6"/>
  <c r="BP8" i="6"/>
  <c r="BE8" i="6"/>
  <c r="AX8" i="6"/>
  <c r="AY8" i="6"/>
  <c r="AS8" i="6"/>
  <c r="AQ8" i="6"/>
  <c r="AM8" i="6"/>
  <c r="AL8" i="6"/>
  <c r="AK8" i="6"/>
  <c r="Q8" i="6"/>
  <c r="E8" i="6"/>
  <c r="CK6" i="6"/>
  <c r="CB7" i="6"/>
  <c r="CA7" i="6"/>
  <c r="CC7" i="6"/>
  <c r="BU7" i="6"/>
  <c r="BQ7" i="6"/>
  <c r="BO7" i="6"/>
  <c r="BE7" i="6"/>
  <c r="AV6" i="6"/>
  <c r="AY7" i="6"/>
  <c r="AQ7" i="6"/>
  <c r="AM7" i="6"/>
  <c r="AL7" i="6"/>
  <c r="AK7" i="6"/>
  <c r="E7" i="6"/>
  <c r="Q7" i="6"/>
  <c r="J7" i="6"/>
  <c r="D7" i="6"/>
  <c r="CO6" i="6"/>
  <c r="CF6" i="6"/>
  <c r="CF13" i="6" s="1"/>
  <c r="BZ6" i="6"/>
  <c r="BT6" i="6"/>
  <c r="BN6" i="6"/>
  <c r="BM6" i="6"/>
  <c r="AU6" i="6"/>
  <c r="AP6" i="6"/>
  <c r="AJ6" i="6"/>
  <c r="E6" i="6" s="1"/>
  <c r="AI6" i="6"/>
  <c r="AO4" i="6"/>
  <c r="AU4" i="6" s="1"/>
  <c r="BA4" i="6" s="1"/>
  <c r="BG4" i="6" s="1"/>
  <c r="BM4" i="6" s="1"/>
  <c r="BS4" i="6" s="1"/>
  <c r="BY4" i="6" s="1"/>
  <c r="CE4" i="6" s="1"/>
  <c r="CK4" i="6" s="1"/>
  <c r="CQ4" i="6" s="1"/>
  <c r="CW4" i="6" s="1"/>
  <c r="AD4" i="6"/>
  <c r="AE4" i="6" s="1"/>
  <c r="AF4" i="6" s="1"/>
  <c r="AC4" i="6"/>
  <c r="J4" i="6"/>
  <c r="P4" i="6" s="1"/>
  <c r="V4" i="6" s="1"/>
  <c r="W4" i="6" s="1"/>
  <c r="X4" i="6" s="1"/>
  <c r="Y4" i="6" s="1"/>
  <c r="Z4" i="6" s="1"/>
  <c r="G4" i="6"/>
  <c r="H4" i="6" s="1"/>
  <c r="F4" i="6"/>
  <c r="E4" i="6"/>
  <c r="V34" i="5"/>
  <c r="CB34" i="5"/>
  <c r="J34" i="5"/>
  <c r="P33" i="5"/>
  <c r="V32" i="5"/>
  <c r="CW31" i="5"/>
  <c r="CK31" i="5"/>
  <c r="BY31" i="5"/>
  <c r="BM31" i="5"/>
  <c r="BA31" i="5"/>
  <c r="AO31" i="5"/>
  <c r="V30" i="5"/>
  <c r="J30" i="5"/>
  <c r="P29" i="5"/>
  <c r="CQ28" i="5"/>
  <c r="BS28" i="5"/>
  <c r="BM28" i="5"/>
  <c r="BM35" i="5" s="1"/>
  <c r="AU28" i="5"/>
  <c r="AO28" i="5"/>
  <c r="AO26" i="5"/>
  <c r="AU26" i="5" s="1"/>
  <c r="BA26" i="5" s="1"/>
  <c r="BG26" i="5" s="1"/>
  <c r="BM26" i="5" s="1"/>
  <c r="BS26" i="5" s="1"/>
  <c r="BY26" i="5" s="1"/>
  <c r="CE26" i="5" s="1"/>
  <c r="CK26" i="5" s="1"/>
  <c r="CQ26" i="5" s="1"/>
  <c r="CW26" i="5" s="1"/>
  <c r="AC26" i="5"/>
  <c r="AD26" i="5" s="1"/>
  <c r="AE26" i="5" s="1"/>
  <c r="AF26" i="5" s="1"/>
  <c r="Q26" i="5"/>
  <c r="R26" i="5" s="1"/>
  <c r="S26" i="5" s="1"/>
  <c r="T26" i="5" s="1"/>
  <c r="K26" i="5"/>
  <c r="L26" i="5" s="1"/>
  <c r="M26" i="5" s="1"/>
  <c r="N26" i="5" s="1"/>
  <c r="J26" i="5"/>
  <c r="P26" i="5" s="1"/>
  <c r="V26" i="5" s="1"/>
  <c r="W26" i="5" s="1"/>
  <c r="X26" i="5" s="1"/>
  <c r="Y26" i="5" s="1"/>
  <c r="Z26" i="5" s="1"/>
  <c r="F26" i="5"/>
  <c r="G26" i="5" s="1"/>
  <c r="H26" i="5" s="1"/>
  <c r="E26" i="5"/>
  <c r="DA23" i="5"/>
  <c r="CO23" i="5"/>
  <c r="CI23" i="5"/>
  <c r="CC23" i="5"/>
  <c r="BW23" i="5"/>
  <c r="BQ23" i="5"/>
  <c r="BE23" i="5"/>
  <c r="AS23" i="5"/>
  <c r="CU22" i="5"/>
  <c r="CO22" i="5"/>
  <c r="CI22" i="5"/>
  <c r="CC22" i="5"/>
  <c r="BW22" i="5"/>
  <c r="BV22" i="5"/>
  <c r="BK22" i="5"/>
  <c r="AY22" i="5"/>
  <c r="AS22" i="5"/>
  <c r="P22" i="5"/>
  <c r="CU21" i="5"/>
  <c r="CO21" i="5"/>
  <c r="CI21" i="5"/>
  <c r="BQ21" i="5"/>
  <c r="BE21" i="5"/>
  <c r="AY21" i="5"/>
  <c r="AS21" i="5"/>
  <c r="V21" i="5"/>
  <c r="CQ20" i="5"/>
  <c r="CK20" i="5"/>
  <c r="CE20" i="5"/>
  <c r="AU20" i="5"/>
  <c r="AO20" i="5"/>
  <c r="DA19" i="5"/>
  <c r="BW19" i="5"/>
  <c r="BQ19" i="5"/>
  <c r="BK19" i="5"/>
  <c r="BE19" i="5"/>
  <c r="J19" i="5"/>
  <c r="CO18" i="5"/>
  <c r="CC18" i="5"/>
  <c r="BW18" i="5"/>
  <c r="BQ18" i="5"/>
  <c r="AS18" i="5"/>
  <c r="J18" i="5"/>
  <c r="CW17" i="5"/>
  <c r="CK17" i="5"/>
  <c r="CK24" i="5" s="1"/>
  <c r="BQ17" i="5"/>
  <c r="BM17" i="5"/>
  <c r="BG17" i="5"/>
  <c r="AO15" i="5"/>
  <c r="AU15" i="5" s="1"/>
  <c r="BA15" i="5" s="1"/>
  <c r="BG15" i="5" s="1"/>
  <c r="BM15" i="5" s="1"/>
  <c r="BS15" i="5" s="1"/>
  <c r="BY15" i="5" s="1"/>
  <c r="CE15" i="5" s="1"/>
  <c r="CK15" i="5" s="1"/>
  <c r="CQ15" i="5" s="1"/>
  <c r="CW15" i="5" s="1"/>
  <c r="AD15" i="5"/>
  <c r="AE15" i="5" s="1"/>
  <c r="AF15" i="5" s="1"/>
  <c r="AC15" i="5"/>
  <c r="N15" i="5"/>
  <c r="M15" i="5"/>
  <c r="L15" i="5"/>
  <c r="J15" i="5"/>
  <c r="K15" i="5" s="1"/>
  <c r="F15" i="5"/>
  <c r="G15" i="5" s="1"/>
  <c r="H15" i="5" s="1"/>
  <c r="E15" i="5"/>
  <c r="DA12" i="5"/>
  <c r="CU12" i="5"/>
  <c r="CO12" i="5"/>
  <c r="CI12" i="5"/>
  <c r="CC12" i="5"/>
  <c r="BW12" i="5"/>
  <c r="BO12" i="5"/>
  <c r="J12" i="5"/>
  <c r="BE12" i="5"/>
  <c r="AY12" i="5"/>
  <c r="AS12" i="5"/>
  <c r="V12" i="5"/>
  <c r="DA11" i="5"/>
  <c r="V11" i="5"/>
  <c r="CU11" i="5"/>
  <c r="CO11" i="5"/>
  <c r="CI11" i="5"/>
  <c r="P11" i="5"/>
  <c r="BK11" i="5"/>
  <c r="BE11" i="5"/>
  <c r="BA9" i="5"/>
  <c r="AY11" i="5"/>
  <c r="AS11" i="5"/>
  <c r="AR11" i="5"/>
  <c r="DA10" i="5"/>
  <c r="CU10" i="5"/>
  <c r="CO10" i="5"/>
  <c r="BQ10" i="5"/>
  <c r="BK10" i="5"/>
  <c r="BE10" i="5"/>
  <c r="AY10" i="5"/>
  <c r="AR10" i="5"/>
  <c r="AS10" i="5"/>
  <c r="V10" i="5"/>
  <c r="N10" i="5"/>
  <c r="J10" i="5"/>
  <c r="CQ9" i="5"/>
  <c r="CU9" i="5" s="1"/>
  <c r="CK9" i="5"/>
  <c r="BY9" i="5"/>
  <c r="AU9" i="5"/>
  <c r="AY9" i="5" s="1"/>
  <c r="AO9" i="5"/>
  <c r="DA8" i="5"/>
  <c r="CU8" i="5"/>
  <c r="CC8" i="5"/>
  <c r="BQ8" i="5"/>
  <c r="BK8" i="5"/>
  <c r="BE8" i="5"/>
  <c r="AY8" i="5"/>
  <c r="AU6" i="5"/>
  <c r="V8" i="5"/>
  <c r="J8" i="5"/>
  <c r="DA7" i="5"/>
  <c r="CM7" i="5"/>
  <c r="CI7" i="5"/>
  <c r="CC7" i="5"/>
  <c r="BW7" i="5"/>
  <c r="BQ7" i="5"/>
  <c r="BK7" i="5"/>
  <c r="BE7" i="5"/>
  <c r="CQ6" i="5"/>
  <c r="CE6" i="5"/>
  <c r="BM6" i="5"/>
  <c r="BQ6" i="5" s="1"/>
  <c r="BG6" i="5"/>
  <c r="AO4" i="5"/>
  <c r="AU4" i="5" s="1"/>
  <c r="BA4" i="5" s="1"/>
  <c r="BG4" i="5" s="1"/>
  <c r="BM4" i="5" s="1"/>
  <c r="BS4" i="5" s="1"/>
  <c r="BY4" i="5" s="1"/>
  <c r="CE4" i="5" s="1"/>
  <c r="CK4" i="5" s="1"/>
  <c r="CQ4" i="5" s="1"/>
  <c r="CW4" i="5" s="1"/>
  <c r="AC4" i="5"/>
  <c r="AD4" i="5" s="1"/>
  <c r="AE4" i="5" s="1"/>
  <c r="AF4" i="5" s="1"/>
  <c r="M4" i="5"/>
  <c r="N4" i="5" s="1"/>
  <c r="K4" i="5"/>
  <c r="L4" i="5" s="1"/>
  <c r="J4" i="5"/>
  <c r="P4" i="5" s="1"/>
  <c r="E4" i="5"/>
  <c r="F4" i="5" s="1"/>
  <c r="G4" i="5" s="1"/>
  <c r="H4" i="5" s="1"/>
  <c r="CZ34" i="4"/>
  <c r="CY34" i="4"/>
  <c r="CT34" i="5"/>
  <c r="CS34" i="4"/>
  <c r="CN34" i="4"/>
  <c r="CM34" i="4"/>
  <c r="CN34" i="5"/>
  <c r="CH34" i="4"/>
  <c r="CG34" i="4"/>
  <c r="CB34" i="4"/>
  <c r="CA34" i="4"/>
  <c r="CA34" i="5"/>
  <c r="BP34" i="4"/>
  <c r="BO34" i="4"/>
  <c r="BJ34" i="4"/>
  <c r="BD34" i="4"/>
  <c r="BC34" i="4"/>
  <c r="AX34" i="4"/>
  <c r="AR34" i="4"/>
  <c r="AQ34" i="4"/>
  <c r="AQ34" i="5"/>
  <c r="AI34" i="5"/>
  <c r="V34" i="4"/>
  <c r="P34" i="4"/>
  <c r="K34" i="4"/>
  <c r="L34" i="4" s="1"/>
  <c r="J34" i="4"/>
  <c r="D34" i="4"/>
  <c r="CY33" i="4"/>
  <c r="CT33" i="4"/>
  <c r="CS33" i="4"/>
  <c r="CS33" i="5"/>
  <c r="CH33" i="4"/>
  <c r="CH33" i="5"/>
  <c r="CB33" i="4"/>
  <c r="BV33" i="4"/>
  <c r="BP33" i="4"/>
  <c r="BJ33" i="4"/>
  <c r="BJ33" i="5"/>
  <c r="BD33" i="4"/>
  <c r="K33" i="4"/>
  <c r="AX33" i="4"/>
  <c r="AI33" i="5"/>
  <c r="V33" i="4"/>
  <c r="Q33" i="4"/>
  <c r="R33" i="4" s="1"/>
  <c r="P33" i="4"/>
  <c r="J33" i="4"/>
  <c r="E33" i="4"/>
  <c r="F33" i="4" s="1"/>
  <c r="D33" i="4"/>
  <c r="CZ32" i="4"/>
  <c r="CT32" i="4"/>
  <c r="CT32" i="5"/>
  <c r="CS32" i="4"/>
  <c r="CN32" i="4"/>
  <c r="W32" i="4"/>
  <c r="Y32" i="4" s="1"/>
  <c r="CH32" i="4"/>
  <c r="CH32" i="5"/>
  <c r="BP32" i="4"/>
  <c r="BO32" i="4"/>
  <c r="BJ32" i="4"/>
  <c r="BJ32" i="5"/>
  <c r="BI32" i="4"/>
  <c r="BD32" i="4"/>
  <c r="BC32" i="4"/>
  <c r="AX32" i="5"/>
  <c r="AR32" i="4"/>
  <c r="AQ32" i="4"/>
  <c r="AI32" i="5"/>
  <c r="V32" i="4"/>
  <c r="Q32" i="4"/>
  <c r="P32" i="4"/>
  <c r="R32" i="4" s="1"/>
  <c r="J32" i="4"/>
  <c r="D32" i="4"/>
  <c r="CW31" i="4"/>
  <c r="CR31" i="4"/>
  <c r="CQ31" i="4"/>
  <c r="CL31" i="4"/>
  <c r="CK31" i="4"/>
  <c r="V31" i="4" s="1"/>
  <c r="CE31" i="4"/>
  <c r="P31" i="4" s="1"/>
  <c r="BZ31" i="4"/>
  <c r="BY31" i="4"/>
  <c r="CA31" i="4" s="1"/>
  <c r="BS31" i="4"/>
  <c r="BN31" i="4"/>
  <c r="BP31" i="5" s="1"/>
  <c r="BM31" i="4"/>
  <c r="BG31" i="4"/>
  <c r="BA31" i="4"/>
  <c r="AU31" i="4"/>
  <c r="AO31" i="4"/>
  <c r="AL31" i="4"/>
  <c r="AJ31" i="4"/>
  <c r="AI31" i="4"/>
  <c r="AI31" i="5" s="1"/>
  <c r="J31" i="4"/>
  <c r="CZ30" i="4"/>
  <c r="CT30" i="4"/>
  <c r="CS30" i="4"/>
  <c r="CT30" i="5"/>
  <c r="V30" i="4"/>
  <c r="CH30" i="4"/>
  <c r="CG30" i="4"/>
  <c r="CB30" i="4"/>
  <c r="BV30" i="4"/>
  <c r="BU30" i="4"/>
  <c r="BP30" i="4"/>
  <c r="BJ30" i="4"/>
  <c r="J30" i="4"/>
  <c r="AX30" i="4"/>
  <c r="AX30" i="5"/>
  <c r="AR30" i="4"/>
  <c r="AL30" i="4"/>
  <c r="AI30" i="5"/>
  <c r="AL30" i="5" s="1"/>
  <c r="Q30" i="4"/>
  <c r="P30" i="4"/>
  <c r="S30" i="4" s="1"/>
  <c r="E30" i="4"/>
  <c r="D30" i="4"/>
  <c r="CZ29" i="4"/>
  <c r="CQ28" i="4"/>
  <c r="CN29" i="4"/>
  <c r="CN29" i="5"/>
  <c r="CE28" i="4"/>
  <c r="CB29" i="4"/>
  <c r="CB29" i="5"/>
  <c r="P29" i="4"/>
  <c r="BP29" i="4"/>
  <c r="BG28" i="4"/>
  <c r="BD29" i="4"/>
  <c r="AU28" i="4"/>
  <c r="AR29" i="4"/>
  <c r="AR29" i="5"/>
  <c r="AI29" i="5"/>
  <c r="W29" i="4"/>
  <c r="V29" i="4"/>
  <c r="Y29" i="4" s="1"/>
  <c r="K29" i="4"/>
  <c r="J29" i="4"/>
  <c r="CX28" i="4"/>
  <c r="CW28" i="4"/>
  <c r="CW35" i="4" s="1"/>
  <c r="CL28" i="4"/>
  <c r="CK28" i="4"/>
  <c r="BZ28" i="4"/>
  <c r="BZ35" i="5" s="1"/>
  <c r="BY28" i="4"/>
  <c r="BY35" i="4" s="1"/>
  <c r="BN28" i="4"/>
  <c r="BN35" i="5" s="1"/>
  <c r="BM28" i="4"/>
  <c r="BM35" i="4" s="1"/>
  <c r="BB28" i="4"/>
  <c r="BA28" i="4"/>
  <c r="AP28" i="4"/>
  <c r="AO28" i="4"/>
  <c r="AO35" i="4" s="1"/>
  <c r="AO26" i="4"/>
  <c r="AU26" i="4" s="1"/>
  <c r="BA26" i="4" s="1"/>
  <c r="BG26" i="4" s="1"/>
  <c r="BM26" i="4" s="1"/>
  <c r="BS26" i="4" s="1"/>
  <c r="BY26" i="4" s="1"/>
  <c r="CE26" i="4" s="1"/>
  <c r="CK26" i="4" s="1"/>
  <c r="CQ26" i="4" s="1"/>
  <c r="CW26" i="4" s="1"/>
  <c r="AC26" i="4"/>
  <c r="AD26" i="4" s="1"/>
  <c r="AE26" i="4" s="1"/>
  <c r="AF26" i="4" s="1"/>
  <c r="P26" i="4"/>
  <c r="Q26" i="4" s="1"/>
  <c r="R26" i="4" s="1"/>
  <c r="S26" i="4" s="1"/>
  <c r="T26" i="4" s="1"/>
  <c r="J26" i="4"/>
  <c r="K26" i="4" s="1"/>
  <c r="L26" i="4" s="1"/>
  <c r="M26" i="4" s="1"/>
  <c r="N26" i="4" s="1"/>
  <c r="E26" i="4"/>
  <c r="F26" i="4" s="1"/>
  <c r="G26" i="4" s="1"/>
  <c r="H26" i="4" s="1"/>
  <c r="DA23" i="4"/>
  <c r="CZ23" i="4"/>
  <c r="CS23" i="4"/>
  <c r="CS23" i="5"/>
  <c r="CU23" i="4"/>
  <c r="CN23" i="4"/>
  <c r="CO23" i="4"/>
  <c r="CI23" i="4"/>
  <c r="CH23" i="4"/>
  <c r="CG23" i="4"/>
  <c r="CG23" i="5"/>
  <c r="P23" i="4"/>
  <c r="BW23" i="4"/>
  <c r="BV23" i="4"/>
  <c r="BU23" i="4"/>
  <c r="BP23" i="4"/>
  <c r="BP23" i="5"/>
  <c r="BQ23" i="4"/>
  <c r="BK12" i="4"/>
  <c r="BE23" i="4"/>
  <c r="BD23" i="4"/>
  <c r="AW23" i="4"/>
  <c r="AW23" i="5"/>
  <c r="AY23" i="4"/>
  <c r="AR23" i="4"/>
  <c r="AS23" i="4"/>
  <c r="AM23" i="4"/>
  <c r="AL23" i="4"/>
  <c r="AK23" i="4"/>
  <c r="AI23" i="5"/>
  <c r="J23" i="4"/>
  <c r="N23" i="4" s="1"/>
  <c r="CY22" i="4"/>
  <c r="DA22" i="4"/>
  <c r="CU22" i="4"/>
  <c r="CT22" i="4"/>
  <c r="CS22" i="4"/>
  <c r="CO22" i="4"/>
  <c r="CN22" i="4"/>
  <c r="CM22" i="4"/>
  <c r="CM22" i="5"/>
  <c r="V22" i="4"/>
  <c r="CI22" i="4"/>
  <c r="CC22" i="4"/>
  <c r="CB22" i="4"/>
  <c r="CA22" i="4"/>
  <c r="BV22" i="4"/>
  <c r="BW22" i="4"/>
  <c r="BQ11" i="4"/>
  <c r="BK22" i="4"/>
  <c r="BJ22" i="4"/>
  <c r="BC22" i="4"/>
  <c r="K22" i="5"/>
  <c r="J22" i="4"/>
  <c r="AY22" i="4"/>
  <c r="AX22" i="4"/>
  <c r="AW22" i="4"/>
  <c r="AS22" i="4"/>
  <c r="AR22" i="4"/>
  <c r="AQ22" i="4"/>
  <c r="AQ22" i="5"/>
  <c r="E22" i="5"/>
  <c r="AI22" i="5"/>
  <c r="W22" i="4"/>
  <c r="P22" i="4"/>
  <c r="T22" i="4" s="1"/>
  <c r="D22" i="4"/>
  <c r="DA21" i="4"/>
  <c r="CZ21" i="4"/>
  <c r="CY21" i="4"/>
  <c r="CU21" i="4"/>
  <c r="CT21" i="4"/>
  <c r="CS21" i="4"/>
  <c r="CS21" i="5"/>
  <c r="CQ20" i="4"/>
  <c r="CK20" i="4"/>
  <c r="CI21" i="4"/>
  <c r="CH21" i="4"/>
  <c r="CG21" i="4"/>
  <c r="CB21" i="4"/>
  <c r="CB21" i="5"/>
  <c r="BY20" i="4"/>
  <c r="BS20" i="4"/>
  <c r="BQ21" i="4"/>
  <c r="BP21" i="4"/>
  <c r="BI21" i="4"/>
  <c r="BI21" i="5"/>
  <c r="BG20" i="4"/>
  <c r="BE21" i="4"/>
  <c r="BD21" i="4"/>
  <c r="BC21" i="4"/>
  <c r="AY21" i="4"/>
  <c r="AX21" i="4"/>
  <c r="AW21" i="4"/>
  <c r="AW21" i="5"/>
  <c r="AU20" i="4"/>
  <c r="AO20" i="4"/>
  <c r="AM21" i="4"/>
  <c r="AL21" i="4"/>
  <c r="AK21" i="4"/>
  <c r="AI21" i="5"/>
  <c r="Q21" i="4"/>
  <c r="CX20" i="4"/>
  <c r="CW20" i="4"/>
  <c r="DA20" i="4" s="1"/>
  <c r="CE20" i="4"/>
  <c r="BT20" i="4"/>
  <c r="BB20" i="4"/>
  <c r="BA20" i="4"/>
  <c r="AI20" i="4"/>
  <c r="AI20" i="5" s="1"/>
  <c r="DA19" i="4"/>
  <c r="CZ19" i="4"/>
  <c r="CY19" i="4"/>
  <c r="CZ19" i="5"/>
  <c r="CT19" i="4"/>
  <c r="CS19" i="4"/>
  <c r="CT19" i="5"/>
  <c r="CU19" i="4"/>
  <c r="CK17" i="4"/>
  <c r="CI19" i="4"/>
  <c r="CH19" i="4"/>
  <c r="CA19" i="4"/>
  <c r="CA19" i="5"/>
  <c r="P19" i="4"/>
  <c r="BW19" i="4"/>
  <c r="BV19" i="4"/>
  <c r="BU19" i="4"/>
  <c r="BQ19" i="4"/>
  <c r="BP19" i="4"/>
  <c r="BO19" i="4"/>
  <c r="BO19" i="5"/>
  <c r="BG17" i="4"/>
  <c r="BE19" i="4"/>
  <c r="BD19" i="4"/>
  <c r="BC19" i="4"/>
  <c r="AX19" i="4"/>
  <c r="AW19" i="4"/>
  <c r="AX19" i="5"/>
  <c r="AY19" i="4"/>
  <c r="AO17" i="4"/>
  <c r="AM19" i="4"/>
  <c r="AL19" i="4"/>
  <c r="AI19" i="5"/>
  <c r="K19" i="4"/>
  <c r="J19" i="4"/>
  <c r="CZ18" i="4"/>
  <c r="CY18" i="4"/>
  <c r="CZ18" i="5"/>
  <c r="DA18" i="4"/>
  <c r="CU18" i="4"/>
  <c r="CO18" i="4"/>
  <c r="CN18" i="4"/>
  <c r="CG18" i="4"/>
  <c r="CG18" i="5"/>
  <c r="CI18" i="4"/>
  <c r="CC18" i="4"/>
  <c r="CB18" i="4"/>
  <c r="CA18" i="4"/>
  <c r="BW18" i="4"/>
  <c r="BV18" i="4"/>
  <c r="BU18" i="4"/>
  <c r="BQ18" i="4"/>
  <c r="BK18" i="4"/>
  <c r="BJ18" i="4"/>
  <c r="BI18" i="4"/>
  <c r="BJ18" i="5"/>
  <c r="BD18" i="4"/>
  <c r="BC18" i="4"/>
  <c r="J18" i="4"/>
  <c r="AY18" i="4"/>
  <c r="AS18" i="4"/>
  <c r="AR18" i="4"/>
  <c r="AK18" i="4"/>
  <c r="E18" i="5"/>
  <c r="AI18" i="5"/>
  <c r="Q18" i="4"/>
  <c r="P18" i="4"/>
  <c r="T18" i="4" s="1"/>
  <c r="E18" i="4"/>
  <c r="CW17" i="4"/>
  <c r="DA17" i="4" s="1"/>
  <c r="CL17" i="4"/>
  <c r="BT17" i="4"/>
  <c r="BS17" i="4"/>
  <c r="BA17" i="4"/>
  <c r="AP17" i="4"/>
  <c r="AU15" i="4"/>
  <c r="BA15" i="4" s="1"/>
  <c r="BG15" i="4" s="1"/>
  <c r="BM15" i="4" s="1"/>
  <c r="BS15" i="4" s="1"/>
  <c r="BY15" i="4" s="1"/>
  <c r="CE15" i="4" s="1"/>
  <c r="CK15" i="4" s="1"/>
  <c r="CQ15" i="4" s="1"/>
  <c r="CW15" i="4" s="1"/>
  <c r="AO15" i="4"/>
  <c r="AC15" i="4"/>
  <c r="AD15" i="4" s="1"/>
  <c r="AE15" i="4" s="1"/>
  <c r="AF15" i="4" s="1"/>
  <c r="J15" i="4"/>
  <c r="K15" i="4" s="1"/>
  <c r="L15" i="4" s="1"/>
  <c r="M15" i="4" s="1"/>
  <c r="N15" i="4" s="1"/>
  <c r="E15" i="4"/>
  <c r="F15" i="4" s="1"/>
  <c r="G15" i="4" s="1"/>
  <c r="H15" i="4" s="1"/>
  <c r="DA12" i="4"/>
  <c r="CZ12" i="4"/>
  <c r="CY12" i="4"/>
  <c r="CS12" i="5"/>
  <c r="CU12" i="4"/>
  <c r="CO12" i="4"/>
  <c r="CN12" i="4"/>
  <c r="CM12" i="4"/>
  <c r="CH12" i="4"/>
  <c r="CG12" i="5"/>
  <c r="CI12" i="4"/>
  <c r="P12" i="4"/>
  <c r="BW12" i="4"/>
  <c r="BV12" i="4"/>
  <c r="BO12" i="4"/>
  <c r="BP12" i="5"/>
  <c r="BQ12" i="4"/>
  <c r="BJ12" i="4"/>
  <c r="BI12" i="4"/>
  <c r="BE12" i="4"/>
  <c r="BD12" i="4"/>
  <c r="BC12" i="4"/>
  <c r="J12" i="4"/>
  <c r="AW12" i="5"/>
  <c r="D12" i="4"/>
  <c r="AS12" i="4"/>
  <c r="AR12" i="4"/>
  <c r="AQ12" i="4"/>
  <c r="AR12" i="5"/>
  <c r="AL12" i="4"/>
  <c r="AI12" i="5"/>
  <c r="Q12" i="4"/>
  <c r="CY11" i="5"/>
  <c r="CW9" i="4"/>
  <c r="CU11" i="4"/>
  <c r="CT11" i="4"/>
  <c r="CS11" i="4"/>
  <c r="CT11" i="5"/>
  <c r="CN11" i="4"/>
  <c r="CO11" i="4"/>
  <c r="CH11" i="5"/>
  <c r="CE9" i="4"/>
  <c r="CC11" i="4"/>
  <c r="CB11" i="4"/>
  <c r="BU11" i="4"/>
  <c r="BV11" i="5"/>
  <c r="BS9" i="4"/>
  <c r="BP11" i="4"/>
  <c r="BO11" i="4"/>
  <c r="BK11" i="4"/>
  <c r="BJ11" i="4"/>
  <c r="BI11" i="4"/>
  <c r="K11" i="5"/>
  <c r="BA9" i="4"/>
  <c r="AY11" i="4"/>
  <c r="AX11" i="4"/>
  <c r="AW11" i="4"/>
  <c r="AX11" i="5"/>
  <c r="AR11" i="4"/>
  <c r="AQ11" i="5"/>
  <c r="AS11" i="4"/>
  <c r="E11" i="5"/>
  <c r="AI11" i="5"/>
  <c r="V11" i="4"/>
  <c r="E11" i="4"/>
  <c r="DA10" i="4"/>
  <c r="CZ10" i="4"/>
  <c r="CY10" i="4"/>
  <c r="CZ10" i="5"/>
  <c r="CT10" i="4"/>
  <c r="CS10" i="5"/>
  <c r="CU10" i="4"/>
  <c r="W10" i="4"/>
  <c r="CO10" i="4"/>
  <c r="CI10" i="4"/>
  <c r="CH10" i="4"/>
  <c r="CA10" i="4"/>
  <c r="CB10" i="5"/>
  <c r="P10" i="4"/>
  <c r="BV10" i="4"/>
  <c r="BU10" i="4"/>
  <c r="BQ10" i="4"/>
  <c r="BP10" i="4"/>
  <c r="BO10" i="4"/>
  <c r="BI10" i="5"/>
  <c r="BK10" i="4"/>
  <c r="BE10" i="4"/>
  <c r="BD10" i="4"/>
  <c r="BC10" i="4"/>
  <c r="AX10" i="4"/>
  <c r="AW10" i="5"/>
  <c r="AY10" i="4"/>
  <c r="AS10" i="4"/>
  <c r="AM10" i="4"/>
  <c r="AL10" i="4"/>
  <c r="E10" i="5"/>
  <c r="AI10" i="5"/>
  <c r="K10" i="4"/>
  <c r="J10" i="4"/>
  <c r="N10" i="4" s="1"/>
  <c r="CQ9" i="4"/>
  <c r="CU9" i="4" s="1"/>
  <c r="CF9" i="4"/>
  <c r="BN9" i="4"/>
  <c r="BM9" i="4"/>
  <c r="AU9" i="4"/>
  <c r="AJ9" i="4"/>
  <c r="CZ8" i="5"/>
  <c r="CW6" i="4"/>
  <c r="CU8" i="4"/>
  <c r="CT8" i="4"/>
  <c r="CM8" i="4"/>
  <c r="CL6" i="4"/>
  <c r="V8" i="4"/>
  <c r="CH8" i="4"/>
  <c r="CG8" i="5"/>
  <c r="CI8" i="4"/>
  <c r="CC8" i="4"/>
  <c r="CB8" i="4"/>
  <c r="CA8" i="4"/>
  <c r="CA8" i="5"/>
  <c r="Q8" i="5"/>
  <c r="BS6" i="4"/>
  <c r="BQ8" i="4"/>
  <c r="BP8" i="4"/>
  <c r="BO8" i="4"/>
  <c r="BK8" i="4"/>
  <c r="BJ8" i="4"/>
  <c r="BI8" i="5"/>
  <c r="BA6" i="4"/>
  <c r="AY8" i="4"/>
  <c r="AX8" i="4"/>
  <c r="AQ8" i="4"/>
  <c r="AP6" i="4"/>
  <c r="AO6" i="4"/>
  <c r="AL8" i="4"/>
  <c r="AM8" i="4"/>
  <c r="W8" i="4"/>
  <c r="K8" i="4"/>
  <c r="D8" i="4"/>
  <c r="DA7" i="4"/>
  <c r="CZ7" i="4"/>
  <c r="CS7" i="4"/>
  <c r="CT7" i="5"/>
  <c r="CU7" i="4"/>
  <c r="CN7" i="4"/>
  <c r="W7" i="5"/>
  <c r="CO7" i="4"/>
  <c r="CI7" i="4"/>
  <c r="CH7" i="4"/>
  <c r="CG7" i="4"/>
  <c r="CG7" i="5"/>
  <c r="CA7" i="5"/>
  <c r="P7" i="4"/>
  <c r="BW7" i="4"/>
  <c r="BV7" i="4"/>
  <c r="BU7" i="4"/>
  <c r="BP7" i="4"/>
  <c r="BO7" i="5"/>
  <c r="BQ7" i="4"/>
  <c r="BJ7" i="5"/>
  <c r="BK7" i="4"/>
  <c r="BE7" i="4"/>
  <c r="BD7" i="4"/>
  <c r="K7" i="5"/>
  <c r="AW7" i="4"/>
  <c r="AX7" i="5"/>
  <c r="AY7" i="4"/>
  <c r="AR7" i="4"/>
  <c r="AQ7" i="5"/>
  <c r="AS7" i="4"/>
  <c r="AM7" i="4"/>
  <c r="AL7" i="4"/>
  <c r="AK7" i="4"/>
  <c r="AI7" i="5"/>
  <c r="AL7" i="5" s="1"/>
  <c r="J7" i="4"/>
  <c r="CX6" i="4"/>
  <c r="CF6" i="4"/>
  <c r="CF13" i="5" s="1"/>
  <c r="CE6" i="4"/>
  <c r="BM6" i="4"/>
  <c r="BB6" i="4"/>
  <c r="AJ6" i="4"/>
  <c r="AJ13" i="5" s="1"/>
  <c r="AI6" i="4"/>
  <c r="AI6" i="5" s="1"/>
  <c r="AO4" i="4"/>
  <c r="AU4" i="4" s="1"/>
  <c r="BA4" i="4" s="1"/>
  <c r="BG4" i="4" s="1"/>
  <c r="BM4" i="4" s="1"/>
  <c r="BS4" i="4" s="1"/>
  <c r="BY4" i="4" s="1"/>
  <c r="CE4" i="4" s="1"/>
  <c r="CK4" i="4" s="1"/>
  <c r="CQ4" i="4" s="1"/>
  <c r="CW4" i="4" s="1"/>
  <c r="AC4" i="4"/>
  <c r="AD4" i="4" s="1"/>
  <c r="AE4" i="4" s="1"/>
  <c r="AF4" i="4" s="1"/>
  <c r="J4" i="4"/>
  <c r="P4" i="4" s="1"/>
  <c r="E4" i="4"/>
  <c r="F4" i="4" s="1"/>
  <c r="G4" i="4" s="1"/>
  <c r="H4" i="4" s="1"/>
  <c r="O33" i="2"/>
  <c r="J33" i="2"/>
  <c r="J30" i="2"/>
  <c r="O30" i="2"/>
  <c r="O37" i="2" s="1"/>
  <c r="I25" i="2"/>
  <c r="K25" i="2" s="1"/>
  <c r="N24" i="2"/>
  <c r="P24" i="2" s="1"/>
  <c r="O22" i="2"/>
  <c r="I23" i="2"/>
  <c r="K23" i="2" s="1"/>
  <c r="J22" i="2"/>
  <c r="I21" i="2"/>
  <c r="K21" i="2" s="1"/>
  <c r="N20" i="2"/>
  <c r="P20" i="2" s="1"/>
  <c r="J19" i="2"/>
  <c r="O19" i="2"/>
  <c r="D17" i="2"/>
  <c r="Q14" i="2"/>
  <c r="K14" i="2"/>
  <c r="L14" i="2"/>
  <c r="Q13" i="2"/>
  <c r="I11" i="2"/>
  <c r="N11" i="2"/>
  <c r="K12" i="2"/>
  <c r="L12" i="2"/>
  <c r="O11" i="2"/>
  <c r="Q10" i="2"/>
  <c r="K10" i="2"/>
  <c r="L10" i="2"/>
  <c r="P9" i="2"/>
  <c r="Q9" i="2"/>
  <c r="I8" i="2"/>
  <c r="N8" i="2"/>
  <c r="J8" i="2"/>
  <c r="D6" i="2"/>
  <c r="L23" i="2" l="1"/>
  <c r="N31" i="2"/>
  <c r="J26" i="2"/>
  <c r="I32" i="2"/>
  <c r="L32" i="2" s="1"/>
  <c r="Q20" i="2"/>
  <c r="Q24" i="2"/>
  <c r="I34" i="2"/>
  <c r="L34" i="2" s="1"/>
  <c r="L21" i="2"/>
  <c r="L25" i="2"/>
  <c r="N35" i="2"/>
  <c r="Q35" i="2" s="1"/>
  <c r="I36" i="2"/>
  <c r="L36" i="2" s="1"/>
  <c r="J37" i="2"/>
  <c r="B10" i="18"/>
  <c r="B14" i="18" s="1"/>
  <c r="F24" i="8"/>
  <c r="S32" i="4"/>
  <c r="P15" i="4"/>
  <c r="CK35" i="4"/>
  <c r="D7" i="5"/>
  <c r="AB34" i="4"/>
  <c r="BA35" i="4"/>
  <c r="J35" i="4" s="1"/>
  <c r="CI20" i="4"/>
  <c r="AB32" i="4"/>
  <c r="M29" i="4"/>
  <c r="CB31" i="4"/>
  <c r="AB33" i="4"/>
  <c r="M34" i="4"/>
  <c r="R18" i="16"/>
  <c r="T13" i="15"/>
  <c r="R9" i="15"/>
  <c r="AD8" i="15"/>
  <c r="AC6" i="15"/>
  <c r="R28" i="16"/>
  <c r="R28" i="15"/>
  <c r="J8" i="15"/>
  <c r="X8" i="16"/>
  <c r="X8" i="15"/>
  <c r="R17" i="16"/>
  <c r="K35" i="15"/>
  <c r="X11" i="16"/>
  <c r="R29" i="16"/>
  <c r="L7" i="15"/>
  <c r="AA7" i="15"/>
  <c r="O7" i="15"/>
  <c r="K8" i="15"/>
  <c r="X9" i="15"/>
  <c r="X10" i="15"/>
  <c r="R17" i="15"/>
  <c r="AD21" i="15"/>
  <c r="F24" i="15"/>
  <c r="AD28" i="15"/>
  <c r="AD29" i="15"/>
  <c r="R33" i="15"/>
  <c r="R33" i="16"/>
  <c r="Q31" i="15"/>
  <c r="AA8" i="16"/>
  <c r="U19" i="16"/>
  <c r="Z9" i="15"/>
  <c r="J11" i="15"/>
  <c r="K11" i="15"/>
  <c r="R30" i="16"/>
  <c r="R30" i="15"/>
  <c r="L10" i="15"/>
  <c r="AA10" i="15"/>
  <c r="N12" i="15"/>
  <c r="AC12" i="15"/>
  <c r="R21" i="15"/>
  <c r="R21" i="16"/>
  <c r="Q20" i="15"/>
  <c r="R29" i="15"/>
  <c r="AD19" i="16"/>
  <c r="AD29" i="16"/>
  <c r="R6" i="15"/>
  <c r="M8" i="15"/>
  <c r="AC10" i="15"/>
  <c r="L24" i="15"/>
  <c r="R19" i="15"/>
  <c r="E24" i="15"/>
  <c r="M24" i="15"/>
  <c r="X23" i="15"/>
  <c r="X12" i="15"/>
  <c r="X30" i="16"/>
  <c r="X30" i="15"/>
  <c r="U32" i="15"/>
  <c r="U32" i="16"/>
  <c r="AA18" i="16"/>
  <c r="AC18" i="15"/>
  <c r="Z17" i="15"/>
  <c r="F7" i="15"/>
  <c r="R7" i="15"/>
  <c r="E8" i="15"/>
  <c r="R8" i="16"/>
  <c r="R8" i="15"/>
  <c r="O10" i="15"/>
  <c r="D12" i="15"/>
  <c r="E12" i="15"/>
  <c r="U21" i="15"/>
  <c r="U22" i="15"/>
  <c r="AA23" i="16"/>
  <c r="N24" i="15"/>
  <c r="H35" i="15"/>
  <c r="X29" i="16"/>
  <c r="X29" i="15"/>
  <c r="W28" i="15"/>
  <c r="C13" i="17"/>
  <c r="X17" i="15"/>
  <c r="W24" i="15"/>
  <c r="U7" i="15"/>
  <c r="U8" i="16"/>
  <c r="I8" i="15"/>
  <c r="E10" i="15"/>
  <c r="R10" i="16"/>
  <c r="R10" i="15"/>
  <c r="R18" i="15"/>
  <c r="AA33" i="15"/>
  <c r="AC33" i="15"/>
  <c r="E35" i="15"/>
  <c r="X21" i="16"/>
  <c r="AA33" i="16"/>
  <c r="AA11" i="15"/>
  <c r="O11" i="15"/>
  <c r="AA11" i="16"/>
  <c r="W6" i="15"/>
  <c r="I7" i="15"/>
  <c r="X7" i="16"/>
  <c r="U8" i="15"/>
  <c r="U10" i="16"/>
  <c r="I10" i="15"/>
  <c r="F11" i="15"/>
  <c r="U11" i="16"/>
  <c r="G24" i="15"/>
  <c r="O24" i="15"/>
  <c r="U18" i="15"/>
  <c r="U18" i="16"/>
  <c r="T17" i="15"/>
  <c r="X19" i="16"/>
  <c r="T20" i="15"/>
  <c r="X21" i="15"/>
  <c r="AA22" i="15"/>
  <c r="AC22" i="15"/>
  <c r="AD11" i="15" s="1"/>
  <c r="T35" i="15"/>
  <c r="U28" i="15"/>
  <c r="U28" i="16"/>
  <c r="U31" i="15"/>
  <c r="X23" i="16"/>
  <c r="U34" i="16"/>
  <c r="U11" i="15"/>
  <c r="U21" i="16"/>
  <c r="I12" i="15"/>
  <c r="U23" i="16"/>
  <c r="D14" i="17"/>
  <c r="X22" i="15"/>
  <c r="U29" i="15"/>
  <c r="Z31" i="15"/>
  <c r="AA20" i="15" s="1"/>
  <c r="AA32" i="16"/>
  <c r="X31" i="16"/>
  <c r="P12" i="17"/>
  <c r="P8" i="17"/>
  <c r="F5" i="17"/>
  <c r="E9" i="17"/>
  <c r="X12" i="16"/>
  <c r="Z28" i="15"/>
  <c r="AC32" i="15"/>
  <c r="AC34" i="15"/>
  <c r="AA34" i="15"/>
  <c r="U20" i="17"/>
  <c r="L39" i="17"/>
  <c r="S39" i="17" s="1"/>
  <c r="Q32" i="17"/>
  <c r="R35" i="17"/>
  <c r="U35" i="17" s="1"/>
  <c r="U36" i="17"/>
  <c r="C73" i="17"/>
  <c r="C9" i="17"/>
  <c r="C14" i="17"/>
  <c r="S26" i="17"/>
  <c r="U26" i="17" s="1"/>
  <c r="J39" i="17"/>
  <c r="R39" i="17" s="1"/>
  <c r="U23" i="17"/>
  <c r="P32" i="17"/>
  <c r="S32" i="17"/>
  <c r="D39" i="17"/>
  <c r="P39" i="17" s="1"/>
  <c r="P49" i="17"/>
  <c r="P53" i="17"/>
  <c r="E76" i="17"/>
  <c r="F47" i="17"/>
  <c r="C76" i="17"/>
  <c r="R32" i="17"/>
  <c r="S40" i="17"/>
  <c r="U40" i="17" s="1"/>
  <c r="J126" i="17"/>
  <c r="K126" i="17" s="1"/>
  <c r="L126" i="17" s="1"/>
  <c r="M126" i="17" s="1"/>
  <c r="N126" i="17" s="1"/>
  <c r="B21" i="18"/>
  <c r="B20" i="18"/>
  <c r="S27" i="17"/>
  <c r="U27" i="17" s="1"/>
  <c r="U65" i="17"/>
  <c r="U67" i="17"/>
  <c r="C51" i="17"/>
  <c r="C55" i="17" s="1"/>
  <c r="C97" i="17"/>
  <c r="P54" i="17"/>
  <c r="D9" i="17"/>
  <c r="D13" i="17" s="1"/>
  <c r="U22" i="17"/>
  <c r="P79" i="17"/>
  <c r="P50" i="17"/>
  <c r="P74" i="17"/>
  <c r="D51" i="17"/>
  <c r="P75" i="17"/>
  <c r="P78" i="17"/>
  <c r="U64" i="17"/>
  <c r="U66" i="17"/>
  <c r="E88" i="17"/>
  <c r="D92" i="17"/>
  <c r="U122" i="17"/>
  <c r="U102" i="17"/>
  <c r="C81" i="17"/>
  <c r="R109" i="17"/>
  <c r="U109" i="17" s="1"/>
  <c r="P110" i="17"/>
  <c r="U110" i="17" s="1"/>
  <c r="R122" i="17"/>
  <c r="P123" i="17"/>
  <c r="U123" i="17" s="1"/>
  <c r="U120" i="17"/>
  <c r="C89" i="17"/>
  <c r="BS13" i="4"/>
  <c r="BW6" i="4"/>
  <c r="BE9" i="4"/>
  <c r="N12" i="4"/>
  <c r="CB12" i="5"/>
  <c r="CA12" i="5"/>
  <c r="AO24" i="4"/>
  <c r="AQ17" i="4"/>
  <c r="AS17" i="4"/>
  <c r="AR17" i="4"/>
  <c r="BK20" i="4"/>
  <c r="AB30" i="4"/>
  <c r="Q11" i="2"/>
  <c r="P11" i="2"/>
  <c r="Q4" i="4"/>
  <c r="R4" i="4" s="1"/>
  <c r="S4" i="4" s="1"/>
  <c r="T4" i="4" s="1"/>
  <c r="V4" i="4"/>
  <c r="W4" i="4" s="1"/>
  <c r="X4" i="4" s="1"/>
  <c r="Y4" i="4" s="1"/>
  <c r="Z4" i="4" s="1"/>
  <c r="CY6" i="4"/>
  <c r="DA6" i="4"/>
  <c r="CW13" i="4"/>
  <c r="CZ6" i="4"/>
  <c r="CG9" i="4"/>
  <c r="CI9" i="4"/>
  <c r="CH9" i="4"/>
  <c r="BS24" i="4"/>
  <c r="N18" i="4"/>
  <c r="CC20" i="4"/>
  <c r="V20" i="4"/>
  <c r="CO20" i="4"/>
  <c r="Y8" i="4"/>
  <c r="X8" i="4"/>
  <c r="BW9" i="4"/>
  <c r="N22" i="4"/>
  <c r="BO30" i="5"/>
  <c r="BP30" i="5"/>
  <c r="L33" i="4"/>
  <c r="M33" i="4"/>
  <c r="N15" i="2"/>
  <c r="Q7" i="5"/>
  <c r="BV7" i="5"/>
  <c r="AM10" i="5"/>
  <c r="AL10" i="5"/>
  <c r="AK10" i="5"/>
  <c r="D10" i="5"/>
  <c r="T10" i="4"/>
  <c r="DA9" i="4"/>
  <c r="BG24" i="4"/>
  <c r="BK17" i="4"/>
  <c r="CU20" i="4"/>
  <c r="T23" i="4"/>
  <c r="CQ35" i="4"/>
  <c r="R12" i="4"/>
  <c r="T12" i="4"/>
  <c r="S12" i="4"/>
  <c r="AY20" i="4"/>
  <c r="AU35" i="4"/>
  <c r="L8" i="2"/>
  <c r="K8" i="2"/>
  <c r="I15" i="2"/>
  <c r="BP8" i="5"/>
  <c r="BO8" i="5"/>
  <c r="AY9" i="4"/>
  <c r="AB22" i="4"/>
  <c r="BG35" i="4"/>
  <c r="T7" i="4"/>
  <c r="N7" i="4"/>
  <c r="BC6" i="4"/>
  <c r="BE6" i="4"/>
  <c r="BA13" i="4"/>
  <c r="BD6" i="4"/>
  <c r="K10" i="5"/>
  <c r="L10" i="5" s="1"/>
  <c r="BD10" i="5"/>
  <c r="CK24" i="4"/>
  <c r="CM17" i="4"/>
  <c r="CO17" i="4"/>
  <c r="CN17" i="4"/>
  <c r="AS20" i="4"/>
  <c r="X22" i="4"/>
  <c r="Y22" i="4"/>
  <c r="Z22" i="4"/>
  <c r="BU20" i="4"/>
  <c r="BW20" i="4"/>
  <c r="BV20" i="4"/>
  <c r="P20" i="4"/>
  <c r="O26" i="2"/>
  <c r="AM6" i="4"/>
  <c r="AR6" i="4"/>
  <c r="AS6" i="4"/>
  <c r="AQ6" i="4"/>
  <c r="K8" i="5"/>
  <c r="L8" i="5" s="1"/>
  <c r="BD8" i="5"/>
  <c r="CE35" i="4"/>
  <c r="AU13" i="5"/>
  <c r="D11" i="5"/>
  <c r="AM11" i="5"/>
  <c r="AK11" i="5"/>
  <c r="BO18" i="5"/>
  <c r="BP18" i="5"/>
  <c r="CH22" i="5"/>
  <c r="CG22" i="5"/>
  <c r="CB23" i="5"/>
  <c r="CA23" i="5"/>
  <c r="CW24" i="4"/>
  <c r="CT29" i="5"/>
  <c r="CS29" i="5"/>
  <c r="W30" i="5"/>
  <c r="CM30" i="5"/>
  <c r="CN30" i="5"/>
  <c r="O8" i="2"/>
  <c r="O15" i="2" s="1"/>
  <c r="G10" i="2"/>
  <c r="J11" i="2"/>
  <c r="L11" i="2" s="1"/>
  <c r="F12" i="2"/>
  <c r="G14" i="2"/>
  <c r="I20" i="2"/>
  <c r="D21" i="2"/>
  <c r="N21" i="2"/>
  <c r="D23" i="2"/>
  <c r="N23" i="2"/>
  <c r="I24" i="2"/>
  <c r="I22" i="2" s="1"/>
  <c r="D25" i="2"/>
  <c r="N25" i="2"/>
  <c r="D28" i="2"/>
  <c r="K4" i="4"/>
  <c r="L4" i="4" s="1"/>
  <c r="M4" i="4" s="1"/>
  <c r="N4" i="4" s="1"/>
  <c r="AK6" i="4"/>
  <c r="AU6" i="4"/>
  <c r="D6" i="4" s="1"/>
  <c r="BN6" i="4"/>
  <c r="CG6" i="4"/>
  <c r="CQ6" i="4"/>
  <c r="K7" i="4"/>
  <c r="M7" i="4" s="1"/>
  <c r="AX7" i="4"/>
  <c r="CA7" i="4"/>
  <c r="CT7" i="4"/>
  <c r="E8" i="4"/>
  <c r="AR8" i="4"/>
  <c r="BU8" i="4"/>
  <c r="CN8" i="4"/>
  <c r="AV9" i="4"/>
  <c r="AX9" i="5" s="1"/>
  <c r="BO9" i="4"/>
  <c r="BY9" i="4"/>
  <c r="CR9" i="4"/>
  <c r="CT9" i="5" s="1"/>
  <c r="L10" i="4"/>
  <c r="V10" i="4"/>
  <c r="BI10" i="4"/>
  <c r="CB10" i="4"/>
  <c r="P11" i="4"/>
  <c r="BC11" i="4"/>
  <c r="BV11" i="4"/>
  <c r="CY11" i="4"/>
  <c r="AM12" i="4"/>
  <c r="AW12" i="4"/>
  <c r="BP12" i="4"/>
  <c r="CS12" i="4"/>
  <c r="AI17" i="4"/>
  <c r="BB17" i="4"/>
  <c r="BU17" i="4"/>
  <c r="CE17" i="4"/>
  <c r="CI6" i="4" s="1"/>
  <c r="CX17" i="4"/>
  <c r="R18" i="4"/>
  <c r="AL18" i="4"/>
  <c r="BE18" i="4"/>
  <c r="BO18" i="4"/>
  <c r="CH18" i="4"/>
  <c r="L19" i="4"/>
  <c r="V19" i="4"/>
  <c r="BI19" i="4"/>
  <c r="CB19" i="4"/>
  <c r="W19" i="5"/>
  <c r="AJ20" i="4"/>
  <c r="AK20" i="4" s="1"/>
  <c r="BC20" i="4"/>
  <c r="BM20" i="4"/>
  <c r="CF20" i="4"/>
  <c r="CY20" i="4"/>
  <c r="J21" i="4"/>
  <c r="V21" i="4"/>
  <c r="AQ21" i="4"/>
  <c r="BJ21" i="4"/>
  <c r="Q21" i="5"/>
  <c r="CC21" i="4"/>
  <c r="CM21" i="4"/>
  <c r="Q22" i="4"/>
  <c r="S22" i="4" s="1"/>
  <c r="AK22" i="4"/>
  <c r="BD22" i="4"/>
  <c r="CG22" i="4"/>
  <c r="CZ22" i="4"/>
  <c r="K23" i="4"/>
  <c r="L23" i="4" s="1"/>
  <c r="AX23" i="4"/>
  <c r="CA23" i="4"/>
  <c r="CT23" i="4"/>
  <c r="AQ28" i="4"/>
  <c r="BC28" i="4"/>
  <c r="BO28" i="4"/>
  <c r="CA28" i="4"/>
  <c r="CM28" i="4"/>
  <c r="CY28" i="4"/>
  <c r="L29" i="4"/>
  <c r="X29" i="4"/>
  <c r="AK29" i="4"/>
  <c r="AW29" i="4"/>
  <c r="BI29" i="4"/>
  <c r="BU29" i="4"/>
  <c r="CG29" i="4"/>
  <c r="CS29" i="4"/>
  <c r="F30" i="4"/>
  <c r="R30" i="4"/>
  <c r="AQ30" i="4"/>
  <c r="BC30" i="4"/>
  <c r="BO30" i="4"/>
  <c r="CA30" i="4"/>
  <c r="CM30" i="4"/>
  <c r="CY30" i="4"/>
  <c r="BB31" i="4"/>
  <c r="BB35" i="4" s="1"/>
  <c r="BP31" i="4"/>
  <c r="E32" i="5"/>
  <c r="AX32" i="4"/>
  <c r="CA32" i="4"/>
  <c r="G33" i="4"/>
  <c r="W33" i="4"/>
  <c r="AR33" i="5"/>
  <c r="AQ33" i="4"/>
  <c r="CM33" i="4"/>
  <c r="CZ33" i="4"/>
  <c r="BZ35" i="4"/>
  <c r="CB35" i="4" s="1"/>
  <c r="AK6" i="5"/>
  <c r="BK6" i="5"/>
  <c r="CG6" i="5"/>
  <c r="M8" i="5"/>
  <c r="AI8" i="5"/>
  <c r="BS6" i="5"/>
  <c r="BV8" i="5"/>
  <c r="P8" i="5"/>
  <c r="BM9" i="5"/>
  <c r="BQ11" i="5"/>
  <c r="BP11" i="5"/>
  <c r="CN11" i="5"/>
  <c r="CT12" i="5"/>
  <c r="BO35" i="5"/>
  <c r="BP35" i="5"/>
  <c r="D20" i="5"/>
  <c r="AM20" i="5"/>
  <c r="AR21" i="5"/>
  <c r="AQ21" i="5"/>
  <c r="Q29" i="5"/>
  <c r="BV29" i="5"/>
  <c r="BU29" i="5"/>
  <c r="BD30" i="5"/>
  <c r="K30" i="5"/>
  <c r="BC30" i="5"/>
  <c r="E32" i="4"/>
  <c r="D32" i="5"/>
  <c r="AK32" i="5"/>
  <c r="AL32" i="5"/>
  <c r="BU33" i="5"/>
  <c r="F7" i="5"/>
  <c r="BV33" i="5"/>
  <c r="K9" i="2"/>
  <c r="F10" i="2"/>
  <c r="P10" i="2"/>
  <c r="P12" i="2"/>
  <c r="K13" i="2"/>
  <c r="P14" i="2"/>
  <c r="D29" i="2"/>
  <c r="E29" i="2" s="1"/>
  <c r="P31" i="2"/>
  <c r="K32" i="2"/>
  <c r="P35" i="2"/>
  <c r="K36" i="2"/>
  <c r="AL6" i="4"/>
  <c r="AV6" i="4"/>
  <c r="BO6" i="4"/>
  <c r="BY6" i="4"/>
  <c r="P6" i="4" s="1"/>
  <c r="CH6" i="4"/>
  <c r="CR6" i="4"/>
  <c r="W6" i="4" s="1"/>
  <c r="V7" i="4"/>
  <c r="BI7" i="4"/>
  <c r="CB7" i="4"/>
  <c r="F8" i="4"/>
  <c r="P8" i="4"/>
  <c r="AS8" i="4"/>
  <c r="BC8" i="4"/>
  <c r="BV8" i="4"/>
  <c r="CO8" i="4"/>
  <c r="CY8" i="4"/>
  <c r="AW9" i="4"/>
  <c r="BG9" i="4"/>
  <c r="J9" i="4" s="1"/>
  <c r="BP9" i="4"/>
  <c r="BZ9" i="4"/>
  <c r="CA9" i="5" s="1"/>
  <c r="D10" i="4"/>
  <c r="M10" i="4"/>
  <c r="AQ10" i="4"/>
  <c r="BJ10" i="4"/>
  <c r="Q10" i="5"/>
  <c r="CC10" i="4"/>
  <c r="CM10" i="4"/>
  <c r="Q11" i="4"/>
  <c r="AK11" i="4"/>
  <c r="BD11" i="4"/>
  <c r="BW11" i="4"/>
  <c r="CG11" i="4"/>
  <c r="CZ11" i="4"/>
  <c r="K12" i="4"/>
  <c r="L12" i="4" s="1"/>
  <c r="AX12" i="4"/>
  <c r="CA12" i="4"/>
  <c r="CT12" i="4"/>
  <c r="CE13" i="4"/>
  <c r="AJ17" i="4"/>
  <c r="BM17" i="4"/>
  <c r="BV17" i="4"/>
  <c r="CF17" i="4"/>
  <c r="CY17" i="4"/>
  <c r="S18" i="4"/>
  <c r="AM18" i="4"/>
  <c r="AW18" i="4"/>
  <c r="BP18" i="4"/>
  <c r="CS18" i="4"/>
  <c r="D19" i="4"/>
  <c r="H8" i="4" s="1"/>
  <c r="M19" i="4"/>
  <c r="W19" i="4"/>
  <c r="AQ19" i="4"/>
  <c r="BJ19" i="4"/>
  <c r="Q19" i="5"/>
  <c r="CC19" i="4"/>
  <c r="CM19" i="4"/>
  <c r="Q20" i="4"/>
  <c r="BD20" i="4"/>
  <c r="BN20" i="4"/>
  <c r="CZ20" i="4"/>
  <c r="K21" i="4"/>
  <c r="W21" i="4"/>
  <c r="AL21" i="5"/>
  <c r="AK21" i="5"/>
  <c r="D21" i="5"/>
  <c r="AM21" i="5"/>
  <c r="AR21" i="4"/>
  <c r="K21" i="5"/>
  <c r="BK21" i="4"/>
  <c r="BU21" i="4"/>
  <c r="CN21" i="4"/>
  <c r="H22" i="4"/>
  <c r="AL22" i="4"/>
  <c r="BE22" i="4"/>
  <c r="BO22" i="4"/>
  <c r="CH22" i="4"/>
  <c r="V23" i="4"/>
  <c r="BI23" i="4"/>
  <c r="CB23" i="4"/>
  <c r="W23" i="5"/>
  <c r="AR28" i="4"/>
  <c r="BD28" i="4"/>
  <c r="BP28" i="4"/>
  <c r="CB28" i="4"/>
  <c r="CN28" i="4"/>
  <c r="CZ28" i="4"/>
  <c r="AL29" i="4"/>
  <c r="AX29" i="4"/>
  <c r="BJ29" i="4"/>
  <c r="BV29" i="4"/>
  <c r="CH29" i="4"/>
  <c r="CT29" i="4"/>
  <c r="G30" i="4"/>
  <c r="BD30" i="4"/>
  <c r="CN30" i="4"/>
  <c r="AP31" i="4"/>
  <c r="AP35" i="5" s="1"/>
  <c r="CF31" i="4"/>
  <c r="CS31" i="4"/>
  <c r="X32" i="4"/>
  <c r="AL32" i="4"/>
  <c r="BP32" i="5"/>
  <c r="BO32" i="5"/>
  <c r="CB32" i="4"/>
  <c r="AR33" i="4"/>
  <c r="CN33" i="4"/>
  <c r="W34" i="4"/>
  <c r="CT34" i="4"/>
  <c r="CS7" i="5"/>
  <c r="BU8" i="5"/>
  <c r="CO9" i="5"/>
  <c r="AX10" i="5"/>
  <c r="AW11" i="5"/>
  <c r="BO11" i="5"/>
  <c r="BT24" i="5"/>
  <c r="BA24" i="4"/>
  <c r="E29" i="5"/>
  <c r="CB30" i="5"/>
  <c r="CA30" i="5"/>
  <c r="CH6" i="5"/>
  <c r="CO7" i="5"/>
  <c r="CN7" i="5"/>
  <c r="CK6" i="5"/>
  <c r="V7" i="5"/>
  <c r="AQ12" i="5"/>
  <c r="Q8" i="2"/>
  <c r="L9" i="2"/>
  <c r="G12" i="2"/>
  <c r="Q12" i="2"/>
  <c r="L13" i="2"/>
  <c r="Q31" i="2"/>
  <c r="BG6" i="4"/>
  <c r="BP6" i="4"/>
  <c r="BZ6" i="4"/>
  <c r="D7" i="4"/>
  <c r="W7" i="4"/>
  <c r="AQ7" i="4"/>
  <c r="BJ7" i="4"/>
  <c r="CC7" i="4"/>
  <c r="CM7" i="4"/>
  <c r="G8" i="4"/>
  <c r="Q8" i="4"/>
  <c r="AK8" i="4"/>
  <c r="BD8" i="4"/>
  <c r="BW8" i="4"/>
  <c r="CG8" i="4"/>
  <c r="CZ8" i="4"/>
  <c r="AO9" i="4"/>
  <c r="AX9" i="4"/>
  <c r="BH9" i="4"/>
  <c r="CK9" i="4"/>
  <c r="E10" i="4"/>
  <c r="AR10" i="4"/>
  <c r="CN10" i="4"/>
  <c r="AL11" i="4"/>
  <c r="BE11" i="4"/>
  <c r="CH11" i="4"/>
  <c r="DA11" i="4"/>
  <c r="V12" i="4"/>
  <c r="AY12" i="4"/>
  <c r="CB12" i="4"/>
  <c r="CN12" i="5"/>
  <c r="W12" i="5"/>
  <c r="Y12" i="5" s="1"/>
  <c r="AJ13" i="4"/>
  <c r="BM13" i="4"/>
  <c r="CF13" i="4"/>
  <c r="AU17" i="4"/>
  <c r="BD17" i="4"/>
  <c r="BN17" i="4"/>
  <c r="CQ17" i="4"/>
  <c r="V17" i="4" s="1"/>
  <c r="CZ17" i="4"/>
  <c r="K18" i="4"/>
  <c r="L18" i="4" s="1"/>
  <c r="AX18" i="4"/>
  <c r="CT18" i="4"/>
  <c r="E19" i="4"/>
  <c r="AM19" i="5"/>
  <c r="AK19" i="5"/>
  <c r="D19" i="5"/>
  <c r="AL19" i="5"/>
  <c r="AR19" i="4"/>
  <c r="BD19" i="5"/>
  <c r="K19" i="5"/>
  <c r="BK19" i="4"/>
  <c r="CN19" i="4"/>
  <c r="AL20" i="4"/>
  <c r="AV20" i="4"/>
  <c r="BE20" i="4"/>
  <c r="CR20" i="4"/>
  <c r="E21" i="5"/>
  <c r="AS21" i="4"/>
  <c r="BV21" i="4"/>
  <c r="CO21" i="4"/>
  <c r="AM22" i="4"/>
  <c r="BP22" i="4"/>
  <c r="D23" i="4"/>
  <c r="W23" i="4"/>
  <c r="AQ23" i="4"/>
  <c r="BJ23" i="4"/>
  <c r="Q23" i="5"/>
  <c r="CC23" i="4"/>
  <c r="CM23" i="4"/>
  <c r="V26" i="4"/>
  <c r="W26" i="4" s="1"/>
  <c r="X26" i="4" s="1"/>
  <c r="Y26" i="4" s="1"/>
  <c r="Z26" i="4" s="1"/>
  <c r="J28" i="4"/>
  <c r="N19" i="4" s="1"/>
  <c r="V28" i="4"/>
  <c r="AI28" i="4"/>
  <c r="BS28" i="4"/>
  <c r="D29" i="4"/>
  <c r="D30" i="5"/>
  <c r="AK30" i="5"/>
  <c r="D31" i="4"/>
  <c r="BT31" i="4"/>
  <c r="CT31" i="4"/>
  <c r="L32" i="4"/>
  <c r="BD32" i="5"/>
  <c r="K32" i="5"/>
  <c r="BC32" i="5"/>
  <c r="CG32" i="4"/>
  <c r="AC33" i="4"/>
  <c r="AE33" i="4" s="1"/>
  <c r="Q33" i="5"/>
  <c r="CA33" i="4"/>
  <c r="Q34" i="4"/>
  <c r="BU34" i="4"/>
  <c r="Q4" i="5"/>
  <c r="R4" i="5" s="1"/>
  <c r="S4" i="5" s="1"/>
  <c r="T4" i="5" s="1"/>
  <c r="V4" i="5"/>
  <c r="W4" i="5" s="1"/>
  <c r="X4" i="5" s="1"/>
  <c r="Y4" i="5" s="1"/>
  <c r="Z4" i="5" s="1"/>
  <c r="AS7" i="5"/>
  <c r="AR7" i="5"/>
  <c r="AO6" i="5"/>
  <c r="D6" i="5" s="1"/>
  <c r="P7" i="5"/>
  <c r="CB7" i="5"/>
  <c r="BY6" i="5"/>
  <c r="BJ8" i="5"/>
  <c r="BW8" i="5"/>
  <c r="CT8" i="5"/>
  <c r="CS8" i="5"/>
  <c r="BW10" i="5"/>
  <c r="BV10" i="5"/>
  <c r="P10" i="5"/>
  <c r="BS9" i="5"/>
  <c r="CT10" i="5"/>
  <c r="BU11" i="5"/>
  <c r="CS11" i="5"/>
  <c r="AX12" i="5"/>
  <c r="CT21" i="5"/>
  <c r="J22" i="5"/>
  <c r="BE22" i="5"/>
  <c r="BD22" i="5"/>
  <c r="BC22" i="5"/>
  <c r="CM31" i="5"/>
  <c r="CN31" i="5"/>
  <c r="BJ29" i="5"/>
  <c r="BI29" i="5"/>
  <c r="K34" i="5"/>
  <c r="M34" i="5" s="1"/>
  <c r="J7" i="5"/>
  <c r="AB7" i="5" s="1"/>
  <c r="BD7" i="5"/>
  <c r="BA6" i="5"/>
  <c r="BC7" i="5"/>
  <c r="CG32" i="6"/>
  <c r="CH32" i="6"/>
  <c r="BH6" i="4"/>
  <c r="K6" i="4" s="1"/>
  <c r="CK6" i="4"/>
  <c r="E7" i="4"/>
  <c r="AM7" i="5"/>
  <c r="AK7" i="5"/>
  <c r="BE8" i="4"/>
  <c r="DA8" i="4"/>
  <c r="AP9" i="4"/>
  <c r="AP13" i="4" s="1"/>
  <c r="CL9" i="4"/>
  <c r="J11" i="4"/>
  <c r="AM11" i="4"/>
  <c r="CI11" i="4"/>
  <c r="W12" i="4"/>
  <c r="Q12" i="5"/>
  <c r="CC12" i="4"/>
  <c r="AV17" i="4"/>
  <c r="BE17" i="4"/>
  <c r="BY17" i="4"/>
  <c r="CR17" i="4"/>
  <c r="V18" i="4"/>
  <c r="AR18" i="5"/>
  <c r="AQ18" i="5"/>
  <c r="CN18" i="5"/>
  <c r="W18" i="5"/>
  <c r="CM18" i="5"/>
  <c r="E19" i="5"/>
  <c r="AC19" i="5" s="1"/>
  <c r="AS19" i="4"/>
  <c r="CG19" i="5"/>
  <c r="CH19" i="5"/>
  <c r="CO19" i="4"/>
  <c r="AM20" i="4"/>
  <c r="BZ20" i="4"/>
  <c r="D21" i="4"/>
  <c r="BO21" i="5"/>
  <c r="BP21" i="5"/>
  <c r="BW21" i="4"/>
  <c r="K22" i="4"/>
  <c r="M22" i="4" s="1"/>
  <c r="BI22" i="5"/>
  <c r="BJ22" i="5"/>
  <c r="BQ22" i="4"/>
  <c r="E23" i="4"/>
  <c r="AL23" i="5"/>
  <c r="D23" i="5"/>
  <c r="AM23" i="5"/>
  <c r="AK23" i="5"/>
  <c r="BC23" i="5"/>
  <c r="K23" i="5"/>
  <c r="BK23" i="4"/>
  <c r="CY23" i="5"/>
  <c r="CZ23" i="5"/>
  <c r="AJ28" i="4"/>
  <c r="AV28" i="4"/>
  <c r="BH28" i="4"/>
  <c r="BJ28" i="4" s="1"/>
  <c r="BT28" i="4"/>
  <c r="CF28" i="4"/>
  <c r="CR28" i="4"/>
  <c r="CT28" i="4" s="1"/>
  <c r="E29" i="4"/>
  <c r="Q29" i="4"/>
  <c r="S29" i="4" s="1"/>
  <c r="K29" i="5"/>
  <c r="K30" i="4"/>
  <c r="W30" i="4"/>
  <c r="Y30" i="4" s="1"/>
  <c r="E30" i="5"/>
  <c r="AC30" i="5" s="1"/>
  <c r="Q30" i="5"/>
  <c r="BH31" i="4"/>
  <c r="K32" i="4"/>
  <c r="M32" i="4" s="1"/>
  <c r="AQ32" i="5"/>
  <c r="AR32" i="5"/>
  <c r="AW33" i="4"/>
  <c r="BJ34" i="5"/>
  <c r="BI34" i="4"/>
  <c r="BV34" i="4"/>
  <c r="CL35" i="4"/>
  <c r="CQ13" i="5"/>
  <c r="AR8" i="5"/>
  <c r="BC10" i="5"/>
  <c r="BU10" i="5"/>
  <c r="Z12" i="5"/>
  <c r="X12" i="5"/>
  <c r="L18" i="5"/>
  <c r="W29" i="5"/>
  <c r="BZ13" i="6"/>
  <c r="Q6" i="6"/>
  <c r="CN21" i="5"/>
  <c r="W21" i="5"/>
  <c r="Y21" i="5" s="1"/>
  <c r="CM21" i="5"/>
  <c r="BT24" i="4"/>
  <c r="CL35" i="5"/>
  <c r="CH29" i="5"/>
  <c r="CG29" i="5"/>
  <c r="E8" i="2"/>
  <c r="E33" i="2"/>
  <c r="E7" i="5"/>
  <c r="AC7" i="5" s="1"/>
  <c r="BC7" i="4"/>
  <c r="CY7" i="4"/>
  <c r="J8" i="4"/>
  <c r="AW8" i="4"/>
  <c r="CS8" i="4"/>
  <c r="BT9" i="4"/>
  <c r="BV9" i="4" s="1"/>
  <c r="Q10" i="4"/>
  <c r="R10" i="4" s="1"/>
  <c r="AK10" i="4"/>
  <c r="BP10" i="5"/>
  <c r="BO10" i="5"/>
  <c r="BW10" i="4"/>
  <c r="CG10" i="4"/>
  <c r="K11" i="4"/>
  <c r="BJ11" i="5"/>
  <c r="BI11" i="5"/>
  <c r="CA11" i="4"/>
  <c r="E12" i="4"/>
  <c r="AC12" i="4" s="1"/>
  <c r="AL12" i="5"/>
  <c r="AK12" i="5"/>
  <c r="D12" i="5"/>
  <c r="BD12" i="5"/>
  <c r="BC12" i="5"/>
  <c r="K12" i="5"/>
  <c r="M12" i="5" s="1"/>
  <c r="BU12" i="4"/>
  <c r="CZ12" i="5"/>
  <c r="CY12" i="5"/>
  <c r="BZ17" i="4"/>
  <c r="D18" i="4"/>
  <c r="W18" i="4"/>
  <c r="AQ18" i="4"/>
  <c r="BU18" i="5"/>
  <c r="Q18" i="5"/>
  <c r="CM18" i="4"/>
  <c r="Q19" i="4"/>
  <c r="S19" i="4" s="1"/>
  <c r="AK19" i="4"/>
  <c r="CG19" i="4"/>
  <c r="K20" i="4"/>
  <c r="BH20" i="4"/>
  <c r="E21" i="4"/>
  <c r="P21" i="4"/>
  <c r="BO21" i="4"/>
  <c r="BI22" i="4"/>
  <c r="E23" i="5"/>
  <c r="AC23" i="5" s="1"/>
  <c r="BC23" i="4"/>
  <c r="CY23" i="4"/>
  <c r="AQ29" i="4"/>
  <c r="BC29" i="4"/>
  <c r="BO29" i="4"/>
  <c r="CA29" i="4"/>
  <c r="CM29" i="4"/>
  <c r="CY29" i="4"/>
  <c r="AK30" i="4"/>
  <c r="AW30" i="4"/>
  <c r="BI30" i="4"/>
  <c r="AL31" i="5"/>
  <c r="AK31" i="5"/>
  <c r="D31" i="5"/>
  <c r="AV31" i="4"/>
  <c r="CM31" i="4"/>
  <c r="CX31" i="4"/>
  <c r="CX35" i="4" s="1"/>
  <c r="BU32" i="4"/>
  <c r="CY32" i="4"/>
  <c r="BO33" i="4"/>
  <c r="AX34" i="5"/>
  <c r="AW34" i="4"/>
  <c r="AW7" i="5"/>
  <c r="BP7" i="5"/>
  <c r="CZ7" i="5"/>
  <c r="CW6" i="5"/>
  <c r="CY7" i="5"/>
  <c r="CB8" i="5"/>
  <c r="CA10" i="5"/>
  <c r="CY10" i="5"/>
  <c r="CC11" i="5"/>
  <c r="CB11" i="5"/>
  <c r="CA11" i="5"/>
  <c r="CH12" i="5"/>
  <c r="BD23" i="5"/>
  <c r="AW23" i="6"/>
  <c r="AY23" i="6"/>
  <c r="AV23" i="6"/>
  <c r="AX23" i="6" s="1"/>
  <c r="AY12" i="6"/>
  <c r="BJ19" i="5"/>
  <c r="BI19" i="5"/>
  <c r="K20" i="5"/>
  <c r="CZ30" i="5"/>
  <c r="CY30" i="5"/>
  <c r="C4" i="2"/>
  <c r="P13" i="2"/>
  <c r="E19" i="2"/>
  <c r="E22" i="2"/>
  <c r="BT6" i="4"/>
  <c r="BU6" i="4" s="1"/>
  <c r="Q7" i="4"/>
  <c r="R7" i="4" s="1"/>
  <c r="AI9" i="4"/>
  <c r="AI13" i="4" s="1"/>
  <c r="BB9" i="4"/>
  <c r="CX9" i="4"/>
  <c r="CX13" i="5" s="1"/>
  <c r="CM11" i="5"/>
  <c r="W11" i="5"/>
  <c r="Y11" i="5" s="1"/>
  <c r="E12" i="5"/>
  <c r="BH17" i="4"/>
  <c r="BJ17" i="4" s="1"/>
  <c r="AL18" i="5"/>
  <c r="D18" i="5"/>
  <c r="AM18" i="5"/>
  <c r="AK18" i="5"/>
  <c r="K18" i="5"/>
  <c r="M18" i="5" s="1"/>
  <c r="AP20" i="4"/>
  <c r="AR20" i="5" s="1"/>
  <c r="CL20" i="4"/>
  <c r="CM20" i="4" s="1"/>
  <c r="Q22" i="5"/>
  <c r="AC22" i="5" s="1"/>
  <c r="Q23" i="4"/>
  <c r="R23" i="4" s="1"/>
  <c r="Q32" i="5"/>
  <c r="E33" i="5"/>
  <c r="AK33" i="4"/>
  <c r="E34" i="5"/>
  <c r="E34" i="4"/>
  <c r="AK34" i="4"/>
  <c r="BN35" i="4"/>
  <c r="BP35" i="4" s="1"/>
  <c r="AX8" i="5"/>
  <c r="AW8" i="5"/>
  <c r="CI8" i="5"/>
  <c r="CH8" i="5"/>
  <c r="BC11" i="5"/>
  <c r="X11" i="5"/>
  <c r="P21" i="5"/>
  <c r="BW21" i="5"/>
  <c r="BV21" i="5"/>
  <c r="BU21" i="5"/>
  <c r="BS20" i="5"/>
  <c r="CZ33" i="5"/>
  <c r="AX29" i="5"/>
  <c r="AW29" i="5"/>
  <c r="AR30" i="5"/>
  <c r="AQ30" i="5"/>
  <c r="AL6" i="5"/>
  <c r="BU7" i="5"/>
  <c r="CM8" i="5"/>
  <c r="E6" i="4"/>
  <c r="BO7" i="4"/>
  <c r="BI8" i="4"/>
  <c r="AW10" i="4"/>
  <c r="CS10" i="4"/>
  <c r="D11" i="4"/>
  <c r="W11" i="4"/>
  <c r="X11" i="4" s="1"/>
  <c r="AQ11" i="4"/>
  <c r="Q11" i="5"/>
  <c r="AC11" i="5" s="1"/>
  <c r="CM11" i="4"/>
  <c r="AK12" i="4"/>
  <c r="CG12" i="4"/>
  <c r="D20" i="4"/>
  <c r="Q20" i="5"/>
  <c r="CA21" i="4"/>
  <c r="E22" i="4"/>
  <c r="AM22" i="5"/>
  <c r="AL22" i="5"/>
  <c r="AK22" i="5"/>
  <c r="D22" i="5"/>
  <c r="BU22" i="4"/>
  <c r="BO23" i="4"/>
  <c r="CA35" i="4"/>
  <c r="V35" i="4"/>
  <c r="CM35" i="4"/>
  <c r="AK29" i="5"/>
  <c r="D29" i="5"/>
  <c r="AL29" i="5"/>
  <c r="AK31" i="4"/>
  <c r="BO31" i="4"/>
  <c r="CN31" i="4"/>
  <c r="AW32" i="4"/>
  <c r="BV32" i="4"/>
  <c r="CM32" i="4"/>
  <c r="S33" i="4"/>
  <c r="AL33" i="4"/>
  <c r="BC33" i="5"/>
  <c r="BC33" i="4"/>
  <c r="AL34" i="4"/>
  <c r="CH7" i="5"/>
  <c r="AS9" i="5"/>
  <c r="CB9" i="5"/>
  <c r="BJ10" i="5"/>
  <c r="CI10" i="5"/>
  <c r="CH10" i="5"/>
  <c r="CE9" i="5"/>
  <c r="CE13" i="5" s="1"/>
  <c r="CG10" i="5"/>
  <c r="AL11" i="5"/>
  <c r="AM12" i="5"/>
  <c r="BK12" i="5"/>
  <c r="BJ12" i="5"/>
  <c r="BI12" i="5"/>
  <c r="CM12" i="5"/>
  <c r="AY18" i="5"/>
  <c r="AX18" i="5"/>
  <c r="AU17" i="5"/>
  <c r="AY6" i="5" s="1"/>
  <c r="AW18" i="5"/>
  <c r="M19" i="5"/>
  <c r="L19" i="5"/>
  <c r="W22" i="5"/>
  <c r="AQ31" i="5"/>
  <c r="AR31" i="5"/>
  <c r="CL6" i="6"/>
  <c r="W7" i="6"/>
  <c r="CN7" i="6"/>
  <c r="CM7" i="6"/>
  <c r="AK32" i="4"/>
  <c r="AY7" i="5"/>
  <c r="BI7" i="5"/>
  <c r="CU7" i="5"/>
  <c r="AS8" i="5"/>
  <c r="BC8" i="5"/>
  <c r="CO8" i="5"/>
  <c r="CY8" i="5"/>
  <c r="AW9" i="5"/>
  <c r="BG9" i="5"/>
  <c r="BG13" i="5" s="1"/>
  <c r="CS9" i="5"/>
  <c r="AQ10" i="5"/>
  <c r="CC10" i="5"/>
  <c r="CM10" i="5"/>
  <c r="BD11" i="5"/>
  <c r="BW11" i="5"/>
  <c r="CG11" i="5"/>
  <c r="CZ11" i="5"/>
  <c r="BQ12" i="5"/>
  <c r="CI18" i="5"/>
  <c r="CH18" i="5"/>
  <c r="CE17" i="5"/>
  <c r="BY17" i="5"/>
  <c r="CC19" i="5"/>
  <c r="CB19" i="5"/>
  <c r="CY19" i="5"/>
  <c r="CT20" i="5"/>
  <c r="BA20" i="5"/>
  <c r="BE9" i="5" s="1"/>
  <c r="CA21" i="5"/>
  <c r="BH6" i="6"/>
  <c r="BH13" i="6" s="1"/>
  <c r="K7" i="6"/>
  <c r="M7" i="6" s="1"/>
  <c r="BJ7" i="6"/>
  <c r="G10" i="6"/>
  <c r="F10" i="6"/>
  <c r="BW12" i="6"/>
  <c r="BU12" i="6"/>
  <c r="P12" i="6"/>
  <c r="BV12" i="6"/>
  <c r="BE18" i="6"/>
  <c r="BA17" i="6"/>
  <c r="BD18" i="6"/>
  <c r="BC18" i="6"/>
  <c r="BB18" i="6"/>
  <c r="J18" i="6"/>
  <c r="AR31" i="6"/>
  <c r="AQ31" i="6"/>
  <c r="BC18" i="5"/>
  <c r="BE18" i="5"/>
  <c r="AQ20" i="5"/>
  <c r="CB22" i="5"/>
  <c r="DA22" i="5"/>
  <c r="CZ22" i="5"/>
  <c r="BK23" i="5"/>
  <c r="BJ23" i="5"/>
  <c r="BI23" i="5"/>
  <c r="AO35" i="5"/>
  <c r="AR28" i="5"/>
  <c r="AQ28" i="5"/>
  <c r="CU8" i="6"/>
  <c r="CS8" i="6"/>
  <c r="CQ6" i="6"/>
  <c r="AL33" i="5"/>
  <c r="AK33" i="5"/>
  <c r="D33" i="5"/>
  <c r="J11" i="5"/>
  <c r="BV18" i="5"/>
  <c r="BG20" i="5"/>
  <c r="BG24" i="5" s="1"/>
  <c r="BK21" i="5"/>
  <c r="BJ21" i="5"/>
  <c r="J21" i="5"/>
  <c r="CW20" i="5"/>
  <c r="CY22" i="5"/>
  <c r="BO23" i="5"/>
  <c r="CH23" i="5"/>
  <c r="CG33" i="5"/>
  <c r="AX6" i="6"/>
  <c r="AY6" i="6"/>
  <c r="AW6" i="6"/>
  <c r="CH8" i="6"/>
  <c r="P8" i="6"/>
  <c r="CE6" i="6"/>
  <c r="CI8" i="6"/>
  <c r="AM10" i="6"/>
  <c r="AK10" i="6"/>
  <c r="AI9" i="6"/>
  <c r="AL10" i="6"/>
  <c r="BD34" i="5"/>
  <c r="BC34" i="5"/>
  <c r="BP34" i="5"/>
  <c r="BO34" i="5"/>
  <c r="CM34" i="5"/>
  <c r="W34" i="5"/>
  <c r="CZ34" i="5"/>
  <c r="CY34" i="5"/>
  <c r="CW9" i="5"/>
  <c r="BU12" i="5"/>
  <c r="BM24" i="5"/>
  <c r="BD18" i="5"/>
  <c r="AS19" i="5"/>
  <c r="AR19" i="5"/>
  <c r="AQ19" i="5"/>
  <c r="BP19" i="5"/>
  <c r="CH21" i="5"/>
  <c r="AR22" i="5"/>
  <c r="R29" i="5"/>
  <c r="S29" i="5"/>
  <c r="BI33" i="5"/>
  <c r="V33" i="5"/>
  <c r="CM33" i="5"/>
  <c r="CN33" i="5"/>
  <c r="X34" i="5"/>
  <c r="Y34" i="5"/>
  <c r="CY7" i="6"/>
  <c r="CX6" i="6"/>
  <c r="CX13" i="6" s="1"/>
  <c r="BC8" i="6"/>
  <c r="BD8" i="6"/>
  <c r="K8" i="6"/>
  <c r="BB6" i="6"/>
  <c r="CT8" i="6"/>
  <c r="CC11" i="6"/>
  <c r="CA11" i="6"/>
  <c r="CB11" i="6"/>
  <c r="P11" i="6"/>
  <c r="BY9" i="6"/>
  <c r="W11" i="6"/>
  <c r="AC11" i="6" s="1"/>
  <c r="CL9" i="6"/>
  <c r="W9" i="6" s="1"/>
  <c r="BI33" i="4"/>
  <c r="BU33" i="4"/>
  <c r="CG33" i="4"/>
  <c r="P12" i="5"/>
  <c r="BV12" i="5"/>
  <c r="BA17" i="5"/>
  <c r="BI18" i="5"/>
  <c r="AW19" i="5"/>
  <c r="CO19" i="5"/>
  <c r="CN19" i="5"/>
  <c r="CM19" i="5"/>
  <c r="V19" i="5"/>
  <c r="Z11" i="5" s="1"/>
  <c r="AX20" i="5"/>
  <c r="CH20" i="5"/>
  <c r="CG20" i="5"/>
  <c r="BQ22" i="5"/>
  <c r="BP22" i="5"/>
  <c r="BO22" i="5"/>
  <c r="BM20" i="5"/>
  <c r="J23" i="5"/>
  <c r="AY23" i="5"/>
  <c r="AX23" i="5"/>
  <c r="L30" i="5"/>
  <c r="M30" i="5"/>
  <c r="CG30" i="5"/>
  <c r="CI19" i="5"/>
  <c r="CH30" i="5"/>
  <c r="CE28" i="5"/>
  <c r="BG31" i="5"/>
  <c r="BI32" i="5"/>
  <c r="J32" i="5"/>
  <c r="AS9" i="6"/>
  <c r="AR9" i="6"/>
  <c r="AQ9" i="6"/>
  <c r="CG9" i="6"/>
  <c r="CH9" i="6"/>
  <c r="CR33" i="6"/>
  <c r="V33" i="6"/>
  <c r="CQ31" i="6"/>
  <c r="CT33" i="6"/>
  <c r="CS33" i="6"/>
  <c r="CU22" i="6"/>
  <c r="CN17" i="5"/>
  <c r="CU18" i="5"/>
  <c r="V18" i="5"/>
  <c r="CT18" i="5"/>
  <c r="CQ17" i="5"/>
  <c r="V17" i="5" s="1"/>
  <c r="CS18" i="5"/>
  <c r="CS19" i="5"/>
  <c r="AX21" i="5"/>
  <c r="BU22" i="5"/>
  <c r="CN22" i="5"/>
  <c r="BP28" i="5"/>
  <c r="J29" i="5"/>
  <c r="BC29" i="5"/>
  <c r="BA28" i="5"/>
  <c r="X30" i="5"/>
  <c r="CT33" i="5"/>
  <c r="BN13" i="6"/>
  <c r="BP6" i="6"/>
  <c r="BV7" i="6"/>
  <c r="BW7" i="6"/>
  <c r="P7" i="6"/>
  <c r="BS6" i="6"/>
  <c r="BJ8" i="6"/>
  <c r="BI8" i="6"/>
  <c r="BG6" i="6"/>
  <c r="BK8" i="6"/>
  <c r="J8" i="6"/>
  <c r="D34" i="5"/>
  <c r="AK34" i="5"/>
  <c r="AL34" i="5"/>
  <c r="BM13" i="5"/>
  <c r="P15" i="5"/>
  <c r="AO17" i="5"/>
  <c r="CM17" i="5"/>
  <c r="BK18" i="5"/>
  <c r="CB18" i="5"/>
  <c r="CY18" i="5"/>
  <c r="DA18" i="5"/>
  <c r="BV19" i="5"/>
  <c r="S22" i="5"/>
  <c r="R22" i="5"/>
  <c r="BV23" i="5"/>
  <c r="CU23" i="5"/>
  <c r="V23" i="5"/>
  <c r="CT23" i="5"/>
  <c r="BO28" i="5"/>
  <c r="BD29" i="5"/>
  <c r="Y30" i="5"/>
  <c r="AR34" i="5"/>
  <c r="CN6" i="6"/>
  <c r="AY19" i="5"/>
  <c r="CU19" i="5"/>
  <c r="AS20" i="5"/>
  <c r="CO20" i="5"/>
  <c r="CC21" i="5"/>
  <c r="P30" i="5"/>
  <c r="T22" i="5" s="1"/>
  <c r="BU30" i="5"/>
  <c r="CA33" i="5"/>
  <c r="CG34" i="5"/>
  <c r="AL6" i="6"/>
  <c r="AI13" i="6"/>
  <c r="AV13" i="6"/>
  <c r="BQ10" i="6"/>
  <c r="BP10" i="6"/>
  <c r="BM9" i="6"/>
  <c r="BQ11" i="6"/>
  <c r="BP11" i="6"/>
  <c r="J11" i="6"/>
  <c r="BP17" i="6"/>
  <c r="BO17" i="6"/>
  <c r="BN17" i="6"/>
  <c r="BN32" i="6"/>
  <c r="BO32" i="6" s="1"/>
  <c r="BQ21" i="6"/>
  <c r="BM31" i="6"/>
  <c r="J31" i="6" s="1"/>
  <c r="G28" i="8"/>
  <c r="T29" i="8"/>
  <c r="O28" i="8"/>
  <c r="O35" i="8" s="1"/>
  <c r="Z29" i="8"/>
  <c r="BS35" i="5"/>
  <c r="CW28" i="5"/>
  <c r="CY29" i="5"/>
  <c r="BI30" i="5"/>
  <c r="CA31" i="5"/>
  <c r="BO33" i="5"/>
  <c r="G7" i="6"/>
  <c r="F7" i="6"/>
  <c r="AW7" i="6"/>
  <c r="AQ10" i="6"/>
  <c r="BC10" i="6"/>
  <c r="CT11" i="6"/>
  <c r="CS11" i="6"/>
  <c r="CU11" i="6"/>
  <c r="CA18" i="5"/>
  <c r="BU19" i="5"/>
  <c r="BY20" i="5"/>
  <c r="CC9" i="5" s="1"/>
  <c r="X21" i="5"/>
  <c r="BC21" i="5"/>
  <c r="CY21" i="5"/>
  <c r="AW22" i="5"/>
  <c r="CS22" i="5"/>
  <c r="AQ23" i="5"/>
  <c r="CM23" i="5"/>
  <c r="BG28" i="5"/>
  <c r="BK17" i="5" s="1"/>
  <c r="V29" i="5"/>
  <c r="CK28" i="5"/>
  <c r="CM29" i="5"/>
  <c r="AW30" i="5"/>
  <c r="BV30" i="5"/>
  <c r="CQ31" i="5"/>
  <c r="CS32" i="5"/>
  <c r="J33" i="5"/>
  <c r="CB33" i="5"/>
  <c r="P34" i="5"/>
  <c r="BU34" i="5"/>
  <c r="CH34" i="5"/>
  <c r="AK6" i="6"/>
  <c r="AX7" i="6"/>
  <c r="CS7" i="6"/>
  <c r="CU7" i="6"/>
  <c r="CT7" i="6"/>
  <c r="AW8" i="6"/>
  <c r="BO8" i="6"/>
  <c r="BW9" i="6"/>
  <c r="BV9" i="6"/>
  <c r="P9" i="6"/>
  <c r="BU9" i="6"/>
  <c r="AR10" i="6"/>
  <c r="BO10" i="6"/>
  <c r="BO11" i="6"/>
  <c r="X12" i="6"/>
  <c r="W21" i="6"/>
  <c r="CN21" i="6"/>
  <c r="N22" i="6"/>
  <c r="K9" i="8"/>
  <c r="K13" i="8" s="1"/>
  <c r="W10" i="8"/>
  <c r="P19" i="5"/>
  <c r="BC19" i="5"/>
  <c r="AW20" i="5"/>
  <c r="CS20" i="5"/>
  <c r="BD21" i="5"/>
  <c r="CG21" i="5"/>
  <c r="CZ21" i="5"/>
  <c r="AX22" i="5"/>
  <c r="CA22" i="5"/>
  <c r="CT22" i="5"/>
  <c r="AR23" i="5"/>
  <c r="BU23" i="5"/>
  <c r="CN23" i="5"/>
  <c r="AU35" i="5"/>
  <c r="CA29" i="5"/>
  <c r="CZ29" i="5"/>
  <c r="BJ30" i="5"/>
  <c r="BO31" i="5"/>
  <c r="CB31" i="5"/>
  <c r="CE31" i="5"/>
  <c r="CI20" i="5" s="1"/>
  <c r="CG32" i="5"/>
  <c r="AQ33" i="5"/>
  <c r="BP33" i="5"/>
  <c r="AM6" i="6"/>
  <c r="BD7" i="6"/>
  <c r="BA6" i="6"/>
  <c r="BC7" i="6"/>
  <c r="BD9" i="6"/>
  <c r="BC9" i="6"/>
  <c r="J9" i="6"/>
  <c r="V11" i="6"/>
  <c r="AQ18" i="6"/>
  <c r="E18" i="6"/>
  <c r="T18" i="6"/>
  <c r="BI19" i="6"/>
  <c r="BK19" i="6"/>
  <c r="BJ19" i="6"/>
  <c r="BH19" i="6"/>
  <c r="K19" i="6" s="1"/>
  <c r="U12" i="8"/>
  <c r="R12" i="8"/>
  <c r="DA21" i="5"/>
  <c r="V22" i="5"/>
  <c r="P23" i="5"/>
  <c r="BY28" i="5"/>
  <c r="BO29" i="5"/>
  <c r="P32" i="5"/>
  <c r="BS31" i="5"/>
  <c r="BU32" i="5"/>
  <c r="L34" i="5"/>
  <c r="BI34" i="5"/>
  <c r="K4" i="6"/>
  <c r="L4" i="6" s="1"/>
  <c r="M4" i="6" s="1"/>
  <c r="N4" i="6" s="1"/>
  <c r="AR7" i="6"/>
  <c r="AO6" i="6"/>
  <c r="D6" i="6" s="1"/>
  <c r="AS7" i="6"/>
  <c r="CI7" i="6"/>
  <c r="CH7" i="6"/>
  <c r="CG7" i="6"/>
  <c r="DA7" i="6"/>
  <c r="CZ7" i="6"/>
  <c r="CW6" i="6"/>
  <c r="BB9" i="6"/>
  <c r="K9" i="6" s="1"/>
  <c r="Q10" i="6"/>
  <c r="AC10" i="6" s="1"/>
  <c r="BT9" i="6"/>
  <c r="Q9" i="6" s="1"/>
  <c r="BV10" i="6"/>
  <c r="W10" i="6"/>
  <c r="D17" i="6"/>
  <c r="AV18" i="6"/>
  <c r="AX18" i="6" s="1"/>
  <c r="AY18" i="6"/>
  <c r="AW18" i="6"/>
  <c r="AU17" i="6"/>
  <c r="CT21" i="6"/>
  <c r="CS21" i="6"/>
  <c r="BD29" i="6"/>
  <c r="BC29" i="6"/>
  <c r="BS17" i="5"/>
  <c r="P18" i="5"/>
  <c r="AQ29" i="5"/>
  <c r="BP29" i="5"/>
  <c r="CS30" i="5"/>
  <c r="AU31" i="5"/>
  <c r="AW32" i="5"/>
  <c r="BV32" i="5"/>
  <c r="CY33" i="5"/>
  <c r="AW34" i="5"/>
  <c r="CS34" i="5"/>
  <c r="Q4" i="6"/>
  <c r="R4" i="6" s="1"/>
  <c r="S4" i="6" s="1"/>
  <c r="T4" i="6" s="1"/>
  <c r="BQ6" i="6"/>
  <c r="BO6" i="6"/>
  <c r="BK7" i="6"/>
  <c r="BI7" i="6"/>
  <c r="CK13" i="6"/>
  <c r="CM6" i="6"/>
  <c r="V6" i="6"/>
  <c r="W8" i="6"/>
  <c r="CR6" i="6"/>
  <c r="CR13" i="6" s="1"/>
  <c r="CN11" i="6"/>
  <c r="AP17" i="6"/>
  <c r="AS17" i="6"/>
  <c r="AO24" i="6"/>
  <c r="D17" i="8"/>
  <c r="D24" i="8" s="1"/>
  <c r="Q19" i="8"/>
  <c r="Q17" i="8" s="1"/>
  <c r="L17" i="8"/>
  <c r="L24" i="8" s="1"/>
  <c r="W19" i="8"/>
  <c r="X19" i="8" s="1"/>
  <c r="AP13" i="6"/>
  <c r="BP7" i="6"/>
  <c r="D8" i="6"/>
  <c r="CZ10" i="6"/>
  <c r="CW9" i="6"/>
  <c r="E12" i="6"/>
  <c r="AC12" i="6" s="1"/>
  <c r="DA18" i="6"/>
  <c r="CZ18" i="6"/>
  <c r="CY18" i="6"/>
  <c r="CW17" i="6"/>
  <c r="CX18" i="6"/>
  <c r="AW19" i="6"/>
  <c r="E19" i="6"/>
  <c r="V20" i="6"/>
  <c r="CN20" i="6"/>
  <c r="CM20" i="6"/>
  <c r="CL20" i="6"/>
  <c r="AK21" i="6"/>
  <c r="D21" i="6"/>
  <c r="AJ21" i="6"/>
  <c r="E21" i="6" s="1"/>
  <c r="AI20" i="6"/>
  <c r="AM21" i="6"/>
  <c r="AL21" i="6"/>
  <c r="BP34" i="6"/>
  <c r="BN34" i="6"/>
  <c r="BO34" i="6" s="1"/>
  <c r="Z20" i="8"/>
  <c r="BT13" i="6"/>
  <c r="Q13" i="6" s="1"/>
  <c r="J10" i="6"/>
  <c r="AB10" i="6" s="1"/>
  <c r="BD10" i="6"/>
  <c r="AX11" i="6"/>
  <c r="AW11" i="6"/>
  <c r="AR12" i="6"/>
  <c r="AQ12" i="6"/>
  <c r="D12" i="6"/>
  <c r="Q15" i="6"/>
  <c r="R15" i="6" s="1"/>
  <c r="S15" i="6" s="1"/>
  <c r="T15" i="6" s="1"/>
  <c r="V15" i="6"/>
  <c r="W15" i="6" s="1"/>
  <c r="X15" i="6" s="1"/>
  <c r="Y15" i="6" s="1"/>
  <c r="Z15" i="6" s="1"/>
  <c r="G19" i="6"/>
  <c r="F19" i="6"/>
  <c r="BD19" i="6"/>
  <c r="CR20" i="6"/>
  <c r="CT20" i="6" s="1"/>
  <c r="CU20" i="6"/>
  <c r="BD21" i="6"/>
  <c r="BC21" i="6"/>
  <c r="K21" i="6"/>
  <c r="CH23" i="6"/>
  <c r="CG23" i="6"/>
  <c r="E32" i="6"/>
  <c r="AR32" i="6"/>
  <c r="AQ32" i="6"/>
  <c r="BD33" i="6"/>
  <c r="BC33" i="6"/>
  <c r="Q6" i="8"/>
  <c r="R7" i="8"/>
  <c r="T18" i="8"/>
  <c r="U7" i="8" s="1"/>
  <c r="I17" i="8"/>
  <c r="I24" i="8" s="1"/>
  <c r="O24" i="8"/>
  <c r="BY6" i="6"/>
  <c r="V7" i="6"/>
  <c r="AB7" i="6" s="1"/>
  <c r="CO7" i="6"/>
  <c r="BJ9" i="6"/>
  <c r="CO9" i="6"/>
  <c r="CM9" i="6"/>
  <c r="P10" i="6"/>
  <c r="CI10" i="6"/>
  <c r="CG10" i="6"/>
  <c r="CT10" i="6"/>
  <c r="CN12" i="6"/>
  <c r="CM12" i="6"/>
  <c r="AK17" i="6"/>
  <c r="CK24" i="6"/>
  <c r="CN17" i="6"/>
  <c r="CM17" i="6"/>
  <c r="CL17" i="6"/>
  <c r="BH18" i="6"/>
  <c r="BJ18" i="6" s="1"/>
  <c r="BG17" i="6"/>
  <c r="W18" i="6"/>
  <c r="BP19" i="6"/>
  <c r="BO19" i="6"/>
  <c r="BN19" i="6"/>
  <c r="AM23" i="6"/>
  <c r="D23" i="6"/>
  <c r="AM12" i="6"/>
  <c r="AK23" i="6"/>
  <c r="AJ23" i="6"/>
  <c r="E23" i="6" s="1"/>
  <c r="AJ29" i="6"/>
  <c r="D29" i="6"/>
  <c r="AI28" i="6"/>
  <c r="K34" i="6"/>
  <c r="BC34" i="6"/>
  <c r="T6" i="8"/>
  <c r="AA18" i="8"/>
  <c r="BU20" i="6"/>
  <c r="BV22" i="6"/>
  <c r="BU22" i="6"/>
  <c r="AV35" i="6"/>
  <c r="AW35" i="6" s="1"/>
  <c r="CG28" i="6"/>
  <c r="CF28" i="6"/>
  <c r="CH28" i="6" s="1"/>
  <c r="CE35" i="6"/>
  <c r="AO35" i="6"/>
  <c r="AQ28" i="6"/>
  <c r="AR28" i="6"/>
  <c r="AP28" i="6"/>
  <c r="AX30" i="6"/>
  <c r="AW30" i="6"/>
  <c r="Q34" i="6"/>
  <c r="CA34" i="6"/>
  <c r="AC8" i="8"/>
  <c r="T10" i="8"/>
  <c r="G9" i="8"/>
  <c r="Z10" i="8"/>
  <c r="O9" i="8"/>
  <c r="O13" i="8" s="1"/>
  <c r="H31" i="8"/>
  <c r="Q31" i="8"/>
  <c r="R31" i="8" s="1"/>
  <c r="R32" i="8"/>
  <c r="R34" i="8"/>
  <c r="AC34" i="8"/>
  <c r="AD34" i="8" s="1"/>
  <c r="AR8" i="6"/>
  <c r="CC8" i="6"/>
  <c r="CB8" i="6"/>
  <c r="CM8" i="6"/>
  <c r="V8" i="6"/>
  <c r="BI9" i="6"/>
  <c r="CN9" i="6"/>
  <c r="V10" i="6"/>
  <c r="AJ9" i="6"/>
  <c r="E9" i="6" s="1"/>
  <c r="BU10" i="6"/>
  <c r="CH10" i="6"/>
  <c r="AL12" i="6"/>
  <c r="BP12" i="6"/>
  <c r="J12" i="6"/>
  <c r="BO12" i="6"/>
  <c r="CO12" i="6"/>
  <c r="Q18" i="6"/>
  <c r="S18" i="6" s="1"/>
  <c r="CR18" i="6"/>
  <c r="CU18" i="6"/>
  <c r="CT18" i="6"/>
  <c r="V18" i="6"/>
  <c r="CS18" i="6"/>
  <c r="CQ17" i="6"/>
  <c r="V17" i="6" s="1"/>
  <c r="W7" i="8"/>
  <c r="AC7" i="8" s="1"/>
  <c r="J6" i="8"/>
  <c r="U11" i="8"/>
  <c r="U22" i="8"/>
  <c r="R22" i="8"/>
  <c r="BO18" i="6"/>
  <c r="E22" i="6"/>
  <c r="AL22" i="6"/>
  <c r="BN22" i="6"/>
  <c r="BO22" i="6"/>
  <c r="BQ22" i="6"/>
  <c r="BT23" i="6"/>
  <c r="Q23" i="6" s="1"/>
  <c r="BW23" i="6"/>
  <c r="V23" i="6"/>
  <c r="Z12" i="6" s="1"/>
  <c r="DA23" i="6"/>
  <c r="R29" i="6"/>
  <c r="BV29" i="6"/>
  <c r="BS28" i="6"/>
  <c r="CN29" i="6"/>
  <c r="CM29" i="6"/>
  <c r="BP30" i="6"/>
  <c r="CH30" i="6"/>
  <c r="CG30" i="6"/>
  <c r="CB31" i="6"/>
  <c r="CA31" i="6"/>
  <c r="P33" i="6"/>
  <c r="BT33" i="6"/>
  <c r="Q33" i="6" s="1"/>
  <c r="D34" i="6"/>
  <c r="D9" i="8"/>
  <c r="D13" i="8" s="1"/>
  <c r="W18" i="8"/>
  <c r="J17" i="8"/>
  <c r="J24" i="8" s="1"/>
  <c r="H35" i="8"/>
  <c r="BJ12" i="6"/>
  <c r="AL17" i="6"/>
  <c r="CH17" i="6"/>
  <c r="AR18" i="6"/>
  <c r="BN18" i="6"/>
  <c r="CI18" i="6"/>
  <c r="AX19" i="6"/>
  <c r="AR20" i="6"/>
  <c r="BM20" i="6"/>
  <c r="AS22" i="6"/>
  <c r="D22" i="6"/>
  <c r="BC22" i="6"/>
  <c r="BP22" i="6"/>
  <c r="CF22" i="6"/>
  <c r="CG22" i="6" s="1"/>
  <c r="CS22" i="6"/>
  <c r="BU23" i="6"/>
  <c r="CX23" i="6"/>
  <c r="CY23" i="6" s="1"/>
  <c r="Q26" i="6"/>
  <c r="R26" i="6" s="1"/>
  <c r="S26" i="6" s="1"/>
  <c r="T26" i="6" s="1"/>
  <c r="BY35" i="6"/>
  <c r="CY28" i="6"/>
  <c r="AP29" i="6"/>
  <c r="AR29" i="6" s="1"/>
  <c r="BT29" i="6"/>
  <c r="Q29" i="6" s="1"/>
  <c r="CQ28" i="6"/>
  <c r="V29" i="6"/>
  <c r="AJ30" i="6"/>
  <c r="BN30" i="6"/>
  <c r="BO30" i="6" s="1"/>
  <c r="BH31" i="6"/>
  <c r="BI31" i="6" s="1"/>
  <c r="CB32" i="6"/>
  <c r="CA32" i="6"/>
  <c r="CT32" i="6"/>
  <c r="AQ33" i="6"/>
  <c r="AP34" i="6"/>
  <c r="AR34" i="6" s="1"/>
  <c r="R11" i="8"/>
  <c r="AC11" i="8"/>
  <c r="K24" i="8"/>
  <c r="T21" i="8"/>
  <c r="AC21" i="8" s="1"/>
  <c r="G20" i="8"/>
  <c r="G24" i="8" s="1"/>
  <c r="AM17" i="6"/>
  <c r="BZ17" i="6"/>
  <c r="D18" i="6"/>
  <c r="AL18" i="6"/>
  <c r="BP18" i="6"/>
  <c r="CF19" i="6"/>
  <c r="CR19" i="6"/>
  <c r="CS19" i="6" s="1"/>
  <c r="AW20" i="6"/>
  <c r="AV20" i="6"/>
  <c r="AX20" i="6" s="1"/>
  <c r="AQ21" i="6"/>
  <c r="AS21" i="6"/>
  <c r="AP22" i="6"/>
  <c r="AQ22" i="6" s="1"/>
  <c r="BB22" i="6"/>
  <c r="K22" i="6" s="1"/>
  <c r="L22" i="6" s="1"/>
  <c r="BH23" i="6"/>
  <c r="BJ23" i="6" s="1"/>
  <c r="J23" i="6"/>
  <c r="BK23" i="6"/>
  <c r="CA23" i="6"/>
  <c r="BZ28" i="6"/>
  <c r="CA28" i="6" s="1"/>
  <c r="CX28" i="6"/>
  <c r="CZ28" i="6" s="1"/>
  <c r="S29" i="6"/>
  <c r="AQ29" i="6"/>
  <c r="BI29" i="6"/>
  <c r="BH29" i="6"/>
  <c r="BJ29" i="6" s="1"/>
  <c r="J29" i="6"/>
  <c r="BG28" i="6"/>
  <c r="CA29" i="6"/>
  <c r="BZ29" i="6"/>
  <c r="CB29" i="6" s="1"/>
  <c r="CR29" i="6"/>
  <c r="CT29" i="6" s="1"/>
  <c r="BB30" i="6"/>
  <c r="BT30" i="6"/>
  <c r="P30" i="6"/>
  <c r="CL30" i="6"/>
  <c r="AW31" i="6"/>
  <c r="AV31" i="6"/>
  <c r="AX31" i="6" s="1"/>
  <c r="CF31" i="6"/>
  <c r="CH31" i="6" s="1"/>
  <c r="BI32" i="6"/>
  <c r="BJ32" i="6"/>
  <c r="CW31" i="6"/>
  <c r="CW35" i="6" s="1"/>
  <c r="CY32" i="6"/>
  <c r="BH33" i="6"/>
  <c r="BJ33" i="6" s="1"/>
  <c r="CN33" i="6"/>
  <c r="W33" i="6"/>
  <c r="CM33" i="6"/>
  <c r="BJ34" i="6"/>
  <c r="BI34" i="6"/>
  <c r="M24" i="8"/>
  <c r="H20" i="8"/>
  <c r="Q20" i="8"/>
  <c r="R20" i="8" s="1"/>
  <c r="E35" i="8"/>
  <c r="W29" i="8"/>
  <c r="J28" i="8"/>
  <c r="T32" i="8"/>
  <c r="E38" i="9"/>
  <c r="F5" i="9"/>
  <c r="AW10" i="6"/>
  <c r="CS10" i="6"/>
  <c r="D11" i="6"/>
  <c r="AQ11" i="6"/>
  <c r="BJ11" i="6"/>
  <c r="CM11" i="6"/>
  <c r="AK12" i="6"/>
  <c r="BD12" i="6"/>
  <c r="CG12" i="6"/>
  <c r="CZ12" i="6"/>
  <c r="BS24" i="6"/>
  <c r="CB17" i="6"/>
  <c r="AK18" i="6"/>
  <c r="CB18" i="6"/>
  <c r="CM18" i="6"/>
  <c r="J19" i="6"/>
  <c r="AR19" i="6"/>
  <c r="BC19" i="6"/>
  <c r="CH19" i="6"/>
  <c r="CT19" i="6"/>
  <c r="AY20" i="6"/>
  <c r="AR21" i="6"/>
  <c r="CF21" i="6"/>
  <c r="CG21" i="6" s="1"/>
  <c r="CI21" i="6"/>
  <c r="AR22" i="6"/>
  <c r="P23" i="6"/>
  <c r="CB23" i="6"/>
  <c r="BY24" i="6"/>
  <c r="CG29" i="6"/>
  <c r="CX29" i="6"/>
  <c r="CY29" i="6" s="1"/>
  <c r="CZ29" i="6"/>
  <c r="V30" i="6"/>
  <c r="Z22" i="6" s="1"/>
  <c r="CA30" i="6"/>
  <c r="CR30" i="6"/>
  <c r="CT30" i="6"/>
  <c r="BS31" i="6"/>
  <c r="BW20" i="6" s="1"/>
  <c r="CZ32" i="6"/>
  <c r="Q9" i="8"/>
  <c r="Z12" i="8"/>
  <c r="AC12" i="8" s="1"/>
  <c r="R23" i="8"/>
  <c r="R29" i="8"/>
  <c r="Q28" i="8"/>
  <c r="AC29" i="8"/>
  <c r="AU9" i="6"/>
  <c r="AU13" i="6" s="1"/>
  <c r="CQ9" i="6"/>
  <c r="V9" i="6" s="1"/>
  <c r="AM18" i="6"/>
  <c r="AS19" i="6"/>
  <c r="CB19" i="6"/>
  <c r="BA20" i="6"/>
  <c r="CE20" i="6"/>
  <c r="CE24" i="6" s="1"/>
  <c r="BJ21" i="6"/>
  <c r="J21" i="6"/>
  <c r="BG20" i="6"/>
  <c r="CN22" i="6"/>
  <c r="CM22" i="6"/>
  <c r="CC23" i="6"/>
  <c r="BM28" i="6"/>
  <c r="BQ17" i="6" s="1"/>
  <c r="CK28" i="6"/>
  <c r="BZ30" i="6"/>
  <c r="CB30" i="6" s="1"/>
  <c r="CS30" i="6"/>
  <c r="AK32" i="6"/>
  <c r="AL32" i="6"/>
  <c r="V32" i="6"/>
  <c r="CK31" i="6"/>
  <c r="CO20" i="6" s="1"/>
  <c r="CL32" i="6"/>
  <c r="CN32" i="6" s="1"/>
  <c r="J33" i="6"/>
  <c r="CS34" i="6"/>
  <c r="H6" i="8"/>
  <c r="H13" i="8" s="1"/>
  <c r="G13" i="8"/>
  <c r="R10" i="8"/>
  <c r="Z32" i="8"/>
  <c r="AA21" i="8" s="1"/>
  <c r="AI24" i="6"/>
  <c r="CH18" i="6"/>
  <c r="CL19" i="6"/>
  <c r="V19" i="6"/>
  <c r="CN19" i="6"/>
  <c r="BV20" i="6"/>
  <c r="P20" i="6"/>
  <c r="CY20" i="6"/>
  <c r="DA20" i="6"/>
  <c r="BT21" i="6"/>
  <c r="BU21" i="6" s="1"/>
  <c r="BW21" i="6"/>
  <c r="CM21" i="6"/>
  <c r="V21" i="6"/>
  <c r="BZ22" i="6"/>
  <c r="CA22" i="6" s="1"/>
  <c r="CC22" i="6"/>
  <c r="P22" i="6"/>
  <c r="BY20" i="6"/>
  <c r="K23" i="6"/>
  <c r="BA35" i="6"/>
  <c r="BC28" i="6"/>
  <c r="BD28" i="6"/>
  <c r="Q32" i="6"/>
  <c r="S32" i="6" s="1"/>
  <c r="G32" i="6"/>
  <c r="F32" i="6"/>
  <c r="D33" i="6"/>
  <c r="AJ33" i="6"/>
  <c r="E33" i="6" s="1"/>
  <c r="AI31" i="6"/>
  <c r="AL33" i="6"/>
  <c r="AM22" i="6"/>
  <c r="AK33" i="6"/>
  <c r="R34" i="6"/>
  <c r="S34" i="6"/>
  <c r="J34" i="6"/>
  <c r="BD34" i="6"/>
  <c r="CX34" i="6"/>
  <c r="W34" i="6" s="1"/>
  <c r="H17" i="8"/>
  <c r="H24" i="8" s="1"/>
  <c r="AC18" i="8"/>
  <c r="W23" i="8"/>
  <c r="X23" i="8" s="1"/>
  <c r="G31" i="8"/>
  <c r="CZ22" i="6"/>
  <c r="CT23" i="6"/>
  <c r="J32" i="6"/>
  <c r="V34" i="6"/>
  <c r="CN34" i="6"/>
  <c r="E6" i="8"/>
  <c r="E13" i="8" s="1"/>
  <c r="M6" i="8"/>
  <c r="M13" i="8" s="1"/>
  <c r="Z7" i="8"/>
  <c r="Z23" i="8"/>
  <c r="AA23" i="8" s="1"/>
  <c r="Z30" i="8"/>
  <c r="AC30" i="8" s="1"/>
  <c r="AD30" i="8" s="1"/>
  <c r="BW22" i="6"/>
  <c r="CX22" i="6"/>
  <c r="CY22" i="6" s="1"/>
  <c r="BQ23" i="6"/>
  <c r="CR23" i="6"/>
  <c r="CY30" i="6"/>
  <c r="K32" i="6"/>
  <c r="E34" i="6"/>
  <c r="CB34" i="6"/>
  <c r="N20" i="8"/>
  <c r="N24" i="8" s="1"/>
  <c r="W22" i="8"/>
  <c r="M31" i="8"/>
  <c r="M35" i="8" s="1"/>
  <c r="W33" i="8"/>
  <c r="AK22" i="6"/>
  <c r="AW29" i="6"/>
  <c r="AQ30" i="6"/>
  <c r="J9" i="8"/>
  <c r="T19" i="8"/>
  <c r="U19" i="8" s="1"/>
  <c r="F28" i="8"/>
  <c r="F35" i="8" s="1"/>
  <c r="J31" i="8"/>
  <c r="W32" i="8"/>
  <c r="X21" i="8" s="1"/>
  <c r="R91" i="9"/>
  <c r="R84" i="9"/>
  <c r="R80" i="9"/>
  <c r="F41" i="9"/>
  <c r="H76" i="9"/>
  <c r="R95" i="9"/>
  <c r="Q85" i="9"/>
  <c r="Q77" i="9"/>
  <c r="R89" i="9"/>
  <c r="D12" i="10"/>
  <c r="E12" i="10"/>
  <c r="Q82" i="9"/>
  <c r="Q105" i="9"/>
  <c r="Q8" i="10"/>
  <c r="Q78" i="9"/>
  <c r="Q93" i="9"/>
  <c r="Q97" i="9"/>
  <c r="Q88" i="9"/>
  <c r="Q10" i="10"/>
  <c r="Q11" i="10"/>
  <c r="Q106" i="9"/>
  <c r="Q103" i="9"/>
  <c r="Q99" i="9"/>
  <c r="Q81" i="9"/>
  <c r="Q86" i="9"/>
  <c r="G5" i="10"/>
  <c r="Q7" i="10"/>
  <c r="Q104" i="9"/>
  <c r="Q100" i="9"/>
  <c r="Q96" i="9"/>
  <c r="Q92" i="9"/>
  <c r="Q102" i="9"/>
  <c r="Q98" i="9"/>
  <c r="Q94" i="9"/>
  <c r="Q79" i="9"/>
  <c r="Q83" i="9"/>
  <c r="Q87" i="9"/>
  <c r="Q90" i="9"/>
  <c r="Q101" i="9"/>
  <c r="Q18" i="10"/>
  <c r="Q9" i="10"/>
  <c r="Q20" i="10"/>
  <c r="Q21" i="10"/>
  <c r="Q17" i="10"/>
  <c r="E22" i="10"/>
  <c r="G15" i="10"/>
  <c r="Q10" i="11"/>
  <c r="Q19" i="10"/>
  <c r="D32" i="10"/>
  <c r="D12" i="11"/>
  <c r="G5" i="11"/>
  <c r="Q9" i="12"/>
  <c r="G5" i="12"/>
  <c r="Q8" i="11"/>
  <c r="F25" i="10"/>
  <c r="E22" i="11"/>
  <c r="F15" i="11"/>
  <c r="E32" i="10"/>
  <c r="Q7" i="11"/>
  <c r="H13" i="13"/>
  <c r="Q9" i="11"/>
  <c r="Q7" i="12"/>
  <c r="Q10" i="12"/>
  <c r="D12" i="12"/>
  <c r="D22" i="11"/>
  <c r="Q18" i="12"/>
  <c r="Q17" i="12"/>
  <c r="Q20" i="12"/>
  <c r="Q16" i="12"/>
  <c r="G15" i="12"/>
  <c r="D22" i="12"/>
  <c r="Q19" i="12"/>
  <c r="E12" i="11"/>
  <c r="F25" i="11"/>
  <c r="R22" i="13"/>
  <c r="Q26" i="13"/>
  <c r="R26" i="13" s="1"/>
  <c r="E22" i="12"/>
  <c r="D32" i="12"/>
  <c r="F25" i="12"/>
  <c r="Q24" i="13"/>
  <c r="F5" i="13"/>
  <c r="Q15" i="13"/>
  <c r="Q17" i="13"/>
  <c r="Q25" i="13"/>
  <c r="G21" i="13"/>
  <c r="Q23" i="13"/>
  <c r="E26" i="13"/>
  <c r="Q16" i="13"/>
  <c r="K34" i="2" l="1"/>
  <c r="P8" i="2"/>
  <c r="U8" i="8"/>
  <c r="R9" i="8"/>
  <c r="AC19" i="4"/>
  <c r="R22" i="4"/>
  <c r="BC31" i="4"/>
  <c r="BC35" i="4"/>
  <c r="AR31" i="4"/>
  <c r="AC30" i="4"/>
  <c r="AD30" i="4" s="1"/>
  <c r="CL24" i="4"/>
  <c r="AC21" i="4"/>
  <c r="AD33" i="4"/>
  <c r="AP24" i="4"/>
  <c r="W28" i="4"/>
  <c r="V15" i="4"/>
  <c r="W15" i="4" s="1"/>
  <c r="X15" i="4" s="1"/>
  <c r="Y15" i="4" s="1"/>
  <c r="Z15" i="4" s="1"/>
  <c r="Q15" i="4"/>
  <c r="R15" i="4" s="1"/>
  <c r="S15" i="4" s="1"/>
  <c r="T15" i="4" s="1"/>
  <c r="P17" i="4"/>
  <c r="T8" i="4" s="1"/>
  <c r="T6" i="4" s="1"/>
  <c r="AC11" i="4"/>
  <c r="D97" i="17"/>
  <c r="D89" i="17"/>
  <c r="D96" i="17" s="1"/>
  <c r="G47" i="17"/>
  <c r="AD32" i="15"/>
  <c r="AC31" i="15"/>
  <c r="P11" i="17"/>
  <c r="G7" i="15"/>
  <c r="I6" i="15"/>
  <c r="H7" i="15"/>
  <c r="E7" i="15"/>
  <c r="F6" i="15"/>
  <c r="D7" i="15"/>
  <c r="X18" i="16"/>
  <c r="R20" i="15"/>
  <c r="R20" i="16"/>
  <c r="N7" i="15"/>
  <c r="O6" i="15"/>
  <c r="M7" i="15"/>
  <c r="U6" i="16"/>
  <c r="P81" i="17"/>
  <c r="E73" i="17"/>
  <c r="E80" i="17" s="1"/>
  <c r="E81" i="17"/>
  <c r="U39" i="17"/>
  <c r="AA28" i="15"/>
  <c r="Z35" i="15"/>
  <c r="AA28" i="16"/>
  <c r="AA21" i="16"/>
  <c r="U20" i="15"/>
  <c r="U20" i="16"/>
  <c r="E11" i="15"/>
  <c r="F9" i="15"/>
  <c r="D11" i="15"/>
  <c r="X6" i="16"/>
  <c r="W13" i="15"/>
  <c r="X6" i="15"/>
  <c r="E9" i="15"/>
  <c r="AA17" i="16"/>
  <c r="AA17" i="15"/>
  <c r="Z24" i="15"/>
  <c r="AA7" i="16"/>
  <c r="AC20" i="15"/>
  <c r="Q24" i="15"/>
  <c r="R22" i="16"/>
  <c r="M10" i="15"/>
  <c r="O9" i="15"/>
  <c r="N10" i="15"/>
  <c r="C96" i="17"/>
  <c r="H12" i="15"/>
  <c r="G12" i="15"/>
  <c r="U35" i="15"/>
  <c r="U35" i="16"/>
  <c r="U17" i="15"/>
  <c r="T24" i="15"/>
  <c r="U13" i="15" s="1"/>
  <c r="U17" i="16"/>
  <c r="N11" i="15"/>
  <c r="M11" i="15"/>
  <c r="AD33" i="15"/>
  <c r="AD33" i="16"/>
  <c r="H8" i="15"/>
  <c r="G8" i="15"/>
  <c r="R19" i="16"/>
  <c r="R6" i="16"/>
  <c r="AD12" i="16"/>
  <c r="AD12" i="15"/>
  <c r="R31" i="15"/>
  <c r="R31" i="16"/>
  <c r="AA6" i="15"/>
  <c r="AD8" i="16"/>
  <c r="G10" i="15"/>
  <c r="H10" i="15"/>
  <c r="I9" i="15"/>
  <c r="AD18" i="15"/>
  <c r="AC17" i="15"/>
  <c r="AA6" i="16"/>
  <c r="K7" i="15"/>
  <c r="L6" i="15"/>
  <c r="J7" i="15"/>
  <c r="P95" i="17"/>
  <c r="F88" i="17"/>
  <c r="P91" i="17"/>
  <c r="P94" i="17"/>
  <c r="P52" i="17"/>
  <c r="P14" i="17"/>
  <c r="U9" i="15"/>
  <c r="AA9" i="16"/>
  <c r="AA9" i="15"/>
  <c r="P77" i="17"/>
  <c r="D76" i="17"/>
  <c r="AD6" i="15"/>
  <c r="D81" i="17"/>
  <c r="D73" i="17"/>
  <c r="D80" i="17" s="1"/>
  <c r="U32" i="17"/>
  <c r="P9" i="17"/>
  <c r="AA31" i="16"/>
  <c r="AA31" i="15"/>
  <c r="AD22" i="15"/>
  <c r="U9" i="16"/>
  <c r="E51" i="17"/>
  <c r="P51" i="17" s="1"/>
  <c r="P10" i="17"/>
  <c r="X10" i="16"/>
  <c r="AA10" i="16"/>
  <c r="C80" i="17"/>
  <c r="P80" i="17" s="1"/>
  <c r="G5" i="17"/>
  <c r="D48" i="17"/>
  <c r="U12" i="16"/>
  <c r="U7" i="16"/>
  <c r="K10" i="15"/>
  <c r="L9" i="15"/>
  <c r="J10" i="15"/>
  <c r="Z13" i="15"/>
  <c r="X20" i="16"/>
  <c r="P93" i="17"/>
  <c r="P76" i="17"/>
  <c r="E56" i="17"/>
  <c r="E48" i="17"/>
  <c r="E55" i="17" s="1"/>
  <c r="AD34" i="15"/>
  <c r="AD23" i="15"/>
  <c r="E6" i="17"/>
  <c r="E14" i="17"/>
  <c r="P7" i="17"/>
  <c r="D56" i="17"/>
  <c r="P56" i="17" s="1"/>
  <c r="AA22" i="16"/>
  <c r="X24" i="15"/>
  <c r="W35" i="15"/>
  <c r="X28" i="16"/>
  <c r="X28" i="15"/>
  <c r="AD10" i="15"/>
  <c r="AD10" i="16"/>
  <c r="AC9" i="15"/>
  <c r="AD7" i="15"/>
  <c r="Q35" i="15"/>
  <c r="U6" i="15"/>
  <c r="Z8" i="5"/>
  <c r="R16" i="13"/>
  <c r="R15" i="13"/>
  <c r="R101" i="9"/>
  <c r="R92" i="9"/>
  <c r="R99" i="9"/>
  <c r="R10" i="10"/>
  <c r="H6" i="6"/>
  <c r="G6" i="6"/>
  <c r="F6" i="6"/>
  <c r="CG13" i="5"/>
  <c r="CH13" i="5"/>
  <c r="R90" i="9"/>
  <c r="R88" i="9"/>
  <c r="R105" i="9"/>
  <c r="CF24" i="6"/>
  <c r="CG24" i="6" s="1"/>
  <c r="CI24" i="6"/>
  <c r="CH24" i="6"/>
  <c r="AC6" i="8"/>
  <c r="AD7" i="8"/>
  <c r="AD10" i="6"/>
  <c r="AE10" i="6"/>
  <c r="CZ35" i="4"/>
  <c r="CY35" i="4"/>
  <c r="AX13" i="6"/>
  <c r="AW13" i="6"/>
  <c r="R87" i="9"/>
  <c r="R100" i="9"/>
  <c r="R103" i="9"/>
  <c r="R97" i="9"/>
  <c r="BK13" i="5"/>
  <c r="R33" i="5"/>
  <c r="S33" i="5"/>
  <c r="R83" i="9"/>
  <c r="R104" i="9"/>
  <c r="R7" i="10"/>
  <c r="R82" i="9"/>
  <c r="R7" i="12"/>
  <c r="R94" i="9"/>
  <c r="Z8" i="4"/>
  <c r="L22" i="2"/>
  <c r="K22" i="2"/>
  <c r="R106" i="9"/>
  <c r="R98" i="9"/>
  <c r="R86" i="9"/>
  <c r="R11" i="10"/>
  <c r="R78" i="9"/>
  <c r="Y9" i="6"/>
  <c r="X9" i="6"/>
  <c r="CX35" i="6"/>
  <c r="CY35" i="6" s="1"/>
  <c r="CZ35" i="6"/>
  <c r="AE7" i="5"/>
  <c r="AD7" i="5"/>
  <c r="R10" i="12"/>
  <c r="R24" i="13"/>
  <c r="I13" i="13"/>
  <c r="H18" i="13"/>
  <c r="Q30" i="10"/>
  <c r="Q31" i="10"/>
  <c r="Q27" i="10"/>
  <c r="G25" i="10"/>
  <c r="Q29" i="10"/>
  <c r="R9" i="12"/>
  <c r="F12" i="11"/>
  <c r="R20" i="10"/>
  <c r="R96" i="9"/>
  <c r="F12" i="10"/>
  <c r="R93" i="9"/>
  <c r="R85" i="9"/>
  <c r="X33" i="8"/>
  <c r="AC33" i="8"/>
  <c r="AD33" i="8" s="1"/>
  <c r="CS23" i="6"/>
  <c r="W23" i="6"/>
  <c r="CY34" i="6"/>
  <c r="Y21" i="6"/>
  <c r="X21" i="6"/>
  <c r="BE20" i="6"/>
  <c r="BB20" i="6"/>
  <c r="BD20" i="6" s="1"/>
  <c r="J20" i="6"/>
  <c r="BE9" i="6"/>
  <c r="AD29" i="8"/>
  <c r="AC28" i="8"/>
  <c r="W30" i="6"/>
  <c r="CN30" i="6"/>
  <c r="CM30" i="6"/>
  <c r="S33" i="6"/>
  <c r="R33" i="6"/>
  <c r="N12" i="6"/>
  <c r="M12" i="6"/>
  <c r="L12" i="6"/>
  <c r="AA10" i="8"/>
  <c r="Z9" i="8"/>
  <c r="AA9" i="8" s="1"/>
  <c r="AI35" i="6"/>
  <c r="D28" i="6"/>
  <c r="AJ28" i="6"/>
  <c r="E28" i="6" s="1"/>
  <c r="AK28" i="6"/>
  <c r="AB23" i="6"/>
  <c r="F23" i="6"/>
  <c r="H23" i="6"/>
  <c r="G23" i="6"/>
  <c r="AB12" i="6"/>
  <c r="H12" i="6"/>
  <c r="G12" i="6"/>
  <c r="F12" i="6"/>
  <c r="AJ20" i="6"/>
  <c r="E20" i="6" s="1"/>
  <c r="AM20" i="6"/>
  <c r="AL20" i="6"/>
  <c r="AK20" i="6"/>
  <c r="D20" i="6"/>
  <c r="S19" i="5"/>
  <c r="R19" i="5"/>
  <c r="CT31" i="5"/>
  <c r="CS31" i="5"/>
  <c r="CU20" i="5"/>
  <c r="CW35" i="5"/>
  <c r="CZ28" i="5"/>
  <c r="CY28" i="5"/>
  <c r="BP32" i="6"/>
  <c r="AJ13" i="6"/>
  <c r="E13" i="6" s="1"/>
  <c r="V15" i="5"/>
  <c r="W15" i="5" s="1"/>
  <c r="X15" i="5" s="1"/>
  <c r="Y15" i="5" s="1"/>
  <c r="Z15" i="5" s="1"/>
  <c r="Q15" i="5"/>
  <c r="R15" i="5" s="1"/>
  <c r="S15" i="5" s="1"/>
  <c r="T15" i="5" s="1"/>
  <c r="Y18" i="5"/>
  <c r="Z18" i="5"/>
  <c r="X18" i="5"/>
  <c r="X33" i="6"/>
  <c r="Y33" i="6"/>
  <c r="AC8" i="6"/>
  <c r="CZ9" i="5"/>
  <c r="CY9" i="5"/>
  <c r="DA9" i="5"/>
  <c r="N18" i="6"/>
  <c r="H20" i="4"/>
  <c r="R21" i="5"/>
  <c r="S21" i="5"/>
  <c r="K9" i="4"/>
  <c r="M9" i="4" s="1"/>
  <c r="BZ24" i="4"/>
  <c r="L8" i="4"/>
  <c r="M8" i="4"/>
  <c r="AV35" i="4"/>
  <c r="AW35" i="4" s="1"/>
  <c r="G13" i="2"/>
  <c r="F13" i="2"/>
  <c r="D24" i="2"/>
  <c r="BS35" i="4"/>
  <c r="P28" i="4"/>
  <c r="BV28" i="4"/>
  <c r="BU28" i="4"/>
  <c r="BW17" i="4"/>
  <c r="AS9" i="4"/>
  <c r="AR9" i="4"/>
  <c r="AQ9" i="4"/>
  <c r="G21" i="5"/>
  <c r="AB21" i="5"/>
  <c r="H21" i="5"/>
  <c r="F21" i="5"/>
  <c r="CH13" i="4"/>
  <c r="CG13" i="4"/>
  <c r="AV13" i="4"/>
  <c r="CB32" i="5"/>
  <c r="CA32" i="5"/>
  <c r="BQ20" i="4"/>
  <c r="BP20" i="4"/>
  <c r="BO20" i="4"/>
  <c r="K17" i="4"/>
  <c r="BB24" i="4"/>
  <c r="CC9" i="4"/>
  <c r="CB9" i="4"/>
  <c r="CA9" i="4"/>
  <c r="D34" i="2"/>
  <c r="G23" i="2"/>
  <c r="F23" i="2"/>
  <c r="X30" i="4"/>
  <c r="L30" i="4"/>
  <c r="CN20" i="4"/>
  <c r="M18" i="4"/>
  <c r="M12" i="4"/>
  <c r="F26" i="13"/>
  <c r="F18" i="13"/>
  <c r="E12" i="12"/>
  <c r="Q6" i="12"/>
  <c r="Q19" i="11"/>
  <c r="Q20" i="11"/>
  <c r="F22" i="11"/>
  <c r="Q21" i="11"/>
  <c r="Q18" i="11"/>
  <c r="R8" i="11" s="1"/>
  <c r="G15" i="11"/>
  <c r="AA7" i="8"/>
  <c r="Z6" i="8"/>
  <c r="CZ34" i="6"/>
  <c r="AJ31" i="6"/>
  <c r="E31" i="6" s="1"/>
  <c r="D31" i="6"/>
  <c r="BD35" i="6"/>
  <c r="BC35" i="6"/>
  <c r="BB35" i="6"/>
  <c r="Q35" i="8"/>
  <c r="R35" i="8" s="1"/>
  <c r="R28" i="8"/>
  <c r="T23" i="6"/>
  <c r="S23" i="6"/>
  <c r="R23" i="6"/>
  <c r="BU24" i="6"/>
  <c r="P24" i="6"/>
  <c r="BT24" i="6"/>
  <c r="AB11" i="6"/>
  <c r="G11" i="6"/>
  <c r="H11" i="6"/>
  <c r="F11" i="6"/>
  <c r="AB30" i="6"/>
  <c r="CH22" i="6"/>
  <c r="BU33" i="6"/>
  <c r="W17" i="8"/>
  <c r="X18" i="8"/>
  <c r="BU29" i="6"/>
  <c r="Z18" i="6"/>
  <c r="Y18" i="6"/>
  <c r="X18" i="6"/>
  <c r="AX35" i="6"/>
  <c r="AB29" i="6"/>
  <c r="AL23" i="6"/>
  <c r="BG24" i="6"/>
  <c r="BK17" i="6"/>
  <c r="BH17" i="6"/>
  <c r="BJ17" i="6" s="1"/>
  <c r="CN24" i="6"/>
  <c r="CM24" i="6"/>
  <c r="CL24" i="6"/>
  <c r="T10" i="6"/>
  <c r="S10" i="6"/>
  <c r="R10" i="6"/>
  <c r="CS20" i="6"/>
  <c r="AQ17" i="6"/>
  <c r="CO13" i="6"/>
  <c r="CQ35" i="5"/>
  <c r="AU24" i="6"/>
  <c r="AY13" i="6" s="1"/>
  <c r="AY17" i="6"/>
  <c r="AW17" i="6"/>
  <c r="AV17" i="6"/>
  <c r="E17" i="6" s="1"/>
  <c r="AX17" i="6"/>
  <c r="P31" i="5"/>
  <c r="BV31" i="5"/>
  <c r="BU31" i="5"/>
  <c r="R18" i="6"/>
  <c r="BA13" i="6"/>
  <c r="BE6" i="6"/>
  <c r="BD6" i="6"/>
  <c r="BC6" i="6"/>
  <c r="J6" i="6"/>
  <c r="X10" i="8"/>
  <c r="W9" i="8"/>
  <c r="N11" i="6"/>
  <c r="M11" i="6"/>
  <c r="L11" i="6"/>
  <c r="BQ13" i="5"/>
  <c r="BG13" i="6"/>
  <c r="BJ6" i="6"/>
  <c r="BI6" i="6"/>
  <c r="BK6" i="6"/>
  <c r="BE17" i="5"/>
  <c r="BD17" i="5"/>
  <c r="BC17" i="5"/>
  <c r="BA24" i="5"/>
  <c r="J17" i="5"/>
  <c r="CC9" i="6"/>
  <c r="CB9" i="6"/>
  <c r="CA9" i="6"/>
  <c r="K18" i="6"/>
  <c r="M18" i="6" s="1"/>
  <c r="BO35" i="4"/>
  <c r="AB22" i="5"/>
  <c r="H22" i="5"/>
  <c r="G22" i="5"/>
  <c r="F22" i="5"/>
  <c r="E31" i="5"/>
  <c r="F18" i="5"/>
  <c r="AB18" i="5"/>
  <c r="AF7" i="5" s="1"/>
  <c r="H18" i="5"/>
  <c r="G18" i="5"/>
  <c r="AI9" i="5"/>
  <c r="D9" i="4"/>
  <c r="AK9" i="4"/>
  <c r="AM9" i="4"/>
  <c r="AL9" i="4"/>
  <c r="AX31" i="4"/>
  <c r="AW31" i="4"/>
  <c r="AJ35" i="4"/>
  <c r="E28" i="4"/>
  <c r="G9" i="2"/>
  <c r="F9" i="2"/>
  <c r="D8" i="2"/>
  <c r="D20" i="2"/>
  <c r="BW9" i="5"/>
  <c r="P9" i="5"/>
  <c r="BV31" i="4"/>
  <c r="BU31" i="4"/>
  <c r="Q31" i="4"/>
  <c r="AI28" i="5"/>
  <c r="AI35" i="4"/>
  <c r="D28" i="4"/>
  <c r="AL28" i="4"/>
  <c r="AK28" i="4"/>
  <c r="BN24" i="4"/>
  <c r="BK6" i="4"/>
  <c r="BG13" i="4"/>
  <c r="J13" i="4" s="1"/>
  <c r="BJ6" i="4"/>
  <c r="BI6" i="4"/>
  <c r="CF24" i="5"/>
  <c r="CF24" i="4"/>
  <c r="BB13" i="4"/>
  <c r="F14" i="2"/>
  <c r="AB32" i="5"/>
  <c r="G32" i="5"/>
  <c r="F32" i="5"/>
  <c r="H20" i="5"/>
  <c r="P6" i="5"/>
  <c r="BS13" i="5"/>
  <c r="BW6" i="5"/>
  <c r="AI17" i="5"/>
  <c r="AM17" i="4"/>
  <c r="AL17" i="4"/>
  <c r="D17" i="4"/>
  <c r="AK17" i="4"/>
  <c r="AI24" i="4"/>
  <c r="Y11" i="4"/>
  <c r="R19" i="4"/>
  <c r="D11" i="2"/>
  <c r="BQ9" i="4"/>
  <c r="S7" i="4"/>
  <c r="M30" i="4"/>
  <c r="AW28" i="4"/>
  <c r="S10" i="4"/>
  <c r="J15" i="2"/>
  <c r="L15" i="2" s="1"/>
  <c r="DA13" i="4"/>
  <c r="BW13" i="4"/>
  <c r="R25" i="13"/>
  <c r="G5" i="13"/>
  <c r="Q8" i="13"/>
  <c r="Q9" i="13"/>
  <c r="Q8" i="12"/>
  <c r="R9" i="10"/>
  <c r="F108" i="9"/>
  <c r="I76" i="9"/>
  <c r="D73" i="9"/>
  <c r="X22" i="8"/>
  <c r="AC22" i="8"/>
  <c r="AD22" i="8" s="1"/>
  <c r="W20" i="8"/>
  <c r="X20" i="8" s="1"/>
  <c r="X19" i="6"/>
  <c r="Y19" i="6"/>
  <c r="U32" i="8"/>
  <c r="T31" i="8"/>
  <c r="U31" i="8" s="1"/>
  <c r="CX31" i="6"/>
  <c r="CY31" i="6" s="1"/>
  <c r="Q30" i="6"/>
  <c r="R30" i="6" s="1"/>
  <c r="BV30" i="6"/>
  <c r="Q19" i="6"/>
  <c r="CG19" i="6"/>
  <c r="E30" i="6"/>
  <c r="AL30" i="6"/>
  <c r="CB28" i="6"/>
  <c r="BP20" i="6"/>
  <c r="BQ20" i="6"/>
  <c r="BN20" i="6"/>
  <c r="BO20" i="6" s="1"/>
  <c r="Z8" i="6"/>
  <c r="X8" i="6"/>
  <c r="Y8" i="6"/>
  <c r="U10" i="8"/>
  <c r="T9" i="8"/>
  <c r="AC10" i="8"/>
  <c r="E29" i="6"/>
  <c r="G29" i="6" s="1"/>
  <c r="R6" i="8"/>
  <c r="Q13" i="8"/>
  <c r="Q24" i="8"/>
  <c r="R24" i="8" s="1"/>
  <c r="R17" i="8"/>
  <c r="H21" i="6"/>
  <c r="F21" i="6"/>
  <c r="AB21" i="6"/>
  <c r="G21" i="6"/>
  <c r="R19" i="8"/>
  <c r="AC19" i="8"/>
  <c r="AD19" i="8" s="1"/>
  <c r="AR17" i="6"/>
  <c r="T18" i="5"/>
  <c r="R18" i="5"/>
  <c r="S18" i="5"/>
  <c r="S32" i="5"/>
  <c r="R32" i="5"/>
  <c r="AC18" i="6"/>
  <c r="AL13" i="6"/>
  <c r="AK13" i="6"/>
  <c r="AM13" i="6"/>
  <c r="CE35" i="5"/>
  <c r="N23" i="5"/>
  <c r="M23" i="5"/>
  <c r="L23" i="5"/>
  <c r="T11" i="6"/>
  <c r="S11" i="6"/>
  <c r="R11" i="6"/>
  <c r="X33" i="5"/>
  <c r="AK9" i="6"/>
  <c r="AM9" i="6"/>
  <c r="AL9" i="6"/>
  <c r="D9" i="6"/>
  <c r="DA17" i="5"/>
  <c r="CB17" i="5"/>
  <c r="BY24" i="5"/>
  <c r="CC17" i="5"/>
  <c r="CA17" i="5"/>
  <c r="AB11" i="4"/>
  <c r="H11" i="4"/>
  <c r="G11" i="4"/>
  <c r="F11" i="4"/>
  <c r="F34" i="4"/>
  <c r="AC34" i="4"/>
  <c r="G34" i="4"/>
  <c r="F31" i="5"/>
  <c r="G31" i="5"/>
  <c r="CY31" i="4"/>
  <c r="Y18" i="4"/>
  <c r="X18" i="4"/>
  <c r="Z18" i="4"/>
  <c r="T10" i="5"/>
  <c r="S10" i="5"/>
  <c r="R10" i="5"/>
  <c r="Y28" i="4"/>
  <c r="X28" i="4"/>
  <c r="Z23" i="4"/>
  <c r="Y23" i="4"/>
  <c r="X23" i="4"/>
  <c r="AB19" i="4"/>
  <c r="H19" i="4"/>
  <c r="G19" i="4"/>
  <c r="F19" i="4"/>
  <c r="AM13" i="4"/>
  <c r="AL13" i="4"/>
  <c r="AK13" i="4"/>
  <c r="Z7" i="4"/>
  <c r="Y7" i="4"/>
  <c r="X7" i="4"/>
  <c r="AC32" i="4"/>
  <c r="G32" i="4"/>
  <c r="F32" i="4"/>
  <c r="D8" i="5"/>
  <c r="AM8" i="5"/>
  <c r="AL8" i="5"/>
  <c r="AK8" i="5"/>
  <c r="W33" i="5"/>
  <c r="Y33" i="5" s="1"/>
  <c r="E20" i="4"/>
  <c r="G20" i="4" s="1"/>
  <c r="T11" i="4"/>
  <c r="S11" i="4"/>
  <c r="R11" i="4"/>
  <c r="E30" i="2"/>
  <c r="E37" i="2" s="1"/>
  <c r="N32" i="2"/>
  <c r="Q21" i="2"/>
  <c r="P21" i="2"/>
  <c r="H6" i="4"/>
  <c r="G6" i="4"/>
  <c r="F6" i="4"/>
  <c r="S20" i="4"/>
  <c r="R20" i="4"/>
  <c r="BI28" i="4"/>
  <c r="AX28" i="4"/>
  <c r="BK24" i="4"/>
  <c r="AB10" i="5"/>
  <c r="H10" i="5"/>
  <c r="G10" i="5"/>
  <c r="F10" i="5"/>
  <c r="BU9" i="4"/>
  <c r="AC18" i="5"/>
  <c r="R17" i="13"/>
  <c r="E18" i="13"/>
  <c r="Q14" i="13"/>
  <c r="Q27" i="11"/>
  <c r="Q16" i="11"/>
  <c r="Q28" i="10"/>
  <c r="F22" i="10"/>
  <c r="Q16" i="10"/>
  <c r="R79" i="9"/>
  <c r="Q6" i="10"/>
  <c r="X32" i="8"/>
  <c r="W31" i="8"/>
  <c r="X31" i="8" s="1"/>
  <c r="M34" i="6"/>
  <c r="L34" i="6"/>
  <c r="AB33" i="6"/>
  <c r="G33" i="6"/>
  <c r="F33" i="6"/>
  <c r="BZ20" i="6"/>
  <c r="CA20" i="6" s="1"/>
  <c r="CC20" i="6"/>
  <c r="W19" i="6"/>
  <c r="CM19" i="6"/>
  <c r="R32" i="6"/>
  <c r="W22" i="6"/>
  <c r="Y30" i="6"/>
  <c r="X30" i="6"/>
  <c r="CH21" i="6"/>
  <c r="J35" i="8"/>
  <c r="BU30" i="6"/>
  <c r="BG35" i="6"/>
  <c r="BH28" i="6"/>
  <c r="BI28" i="6" s="1"/>
  <c r="J28" i="6"/>
  <c r="CZ23" i="6"/>
  <c r="U21" i="8"/>
  <c r="T20" i="8"/>
  <c r="U20" i="8" s="1"/>
  <c r="AB34" i="6"/>
  <c r="F34" i="6"/>
  <c r="G34" i="6"/>
  <c r="AC32" i="8"/>
  <c r="AL29" i="6"/>
  <c r="BI18" i="6"/>
  <c r="Z24" i="8"/>
  <c r="CZ9" i="6"/>
  <c r="CY9" i="6"/>
  <c r="DA9" i="6"/>
  <c r="BS24" i="5"/>
  <c r="BW17" i="5"/>
  <c r="BU17" i="5"/>
  <c r="P17" i="5"/>
  <c r="BV17" i="5"/>
  <c r="AO13" i="6"/>
  <c r="AQ6" i="6"/>
  <c r="AS6" i="6"/>
  <c r="AR6" i="6"/>
  <c r="X8" i="8"/>
  <c r="M22" i="6"/>
  <c r="Z28" i="8"/>
  <c r="AA29" i="8"/>
  <c r="Y23" i="5"/>
  <c r="X23" i="5"/>
  <c r="Z23" i="5"/>
  <c r="BQ20" i="5"/>
  <c r="BP20" i="5"/>
  <c r="BO20" i="5"/>
  <c r="Y19" i="5"/>
  <c r="X19" i="5"/>
  <c r="R12" i="5"/>
  <c r="T12" i="5"/>
  <c r="S12" i="5"/>
  <c r="DA20" i="5"/>
  <c r="CZ20" i="5"/>
  <c r="CY20" i="5"/>
  <c r="V20" i="5"/>
  <c r="CW24" i="5"/>
  <c r="N11" i="5"/>
  <c r="M11" i="5"/>
  <c r="L11" i="5"/>
  <c r="J31" i="5"/>
  <c r="CH17" i="5"/>
  <c r="CG17" i="5"/>
  <c r="CE24" i="5"/>
  <c r="CI13" i="5" s="1"/>
  <c r="CI17" i="5"/>
  <c r="F29" i="5"/>
  <c r="G29" i="5"/>
  <c r="AB29" i="5"/>
  <c r="AP24" i="5"/>
  <c r="BH24" i="4"/>
  <c r="BI24" i="4" s="1"/>
  <c r="BU6" i="5"/>
  <c r="BT13" i="4"/>
  <c r="BV13" i="4" s="1"/>
  <c r="Q6" i="4"/>
  <c r="AC6" i="4" s="1"/>
  <c r="R21" i="4"/>
  <c r="S21" i="4"/>
  <c r="T20" i="4"/>
  <c r="BJ31" i="5"/>
  <c r="BJ31" i="4"/>
  <c r="BI31" i="4"/>
  <c r="AC29" i="4"/>
  <c r="K28" i="4"/>
  <c r="AB23" i="5"/>
  <c r="H23" i="5"/>
  <c r="F23" i="5"/>
  <c r="G23" i="5"/>
  <c r="W17" i="4"/>
  <c r="X17" i="4" s="1"/>
  <c r="CR24" i="4"/>
  <c r="N22" i="5"/>
  <c r="L22" i="5"/>
  <c r="M22" i="5"/>
  <c r="AQ8" i="5"/>
  <c r="M28" i="4"/>
  <c r="L28" i="4"/>
  <c r="M23" i="4"/>
  <c r="AC21" i="5"/>
  <c r="AY17" i="4"/>
  <c r="AX17" i="4"/>
  <c r="AW17" i="4"/>
  <c r="AU24" i="4"/>
  <c r="AC10" i="4"/>
  <c r="M10" i="5"/>
  <c r="BQ17" i="4"/>
  <c r="BP17" i="4"/>
  <c r="BO17" i="4"/>
  <c r="BM24" i="4"/>
  <c r="AB10" i="4"/>
  <c r="H10" i="4"/>
  <c r="G10" i="4"/>
  <c r="F10" i="4"/>
  <c r="L7" i="4"/>
  <c r="G7" i="5"/>
  <c r="CU6" i="4"/>
  <c r="CQ13" i="4"/>
  <c r="CT6" i="4"/>
  <c r="CS6" i="4"/>
  <c r="D32" i="2"/>
  <c r="G21" i="2"/>
  <c r="F21" i="2"/>
  <c r="DA24" i="4"/>
  <c r="CM24" i="4"/>
  <c r="CO24" i="4"/>
  <c r="CN24" i="4"/>
  <c r="BE13" i="4"/>
  <c r="BD13" i="4"/>
  <c r="BC13" i="4"/>
  <c r="L12" i="5"/>
  <c r="S23" i="4"/>
  <c r="BI17" i="4"/>
  <c r="K11" i="2"/>
  <c r="CN35" i="4"/>
  <c r="P9" i="4"/>
  <c r="CI6" i="5"/>
  <c r="CA20" i="4"/>
  <c r="BW24" i="4"/>
  <c r="BV24" i="4"/>
  <c r="BU24" i="4"/>
  <c r="AE30" i="4"/>
  <c r="AQ24" i="4"/>
  <c r="AS24" i="4"/>
  <c r="AR24" i="4"/>
  <c r="AB8" i="4"/>
  <c r="Q7" i="13"/>
  <c r="Q31" i="11"/>
  <c r="Q28" i="11"/>
  <c r="Q29" i="11"/>
  <c r="Q30" i="11"/>
  <c r="G25" i="11"/>
  <c r="Q26" i="11"/>
  <c r="E10" i="13"/>
  <c r="Q6" i="13"/>
  <c r="E32" i="11"/>
  <c r="H5" i="12"/>
  <c r="Q6" i="11"/>
  <c r="R19" i="10"/>
  <c r="H15" i="10"/>
  <c r="H5" i="10"/>
  <c r="AD18" i="8"/>
  <c r="CB22" i="6"/>
  <c r="Q21" i="6"/>
  <c r="BV21" i="6"/>
  <c r="BH20" i="6"/>
  <c r="BJ20" i="6" s="1"/>
  <c r="BK9" i="6"/>
  <c r="BK20" i="6"/>
  <c r="CS9" i="6"/>
  <c r="CU9" i="6"/>
  <c r="CT9" i="6"/>
  <c r="AA12" i="8"/>
  <c r="L19" i="6"/>
  <c r="M19" i="6"/>
  <c r="N19" i="6"/>
  <c r="W28" i="8"/>
  <c r="X29" i="8"/>
  <c r="K30" i="6"/>
  <c r="BD30" i="6"/>
  <c r="CT28" i="6"/>
  <c r="CQ35" i="6"/>
  <c r="CS28" i="6"/>
  <c r="CR28" i="6"/>
  <c r="BZ35" i="6"/>
  <c r="CB35" i="6" s="1"/>
  <c r="AQ34" i="6"/>
  <c r="BJ31" i="6"/>
  <c r="Z23" i="6"/>
  <c r="Y23" i="6"/>
  <c r="X23" i="6"/>
  <c r="R8" i="8"/>
  <c r="AP35" i="6"/>
  <c r="AQ35" i="6" s="1"/>
  <c r="T13" i="8"/>
  <c r="AK29" i="6"/>
  <c r="AB19" i="6"/>
  <c r="W20" i="6"/>
  <c r="CX17" i="6"/>
  <c r="DA17" i="6"/>
  <c r="CZ17" i="6"/>
  <c r="CW24" i="6"/>
  <c r="CY17" i="6"/>
  <c r="AX31" i="5"/>
  <c r="AW31" i="5"/>
  <c r="AY20" i="5"/>
  <c r="CW13" i="6"/>
  <c r="DA6" i="6"/>
  <c r="CZ6" i="6"/>
  <c r="CY6" i="6"/>
  <c r="CA28" i="5"/>
  <c r="BY35" i="5"/>
  <c r="P28" i="5"/>
  <c r="CB28" i="5"/>
  <c r="X11" i="6"/>
  <c r="Y11" i="6"/>
  <c r="Z11" i="6"/>
  <c r="L7" i="6"/>
  <c r="CM28" i="5"/>
  <c r="V28" i="5"/>
  <c r="Z19" i="5" s="1"/>
  <c r="CN28" i="5"/>
  <c r="CK35" i="5"/>
  <c r="CO17" i="5"/>
  <c r="BO9" i="6"/>
  <c r="BQ9" i="6"/>
  <c r="BP9" i="6"/>
  <c r="BM13" i="6"/>
  <c r="AB34" i="5"/>
  <c r="G34" i="5"/>
  <c r="F34" i="5"/>
  <c r="BS13" i="6"/>
  <c r="BW6" i="6"/>
  <c r="BV6" i="6"/>
  <c r="BU6" i="6"/>
  <c r="P6" i="6"/>
  <c r="J28" i="5"/>
  <c r="BD28" i="5"/>
  <c r="BA35" i="5"/>
  <c r="BC28" i="5"/>
  <c r="M21" i="5"/>
  <c r="L21" i="5"/>
  <c r="F33" i="5"/>
  <c r="G33" i="5"/>
  <c r="AB33" i="5"/>
  <c r="AQ35" i="5"/>
  <c r="AR35" i="5"/>
  <c r="BB17" i="6"/>
  <c r="K17" i="6" s="1"/>
  <c r="J17" i="6"/>
  <c r="BA24" i="6"/>
  <c r="BE17" i="6"/>
  <c r="H10" i="6"/>
  <c r="W32" i="5"/>
  <c r="CN32" i="5"/>
  <c r="CM32" i="5"/>
  <c r="BW20" i="5"/>
  <c r="BV20" i="5"/>
  <c r="P20" i="5"/>
  <c r="BU20" i="5"/>
  <c r="W20" i="4"/>
  <c r="X20" i="4" s="1"/>
  <c r="AC12" i="5"/>
  <c r="J9" i="5"/>
  <c r="CY6" i="5"/>
  <c r="CW13" i="5"/>
  <c r="DA6" i="5"/>
  <c r="CZ6" i="5"/>
  <c r="E31" i="4"/>
  <c r="CR35" i="4"/>
  <c r="W35" i="4" s="1"/>
  <c r="CB17" i="4"/>
  <c r="CA17" i="4"/>
  <c r="CC17" i="4"/>
  <c r="BY24" i="4"/>
  <c r="M11" i="4"/>
  <c r="L11" i="4"/>
  <c r="N11" i="4"/>
  <c r="N9" i="4" s="1"/>
  <c r="AC7" i="4"/>
  <c r="CC6" i="5"/>
  <c r="BY13" i="5"/>
  <c r="G31" i="4"/>
  <c r="F31" i="4"/>
  <c r="AB31" i="4"/>
  <c r="AB23" i="4"/>
  <c r="H23" i="4"/>
  <c r="G23" i="4"/>
  <c r="F23" i="4"/>
  <c r="Q17" i="4"/>
  <c r="Z12" i="4"/>
  <c r="Y12" i="4"/>
  <c r="X12" i="4"/>
  <c r="CT9" i="4"/>
  <c r="Z7" i="5"/>
  <c r="Y7" i="5"/>
  <c r="X7" i="5"/>
  <c r="X34" i="4"/>
  <c r="Y34" i="4"/>
  <c r="BC17" i="4"/>
  <c r="CS9" i="4"/>
  <c r="W6" i="5"/>
  <c r="CR13" i="4"/>
  <c r="AP35" i="4"/>
  <c r="BP9" i="5"/>
  <c r="BQ9" i="5"/>
  <c r="BO9" i="5"/>
  <c r="K31" i="4"/>
  <c r="BD31" i="4"/>
  <c r="Y21" i="4"/>
  <c r="X21" i="4"/>
  <c r="Z20" i="4"/>
  <c r="N36" i="2"/>
  <c r="Q25" i="2"/>
  <c r="P25" i="2"/>
  <c r="I19" i="2"/>
  <c r="I31" i="2"/>
  <c r="L20" i="2"/>
  <c r="K20" i="2"/>
  <c r="G11" i="5"/>
  <c r="AB11" i="5"/>
  <c r="F11" i="5"/>
  <c r="H11" i="5"/>
  <c r="AB12" i="4"/>
  <c r="E8" i="5"/>
  <c r="AW20" i="4"/>
  <c r="CZ9" i="4"/>
  <c r="CB20" i="4"/>
  <c r="BQ6" i="4"/>
  <c r="J17" i="4"/>
  <c r="N8" i="4" s="1"/>
  <c r="BD9" i="4"/>
  <c r="R23" i="13"/>
  <c r="E32" i="12"/>
  <c r="H21" i="13"/>
  <c r="Q29" i="12"/>
  <c r="Q28" i="12"/>
  <c r="Q27" i="12"/>
  <c r="G25" i="12"/>
  <c r="Q26" i="12"/>
  <c r="Q30" i="12"/>
  <c r="H15" i="12"/>
  <c r="F12" i="12"/>
  <c r="H5" i="11"/>
  <c r="R18" i="10"/>
  <c r="R8" i="10"/>
  <c r="D108" i="9"/>
  <c r="R77" i="9"/>
  <c r="Q63" i="9"/>
  <c r="G41" i="9"/>
  <c r="Q68" i="9"/>
  <c r="Q64" i="9"/>
  <c r="Q65" i="9"/>
  <c r="Q53" i="9"/>
  <c r="Q52" i="9"/>
  <c r="Q69" i="9"/>
  <c r="Q51" i="9"/>
  <c r="Q50" i="9"/>
  <c r="Q70" i="9"/>
  <c r="Q58" i="9"/>
  <c r="Q56" i="9"/>
  <c r="Q44" i="9"/>
  <c r="Q49" i="9"/>
  <c r="Q62" i="9"/>
  <c r="Q61" i="9"/>
  <c r="Q47" i="9"/>
  <c r="Q57" i="9"/>
  <c r="Q45" i="9"/>
  <c r="Q66" i="9"/>
  <c r="Q59" i="9"/>
  <c r="Q55" i="9"/>
  <c r="Q48" i="9"/>
  <c r="Q46" i="9"/>
  <c r="E73" i="9"/>
  <c r="Q67" i="9"/>
  <c r="AC34" i="6"/>
  <c r="Y34" i="6"/>
  <c r="X34" i="6"/>
  <c r="T22" i="6"/>
  <c r="M21" i="6"/>
  <c r="L21" i="6"/>
  <c r="N20" i="6"/>
  <c r="AW9" i="6"/>
  <c r="AY9" i="6"/>
  <c r="AX9" i="6"/>
  <c r="Q34" i="9"/>
  <c r="Q35" i="9"/>
  <c r="Q30" i="9"/>
  <c r="Q13" i="9"/>
  <c r="Q8" i="9"/>
  <c r="Q25" i="9"/>
  <c r="Q20" i="9"/>
  <c r="Q32" i="9"/>
  <c r="Q27" i="9"/>
  <c r="Q22" i="9"/>
  <c r="Q17" i="9"/>
  <c r="Q12" i="9"/>
  <c r="Q24" i="9"/>
  <c r="Q19" i="9"/>
  <c r="Q31" i="9"/>
  <c r="Q26" i="9"/>
  <c r="Q9" i="9"/>
  <c r="Q21" i="9"/>
  <c r="Q16" i="9"/>
  <c r="Q7" i="9"/>
  <c r="Q33" i="9"/>
  <c r="Q11" i="9"/>
  <c r="G5" i="9"/>
  <c r="Q10" i="9"/>
  <c r="Q14" i="9"/>
  <c r="Q15" i="9"/>
  <c r="Q23" i="9"/>
  <c r="Q28" i="9"/>
  <c r="BC30" i="6"/>
  <c r="X12" i="8"/>
  <c r="CS29" i="6"/>
  <c r="BD22" i="6"/>
  <c r="W29" i="6"/>
  <c r="X29" i="6" s="1"/>
  <c r="J13" i="8"/>
  <c r="AC9" i="6"/>
  <c r="CG35" i="6"/>
  <c r="CH35" i="6"/>
  <c r="CF35" i="6"/>
  <c r="AC23" i="6"/>
  <c r="K33" i="6"/>
  <c r="AC33" i="6" s="1"/>
  <c r="F8" i="6"/>
  <c r="AB8" i="6"/>
  <c r="H8" i="6"/>
  <c r="G8" i="6"/>
  <c r="R23" i="5"/>
  <c r="T23" i="5"/>
  <c r="S23" i="5"/>
  <c r="L9" i="6"/>
  <c r="M9" i="6"/>
  <c r="N7" i="6"/>
  <c r="X29" i="5"/>
  <c r="Y29" i="5"/>
  <c r="T28" i="8"/>
  <c r="U29" i="8"/>
  <c r="T7" i="6"/>
  <c r="S7" i="6"/>
  <c r="R7" i="6"/>
  <c r="AC7" i="6"/>
  <c r="AD7" i="6" s="1"/>
  <c r="BQ24" i="5"/>
  <c r="J20" i="5"/>
  <c r="BE20" i="5"/>
  <c r="BD20" i="5"/>
  <c r="BC20" i="5"/>
  <c r="CL13" i="6"/>
  <c r="W13" i="6" s="1"/>
  <c r="W6" i="6"/>
  <c r="Y6" i="6" s="1"/>
  <c r="AY17" i="5"/>
  <c r="AU24" i="5"/>
  <c r="AY13" i="5" s="1"/>
  <c r="W24" i="4"/>
  <c r="AC22" i="4"/>
  <c r="AE22" i="4" s="1"/>
  <c r="F22" i="4"/>
  <c r="E26" i="2"/>
  <c r="CZ32" i="5"/>
  <c r="CY32" i="5"/>
  <c r="Q9" i="5"/>
  <c r="Q9" i="4"/>
  <c r="Q24" i="4"/>
  <c r="AX33" i="5"/>
  <c r="AW33" i="5"/>
  <c r="CG28" i="5"/>
  <c r="CF35" i="4"/>
  <c r="CG35" i="4" s="1"/>
  <c r="AC23" i="4"/>
  <c r="G21" i="4"/>
  <c r="F21" i="4"/>
  <c r="H21" i="4"/>
  <c r="AB21" i="4"/>
  <c r="CL13" i="5"/>
  <c r="W9" i="4"/>
  <c r="CK13" i="4"/>
  <c r="CN6" i="4"/>
  <c r="CM6" i="4"/>
  <c r="V6" i="4"/>
  <c r="CO6" i="4"/>
  <c r="BC6" i="5"/>
  <c r="BE6" i="5"/>
  <c r="BD6" i="5"/>
  <c r="BA13" i="5"/>
  <c r="J6" i="5"/>
  <c r="CH20" i="4"/>
  <c r="CO9" i="4"/>
  <c r="CN9" i="4"/>
  <c r="CM9" i="4"/>
  <c r="V9" i="4"/>
  <c r="CO6" i="5"/>
  <c r="CM6" i="5"/>
  <c r="V6" i="5"/>
  <c r="CK13" i="5"/>
  <c r="CN6" i="5"/>
  <c r="AC29" i="5"/>
  <c r="V9" i="5"/>
  <c r="AJ24" i="4"/>
  <c r="E17" i="4"/>
  <c r="W10" i="5"/>
  <c r="CN10" i="5"/>
  <c r="X33" i="4"/>
  <c r="Y33" i="4"/>
  <c r="AQ31" i="4"/>
  <c r="M21" i="4"/>
  <c r="L21" i="4"/>
  <c r="CX24" i="4"/>
  <c r="CZ24" i="4" s="1"/>
  <c r="Z10" i="4"/>
  <c r="Y10" i="4"/>
  <c r="X10" i="4"/>
  <c r="BN13" i="4"/>
  <c r="D36" i="2"/>
  <c r="G25" i="2"/>
  <c r="F25" i="2"/>
  <c r="N19" i="2"/>
  <c r="R11" i="5"/>
  <c r="CG28" i="4"/>
  <c r="H12" i="4"/>
  <c r="AC18" i="4"/>
  <c r="J6" i="4"/>
  <c r="N12" i="5"/>
  <c r="BD35" i="4"/>
  <c r="AX20" i="4"/>
  <c r="H7" i="5"/>
  <c r="CS20" i="4"/>
  <c r="Q15" i="2"/>
  <c r="P15" i="2"/>
  <c r="L22" i="4"/>
  <c r="R29" i="4"/>
  <c r="BI20" i="4"/>
  <c r="BC9" i="4"/>
  <c r="F22" i="12"/>
  <c r="Q11" i="12"/>
  <c r="G18" i="13"/>
  <c r="Q17" i="11"/>
  <c r="R102" i="9"/>
  <c r="R81" i="9"/>
  <c r="D38" i="9"/>
  <c r="Q71" i="9"/>
  <c r="M32" i="6"/>
  <c r="AB32" i="6"/>
  <c r="L32" i="6"/>
  <c r="AL24" i="6"/>
  <c r="D24" i="6"/>
  <c r="AK24" i="6"/>
  <c r="AM24" i="6"/>
  <c r="AJ24" i="6"/>
  <c r="W32" i="6"/>
  <c r="AC32" i="6" s="1"/>
  <c r="CM32" i="6"/>
  <c r="CK35" i="6"/>
  <c r="CO24" i="6" s="1"/>
  <c r="CL28" i="6"/>
  <c r="W28" i="6" s="1"/>
  <c r="V28" i="6"/>
  <c r="CO17" i="6"/>
  <c r="E37" i="9"/>
  <c r="Q6" i="9"/>
  <c r="AC20" i="8"/>
  <c r="AD21" i="8"/>
  <c r="AK30" i="6"/>
  <c r="M23" i="6"/>
  <c r="L23" i="6"/>
  <c r="N23" i="6"/>
  <c r="AB18" i="6"/>
  <c r="H18" i="6"/>
  <c r="G18" i="6"/>
  <c r="F18" i="6"/>
  <c r="AD11" i="8"/>
  <c r="CG31" i="6"/>
  <c r="G22" i="6"/>
  <c r="AB22" i="6"/>
  <c r="H22" i="6"/>
  <c r="F22" i="6"/>
  <c r="BV33" i="6"/>
  <c r="BV23" i="6"/>
  <c r="AC22" i="6"/>
  <c r="W6" i="8"/>
  <c r="X7" i="8"/>
  <c r="Z10" i="6"/>
  <c r="Z9" i="6" s="1"/>
  <c r="X10" i="6"/>
  <c r="Y10" i="6"/>
  <c r="X11" i="8"/>
  <c r="Q22" i="6"/>
  <c r="R22" i="6" s="1"/>
  <c r="W17" i="6"/>
  <c r="X17" i="6" s="1"/>
  <c r="X7" i="6"/>
  <c r="Z7" i="6"/>
  <c r="Z6" i="6" s="1"/>
  <c r="Y7" i="6"/>
  <c r="T17" i="8"/>
  <c r="U18" i="8"/>
  <c r="L10" i="6"/>
  <c r="N10" i="6"/>
  <c r="N9" i="6" s="1"/>
  <c r="M10" i="6"/>
  <c r="AS24" i="6"/>
  <c r="AP24" i="6"/>
  <c r="AR24" i="6" s="1"/>
  <c r="K29" i="6"/>
  <c r="M29" i="6" s="1"/>
  <c r="AB17" i="6"/>
  <c r="H17" i="6"/>
  <c r="X22" i="5"/>
  <c r="Z22" i="5"/>
  <c r="Y22" i="5"/>
  <c r="S9" i="6"/>
  <c r="R9" i="6"/>
  <c r="M33" i="5"/>
  <c r="L33" i="5"/>
  <c r="BG35" i="5"/>
  <c r="CC20" i="5"/>
  <c r="CA20" i="5"/>
  <c r="CB20" i="5"/>
  <c r="G35" i="8"/>
  <c r="M29" i="5"/>
  <c r="L29" i="5"/>
  <c r="CU17" i="5"/>
  <c r="CQ24" i="5"/>
  <c r="CT17" i="5"/>
  <c r="CS17" i="5"/>
  <c r="CH6" i="6"/>
  <c r="CE13" i="6"/>
  <c r="CI6" i="6"/>
  <c r="CG6" i="6"/>
  <c r="N18" i="5"/>
  <c r="BT35" i="4"/>
  <c r="Q28" i="4"/>
  <c r="AV24" i="5"/>
  <c r="AV24" i="4"/>
  <c r="E9" i="4"/>
  <c r="BH13" i="4"/>
  <c r="Z10" i="5"/>
  <c r="S7" i="5"/>
  <c r="T7" i="5"/>
  <c r="T6" i="5" s="1"/>
  <c r="R7" i="5"/>
  <c r="R34" i="4"/>
  <c r="S34" i="4"/>
  <c r="AB30" i="5"/>
  <c r="G30" i="5"/>
  <c r="F30" i="5"/>
  <c r="BQ13" i="4"/>
  <c r="BP13" i="4"/>
  <c r="BO13" i="4"/>
  <c r="AB7" i="4"/>
  <c r="H7" i="4"/>
  <c r="G7" i="4"/>
  <c r="F7" i="4"/>
  <c r="J24" i="4"/>
  <c r="BE24" i="4"/>
  <c r="BD24" i="4"/>
  <c r="BC24" i="4"/>
  <c r="CH31" i="5"/>
  <c r="CH31" i="4"/>
  <c r="CG31" i="4"/>
  <c r="CG20" i="4"/>
  <c r="R17" i="4"/>
  <c r="S8" i="4"/>
  <c r="R8" i="4"/>
  <c r="CC6" i="4"/>
  <c r="BY13" i="4"/>
  <c r="CB6" i="4"/>
  <c r="CA6" i="4"/>
  <c r="W8" i="5"/>
  <c r="CN8" i="5"/>
  <c r="G22" i="4"/>
  <c r="Z19" i="4"/>
  <c r="Y19" i="4"/>
  <c r="X19" i="4"/>
  <c r="CI17" i="4"/>
  <c r="CH17" i="4"/>
  <c r="CG17" i="4"/>
  <c r="CE24" i="4"/>
  <c r="AC8" i="4"/>
  <c r="AY6" i="4"/>
  <c r="AU13" i="4"/>
  <c r="AX6" i="4"/>
  <c r="AW6" i="4"/>
  <c r="I35" i="2"/>
  <c r="L24" i="2"/>
  <c r="K24" i="2"/>
  <c r="S11" i="5"/>
  <c r="CH28" i="4"/>
  <c r="F12" i="4"/>
  <c r="AO13" i="4"/>
  <c r="AR20" i="4"/>
  <c r="Z11" i="4"/>
  <c r="AF22" i="4"/>
  <c r="AD22" i="4"/>
  <c r="K15" i="2"/>
  <c r="CT20" i="4"/>
  <c r="CY9" i="4"/>
  <c r="CL13" i="4"/>
  <c r="J20" i="4"/>
  <c r="Q21" i="12"/>
  <c r="Q22" i="12" s="1"/>
  <c r="R10" i="11"/>
  <c r="E108" i="9"/>
  <c r="Q54" i="9"/>
  <c r="Q43" i="9"/>
  <c r="Q60" i="9"/>
  <c r="AA30" i="8"/>
  <c r="AA19" i="8"/>
  <c r="T20" i="6"/>
  <c r="AA32" i="8"/>
  <c r="Z31" i="8"/>
  <c r="AA31" i="8" s="1"/>
  <c r="CM31" i="6"/>
  <c r="CN31" i="6"/>
  <c r="CL31" i="6"/>
  <c r="V31" i="6"/>
  <c r="BM35" i="6"/>
  <c r="BN28" i="6"/>
  <c r="BO28" i="6" s="1"/>
  <c r="BP28" i="6"/>
  <c r="CF20" i="6"/>
  <c r="CG20" i="6" s="1"/>
  <c r="CI20" i="6"/>
  <c r="CI9" i="6"/>
  <c r="BT31" i="6"/>
  <c r="Q31" i="6" s="1"/>
  <c r="P31" i="6"/>
  <c r="BZ24" i="6"/>
  <c r="CC24" i="6"/>
  <c r="CB24" i="6"/>
  <c r="CA24" i="6"/>
  <c r="Q18" i="9"/>
  <c r="Q29" i="9"/>
  <c r="BI33" i="6"/>
  <c r="BI23" i="6"/>
  <c r="Q17" i="6"/>
  <c r="CA17" i="6"/>
  <c r="K31" i="6"/>
  <c r="L31" i="6" s="1"/>
  <c r="AC23" i="8"/>
  <c r="AD23" i="8" s="1"/>
  <c r="BT28" i="6"/>
  <c r="Q28" i="6" s="1"/>
  <c r="P28" i="6"/>
  <c r="BS35" i="6"/>
  <c r="BW24" i="6" s="1"/>
  <c r="BW17" i="6"/>
  <c r="CU17" i="6"/>
  <c r="CR17" i="6"/>
  <c r="CS17" i="6" s="1"/>
  <c r="CT17" i="6"/>
  <c r="CQ24" i="6"/>
  <c r="D37" i="9"/>
  <c r="BY13" i="6"/>
  <c r="CA6" i="6"/>
  <c r="CC6" i="6"/>
  <c r="CB6" i="6"/>
  <c r="Y20" i="6"/>
  <c r="X20" i="6"/>
  <c r="Z20" i="6"/>
  <c r="X6" i="6"/>
  <c r="H7" i="6"/>
  <c r="BO31" i="6"/>
  <c r="BN31" i="6"/>
  <c r="BP31" i="6"/>
  <c r="BM24" i="6"/>
  <c r="S30" i="5"/>
  <c r="R30" i="5"/>
  <c r="AO24" i="5"/>
  <c r="AS17" i="5"/>
  <c r="AR17" i="5"/>
  <c r="AQ17" i="5"/>
  <c r="M8" i="6"/>
  <c r="L8" i="6"/>
  <c r="N8" i="6"/>
  <c r="CT31" i="6"/>
  <c r="CR31" i="6"/>
  <c r="CS31" i="6"/>
  <c r="L32" i="5"/>
  <c r="M32" i="5"/>
  <c r="BB13" i="6"/>
  <c r="K13" i="6" s="1"/>
  <c r="K6" i="6"/>
  <c r="AC6" i="6" s="1"/>
  <c r="R8" i="6"/>
  <c r="T8" i="6"/>
  <c r="S8" i="6"/>
  <c r="BJ20" i="5"/>
  <c r="BK20" i="5"/>
  <c r="BI20" i="5"/>
  <c r="CQ13" i="6"/>
  <c r="V13" i="6" s="1"/>
  <c r="CT6" i="6"/>
  <c r="CU6" i="6"/>
  <c r="CS6" i="6"/>
  <c r="S12" i="6"/>
  <c r="R12" i="6"/>
  <c r="T12" i="6"/>
  <c r="BK9" i="5"/>
  <c r="BJ9" i="5"/>
  <c r="BI9" i="5"/>
  <c r="CG9" i="5"/>
  <c r="CI9" i="5"/>
  <c r="CH9" i="5"/>
  <c r="BD33" i="5"/>
  <c r="K33" i="5"/>
  <c r="AC33" i="5" s="1"/>
  <c r="W31" i="4"/>
  <c r="CZ31" i="4"/>
  <c r="F18" i="4"/>
  <c r="AB18" i="4"/>
  <c r="H18" i="4"/>
  <c r="G18" i="4"/>
  <c r="AB12" i="5"/>
  <c r="H12" i="5"/>
  <c r="G12" i="5"/>
  <c r="F12" i="5"/>
  <c r="CU6" i="5"/>
  <c r="BJ28" i="5"/>
  <c r="BH35" i="4"/>
  <c r="BI35" i="4" s="1"/>
  <c r="N7" i="5"/>
  <c r="L7" i="5"/>
  <c r="M7" i="5"/>
  <c r="V31" i="5"/>
  <c r="AS6" i="5"/>
  <c r="AO13" i="5"/>
  <c r="AQ6" i="5"/>
  <c r="AR6" i="5"/>
  <c r="BV34" i="5"/>
  <c r="Q34" i="5"/>
  <c r="S34" i="5" s="1"/>
  <c r="G29" i="4"/>
  <c r="F29" i="4"/>
  <c r="AB29" i="4"/>
  <c r="F19" i="5"/>
  <c r="H19" i="5"/>
  <c r="G19" i="5"/>
  <c r="AB19" i="5"/>
  <c r="CU17" i="4"/>
  <c r="CT17" i="4"/>
  <c r="CS17" i="4"/>
  <c r="CQ24" i="4"/>
  <c r="V24" i="4" s="1"/>
  <c r="E13" i="4"/>
  <c r="BZ13" i="5"/>
  <c r="BZ13" i="4"/>
  <c r="CX13" i="4"/>
  <c r="CZ13" i="4" s="1"/>
  <c r="BK9" i="4"/>
  <c r="BJ9" i="4"/>
  <c r="BI9" i="4"/>
  <c r="T8" i="5"/>
  <c r="S8" i="5"/>
  <c r="R8" i="5"/>
  <c r="N22" i="2"/>
  <c r="N34" i="2"/>
  <c r="Q23" i="2"/>
  <c r="P23" i="2"/>
  <c r="E11" i="2"/>
  <c r="E15" i="2" s="1"/>
  <c r="T11" i="5"/>
  <c r="G12" i="4"/>
  <c r="AQ20" i="4"/>
  <c r="CS28" i="4"/>
  <c r="BJ20" i="4"/>
  <c r="BV6" i="4"/>
  <c r="AC17" i="8" l="1"/>
  <c r="AD8" i="8"/>
  <c r="U9" i="8"/>
  <c r="S17" i="4"/>
  <c r="D13" i="4"/>
  <c r="N6" i="4"/>
  <c r="AX35" i="4"/>
  <c r="BJ24" i="4"/>
  <c r="AC17" i="4"/>
  <c r="AD9" i="15"/>
  <c r="J9" i="15"/>
  <c r="J6" i="15"/>
  <c r="AD20" i="15"/>
  <c r="R35" i="15"/>
  <c r="R35" i="16"/>
  <c r="D55" i="17"/>
  <c r="P55" i="17" s="1"/>
  <c r="P48" i="17"/>
  <c r="AD22" i="16"/>
  <c r="AC13" i="15"/>
  <c r="AD34" i="16"/>
  <c r="AD23" i="16"/>
  <c r="AA13" i="15"/>
  <c r="H5" i="17"/>
  <c r="E97" i="17"/>
  <c r="P97" i="17" s="1"/>
  <c r="E89" i="17"/>
  <c r="AD18" i="16"/>
  <c r="AD7" i="16"/>
  <c r="R24" i="15"/>
  <c r="R13" i="15"/>
  <c r="F76" i="17"/>
  <c r="F56" i="17"/>
  <c r="F48" i="17"/>
  <c r="P90" i="17"/>
  <c r="F14" i="17"/>
  <c r="F6" i="17"/>
  <c r="L13" i="15"/>
  <c r="H9" i="15"/>
  <c r="X13" i="16"/>
  <c r="X13" i="15"/>
  <c r="D6" i="15"/>
  <c r="E92" i="17"/>
  <c r="P92" i="17" s="1"/>
  <c r="G9" i="15"/>
  <c r="M9" i="15"/>
  <c r="AA24" i="15"/>
  <c r="M6" i="15"/>
  <c r="F13" i="15"/>
  <c r="AD31" i="15"/>
  <c r="AD31" i="16"/>
  <c r="AC35" i="15"/>
  <c r="F51" i="17"/>
  <c r="K6" i="15"/>
  <c r="D9" i="15"/>
  <c r="AA35" i="16"/>
  <c r="AA35" i="15"/>
  <c r="O13" i="15"/>
  <c r="E6" i="15"/>
  <c r="F73" i="17"/>
  <c r="F81" i="17"/>
  <c r="F9" i="17"/>
  <c r="N9" i="15"/>
  <c r="G6" i="15"/>
  <c r="R9" i="16"/>
  <c r="N6" i="15"/>
  <c r="AD32" i="16"/>
  <c r="AD21" i="16"/>
  <c r="K9" i="15"/>
  <c r="E13" i="17"/>
  <c r="P13" i="17" s="1"/>
  <c r="P6" i="17"/>
  <c r="U13" i="16"/>
  <c r="AD11" i="16"/>
  <c r="X35" i="16"/>
  <c r="X35" i="15"/>
  <c r="P73" i="17"/>
  <c r="G88" i="17"/>
  <c r="AD17" i="16"/>
  <c r="AC24" i="15"/>
  <c r="AD17" i="15"/>
  <c r="X17" i="16"/>
  <c r="H6" i="15"/>
  <c r="H47" i="17"/>
  <c r="U24" i="16"/>
  <c r="U24" i="15"/>
  <c r="P89" i="17"/>
  <c r="AA20" i="16"/>
  <c r="I13" i="15"/>
  <c r="R55" i="9"/>
  <c r="R31" i="10"/>
  <c r="R21" i="10"/>
  <c r="R61" i="9"/>
  <c r="R50" i="9"/>
  <c r="R26" i="12"/>
  <c r="R16" i="12"/>
  <c r="X35" i="4"/>
  <c r="Y35" i="4"/>
  <c r="AC17" i="6"/>
  <c r="G17" i="6"/>
  <c r="F17" i="6"/>
  <c r="R14" i="9"/>
  <c r="R46" i="9"/>
  <c r="R10" i="9"/>
  <c r="R30" i="12"/>
  <c r="R20" i="12"/>
  <c r="Z24" i="4"/>
  <c r="Y24" i="4"/>
  <c r="X24" i="4"/>
  <c r="R11" i="9"/>
  <c r="R31" i="9"/>
  <c r="R62" i="9"/>
  <c r="R51" i="9"/>
  <c r="R63" i="9"/>
  <c r="R31" i="11"/>
  <c r="R16" i="9"/>
  <c r="R13" i="9"/>
  <c r="R47" i="9"/>
  <c r="R56" i="9"/>
  <c r="R9" i="9"/>
  <c r="R70" i="9"/>
  <c r="Y13" i="6"/>
  <c r="X13" i="6"/>
  <c r="R33" i="9"/>
  <c r="R49" i="9"/>
  <c r="R69" i="9"/>
  <c r="R27" i="12"/>
  <c r="R17" i="12"/>
  <c r="R23" i="9"/>
  <c r="R7" i="9"/>
  <c r="R24" i="9"/>
  <c r="R45" i="9"/>
  <c r="R52" i="9"/>
  <c r="Q32" i="11"/>
  <c r="R32" i="11" s="1"/>
  <c r="R26" i="11"/>
  <c r="G13" i="4"/>
  <c r="F13" i="4"/>
  <c r="F38" i="9"/>
  <c r="Q36" i="9"/>
  <c r="R57" i="9"/>
  <c r="R44" i="9"/>
  <c r="R53" i="9"/>
  <c r="R29" i="12"/>
  <c r="R19" i="12"/>
  <c r="R58" i="9"/>
  <c r="R64" i="9"/>
  <c r="R29" i="11"/>
  <c r="AF7" i="4"/>
  <c r="AE7" i="4"/>
  <c r="AD7" i="4"/>
  <c r="CO13" i="4"/>
  <c r="CN13" i="4"/>
  <c r="CM13" i="4"/>
  <c r="V13" i="4"/>
  <c r="CH35" i="4"/>
  <c r="X8" i="5"/>
  <c r="Y8" i="5"/>
  <c r="R11" i="12"/>
  <c r="AF8" i="6"/>
  <c r="AE8" i="6"/>
  <c r="AD8" i="6"/>
  <c r="L35" i="2"/>
  <c r="K35" i="2"/>
  <c r="I33" i="2"/>
  <c r="N24" i="4"/>
  <c r="Z9" i="5"/>
  <c r="Q35" i="4"/>
  <c r="AF18" i="6"/>
  <c r="AE18" i="6"/>
  <c r="AD18" i="6"/>
  <c r="R12" i="9"/>
  <c r="R48" i="9"/>
  <c r="Q31" i="12"/>
  <c r="G26" i="13"/>
  <c r="K31" i="5"/>
  <c r="BD31" i="5"/>
  <c r="BB35" i="5"/>
  <c r="BC31" i="5"/>
  <c r="CR35" i="5"/>
  <c r="CT28" i="5"/>
  <c r="W28" i="5"/>
  <c r="CS28" i="5"/>
  <c r="X32" i="5"/>
  <c r="Y32" i="5"/>
  <c r="BW13" i="6"/>
  <c r="BU13" i="6"/>
  <c r="P13" i="6"/>
  <c r="BV13" i="6"/>
  <c r="DA13" i="6"/>
  <c r="CZ13" i="6"/>
  <c r="CY13" i="6"/>
  <c r="AR35" i="6"/>
  <c r="L29" i="6"/>
  <c r="BI20" i="6"/>
  <c r="Q107" i="9"/>
  <c r="G12" i="12"/>
  <c r="AY24" i="4"/>
  <c r="AX24" i="4"/>
  <c r="AW24" i="4"/>
  <c r="BH24" i="5"/>
  <c r="BI17" i="5"/>
  <c r="BJ17" i="5"/>
  <c r="DA24" i="5"/>
  <c r="Z17" i="4"/>
  <c r="AE34" i="4"/>
  <c r="AD34" i="4"/>
  <c r="CB24" i="5"/>
  <c r="CC24" i="5"/>
  <c r="CA24" i="5"/>
  <c r="CZ31" i="6"/>
  <c r="R8" i="12"/>
  <c r="S31" i="4"/>
  <c r="R31" i="4"/>
  <c r="F20" i="2"/>
  <c r="D31" i="2"/>
  <c r="D19" i="2"/>
  <c r="G20" i="2"/>
  <c r="AE22" i="5"/>
  <c r="AD22" i="5"/>
  <c r="AF22" i="5"/>
  <c r="BJ13" i="6"/>
  <c r="BI13" i="6"/>
  <c r="BK13" i="6"/>
  <c r="CN13" i="6"/>
  <c r="AF11" i="6"/>
  <c r="AD11" i="6"/>
  <c r="AE11" i="6"/>
  <c r="R20" i="11"/>
  <c r="BZ24" i="5"/>
  <c r="Q24" i="5" s="1"/>
  <c r="Q17" i="5"/>
  <c r="AL28" i="6"/>
  <c r="F32" i="10"/>
  <c r="Q26" i="10"/>
  <c r="J13" i="13"/>
  <c r="T16" i="13"/>
  <c r="T17" i="13"/>
  <c r="T15" i="13"/>
  <c r="Y17" i="4"/>
  <c r="AE7" i="6"/>
  <c r="L9" i="4"/>
  <c r="AF10" i="6"/>
  <c r="R43" i="9"/>
  <c r="AS13" i="5"/>
  <c r="AS24" i="5"/>
  <c r="AR24" i="5"/>
  <c r="AQ24" i="5"/>
  <c r="CC13" i="6"/>
  <c r="CB13" i="6"/>
  <c r="CA13" i="6"/>
  <c r="S17" i="6"/>
  <c r="R17" i="6"/>
  <c r="CH20" i="6"/>
  <c r="W31" i="6"/>
  <c r="X31" i="6" s="1"/>
  <c r="BT35" i="5"/>
  <c r="Q28" i="5"/>
  <c r="BU28" i="5"/>
  <c r="BV28" i="5"/>
  <c r="CU24" i="5"/>
  <c r="V24" i="5"/>
  <c r="AQ24" i="6"/>
  <c r="AF22" i="6"/>
  <c r="AE22" i="6"/>
  <c r="AD22" i="6"/>
  <c r="R71" i="9"/>
  <c r="N26" i="2"/>
  <c r="Q19" i="2"/>
  <c r="P19" i="2"/>
  <c r="Z9" i="4"/>
  <c r="X6" i="4"/>
  <c r="Y6" i="4"/>
  <c r="R21" i="9"/>
  <c r="R17" i="9"/>
  <c r="R30" i="9"/>
  <c r="R67" i="9"/>
  <c r="R68" i="9"/>
  <c r="G12" i="11"/>
  <c r="I15" i="12"/>
  <c r="H25" i="12"/>
  <c r="AC31" i="4"/>
  <c r="AE31" i="4" s="1"/>
  <c r="W20" i="5"/>
  <c r="X20" i="5" s="1"/>
  <c r="CN20" i="5"/>
  <c r="CM20" i="5"/>
  <c r="CL24" i="5"/>
  <c r="J35" i="5"/>
  <c r="BC35" i="5"/>
  <c r="BD35" i="5"/>
  <c r="V35" i="5"/>
  <c r="CM35" i="5"/>
  <c r="CN35" i="5"/>
  <c r="CO24" i="5"/>
  <c r="CA35" i="6"/>
  <c r="G12" i="10"/>
  <c r="Q12" i="11"/>
  <c r="R6" i="11"/>
  <c r="R28" i="11"/>
  <c r="S9" i="4"/>
  <c r="R9" i="4"/>
  <c r="AD10" i="4"/>
  <c r="AF10" i="4"/>
  <c r="AE10" i="4"/>
  <c r="AC34" i="5"/>
  <c r="CI24" i="5"/>
  <c r="CH24" i="5"/>
  <c r="CG24" i="5"/>
  <c r="Z20" i="5"/>
  <c r="Y20" i="5"/>
  <c r="BW24" i="5"/>
  <c r="BV24" i="5"/>
  <c r="P24" i="5"/>
  <c r="BU24" i="5"/>
  <c r="AC31" i="8"/>
  <c r="AD31" i="8" s="1"/>
  <c r="AD32" i="8"/>
  <c r="CB20" i="6"/>
  <c r="Q12" i="10"/>
  <c r="R6" i="10"/>
  <c r="R27" i="11"/>
  <c r="AB8" i="5"/>
  <c r="H8" i="5"/>
  <c r="F8" i="5"/>
  <c r="G8" i="5"/>
  <c r="CG31" i="5"/>
  <c r="AC30" i="6"/>
  <c r="G30" i="6"/>
  <c r="F30" i="6"/>
  <c r="N17" i="4"/>
  <c r="AB17" i="4"/>
  <c r="H17" i="4"/>
  <c r="G17" i="4"/>
  <c r="F17" i="4"/>
  <c r="BV6" i="5"/>
  <c r="D15" i="2"/>
  <c r="G8" i="2"/>
  <c r="F8" i="2"/>
  <c r="M6" i="6"/>
  <c r="L6" i="6"/>
  <c r="BI17" i="6"/>
  <c r="AL31" i="6"/>
  <c r="R19" i="11"/>
  <c r="AD21" i="5"/>
  <c r="AF21" i="5"/>
  <c r="AE21" i="5"/>
  <c r="S28" i="4"/>
  <c r="R28" i="4"/>
  <c r="T19" i="4"/>
  <c r="T17" i="4" s="1"/>
  <c r="AC13" i="6"/>
  <c r="H25" i="10"/>
  <c r="AD12" i="8"/>
  <c r="R9" i="11"/>
  <c r="M6" i="4"/>
  <c r="L6" i="4"/>
  <c r="J13" i="5"/>
  <c r="BE13" i="5"/>
  <c r="BN35" i="6"/>
  <c r="BO35" i="6" s="1"/>
  <c r="BP35" i="6"/>
  <c r="M20" i="4"/>
  <c r="L20" i="4"/>
  <c r="Q37" i="9"/>
  <c r="AD32" i="6"/>
  <c r="AE32" i="6"/>
  <c r="AD21" i="4"/>
  <c r="AE21" i="4"/>
  <c r="AF21" i="4"/>
  <c r="N6" i="6"/>
  <c r="BH35" i="5"/>
  <c r="K28" i="5"/>
  <c r="AF18" i="4"/>
  <c r="AE18" i="4"/>
  <c r="AD18" i="4"/>
  <c r="BU28" i="6"/>
  <c r="W13" i="4"/>
  <c r="U17" i="8"/>
  <c r="T24" i="8"/>
  <c r="U13" i="8" s="1"/>
  <c r="CU24" i="4"/>
  <c r="CT24" i="4"/>
  <c r="CS24" i="4"/>
  <c r="AE29" i="4"/>
  <c r="AD29" i="4"/>
  <c r="BV28" i="6"/>
  <c r="AS13" i="4"/>
  <c r="AR13" i="4"/>
  <c r="AQ13" i="4"/>
  <c r="CA13" i="4"/>
  <c r="CC13" i="4"/>
  <c r="CB13" i="4"/>
  <c r="AE30" i="5"/>
  <c r="AD30" i="5"/>
  <c r="BH13" i="5"/>
  <c r="K6" i="5"/>
  <c r="BJ6" i="5"/>
  <c r="BI6" i="5"/>
  <c r="BI28" i="5"/>
  <c r="CN28" i="6"/>
  <c r="CO13" i="5"/>
  <c r="V13" i="5"/>
  <c r="CN13" i="5"/>
  <c r="CM13" i="5"/>
  <c r="AW17" i="5"/>
  <c r="T6" i="6"/>
  <c r="R22" i="9"/>
  <c r="R35" i="9"/>
  <c r="R59" i="9"/>
  <c r="G22" i="12"/>
  <c r="AF11" i="5"/>
  <c r="AE11" i="5"/>
  <c r="AD11" i="5"/>
  <c r="Q36" i="2"/>
  <c r="P36" i="2"/>
  <c r="K35" i="4"/>
  <c r="BC17" i="6"/>
  <c r="AD33" i="5"/>
  <c r="AE33" i="5"/>
  <c r="S28" i="5"/>
  <c r="R28" i="5"/>
  <c r="M30" i="6"/>
  <c r="L30" i="6"/>
  <c r="L33" i="6"/>
  <c r="I5" i="10"/>
  <c r="CY24" i="4"/>
  <c r="CT13" i="4"/>
  <c r="CS13" i="4"/>
  <c r="CU13" i="4"/>
  <c r="BQ24" i="4"/>
  <c r="BP24" i="4"/>
  <c r="BO24" i="4"/>
  <c r="AF23" i="5"/>
  <c r="AE23" i="5"/>
  <c r="AD23" i="5"/>
  <c r="Z35" i="8"/>
  <c r="AA35" i="8" s="1"/>
  <c r="AA28" i="8"/>
  <c r="AA17" i="8"/>
  <c r="R14" i="13"/>
  <c r="Q18" i="13"/>
  <c r="R18" i="13" s="1"/>
  <c r="AC20" i="4"/>
  <c r="R13" i="8"/>
  <c r="G108" i="9"/>
  <c r="T106" i="9"/>
  <c r="T105" i="9"/>
  <c r="T102" i="9"/>
  <c r="T98" i="9"/>
  <c r="T94" i="9"/>
  <c r="T90" i="9"/>
  <c r="T104" i="9"/>
  <c r="T100" i="9"/>
  <c r="T96" i="9"/>
  <c r="T95" i="9"/>
  <c r="T89" i="9"/>
  <c r="T85" i="9"/>
  <c r="T81" i="9"/>
  <c r="T77" i="9"/>
  <c r="T99" i="9"/>
  <c r="T93" i="9"/>
  <c r="T97" i="9"/>
  <c r="T92" i="9"/>
  <c r="T91" i="9"/>
  <c r="T80" i="9"/>
  <c r="T87" i="9"/>
  <c r="T82" i="9"/>
  <c r="T103" i="9"/>
  <c r="T86" i="9"/>
  <c r="T101" i="9"/>
  <c r="T88" i="9"/>
  <c r="T83" i="9"/>
  <c r="T78" i="9"/>
  <c r="T84" i="9"/>
  <c r="J76" i="9"/>
  <c r="T79" i="9"/>
  <c r="BU13" i="4"/>
  <c r="Y20" i="4"/>
  <c r="K13" i="4"/>
  <c r="L13" i="4" s="1"/>
  <c r="BN24" i="5"/>
  <c r="BP17" i="5"/>
  <c r="BO17" i="5"/>
  <c r="AE18" i="5"/>
  <c r="AD18" i="5"/>
  <c r="AF18" i="5"/>
  <c r="T9" i="6"/>
  <c r="AD30" i="6"/>
  <c r="AE30" i="6"/>
  <c r="Q24" i="6"/>
  <c r="AK31" i="6"/>
  <c r="K24" i="4"/>
  <c r="M24" i="4" s="1"/>
  <c r="P35" i="4"/>
  <c r="BU35" i="4"/>
  <c r="BV35" i="4"/>
  <c r="CU13" i="5"/>
  <c r="K9" i="5"/>
  <c r="BD9" i="5"/>
  <c r="BC9" i="5"/>
  <c r="BB13" i="5"/>
  <c r="BC13" i="5" s="1"/>
  <c r="AB20" i="4"/>
  <c r="T19" i="5"/>
  <c r="T17" i="5" s="1"/>
  <c r="AA20" i="8"/>
  <c r="K20" i="6"/>
  <c r="AC20" i="6" s="1"/>
  <c r="R27" i="10"/>
  <c r="R6" i="4"/>
  <c r="R28" i="6"/>
  <c r="S28" i="6"/>
  <c r="T19" i="6"/>
  <c r="T17" i="6" s="1"/>
  <c r="AY24" i="5"/>
  <c r="AW24" i="5"/>
  <c r="AX24" i="5"/>
  <c r="CU13" i="6"/>
  <c r="CT13" i="6"/>
  <c r="CS13" i="6"/>
  <c r="X31" i="4"/>
  <c r="Y31" i="4"/>
  <c r="CU24" i="6"/>
  <c r="CT24" i="6"/>
  <c r="CR24" i="6"/>
  <c r="CS24" i="6" s="1"/>
  <c r="P35" i="6"/>
  <c r="BT35" i="6"/>
  <c r="Q35" i="6" s="1"/>
  <c r="BU35" i="6"/>
  <c r="S31" i="6"/>
  <c r="R31" i="6"/>
  <c r="R60" i="9"/>
  <c r="AX13" i="4"/>
  <c r="AY13" i="4"/>
  <c r="AW13" i="4"/>
  <c r="AC9" i="4"/>
  <c r="BJ35" i="5"/>
  <c r="BI35" i="5"/>
  <c r="X6" i="8"/>
  <c r="W13" i="8"/>
  <c r="X28" i="6"/>
  <c r="Y28" i="6"/>
  <c r="CX24" i="5"/>
  <c r="CY24" i="5" s="1"/>
  <c r="CY17" i="5"/>
  <c r="CZ17" i="5"/>
  <c r="X10" i="5"/>
  <c r="Y10" i="5"/>
  <c r="Y6" i="5"/>
  <c r="X6" i="5"/>
  <c r="M6" i="5"/>
  <c r="L6" i="5"/>
  <c r="AX17" i="5"/>
  <c r="M20" i="5"/>
  <c r="L20" i="5"/>
  <c r="H5" i="9"/>
  <c r="R26" i="9"/>
  <c r="R27" i="9"/>
  <c r="R34" i="9"/>
  <c r="S22" i="6"/>
  <c r="R66" i="9"/>
  <c r="H41" i="9"/>
  <c r="R28" i="12"/>
  <c r="CC13" i="5"/>
  <c r="CB13" i="5"/>
  <c r="CA13" i="5"/>
  <c r="CB24" i="4"/>
  <c r="CA24" i="4"/>
  <c r="CC24" i="4"/>
  <c r="S20" i="5"/>
  <c r="R20" i="5"/>
  <c r="BD17" i="6"/>
  <c r="L28" i="5"/>
  <c r="M28" i="5"/>
  <c r="N19" i="5"/>
  <c r="N17" i="5" s="1"/>
  <c r="AD34" i="5"/>
  <c r="AE34" i="5"/>
  <c r="X28" i="5"/>
  <c r="Y28" i="5"/>
  <c r="CA35" i="5"/>
  <c r="CB35" i="5"/>
  <c r="M33" i="6"/>
  <c r="I15" i="10"/>
  <c r="Q10" i="13"/>
  <c r="R10" i="13" s="1"/>
  <c r="R6" i="13"/>
  <c r="R34" i="5"/>
  <c r="L28" i="6"/>
  <c r="E20" i="5"/>
  <c r="AL20" i="5"/>
  <c r="AK20" i="5"/>
  <c r="G9" i="6"/>
  <c r="F9" i="6"/>
  <c r="H9" i="6"/>
  <c r="AB9" i="6"/>
  <c r="S19" i="6"/>
  <c r="R19" i="6"/>
  <c r="H108" i="9"/>
  <c r="P13" i="4"/>
  <c r="AB13" i="4" s="1"/>
  <c r="Q31" i="5"/>
  <c r="R31" i="5" s="1"/>
  <c r="BI31" i="5"/>
  <c r="CM13" i="6"/>
  <c r="S30" i="6"/>
  <c r="BV24" i="6"/>
  <c r="H15" i="11"/>
  <c r="Q12" i="12"/>
  <c r="R12" i="12" s="1"/>
  <c r="R6" i="12"/>
  <c r="AV13" i="5"/>
  <c r="E6" i="5"/>
  <c r="AX6" i="5"/>
  <c r="AW6" i="5"/>
  <c r="F24" i="2"/>
  <c r="D35" i="2"/>
  <c r="G24" i="2"/>
  <c r="N17" i="6"/>
  <c r="AD23" i="6"/>
  <c r="AF23" i="6"/>
  <c r="AE23" i="6"/>
  <c r="AD6" i="8"/>
  <c r="S6" i="4"/>
  <c r="R32" i="9"/>
  <c r="AC8" i="5"/>
  <c r="AR35" i="4"/>
  <c r="AQ35" i="4"/>
  <c r="CA6" i="5"/>
  <c r="CY13" i="5"/>
  <c r="DA13" i="5"/>
  <c r="CZ13" i="5"/>
  <c r="R6" i="6"/>
  <c r="S6" i="6"/>
  <c r="BQ13" i="6"/>
  <c r="BO13" i="6"/>
  <c r="BP13" i="6"/>
  <c r="U6" i="8"/>
  <c r="X28" i="8"/>
  <c r="W35" i="8"/>
  <c r="X35" i="8" s="1"/>
  <c r="G22" i="10"/>
  <c r="R7" i="13"/>
  <c r="P24" i="4"/>
  <c r="M31" i="5"/>
  <c r="L31" i="5"/>
  <c r="AQ13" i="6"/>
  <c r="AS13" i="6"/>
  <c r="AR13" i="6"/>
  <c r="AE34" i="6"/>
  <c r="AD34" i="6"/>
  <c r="K28" i="6"/>
  <c r="AC28" i="6" s="1"/>
  <c r="Q20" i="6"/>
  <c r="R16" i="10"/>
  <c r="Q22" i="10"/>
  <c r="AF10" i="5"/>
  <c r="AC32" i="5"/>
  <c r="AE32" i="5" s="1"/>
  <c r="AD32" i="4"/>
  <c r="AE32" i="4"/>
  <c r="AC29" i="6"/>
  <c r="Z19" i="6"/>
  <c r="Z17" i="6" s="1"/>
  <c r="R9" i="13"/>
  <c r="G11" i="2"/>
  <c r="F11" i="2"/>
  <c r="AL17" i="5"/>
  <c r="AK17" i="5"/>
  <c r="AI24" i="5"/>
  <c r="AM17" i="5"/>
  <c r="D17" i="5"/>
  <c r="AM6" i="5"/>
  <c r="BU9" i="5"/>
  <c r="AC28" i="4"/>
  <c r="BK24" i="6"/>
  <c r="BH24" i="6"/>
  <c r="BI24" i="6" s="1"/>
  <c r="BJ24" i="6"/>
  <c r="S24" i="6"/>
  <c r="R24" i="6"/>
  <c r="T24" i="6"/>
  <c r="Z13" i="8"/>
  <c r="AA13" i="8" s="1"/>
  <c r="AA6" i="8"/>
  <c r="R18" i="11"/>
  <c r="BB24" i="5"/>
  <c r="K24" i="5" s="1"/>
  <c r="K17" i="5"/>
  <c r="T20" i="5"/>
  <c r="L18" i="6"/>
  <c r="BC20" i="6"/>
  <c r="R30" i="10"/>
  <c r="M31" i="6"/>
  <c r="CZ31" i="5"/>
  <c r="CX35" i="5"/>
  <c r="CY31" i="5"/>
  <c r="W31" i="5"/>
  <c r="Y31" i="5" s="1"/>
  <c r="BO24" i="6"/>
  <c r="BQ24" i="6"/>
  <c r="BP24" i="6"/>
  <c r="BN24" i="6"/>
  <c r="AR9" i="5"/>
  <c r="E9" i="5"/>
  <c r="AQ9" i="5"/>
  <c r="R17" i="11"/>
  <c r="T35" i="8"/>
  <c r="U35" i="8" s="1"/>
  <c r="U28" i="8"/>
  <c r="Q34" i="2"/>
  <c r="P34" i="2"/>
  <c r="N33" i="2"/>
  <c r="AF12" i="5"/>
  <c r="AD12" i="5"/>
  <c r="AE12" i="5"/>
  <c r="R18" i="9"/>
  <c r="BV31" i="6"/>
  <c r="R54" i="9"/>
  <c r="CH13" i="6"/>
  <c r="CG13" i="6"/>
  <c r="CI13" i="6"/>
  <c r="CM28" i="6"/>
  <c r="BN13" i="5"/>
  <c r="BP6" i="5"/>
  <c r="BO6" i="5"/>
  <c r="E24" i="4"/>
  <c r="AC24" i="4" s="1"/>
  <c r="CF35" i="5"/>
  <c r="CH35" i="5" s="1"/>
  <c r="R19" i="9"/>
  <c r="R20" i="9"/>
  <c r="F73" i="9"/>
  <c r="Q42" i="9"/>
  <c r="R6" i="9" s="1"/>
  <c r="BJ35" i="4"/>
  <c r="Z6" i="5"/>
  <c r="CB6" i="5"/>
  <c r="BB24" i="6"/>
  <c r="BD24" i="6"/>
  <c r="J24" i="6"/>
  <c r="BC24" i="6"/>
  <c r="BE24" i="6"/>
  <c r="N20" i="5"/>
  <c r="CX24" i="6"/>
  <c r="CY24" i="6" s="1"/>
  <c r="CZ24" i="6"/>
  <c r="DA24" i="6"/>
  <c r="CT35" i="6"/>
  <c r="CR35" i="6"/>
  <c r="CS35" i="6"/>
  <c r="R21" i="6"/>
  <c r="S21" i="6"/>
  <c r="I5" i="12"/>
  <c r="F32" i="11"/>
  <c r="AE8" i="4"/>
  <c r="AF8" i="4"/>
  <c r="AD8" i="4"/>
  <c r="N13" i="4"/>
  <c r="Q13" i="4"/>
  <c r="AD29" i="5"/>
  <c r="AE29" i="5"/>
  <c r="AA24" i="8"/>
  <c r="Y29" i="6"/>
  <c r="BJ28" i="6"/>
  <c r="X22" i="6"/>
  <c r="Y22" i="6"/>
  <c r="Q32" i="2"/>
  <c r="P32" i="2"/>
  <c r="N30" i="2"/>
  <c r="AB31" i="5"/>
  <c r="AF11" i="4"/>
  <c r="AE11" i="4"/>
  <c r="AD11" i="4"/>
  <c r="D13" i="6"/>
  <c r="AF21" i="6"/>
  <c r="AE21" i="6"/>
  <c r="AC9" i="8"/>
  <c r="AD9" i="8" s="1"/>
  <c r="AD10" i="8"/>
  <c r="F10" i="13"/>
  <c r="AB20" i="5"/>
  <c r="AB28" i="4"/>
  <c r="AF19" i="4" s="1"/>
  <c r="G28" i="4"/>
  <c r="F28" i="4"/>
  <c r="S9" i="5"/>
  <c r="R9" i="5"/>
  <c r="AJ35" i="5"/>
  <c r="E28" i="5"/>
  <c r="AC28" i="5" s="1"/>
  <c r="BE13" i="6"/>
  <c r="BD13" i="6"/>
  <c r="BC13" i="6"/>
  <c r="J13" i="6"/>
  <c r="AC19" i="6"/>
  <c r="AE19" i="6" s="1"/>
  <c r="R21" i="11"/>
  <c r="R11" i="11"/>
  <c r="G34" i="2"/>
  <c r="F34" i="2"/>
  <c r="Z17" i="5"/>
  <c r="CY35" i="5"/>
  <c r="CZ35" i="5"/>
  <c r="F20" i="6"/>
  <c r="AB20" i="6"/>
  <c r="H20" i="6"/>
  <c r="G20" i="6"/>
  <c r="AC35" i="8"/>
  <c r="AD35" i="8" s="1"/>
  <c r="AD28" i="8"/>
  <c r="Y32" i="6"/>
  <c r="BK24" i="5"/>
  <c r="AB6" i="5"/>
  <c r="AB6" i="6"/>
  <c r="R7" i="11"/>
  <c r="R28" i="9"/>
  <c r="P22" i="2"/>
  <c r="Q22" i="2"/>
  <c r="AE19" i="5"/>
  <c r="AD19" i="5"/>
  <c r="N6" i="5"/>
  <c r="BU31" i="6"/>
  <c r="CI24" i="4"/>
  <c r="CH24" i="4"/>
  <c r="CG24" i="4"/>
  <c r="AE17" i="6"/>
  <c r="AD17" i="6"/>
  <c r="AD20" i="8"/>
  <c r="CM35" i="6"/>
  <c r="V35" i="6"/>
  <c r="CN35" i="6"/>
  <c r="CL35" i="6"/>
  <c r="W35" i="6" s="1"/>
  <c r="N20" i="4"/>
  <c r="AJ24" i="5"/>
  <c r="E24" i="5" s="1"/>
  <c r="E17" i="5"/>
  <c r="AC17" i="5" s="1"/>
  <c r="Y9" i="4"/>
  <c r="X9" i="4"/>
  <c r="W9" i="5"/>
  <c r="Y9" i="5" s="1"/>
  <c r="CN9" i="5"/>
  <c r="CM9" i="5"/>
  <c r="R25" i="9"/>
  <c r="H26" i="13"/>
  <c r="I21" i="13"/>
  <c r="L31" i="2"/>
  <c r="K31" i="2"/>
  <c r="I30" i="2"/>
  <c r="CR13" i="5"/>
  <c r="W13" i="5" s="1"/>
  <c r="CS6" i="5"/>
  <c r="CT6" i="5"/>
  <c r="AF23" i="4"/>
  <c r="AE23" i="4"/>
  <c r="AD23" i="4"/>
  <c r="M9" i="5"/>
  <c r="L9" i="5"/>
  <c r="N9" i="5"/>
  <c r="M17" i="6"/>
  <c r="L17" i="6"/>
  <c r="H25" i="11"/>
  <c r="AP13" i="5"/>
  <c r="E13" i="5" s="1"/>
  <c r="CR24" i="5"/>
  <c r="CS24" i="5" s="1"/>
  <c r="W17" i="5"/>
  <c r="BT13" i="5"/>
  <c r="Q13" i="5" s="1"/>
  <c r="Q6" i="5"/>
  <c r="R6" i="5" s="1"/>
  <c r="S17" i="5"/>
  <c r="R17" i="5"/>
  <c r="BH35" i="6"/>
  <c r="K35" i="6" s="1"/>
  <c r="R28" i="10"/>
  <c r="R8" i="13"/>
  <c r="CY13" i="4"/>
  <c r="CT35" i="4"/>
  <c r="D35" i="4"/>
  <c r="AK35" i="4"/>
  <c r="AL35" i="4"/>
  <c r="BV9" i="5"/>
  <c r="E35" i="4"/>
  <c r="F9" i="4"/>
  <c r="G9" i="4"/>
  <c r="AB9" i="4"/>
  <c r="H9" i="4"/>
  <c r="L17" i="5"/>
  <c r="N8" i="5"/>
  <c r="M17" i="5"/>
  <c r="AV24" i="6"/>
  <c r="AW24" i="6" s="1"/>
  <c r="AY24" i="6"/>
  <c r="AX24" i="6"/>
  <c r="AC21" i="6"/>
  <c r="AD21" i="6" s="1"/>
  <c r="V24" i="6"/>
  <c r="AE29" i="6"/>
  <c r="AD29" i="6"/>
  <c r="J35" i="6"/>
  <c r="Q72" i="9"/>
  <c r="T9" i="4"/>
  <c r="D22" i="2"/>
  <c r="CI13" i="4"/>
  <c r="AF12" i="6"/>
  <c r="AD12" i="6"/>
  <c r="AE12" i="6"/>
  <c r="F28" i="6"/>
  <c r="AB28" i="6"/>
  <c r="AF19" i="6" s="1"/>
  <c r="G28" i="6"/>
  <c r="X32" i="6"/>
  <c r="R17" i="10"/>
  <c r="Y17" i="6"/>
  <c r="R18" i="12"/>
  <c r="R29" i="9"/>
  <c r="G36" i="2"/>
  <c r="F36" i="2"/>
  <c r="R15" i="9"/>
  <c r="F37" i="9"/>
  <c r="R8" i="9"/>
  <c r="R65" i="9"/>
  <c r="I5" i="11"/>
  <c r="F32" i="12"/>
  <c r="L17" i="4"/>
  <c r="M17" i="4"/>
  <c r="AF12" i="4"/>
  <c r="AE12" i="4"/>
  <c r="AD12" i="4"/>
  <c r="K19" i="2"/>
  <c r="L19" i="2"/>
  <c r="I26" i="2"/>
  <c r="M31" i="4"/>
  <c r="L31" i="4"/>
  <c r="AD31" i="4"/>
  <c r="AC24" i="8"/>
  <c r="AD24" i="8" s="1"/>
  <c r="AD17" i="8"/>
  <c r="R30" i="11"/>
  <c r="G32" i="2"/>
  <c r="F32" i="2"/>
  <c r="AE33" i="6"/>
  <c r="AD33" i="6"/>
  <c r="Q22" i="11"/>
  <c r="R22" i="11" s="1"/>
  <c r="R16" i="11"/>
  <c r="AB6" i="4"/>
  <c r="Z6" i="4"/>
  <c r="AE19" i="4"/>
  <c r="AD19" i="4"/>
  <c r="T9" i="5"/>
  <c r="CH28" i="5"/>
  <c r="P35" i="5"/>
  <c r="H5" i="13"/>
  <c r="CS35" i="4"/>
  <c r="AM24" i="4"/>
  <c r="AL24" i="4"/>
  <c r="D24" i="4"/>
  <c r="AK24" i="4"/>
  <c r="BV13" i="5"/>
  <c r="P13" i="5"/>
  <c r="BW13" i="5"/>
  <c r="BI13" i="4"/>
  <c r="BK13" i="4"/>
  <c r="BJ13" i="4"/>
  <c r="AI35" i="5"/>
  <c r="AK28" i="5"/>
  <c r="AL28" i="5"/>
  <c r="D28" i="5"/>
  <c r="AK9" i="5"/>
  <c r="D9" i="5"/>
  <c r="AM9" i="5"/>
  <c r="AL9" i="5"/>
  <c r="AI13" i="5"/>
  <c r="J24" i="5"/>
  <c r="BE24" i="5"/>
  <c r="BD24" i="5"/>
  <c r="BC24" i="5"/>
  <c r="X9" i="8"/>
  <c r="CT35" i="5"/>
  <c r="CS35" i="5"/>
  <c r="F29" i="6"/>
  <c r="X17" i="8"/>
  <c r="W24" i="8"/>
  <c r="X24" i="8" s="1"/>
  <c r="F31" i="6"/>
  <c r="AB31" i="6"/>
  <c r="G31" i="6"/>
  <c r="AC10" i="5"/>
  <c r="AD10" i="5" s="1"/>
  <c r="AV35" i="5"/>
  <c r="AX28" i="5"/>
  <c r="AW28" i="5"/>
  <c r="F20" i="4"/>
  <c r="D35" i="6"/>
  <c r="H24" i="6" s="1"/>
  <c r="AJ35" i="6"/>
  <c r="E35" i="6" s="1"/>
  <c r="R29" i="10"/>
  <c r="AF7" i="6"/>
  <c r="AF6" i="6" s="1"/>
  <c r="AC35" i="4" l="1"/>
  <c r="M13" i="4"/>
  <c r="AC13" i="4"/>
  <c r="AE13" i="4" s="1"/>
  <c r="G81" i="17"/>
  <c r="G73" i="17"/>
  <c r="F97" i="17"/>
  <c r="F89" i="17"/>
  <c r="F13" i="17"/>
  <c r="E96" i="17"/>
  <c r="P96" i="17" s="1"/>
  <c r="G76" i="17"/>
  <c r="F92" i="17"/>
  <c r="AA13" i="16"/>
  <c r="Q75" i="17"/>
  <c r="Q54" i="17"/>
  <c r="Q78" i="17"/>
  <c r="Q53" i="17"/>
  <c r="Q79" i="17"/>
  <c r="Q50" i="17"/>
  <c r="H51" i="17"/>
  <c r="I47" i="17"/>
  <c r="H13" i="15"/>
  <c r="H88" i="17"/>
  <c r="F80" i="17"/>
  <c r="M13" i="15"/>
  <c r="R24" i="16"/>
  <c r="R13" i="16"/>
  <c r="AD9" i="16"/>
  <c r="G13" i="15"/>
  <c r="Q74" i="17"/>
  <c r="AA24" i="16"/>
  <c r="Q11" i="17"/>
  <c r="I5" i="17"/>
  <c r="Q12" i="17"/>
  <c r="Q8" i="17"/>
  <c r="H9" i="17"/>
  <c r="X24" i="16"/>
  <c r="AD20" i="16"/>
  <c r="E13" i="15"/>
  <c r="K13" i="15"/>
  <c r="AD35" i="16"/>
  <c r="AD35" i="15"/>
  <c r="F55" i="17"/>
  <c r="G14" i="17"/>
  <c r="G6" i="17"/>
  <c r="G13" i="17" s="1"/>
  <c r="AD13" i="15"/>
  <c r="AD13" i="16"/>
  <c r="AD24" i="15"/>
  <c r="N13" i="15"/>
  <c r="D13" i="15"/>
  <c r="G9" i="17"/>
  <c r="Q9" i="17" s="1"/>
  <c r="J13" i="15"/>
  <c r="G56" i="17"/>
  <c r="G48" i="17"/>
  <c r="G51" i="17"/>
  <c r="Q51" i="17" s="1"/>
  <c r="AD6" i="16"/>
  <c r="Q77" i="17"/>
  <c r="U103" i="9"/>
  <c r="U99" i="9"/>
  <c r="U77" i="9"/>
  <c r="U94" i="9"/>
  <c r="R31" i="12"/>
  <c r="R21" i="12"/>
  <c r="Q32" i="12"/>
  <c r="AD13" i="4"/>
  <c r="U83" i="9"/>
  <c r="G38" i="9"/>
  <c r="U96" i="9"/>
  <c r="U86" i="9"/>
  <c r="BP13" i="5"/>
  <c r="BO13" i="5"/>
  <c r="U88" i="9"/>
  <c r="U92" i="9"/>
  <c r="U89" i="9"/>
  <c r="U102" i="9"/>
  <c r="N13" i="5"/>
  <c r="P26" i="2"/>
  <c r="Q26" i="2"/>
  <c r="Z24" i="5"/>
  <c r="AF9" i="6"/>
  <c r="I18" i="13"/>
  <c r="T14" i="13"/>
  <c r="AC31" i="6"/>
  <c r="CZ24" i="5"/>
  <c r="L24" i="4"/>
  <c r="AF6" i="4"/>
  <c r="AM13" i="5"/>
  <c r="AL13" i="5"/>
  <c r="AK13" i="5"/>
  <c r="D13" i="5"/>
  <c r="D35" i="5"/>
  <c r="AL35" i="5"/>
  <c r="AK35" i="5"/>
  <c r="H12" i="11"/>
  <c r="X17" i="5"/>
  <c r="Y17" i="5"/>
  <c r="I37" i="2"/>
  <c r="L30" i="2"/>
  <c r="K30" i="2"/>
  <c r="AD6" i="6"/>
  <c r="AE6" i="6"/>
  <c r="AM24" i="5"/>
  <c r="AL24" i="5"/>
  <c r="AK24" i="5"/>
  <c r="D24" i="5"/>
  <c r="W24" i="6"/>
  <c r="AE9" i="6"/>
  <c r="AD9" i="6"/>
  <c r="M28" i="6"/>
  <c r="BV35" i="6"/>
  <c r="U101" i="9"/>
  <c r="U97" i="9"/>
  <c r="U95" i="9"/>
  <c r="U105" i="9"/>
  <c r="G32" i="10"/>
  <c r="G15" i="2"/>
  <c r="F15" i="2"/>
  <c r="T16" i="12"/>
  <c r="T20" i="12"/>
  <c r="J15" i="12"/>
  <c r="T18" i="12"/>
  <c r="T17" i="12"/>
  <c r="T19" i="12"/>
  <c r="CT24" i="5"/>
  <c r="Q32" i="10"/>
  <c r="R32" i="10" s="1"/>
  <c r="R26" i="10"/>
  <c r="AD32" i="5"/>
  <c r="L33" i="2"/>
  <c r="K33" i="2"/>
  <c r="G10" i="13"/>
  <c r="AW35" i="5"/>
  <c r="AX35" i="5"/>
  <c r="AB24" i="4"/>
  <c r="AF13" i="4" s="1"/>
  <c r="H24" i="4"/>
  <c r="G24" i="4"/>
  <c r="F24" i="4"/>
  <c r="X24" i="6"/>
  <c r="Z24" i="6"/>
  <c r="Y24" i="6"/>
  <c r="BI35" i="6"/>
  <c r="I25" i="11"/>
  <c r="AD6" i="5"/>
  <c r="AE20" i="6"/>
  <c r="AD20" i="6"/>
  <c r="AC6" i="5"/>
  <c r="AE6" i="5" s="1"/>
  <c r="F6" i="5"/>
  <c r="G6" i="5"/>
  <c r="I15" i="11"/>
  <c r="I5" i="9"/>
  <c r="X31" i="5"/>
  <c r="U93" i="9"/>
  <c r="U106" i="9"/>
  <c r="J5" i="10"/>
  <c r="T10" i="10"/>
  <c r="T11" i="10"/>
  <c r="T7" i="10"/>
  <c r="T9" i="10"/>
  <c r="T8" i="10"/>
  <c r="AD19" i="6"/>
  <c r="L35" i="4"/>
  <c r="M35" i="4"/>
  <c r="X9" i="5"/>
  <c r="I25" i="10"/>
  <c r="AD8" i="5"/>
  <c r="AE8" i="5"/>
  <c r="AQ13" i="5"/>
  <c r="CT13" i="5"/>
  <c r="CS13" i="5"/>
  <c r="AE6" i="4"/>
  <c r="AD6" i="4"/>
  <c r="AL35" i="6"/>
  <c r="AB35" i="4"/>
  <c r="F35" i="4"/>
  <c r="G35" i="4"/>
  <c r="BJ35" i="6"/>
  <c r="E35" i="5"/>
  <c r="T9" i="12"/>
  <c r="T7" i="12"/>
  <c r="T10" i="12"/>
  <c r="T6" i="12"/>
  <c r="J5" i="12"/>
  <c r="T8" i="12"/>
  <c r="AC31" i="5"/>
  <c r="R20" i="6"/>
  <c r="S20" i="6"/>
  <c r="AX13" i="5"/>
  <c r="AW13" i="5"/>
  <c r="R35" i="6"/>
  <c r="S35" i="6"/>
  <c r="AE20" i="4"/>
  <c r="AD20" i="4"/>
  <c r="R35" i="4"/>
  <c r="S35" i="4"/>
  <c r="U79" i="9"/>
  <c r="U100" i="9"/>
  <c r="H12" i="10"/>
  <c r="AF17" i="4"/>
  <c r="S31" i="5"/>
  <c r="W24" i="5"/>
  <c r="Y24" i="5" s="1"/>
  <c r="CN24" i="5"/>
  <c r="CM24" i="5"/>
  <c r="I25" i="12"/>
  <c r="E24" i="6"/>
  <c r="AR13" i="5"/>
  <c r="S6" i="5"/>
  <c r="Q108" i="9"/>
  <c r="R108" i="9" s="1"/>
  <c r="T13" i="6"/>
  <c r="R13" i="6"/>
  <c r="S13" i="6"/>
  <c r="W35" i="5"/>
  <c r="AF17" i="6"/>
  <c r="Q38" i="9"/>
  <c r="F22" i="2"/>
  <c r="G22" i="2"/>
  <c r="AE9" i="4"/>
  <c r="AD9" i="4"/>
  <c r="T24" i="4"/>
  <c r="S24" i="4"/>
  <c r="R24" i="4"/>
  <c r="G22" i="11"/>
  <c r="X13" i="8"/>
  <c r="K13" i="5"/>
  <c r="L13" i="5" s="1"/>
  <c r="K76" i="9"/>
  <c r="U82" i="9"/>
  <c r="T107" i="9"/>
  <c r="T108" i="9" s="1"/>
  <c r="U108" i="9" s="1"/>
  <c r="U104" i="9"/>
  <c r="S24" i="5"/>
  <c r="R24" i="5"/>
  <c r="T24" i="5"/>
  <c r="D26" i="2"/>
  <c r="G19" i="2"/>
  <c r="F19" i="2"/>
  <c r="BI24" i="5"/>
  <c r="BJ24" i="5"/>
  <c r="Y31" i="6"/>
  <c r="Z13" i="6"/>
  <c r="AE28" i="4"/>
  <c r="AD28" i="4"/>
  <c r="AC35" i="6"/>
  <c r="G9" i="5"/>
  <c r="F9" i="5"/>
  <c r="AB9" i="5"/>
  <c r="H9" i="5"/>
  <c r="L26" i="2"/>
  <c r="K26" i="2"/>
  <c r="AD31" i="5"/>
  <c r="AE31" i="5"/>
  <c r="AK35" i="6"/>
  <c r="AE31" i="6"/>
  <c r="AD31" i="6"/>
  <c r="T8" i="11"/>
  <c r="T10" i="11"/>
  <c r="T11" i="11"/>
  <c r="T7" i="11"/>
  <c r="T9" i="11"/>
  <c r="J5" i="11"/>
  <c r="Y35" i="6"/>
  <c r="X35" i="6"/>
  <c r="Q30" i="2"/>
  <c r="P30" i="2"/>
  <c r="N37" i="2"/>
  <c r="H12" i="12"/>
  <c r="N24" i="6"/>
  <c r="Q33" i="2"/>
  <c r="P33" i="2"/>
  <c r="AC9" i="5"/>
  <c r="AE10" i="5"/>
  <c r="T13" i="4"/>
  <c r="S13" i="4"/>
  <c r="R13" i="4"/>
  <c r="I41" i="9"/>
  <c r="G73" i="9"/>
  <c r="U84" i="9"/>
  <c r="U87" i="9"/>
  <c r="I108" i="9"/>
  <c r="U90" i="9"/>
  <c r="Z13" i="5"/>
  <c r="Y13" i="5"/>
  <c r="X13" i="5"/>
  <c r="U24" i="8"/>
  <c r="M20" i="6"/>
  <c r="AF20" i="5"/>
  <c r="CG35" i="5"/>
  <c r="D30" i="2"/>
  <c r="G31" i="2"/>
  <c r="F31" i="2"/>
  <c r="K35" i="5"/>
  <c r="M35" i="5" s="1"/>
  <c r="AB24" i="6"/>
  <c r="L24" i="5"/>
  <c r="N24" i="5"/>
  <c r="M24" i="5"/>
  <c r="AB35" i="6"/>
  <c r="G35" i="6"/>
  <c r="F35" i="6"/>
  <c r="F28" i="5"/>
  <c r="AB28" i="5"/>
  <c r="G28" i="5"/>
  <c r="T13" i="5"/>
  <c r="S13" i="5"/>
  <c r="R13" i="5"/>
  <c r="I5" i="13"/>
  <c r="AD28" i="6"/>
  <c r="AE28" i="6"/>
  <c r="T22" i="13"/>
  <c r="T23" i="13"/>
  <c r="U15" i="13" s="1"/>
  <c r="T24" i="13"/>
  <c r="U16" i="13" s="1"/>
  <c r="T25" i="13"/>
  <c r="J21" i="13"/>
  <c r="M13" i="6"/>
  <c r="L13" i="6"/>
  <c r="N13" i="6"/>
  <c r="Q73" i="9"/>
  <c r="R73" i="9" s="1"/>
  <c r="R42" i="9"/>
  <c r="AF9" i="5"/>
  <c r="G35" i="2"/>
  <c r="F35" i="2"/>
  <c r="H22" i="10"/>
  <c r="U78" i="9"/>
  <c r="U80" i="9"/>
  <c r="U81" i="9"/>
  <c r="BJ13" i="5"/>
  <c r="BI13" i="5"/>
  <c r="BD13" i="5"/>
  <c r="L20" i="6"/>
  <c r="AE17" i="4"/>
  <c r="AD17" i="4"/>
  <c r="G32" i="12"/>
  <c r="Z13" i="4"/>
  <c r="Y13" i="4"/>
  <c r="X13" i="4"/>
  <c r="AB13" i="6"/>
  <c r="H13" i="6"/>
  <c r="G13" i="6"/>
  <c r="F13" i="6"/>
  <c r="BU13" i="5"/>
  <c r="M35" i="6"/>
  <c r="L35" i="6"/>
  <c r="G32" i="11"/>
  <c r="D33" i="2"/>
  <c r="AF20" i="6"/>
  <c r="K24" i="6"/>
  <c r="M24" i="6" s="1"/>
  <c r="AB17" i="5"/>
  <c r="G17" i="5"/>
  <c r="H17" i="5"/>
  <c r="F17" i="5"/>
  <c r="H6" i="5"/>
  <c r="AC13" i="8"/>
  <c r="AD13" i="8" s="1"/>
  <c r="AC20" i="5"/>
  <c r="AE20" i="5" s="1"/>
  <c r="G20" i="5"/>
  <c r="F20" i="5"/>
  <c r="T20" i="10"/>
  <c r="T21" i="10"/>
  <c r="T17" i="10"/>
  <c r="T18" i="10"/>
  <c r="T19" i="10"/>
  <c r="J15" i="10"/>
  <c r="G37" i="9"/>
  <c r="BP24" i="5"/>
  <c r="BO24" i="5"/>
  <c r="U91" i="9"/>
  <c r="U85" i="9"/>
  <c r="U98" i="9"/>
  <c r="AF20" i="4"/>
  <c r="R37" i="9"/>
  <c r="R12" i="10"/>
  <c r="AF9" i="4"/>
  <c r="R12" i="11"/>
  <c r="X35" i="5"/>
  <c r="Y35" i="5"/>
  <c r="T6" i="11"/>
  <c r="Q35" i="5"/>
  <c r="R35" i="5" s="1"/>
  <c r="BU35" i="5"/>
  <c r="BV35" i="5"/>
  <c r="K13" i="13"/>
  <c r="H13" i="4"/>
  <c r="H14" i="17" l="1"/>
  <c r="Q14" i="17" s="1"/>
  <c r="H6" i="17"/>
  <c r="H13" i="17" s="1"/>
  <c r="G92" i="17"/>
  <c r="J47" i="17"/>
  <c r="H76" i="17"/>
  <c r="Q76" i="17" s="1"/>
  <c r="F96" i="17"/>
  <c r="Q10" i="17"/>
  <c r="J5" i="17"/>
  <c r="G80" i="17"/>
  <c r="H48" i="17"/>
  <c r="H55" i="17" s="1"/>
  <c r="H56" i="17"/>
  <c r="Q56" i="17" s="1"/>
  <c r="G97" i="17"/>
  <c r="G89" i="17"/>
  <c r="G96" i="17" s="1"/>
  <c r="H73" i="17"/>
  <c r="H81" i="17"/>
  <c r="Q81" i="17" s="1"/>
  <c r="Q6" i="17"/>
  <c r="Q7" i="17"/>
  <c r="AD24" i="16"/>
  <c r="Q13" i="17"/>
  <c r="Q52" i="17"/>
  <c r="G55" i="17"/>
  <c r="Q55" i="17" s="1"/>
  <c r="Q95" i="17"/>
  <c r="Q91" i="17"/>
  <c r="I88" i="17"/>
  <c r="Q94" i="17"/>
  <c r="Q49" i="17"/>
  <c r="U22" i="13"/>
  <c r="T26" i="13"/>
  <c r="U26" i="13" s="1"/>
  <c r="U8" i="11"/>
  <c r="U8" i="12"/>
  <c r="H38" i="9"/>
  <c r="T64" i="9"/>
  <c r="U6" i="12"/>
  <c r="U10" i="12"/>
  <c r="U25" i="13"/>
  <c r="U17" i="13"/>
  <c r="T63" i="9"/>
  <c r="U9" i="12"/>
  <c r="I22" i="10"/>
  <c r="T16" i="10"/>
  <c r="AF13" i="6"/>
  <c r="AE13" i="6"/>
  <c r="AD13" i="6"/>
  <c r="U19" i="10"/>
  <c r="H73" i="9"/>
  <c r="Q37" i="2"/>
  <c r="P37" i="2"/>
  <c r="U7" i="12"/>
  <c r="S35" i="5"/>
  <c r="U10" i="10"/>
  <c r="H32" i="11"/>
  <c r="AD20" i="5"/>
  <c r="L76" i="9"/>
  <c r="K15" i="10"/>
  <c r="AE17" i="5"/>
  <c r="AD17" i="5"/>
  <c r="T69" i="9"/>
  <c r="T65" i="9"/>
  <c r="T61" i="9"/>
  <c r="T57" i="9"/>
  <c r="T53" i="9"/>
  <c r="T49" i="9"/>
  <c r="T45" i="9"/>
  <c r="T71" i="9"/>
  <c r="T67" i="9"/>
  <c r="T59" i="9"/>
  <c r="T55" i="9"/>
  <c r="T51" i="9"/>
  <c r="T47" i="9"/>
  <c r="T43" i="9"/>
  <c r="T66" i="9"/>
  <c r="T62" i="9"/>
  <c r="T46" i="9"/>
  <c r="T70" i="9"/>
  <c r="T60" i="9"/>
  <c r="T54" i="9"/>
  <c r="T68" i="9"/>
  <c r="T52" i="9"/>
  <c r="T50" i="9"/>
  <c r="J41" i="9"/>
  <c r="T58" i="9"/>
  <c r="T56" i="9"/>
  <c r="T44" i="9"/>
  <c r="T42" i="9"/>
  <c r="AD35" i="6"/>
  <c r="AE35" i="6"/>
  <c r="T29" i="12"/>
  <c r="T27" i="12"/>
  <c r="T28" i="12"/>
  <c r="T30" i="12"/>
  <c r="J25" i="12"/>
  <c r="H32" i="10"/>
  <c r="K5" i="10"/>
  <c r="R22" i="10"/>
  <c r="M13" i="5"/>
  <c r="J18" i="13"/>
  <c r="G33" i="2"/>
  <c r="F33" i="2"/>
  <c r="G30" i="2"/>
  <c r="F30" i="2"/>
  <c r="D37" i="2"/>
  <c r="I12" i="11"/>
  <c r="F26" i="2"/>
  <c r="G26" i="2"/>
  <c r="AC35" i="5"/>
  <c r="T31" i="10"/>
  <c r="I32" i="10"/>
  <c r="T29" i="10"/>
  <c r="T30" i="10"/>
  <c r="T28" i="10"/>
  <c r="U18" i="10" s="1"/>
  <c r="T27" i="10"/>
  <c r="J25" i="10"/>
  <c r="H37" i="9"/>
  <c r="T17" i="11"/>
  <c r="J15" i="11"/>
  <c r="T21" i="11"/>
  <c r="T18" i="11"/>
  <c r="T19" i="11"/>
  <c r="T20" i="11"/>
  <c r="U10" i="11" s="1"/>
  <c r="K15" i="12"/>
  <c r="AB24" i="5"/>
  <c r="H24" i="5"/>
  <c r="G24" i="5"/>
  <c r="F24" i="5"/>
  <c r="X24" i="5"/>
  <c r="AC13" i="5"/>
  <c r="L35" i="5"/>
  <c r="U8" i="10"/>
  <c r="T31" i="9"/>
  <c r="T27" i="9"/>
  <c r="T23" i="9"/>
  <c r="T19" i="9"/>
  <c r="T15" i="9"/>
  <c r="T11" i="9"/>
  <c r="T7" i="9"/>
  <c r="T22" i="9"/>
  <c r="T17" i="9"/>
  <c r="T12" i="9"/>
  <c r="T29" i="9"/>
  <c r="T24" i="9"/>
  <c r="T14" i="9"/>
  <c r="T9" i="9"/>
  <c r="T35" i="9"/>
  <c r="T34" i="9"/>
  <c r="T26" i="9"/>
  <c r="T21" i="9"/>
  <c r="T16" i="9"/>
  <c r="T33" i="9"/>
  <c r="T28" i="9"/>
  <c r="T18" i="9"/>
  <c r="T13" i="9"/>
  <c r="T8" i="9"/>
  <c r="J5" i="9"/>
  <c r="T30" i="9"/>
  <c r="T25" i="9"/>
  <c r="T20" i="9"/>
  <c r="T10" i="9"/>
  <c r="T32" i="9"/>
  <c r="AE24" i="4"/>
  <c r="AD24" i="4"/>
  <c r="AF24" i="4"/>
  <c r="AC24" i="5"/>
  <c r="H10" i="13"/>
  <c r="L24" i="6"/>
  <c r="AC24" i="6"/>
  <c r="G24" i="6"/>
  <c r="F24" i="6"/>
  <c r="T11" i="12"/>
  <c r="U9" i="10"/>
  <c r="H22" i="11"/>
  <c r="K21" i="13"/>
  <c r="U20" i="10"/>
  <c r="T48" i="9"/>
  <c r="AE28" i="5"/>
  <c r="AD28" i="5"/>
  <c r="AF19" i="5"/>
  <c r="AF17" i="5" s="1"/>
  <c r="AE9" i="5"/>
  <c r="AD9" i="5"/>
  <c r="K5" i="12"/>
  <c r="U7" i="10"/>
  <c r="I22" i="12"/>
  <c r="F35" i="5"/>
  <c r="AB35" i="5"/>
  <c r="G35" i="5"/>
  <c r="T12" i="11"/>
  <c r="L13" i="13"/>
  <c r="U24" i="13"/>
  <c r="U23" i="13"/>
  <c r="T9" i="13"/>
  <c r="T7" i="13"/>
  <c r="J5" i="13"/>
  <c r="T8" i="13"/>
  <c r="AF24" i="6"/>
  <c r="AE24" i="6"/>
  <c r="AD24" i="6"/>
  <c r="K5" i="11"/>
  <c r="J108" i="9"/>
  <c r="I12" i="12"/>
  <c r="U11" i="10"/>
  <c r="T31" i="11"/>
  <c r="T30" i="11"/>
  <c r="T29" i="11"/>
  <c r="T27" i="11"/>
  <c r="J25" i="11"/>
  <c r="T28" i="11"/>
  <c r="L37" i="2"/>
  <c r="K37" i="2"/>
  <c r="AB13" i="5"/>
  <c r="H13" i="5"/>
  <c r="G13" i="5"/>
  <c r="F13" i="5"/>
  <c r="I26" i="13"/>
  <c r="AD35" i="4"/>
  <c r="AE35" i="4"/>
  <c r="AF8" i="5"/>
  <c r="AF6" i="5" s="1"/>
  <c r="I12" i="10"/>
  <c r="T6" i="10"/>
  <c r="T6" i="13"/>
  <c r="T18" i="13"/>
  <c r="U18" i="13" s="1"/>
  <c r="U14" i="13"/>
  <c r="H22" i="12"/>
  <c r="R32" i="12"/>
  <c r="R22" i="12"/>
  <c r="K5" i="17" l="1"/>
  <c r="J9" i="17"/>
  <c r="Q89" i="17"/>
  <c r="I56" i="17"/>
  <c r="I48" i="17"/>
  <c r="H92" i="17"/>
  <c r="Q92" i="17" s="1"/>
  <c r="Q93" i="17"/>
  <c r="I14" i="17"/>
  <c r="I6" i="17"/>
  <c r="I76" i="17"/>
  <c r="K47" i="17"/>
  <c r="I9" i="17"/>
  <c r="I73" i="17"/>
  <c r="I81" i="17"/>
  <c r="H97" i="17"/>
  <c r="Q97" i="17" s="1"/>
  <c r="H89" i="17"/>
  <c r="H96" i="17" s="1"/>
  <c r="Q96" i="17" s="1"/>
  <c r="Q90" i="17"/>
  <c r="H80" i="17"/>
  <c r="Q80" i="17" s="1"/>
  <c r="Q73" i="17"/>
  <c r="I51" i="17"/>
  <c r="J88" i="17"/>
  <c r="Q48" i="17"/>
  <c r="U60" i="9"/>
  <c r="U47" i="9"/>
  <c r="U49" i="9"/>
  <c r="U54" i="9"/>
  <c r="U28" i="11"/>
  <c r="U21" i="11"/>
  <c r="U11" i="11"/>
  <c r="U10" i="9"/>
  <c r="U14" i="9"/>
  <c r="U30" i="12"/>
  <c r="U20" i="12"/>
  <c r="U56" i="9"/>
  <c r="U70" i="9"/>
  <c r="U51" i="9"/>
  <c r="U13" i="9"/>
  <c r="U45" i="9"/>
  <c r="U16" i="9"/>
  <c r="U27" i="12"/>
  <c r="U17" i="12"/>
  <c r="U62" i="9"/>
  <c r="U61" i="9"/>
  <c r="U8" i="13"/>
  <c r="U42" i="9"/>
  <c r="U43" i="9"/>
  <c r="U31" i="10"/>
  <c r="U21" i="10"/>
  <c r="U28" i="12"/>
  <c r="U18" i="12"/>
  <c r="U46" i="9"/>
  <c r="U57" i="9"/>
  <c r="U21" i="9"/>
  <c r="U12" i="9"/>
  <c r="U58" i="9"/>
  <c r="T12" i="12"/>
  <c r="U17" i="9"/>
  <c r="U66" i="9"/>
  <c r="U67" i="9"/>
  <c r="U19" i="11"/>
  <c r="U9" i="11"/>
  <c r="U68" i="9"/>
  <c r="U71" i="9"/>
  <c r="K15" i="11"/>
  <c r="T72" i="9"/>
  <c r="U8" i="9"/>
  <c r="U26" i="9"/>
  <c r="U31" i="9"/>
  <c r="U17" i="11"/>
  <c r="K41" i="9"/>
  <c r="U55" i="9"/>
  <c r="U7" i="11"/>
  <c r="L5" i="12"/>
  <c r="T31" i="12"/>
  <c r="I10" i="13"/>
  <c r="T21" i="12"/>
  <c r="U32" i="9"/>
  <c r="U34" i="9"/>
  <c r="U22" i="9"/>
  <c r="AE24" i="5"/>
  <c r="AF24" i="5"/>
  <c r="AD24" i="5"/>
  <c r="L5" i="10"/>
  <c r="U50" i="9"/>
  <c r="U59" i="9"/>
  <c r="J26" i="13"/>
  <c r="K5" i="9"/>
  <c r="U29" i="11"/>
  <c r="U30" i="11"/>
  <c r="L21" i="13"/>
  <c r="T6" i="9"/>
  <c r="U18" i="9"/>
  <c r="U35" i="9"/>
  <c r="U7" i="9"/>
  <c r="T26" i="10"/>
  <c r="I22" i="11"/>
  <c r="T16" i="11"/>
  <c r="K25" i="10"/>
  <c r="H32" i="12"/>
  <c r="G37" i="2"/>
  <c r="F37" i="2"/>
  <c r="J12" i="10"/>
  <c r="U29" i="12"/>
  <c r="U52" i="9"/>
  <c r="U65" i="9"/>
  <c r="W105" i="9"/>
  <c r="W103" i="9"/>
  <c r="W106" i="9"/>
  <c r="W102" i="9"/>
  <c r="W99" i="9"/>
  <c r="W98" i="9"/>
  <c r="W93" i="9"/>
  <c r="M76" i="9"/>
  <c r="W95" i="9"/>
  <c r="W91" i="9"/>
  <c r="W90" i="9"/>
  <c r="W82" i="9"/>
  <c r="W107" i="9"/>
  <c r="W89" i="9"/>
  <c r="W84" i="9"/>
  <c r="W79" i="9"/>
  <c r="W100" i="9"/>
  <c r="W104" i="9"/>
  <c r="W78" i="9"/>
  <c r="W101" i="9"/>
  <c r="W94" i="9"/>
  <c r="W92" i="9"/>
  <c r="W97" i="9"/>
  <c r="W87" i="9"/>
  <c r="W88" i="9"/>
  <c r="W85" i="9"/>
  <c r="W81" i="9"/>
  <c r="W83" i="9"/>
  <c r="W96" i="9"/>
  <c r="W86" i="9"/>
  <c r="W80" i="9"/>
  <c r="K25" i="11"/>
  <c r="U31" i="11"/>
  <c r="K5" i="13"/>
  <c r="U48" i="9"/>
  <c r="U9" i="9"/>
  <c r="U11" i="9"/>
  <c r="J22" i="12"/>
  <c r="U20" i="11"/>
  <c r="U27" i="10"/>
  <c r="U69" i="9"/>
  <c r="T22" i="10"/>
  <c r="U16" i="10"/>
  <c r="U53" i="9"/>
  <c r="U27" i="11"/>
  <c r="U6" i="13"/>
  <c r="T10" i="13"/>
  <c r="U10" i="13" s="1"/>
  <c r="AE13" i="5"/>
  <c r="AD13" i="5"/>
  <c r="AF13" i="5"/>
  <c r="T12" i="10"/>
  <c r="U6" i="10"/>
  <c r="I32" i="11"/>
  <c r="T26" i="11"/>
  <c r="U7" i="13"/>
  <c r="W15" i="13"/>
  <c r="M13" i="13"/>
  <c r="W16" i="13"/>
  <c r="W17" i="13"/>
  <c r="U20" i="9"/>
  <c r="U28" i="9"/>
  <c r="U15" i="9"/>
  <c r="U28" i="10"/>
  <c r="I73" i="9"/>
  <c r="L15" i="10"/>
  <c r="U19" i="12"/>
  <c r="J12" i="11"/>
  <c r="U27" i="9"/>
  <c r="U63" i="9"/>
  <c r="U64" i="9"/>
  <c r="L5" i="11"/>
  <c r="U9" i="13"/>
  <c r="J12" i="12"/>
  <c r="U25" i="9"/>
  <c r="U33" i="9"/>
  <c r="U24" i="9"/>
  <c r="U19" i="9"/>
  <c r="U18" i="11"/>
  <c r="U30" i="10"/>
  <c r="K25" i="12"/>
  <c r="U44" i="9"/>
  <c r="K18" i="13"/>
  <c r="AD35" i="5"/>
  <c r="AE35" i="5"/>
  <c r="U30" i="9"/>
  <c r="U29" i="9"/>
  <c r="U23" i="9"/>
  <c r="L15" i="12"/>
  <c r="U29" i="10"/>
  <c r="I32" i="12"/>
  <c r="T26" i="12"/>
  <c r="J22" i="10"/>
  <c r="K108" i="9"/>
  <c r="U17" i="10"/>
  <c r="J51" i="17" l="1"/>
  <c r="I13" i="17"/>
  <c r="J14" i="17"/>
  <c r="J6" i="17"/>
  <c r="J13" i="17" s="1"/>
  <c r="J56" i="17"/>
  <c r="J48" i="17"/>
  <c r="J55" i="17" s="1"/>
  <c r="J76" i="17"/>
  <c r="K88" i="17"/>
  <c r="R8" i="17"/>
  <c r="L5" i="17"/>
  <c r="R12" i="17"/>
  <c r="R11" i="17"/>
  <c r="I92" i="17"/>
  <c r="J81" i="17"/>
  <c r="J73" i="17"/>
  <c r="J80" i="17" s="1"/>
  <c r="I55" i="17"/>
  <c r="I97" i="17"/>
  <c r="I89" i="17"/>
  <c r="R78" i="17"/>
  <c r="R75" i="17"/>
  <c r="R79" i="17"/>
  <c r="R53" i="17"/>
  <c r="R54" i="17"/>
  <c r="L47" i="17"/>
  <c r="R50" i="17"/>
  <c r="K51" i="17"/>
  <c r="R51" i="17" s="1"/>
  <c r="R49" i="17"/>
  <c r="I80" i="17"/>
  <c r="X80" i="9"/>
  <c r="X97" i="9"/>
  <c r="X99" i="9"/>
  <c r="X82" i="9"/>
  <c r="X90" i="9"/>
  <c r="X79" i="9"/>
  <c r="X104" i="9"/>
  <c r="W10" i="11"/>
  <c r="W11" i="11"/>
  <c r="M5" i="11"/>
  <c r="W9" i="11"/>
  <c r="W7" i="11"/>
  <c r="W8" i="11"/>
  <c r="U26" i="11"/>
  <c r="T32" i="11"/>
  <c r="U32" i="11" s="1"/>
  <c r="I38" i="9"/>
  <c r="T36" i="9"/>
  <c r="L25" i="11"/>
  <c r="X83" i="9"/>
  <c r="X101" i="9"/>
  <c r="X102" i="9"/>
  <c r="T22" i="11"/>
  <c r="U16" i="11"/>
  <c r="U6" i="11"/>
  <c r="U21" i="12"/>
  <c r="T22" i="12"/>
  <c r="K12" i="12"/>
  <c r="L25" i="12"/>
  <c r="K22" i="10"/>
  <c r="L18" i="13"/>
  <c r="U22" i="10"/>
  <c r="L5" i="13"/>
  <c r="X81" i="9"/>
  <c r="X78" i="9"/>
  <c r="X106" i="9"/>
  <c r="T37" i="9"/>
  <c r="U6" i="9"/>
  <c r="K12" i="10"/>
  <c r="J10" i="13"/>
  <c r="J32" i="11"/>
  <c r="X85" i="9"/>
  <c r="X91" i="9"/>
  <c r="L25" i="10"/>
  <c r="T32" i="10"/>
  <c r="U32" i="10" s="1"/>
  <c r="U26" i="10"/>
  <c r="I37" i="9"/>
  <c r="J73" i="9"/>
  <c r="W16" i="12"/>
  <c r="W20" i="12"/>
  <c r="W18" i="12"/>
  <c r="M15" i="12"/>
  <c r="W19" i="12"/>
  <c r="W17" i="12"/>
  <c r="X88" i="9"/>
  <c r="X100" i="9"/>
  <c r="X95" i="9"/>
  <c r="X103" i="9"/>
  <c r="K26" i="13"/>
  <c r="U31" i="12"/>
  <c r="L15" i="11"/>
  <c r="N13" i="13"/>
  <c r="U12" i="10"/>
  <c r="X87" i="9"/>
  <c r="N76" i="9"/>
  <c r="X105" i="9"/>
  <c r="K38" i="9"/>
  <c r="L5" i="9"/>
  <c r="U12" i="12"/>
  <c r="U26" i="12"/>
  <c r="T32" i="12"/>
  <c r="U32" i="12" s="1"/>
  <c r="U16" i="12"/>
  <c r="K22" i="12"/>
  <c r="J32" i="12"/>
  <c r="X84" i="9"/>
  <c r="X93" i="9"/>
  <c r="J32" i="10"/>
  <c r="L41" i="9"/>
  <c r="T73" i="9"/>
  <c r="U73" i="9" s="1"/>
  <c r="W14" i="13"/>
  <c r="X86" i="9"/>
  <c r="X92" i="9"/>
  <c r="X89" i="9"/>
  <c r="X98" i="9"/>
  <c r="M21" i="13"/>
  <c r="W24" i="13"/>
  <c r="W25" i="13"/>
  <c r="W22" i="13"/>
  <c r="W23" i="13"/>
  <c r="X15" i="13" s="1"/>
  <c r="J22" i="11"/>
  <c r="U11" i="12"/>
  <c r="K12" i="11"/>
  <c r="M15" i="10"/>
  <c r="W19" i="10"/>
  <c r="W20" i="10"/>
  <c r="W21" i="10"/>
  <c r="W18" i="10"/>
  <c r="W17" i="10"/>
  <c r="X96" i="9"/>
  <c r="X94" i="9"/>
  <c r="L108" i="9"/>
  <c r="W77" i="9"/>
  <c r="W9" i="10"/>
  <c r="W10" i="10"/>
  <c r="M5" i="10"/>
  <c r="W8" i="10"/>
  <c r="W11" i="10"/>
  <c r="W7" i="10"/>
  <c r="W9" i="12"/>
  <c r="W10" i="12"/>
  <c r="W8" i="12"/>
  <c r="M5" i="12"/>
  <c r="W7" i="12"/>
  <c r="R52" i="17" l="1"/>
  <c r="K76" i="17"/>
  <c r="R76" i="17" s="1"/>
  <c r="K9" i="17"/>
  <c r="R9" i="17" s="1"/>
  <c r="R10" i="17"/>
  <c r="M47" i="17"/>
  <c r="M5" i="17"/>
  <c r="R94" i="17"/>
  <c r="R95" i="17"/>
  <c r="L88" i="17"/>
  <c r="R91" i="17"/>
  <c r="R77" i="17"/>
  <c r="K81" i="17"/>
  <c r="R81" i="17" s="1"/>
  <c r="K73" i="17"/>
  <c r="R74" i="17"/>
  <c r="K6" i="17"/>
  <c r="K13" i="17" s="1"/>
  <c r="K14" i="17"/>
  <c r="R14" i="17" s="1"/>
  <c r="R7" i="17"/>
  <c r="J89" i="17"/>
  <c r="J97" i="17"/>
  <c r="R6" i="17"/>
  <c r="I96" i="17"/>
  <c r="R13" i="17"/>
  <c r="K56" i="17"/>
  <c r="R56" i="17" s="1"/>
  <c r="K48" i="17"/>
  <c r="J92" i="17"/>
  <c r="X9" i="12"/>
  <c r="X22" i="13"/>
  <c r="W26" i="13"/>
  <c r="X26" i="13" s="1"/>
  <c r="X25" i="13"/>
  <c r="X17" i="13"/>
  <c r="X24" i="13"/>
  <c r="X16" i="13"/>
  <c r="X10" i="10"/>
  <c r="L22" i="10"/>
  <c r="W16" i="10"/>
  <c r="X7" i="10"/>
  <c r="X11" i="10"/>
  <c r="N15" i="10"/>
  <c r="N5" i="12"/>
  <c r="X8" i="10"/>
  <c r="O13" i="13"/>
  <c r="N15" i="12"/>
  <c r="W31" i="12"/>
  <c r="W30" i="12"/>
  <c r="W29" i="12"/>
  <c r="W28" i="12"/>
  <c r="M25" i="12"/>
  <c r="W27" i="12"/>
  <c r="U22" i="11"/>
  <c r="U12" i="11"/>
  <c r="N5" i="11"/>
  <c r="J38" i="9"/>
  <c r="N21" i="13"/>
  <c r="X8" i="12"/>
  <c r="W70" i="9"/>
  <c r="W66" i="9"/>
  <c r="W62" i="9"/>
  <c r="W71" i="9"/>
  <c r="W67" i="9"/>
  <c r="W63" i="9"/>
  <c r="W64" i="9"/>
  <c r="W61" i="9"/>
  <c r="W60" i="9"/>
  <c r="W59" i="9"/>
  <c r="W44" i="9"/>
  <c r="W43" i="9"/>
  <c r="W68" i="9"/>
  <c r="W58" i="9"/>
  <c r="W57" i="9"/>
  <c r="W42" i="9"/>
  <c r="M41" i="9"/>
  <c r="W69" i="9"/>
  <c r="W47" i="9"/>
  <c r="W55" i="9"/>
  <c r="W45" i="9"/>
  <c r="W52" i="9"/>
  <c r="W65" i="9"/>
  <c r="W50" i="9"/>
  <c r="W56" i="9"/>
  <c r="W53" i="9"/>
  <c r="W48" i="9"/>
  <c r="W46" i="9"/>
  <c r="W51" i="9"/>
  <c r="W54" i="9"/>
  <c r="W49" i="9"/>
  <c r="K37" i="9"/>
  <c r="K22" i="11"/>
  <c r="W31" i="10"/>
  <c r="W27" i="10"/>
  <c r="W29" i="10"/>
  <c r="W30" i="10"/>
  <c r="X20" i="10" s="1"/>
  <c r="W28" i="10"/>
  <c r="X18" i="10" s="1"/>
  <c r="M25" i="10"/>
  <c r="W30" i="11"/>
  <c r="W31" i="11"/>
  <c r="W27" i="11"/>
  <c r="M25" i="11"/>
  <c r="W29" i="11"/>
  <c r="W28" i="11"/>
  <c r="X10" i="12"/>
  <c r="X9" i="10"/>
  <c r="W35" i="9"/>
  <c r="W33" i="9"/>
  <c r="W31" i="9"/>
  <c r="W26" i="9"/>
  <c r="W21" i="9"/>
  <c r="W34" i="9"/>
  <c r="W28" i="9"/>
  <c r="W23" i="9"/>
  <c r="W18" i="9"/>
  <c r="W13" i="9"/>
  <c r="W30" i="9"/>
  <c r="W25" i="9"/>
  <c r="W20" i="9"/>
  <c r="W32" i="9"/>
  <c r="W27" i="9"/>
  <c r="W22" i="9"/>
  <c r="W17" i="9"/>
  <c r="W29" i="9"/>
  <c r="W24" i="9"/>
  <c r="W19" i="9"/>
  <c r="W7" i="9"/>
  <c r="W9" i="9"/>
  <c r="W12" i="9"/>
  <c r="W11" i="9"/>
  <c r="M5" i="9"/>
  <c r="W16" i="9"/>
  <c r="W14" i="9"/>
  <c r="W10" i="9"/>
  <c r="W15" i="9"/>
  <c r="W8" i="9"/>
  <c r="L22" i="12"/>
  <c r="K32" i="10"/>
  <c r="K10" i="13"/>
  <c r="W6" i="9"/>
  <c r="J37" i="9"/>
  <c r="X23" i="13"/>
  <c r="X14" i="13"/>
  <c r="W18" i="13"/>
  <c r="X18" i="13" s="1"/>
  <c r="W21" i="12"/>
  <c r="U22" i="12"/>
  <c r="K32" i="11"/>
  <c r="W6" i="12"/>
  <c r="N5" i="10"/>
  <c r="X77" i="9"/>
  <c r="W108" i="9"/>
  <c r="X108" i="9" s="1"/>
  <c r="L26" i="13"/>
  <c r="M108" i="9"/>
  <c r="M18" i="13"/>
  <c r="W18" i="11"/>
  <c r="W21" i="11"/>
  <c r="W19" i="11"/>
  <c r="W20" i="11"/>
  <c r="X10" i="11" s="1"/>
  <c r="W17" i="11"/>
  <c r="X7" i="11" s="1"/>
  <c r="M15" i="11"/>
  <c r="U37" i="9"/>
  <c r="K32" i="12"/>
  <c r="L12" i="11"/>
  <c r="L12" i="10"/>
  <c r="W6" i="10"/>
  <c r="W11" i="12"/>
  <c r="X7" i="12"/>
  <c r="O76" i="9"/>
  <c r="W6" i="13"/>
  <c r="W7" i="13"/>
  <c r="W9" i="13"/>
  <c r="W8" i="13"/>
  <c r="M5" i="13"/>
  <c r="T38" i="9"/>
  <c r="W6" i="11"/>
  <c r="L51" i="17" l="1"/>
  <c r="K55" i="17"/>
  <c r="R55" i="17" s="1"/>
  <c r="R48" i="17"/>
  <c r="J96" i="17"/>
  <c r="M9" i="17"/>
  <c r="N5" i="17"/>
  <c r="M88" i="17"/>
  <c r="L56" i="17"/>
  <c r="L48" i="17"/>
  <c r="L9" i="17"/>
  <c r="L76" i="17"/>
  <c r="K97" i="17"/>
  <c r="R97" i="17" s="1"/>
  <c r="K89" i="17"/>
  <c r="K96" i="17" s="1"/>
  <c r="R96" i="17" s="1"/>
  <c r="L6" i="17"/>
  <c r="L14" i="17"/>
  <c r="K92" i="17"/>
  <c r="R92" i="17" s="1"/>
  <c r="R93" i="17"/>
  <c r="L73" i="17"/>
  <c r="L81" i="17"/>
  <c r="R90" i="17"/>
  <c r="K80" i="17"/>
  <c r="R80" i="17" s="1"/>
  <c r="R73" i="17"/>
  <c r="N47" i="17"/>
  <c r="M76" i="17"/>
  <c r="X19" i="9"/>
  <c r="X25" i="9"/>
  <c r="X51" i="9"/>
  <c r="X45" i="9"/>
  <c r="X67" i="9"/>
  <c r="X29" i="12"/>
  <c r="X19" i="12"/>
  <c r="X16" i="9"/>
  <c r="X24" i="9"/>
  <c r="X30" i="9"/>
  <c r="X46" i="9"/>
  <c r="X55" i="9"/>
  <c r="X43" i="9"/>
  <c r="X71" i="9"/>
  <c r="X30" i="12"/>
  <c r="X20" i="12"/>
  <c r="X31" i="12"/>
  <c r="X19" i="11"/>
  <c r="X9" i="11"/>
  <c r="X29" i="9"/>
  <c r="X33" i="9"/>
  <c r="X31" i="11"/>
  <c r="X27" i="10"/>
  <c r="X17" i="10"/>
  <c r="X48" i="9"/>
  <c r="X47" i="9"/>
  <c r="X44" i="9"/>
  <c r="X62" i="9"/>
  <c r="X8" i="13"/>
  <c r="X17" i="9"/>
  <c r="X31" i="10"/>
  <c r="X21" i="10"/>
  <c r="X53" i="9"/>
  <c r="X69" i="9"/>
  <c r="X59" i="9"/>
  <c r="X12" i="9"/>
  <c r="X27" i="9"/>
  <c r="X28" i="9"/>
  <c r="X42" i="9"/>
  <c r="X11" i="9"/>
  <c r="X56" i="9"/>
  <c r="X15" i="9"/>
  <c r="X9" i="9"/>
  <c r="X32" i="9"/>
  <c r="X65" i="9"/>
  <c r="X64" i="9"/>
  <c r="X18" i="11"/>
  <c r="X8" i="11"/>
  <c r="X22" i="9"/>
  <c r="X7" i="9"/>
  <c r="X20" i="9"/>
  <c r="X21" i="9"/>
  <c r="X54" i="9"/>
  <c r="X52" i="9"/>
  <c r="X63" i="9"/>
  <c r="X7" i="13"/>
  <c r="M12" i="10"/>
  <c r="X21" i="12"/>
  <c r="X18" i="9"/>
  <c r="X35" i="9"/>
  <c r="X27" i="11"/>
  <c r="X29" i="10"/>
  <c r="N41" i="9"/>
  <c r="X60" i="9"/>
  <c r="X66" i="9"/>
  <c r="O21" i="13"/>
  <c r="O5" i="11"/>
  <c r="X27" i="12"/>
  <c r="O15" i="12"/>
  <c r="X9" i="13"/>
  <c r="X21" i="11"/>
  <c r="X6" i="9"/>
  <c r="X8" i="9"/>
  <c r="X23" i="9"/>
  <c r="X50" i="9"/>
  <c r="X61" i="9"/>
  <c r="X70" i="9"/>
  <c r="N25" i="12"/>
  <c r="N18" i="13"/>
  <c r="W22" i="12"/>
  <c r="L32" i="11"/>
  <c r="W26" i="11"/>
  <c r="X49" i="9"/>
  <c r="X57" i="9"/>
  <c r="M26" i="13"/>
  <c r="X28" i="12"/>
  <c r="O5" i="12"/>
  <c r="K73" i="9"/>
  <c r="X10" i="9"/>
  <c r="X34" i="9"/>
  <c r="X30" i="11"/>
  <c r="X58" i="9"/>
  <c r="W72" i="9"/>
  <c r="O15" i="10"/>
  <c r="X18" i="12"/>
  <c r="W12" i="11"/>
  <c r="X6" i="13"/>
  <c r="W10" i="13"/>
  <c r="X10" i="13" s="1"/>
  <c r="N15" i="11"/>
  <c r="X6" i="12"/>
  <c r="W12" i="12"/>
  <c r="X14" i="9"/>
  <c r="N25" i="10"/>
  <c r="X68" i="9"/>
  <c r="M12" i="11"/>
  <c r="M22" i="10"/>
  <c r="X16" i="10"/>
  <c r="W22" i="10"/>
  <c r="X17" i="12"/>
  <c r="X17" i="11"/>
  <c r="L12" i="12"/>
  <c r="X26" i="9"/>
  <c r="X28" i="11"/>
  <c r="X28" i="10"/>
  <c r="N5" i="13"/>
  <c r="L22" i="11"/>
  <c r="W16" i="11"/>
  <c r="L37" i="9"/>
  <c r="X31" i="9"/>
  <c r="X29" i="11"/>
  <c r="L32" i="10"/>
  <c r="W26" i="10"/>
  <c r="L32" i="12"/>
  <c r="W26" i="12"/>
  <c r="X19" i="10"/>
  <c r="N108" i="9"/>
  <c r="X11" i="12"/>
  <c r="L10" i="13"/>
  <c r="Z105" i="9"/>
  <c r="Z101" i="9"/>
  <c r="Z97" i="9"/>
  <c r="Z93" i="9"/>
  <c r="Z89" i="9"/>
  <c r="Z103" i="9"/>
  <c r="Z99" i="9"/>
  <c r="Z95" i="9"/>
  <c r="Z88" i="9"/>
  <c r="Z84" i="9"/>
  <c r="Z80" i="9"/>
  <c r="Z104" i="9"/>
  <c r="Z102" i="9"/>
  <c r="Z100" i="9"/>
  <c r="Z86" i="9"/>
  <c r="Z81" i="9"/>
  <c r="Z98" i="9"/>
  <c r="Z96" i="9"/>
  <c r="Z107" i="9"/>
  <c r="AC107" i="9" s="1"/>
  <c r="Z78" i="9"/>
  <c r="Z94" i="9"/>
  <c r="Z92" i="9"/>
  <c r="Z91" i="9"/>
  <c r="Z87" i="9"/>
  <c r="Z82" i="9"/>
  <c r="Z90" i="9"/>
  <c r="Z106" i="9"/>
  <c r="Z79" i="9"/>
  <c r="Z85" i="9"/>
  <c r="W12" i="10"/>
  <c r="X12" i="10" s="1"/>
  <c r="X6" i="10"/>
  <c r="X20" i="11"/>
  <c r="O5" i="10"/>
  <c r="N5" i="9"/>
  <c r="X13" i="9"/>
  <c r="N25" i="11"/>
  <c r="X30" i="10"/>
  <c r="Z77" i="9"/>
  <c r="Z17" i="13"/>
  <c r="Z15" i="13"/>
  <c r="Z16" i="13"/>
  <c r="M12" i="12"/>
  <c r="X11" i="11"/>
  <c r="X12" i="12" l="1"/>
  <c r="S53" i="17"/>
  <c r="U53" i="17" s="1"/>
  <c r="S54" i="17"/>
  <c r="U54" i="17" s="1"/>
  <c r="M51" i="17"/>
  <c r="R89" i="17"/>
  <c r="M81" i="17"/>
  <c r="M73" i="17"/>
  <c r="M80" i="17" s="1"/>
  <c r="M56" i="17"/>
  <c r="M48" i="17"/>
  <c r="M92" i="17"/>
  <c r="N88" i="17"/>
  <c r="S75" i="17"/>
  <c r="U75" i="17" s="1"/>
  <c r="S79" i="17"/>
  <c r="U79" i="17" s="1"/>
  <c r="S50" i="17"/>
  <c r="U50" i="17" s="1"/>
  <c r="S78" i="17"/>
  <c r="U78" i="17" s="1"/>
  <c r="N51" i="17"/>
  <c r="S51" i="17" s="1"/>
  <c r="U51" i="17" s="1"/>
  <c r="L80" i="17"/>
  <c r="L92" i="17"/>
  <c r="S12" i="17"/>
  <c r="U12" i="17" s="1"/>
  <c r="S8" i="17"/>
  <c r="U8" i="17" s="1"/>
  <c r="S11" i="17"/>
  <c r="U11" i="17" s="1"/>
  <c r="L13" i="17"/>
  <c r="L55" i="17"/>
  <c r="L97" i="17"/>
  <c r="L89" i="17"/>
  <c r="M6" i="17"/>
  <c r="M13" i="17" s="1"/>
  <c r="M14" i="17"/>
  <c r="AA88" i="9"/>
  <c r="AC88" i="9"/>
  <c r="AD88" i="9" s="1"/>
  <c r="AA87" i="9"/>
  <c r="AC87" i="9"/>
  <c r="AD87" i="9" s="1"/>
  <c r="AA91" i="9"/>
  <c r="AC91" i="9"/>
  <c r="AD91" i="9" s="1"/>
  <c r="AA86" i="9"/>
  <c r="AC86" i="9"/>
  <c r="AD86" i="9" s="1"/>
  <c r="AA99" i="9"/>
  <c r="AC99" i="9"/>
  <c r="AD99" i="9" s="1"/>
  <c r="AA85" i="9"/>
  <c r="AC85" i="9"/>
  <c r="AD85" i="9" s="1"/>
  <c r="AA92" i="9"/>
  <c r="AC92" i="9"/>
  <c r="AD92" i="9" s="1"/>
  <c r="AA100" i="9"/>
  <c r="AC100" i="9"/>
  <c r="AD100" i="9" s="1"/>
  <c r="AA103" i="9"/>
  <c r="AC103" i="9"/>
  <c r="AD103" i="9" s="1"/>
  <c r="AA82" i="9"/>
  <c r="AC82" i="9"/>
  <c r="AD82" i="9" s="1"/>
  <c r="AA105" i="9"/>
  <c r="AC105" i="9"/>
  <c r="AD105" i="9" s="1"/>
  <c r="AA95" i="9"/>
  <c r="AC95" i="9"/>
  <c r="AD95" i="9" s="1"/>
  <c r="AA79" i="9"/>
  <c r="AC79" i="9"/>
  <c r="AD79" i="9" s="1"/>
  <c r="AA94" i="9"/>
  <c r="AC94" i="9"/>
  <c r="AD94" i="9" s="1"/>
  <c r="AA102" i="9"/>
  <c r="AC102" i="9"/>
  <c r="AD102" i="9" s="1"/>
  <c r="AA89" i="9"/>
  <c r="AC89" i="9"/>
  <c r="AD89" i="9" s="1"/>
  <c r="W73" i="9"/>
  <c r="X73" i="9" s="1"/>
  <c r="AA106" i="9"/>
  <c r="AC106" i="9"/>
  <c r="AD106" i="9" s="1"/>
  <c r="AA78" i="9"/>
  <c r="AC78" i="9"/>
  <c r="AD78" i="9" s="1"/>
  <c r="AA93" i="9"/>
  <c r="AC93" i="9"/>
  <c r="AD93" i="9" s="1"/>
  <c r="AA80" i="9"/>
  <c r="AC80" i="9"/>
  <c r="AD80" i="9" s="1"/>
  <c r="AA97" i="9"/>
  <c r="AC97" i="9"/>
  <c r="AD97" i="9" s="1"/>
  <c r="AA98" i="9"/>
  <c r="AC98" i="9"/>
  <c r="AD98" i="9" s="1"/>
  <c r="AA81" i="9"/>
  <c r="AC81" i="9"/>
  <c r="AD81" i="9" s="1"/>
  <c r="AA90" i="9"/>
  <c r="AC90" i="9"/>
  <c r="AD90" i="9" s="1"/>
  <c r="AA96" i="9"/>
  <c r="AC96" i="9"/>
  <c r="AD96" i="9" s="1"/>
  <c r="AA84" i="9"/>
  <c r="AC84" i="9"/>
  <c r="AD84" i="9" s="1"/>
  <c r="AA101" i="9"/>
  <c r="AC101" i="9"/>
  <c r="AD101" i="9" s="1"/>
  <c r="N12" i="10"/>
  <c r="W32" i="10"/>
  <c r="X32" i="10" s="1"/>
  <c r="X26" i="10"/>
  <c r="Z19" i="10"/>
  <c r="Z20" i="10"/>
  <c r="Z21" i="10"/>
  <c r="Z18" i="10"/>
  <c r="Z17" i="10"/>
  <c r="Z9" i="12"/>
  <c r="Z7" i="12"/>
  <c r="Z10" i="12"/>
  <c r="Z8" i="12"/>
  <c r="X26" i="11"/>
  <c r="W32" i="11"/>
  <c r="X32" i="11" s="1"/>
  <c r="Z11" i="11"/>
  <c r="Z7" i="11"/>
  <c r="Z9" i="11"/>
  <c r="Z10" i="11"/>
  <c r="Z8" i="11"/>
  <c r="Z83" i="9"/>
  <c r="AA77" i="9"/>
  <c r="AC77" i="9"/>
  <c r="O25" i="11"/>
  <c r="X22" i="10"/>
  <c r="O25" i="10"/>
  <c r="N22" i="10"/>
  <c r="O25" i="12"/>
  <c r="AC15" i="13"/>
  <c r="AA104" i="9"/>
  <c r="AC104" i="9"/>
  <c r="AD104" i="9" s="1"/>
  <c r="X16" i="11"/>
  <c r="W22" i="11"/>
  <c r="O15" i="11"/>
  <c r="O18" i="13"/>
  <c r="Z14" i="13"/>
  <c r="M32" i="11"/>
  <c r="AC16" i="13"/>
  <c r="O5" i="9"/>
  <c r="N38" i="9"/>
  <c r="O108" i="9"/>
  <c r="M22" i="11"/>
  <c r="X12" i="11"/>
  <c r="N22" i="12"/>
  <c r="M32" i="10"/>
  <c r="X6" i="11"/>
  <c r="L73" i="9"/>
  <c r="Z17" i="12"/>
  <c r="Z18" i="12"/>
  <c r="Z21" i="12"/>
  <c r="Z19" i="12"/>
  <c r="Z20" i="12"/>
  <c r="N12" i="11"/>
  <c r="Z25" i="13"/>
  <c r="Z23" i="13"/>
  <c r="AA15" i="13" s="1"/>
  <c r="Z24" i="13"/>
  <c r="M10" i="13"/>
  <c r="Z9" i="10"/>
  <c r="Z11" i="10"/>
  <c r="Z10" i="10"/>
  <c r="Z8" i="10"/>
  <c r="O12" i="10"/>
  <c r="Z7" i="10"/>
  <c r="W32" i="12"/>
  <c r="X32" i="12" s="1"/>
  <c r="X26" i="12"/>
  <c r="X16" i="12"/>
  <c r="L38" i="9"/>
  <c r="W36" i="9"/>
  <c r="N26" i="13"/>
  <c r="O41" i="9"/>
  <c r="AA17" i="13"/>
  <c r="AC17" i="13"/>
  <c r="O5" i="13"/>
  <c r="N10" i="13"/>
  <c r="M22" i="12"/>
  <c r="N12" i="12"/>
  <c r="M73" i="9"/>
  <c r="N14" i="17" l="1"/>
  <c r="S14" i="17" s="1"/>
  <c r="U14" i="17" s="1"/>
  <c r="N6" i="17"/>
  <c r="S7" i="17"/>
  <c r="U7" i="17" s="1"/>
  <c r="L96" i="17"/>
  <c r="S95" i="17"/>
  <c r="U95" i="17" s="1"/>
  <c r="S94" i="17"/>
  <c r="U94" i="17" s="1"/>
  <c r="N92" i="17"/>
  <c r="S92" i="17" s="1"/>
  <c r="U92" i="17" s="1"/>
  <c r="S91" i="17"/>
  <c r="U91" i="17" s="1"/>
  <c r="N76" i="17"/>
  <c r="S76" i="17" s="1"/>
  <c r="U76" i="17" s="1"/>
  <c r="S77" i="17"/>
  <c r="U77" i="17" s="1"/>
  <c r="N56" i="17"/>
  <c r="S56" i="17" s="1"/>
  <c r="U56" i="17" s="1"/>
  <c r="N48" i="17"/>
  <c r="M97" i="17"/>
  <c r="M89" i="17"/>
  <c r="M96" i="17" s="1"/>
  <c r="M55" i="17"/>
  <c r="N9" i="17"/>
  <c r="S9" i="17" s="1"/>
  <c r="U9" i="17" s="1"/>
  <c r="S52" i="17"/>
  <c r="U52" i="17" s="1"/>
  <c r="S10" i="17"/>
  <c r="U10" i="17" s="1"/>
  <c r="N81" i="17"/>
  <c r="S81" i="17" s="1"/>
  <c r="U81" i="17" s="1"/>
  <c r="N73" i="17"/>
  <c r="S74" i="17"/>
  <c r="U74" i="17" s="1"/>
  <c r="S49" i="17"/>
  <c r="U49" i="17" s="1"/>
  <c r="AA9" i="10"/>
  <c r="AC9" i="10"/>
  <c r="AC18" i="12"/>
  <c r="AC17" i="10"/>
  <c r="AA7" i="10"/>
  <c r="AC7" i="10"/>
  <c r="AC8" i="11"/>
  <c r="AA8" i="12"/>
  <c r="AC8" i="12"/>
  <c r="AD8" i="12" s="1"/>
  <c r="AA10" i="10"/>
  <c r="AC10" i="10"/>
  <c r="AC20" i="10"/>
  <c r="AA8" i="10"/>
  <c r="AC8" i="10"/>
  <c r="AA11" i="10"/>
  <c r="AC11" i="10"/>
  <c r="AC20" i="12"/>
  <c r="AC21" i="12"/>
  <c r="O12" i="11"/>
  <c r="Z6" i="11"/>
  <c r="W38" i="9"/>
  <c r="W37" i="9"/>
  <c r="X37" i="9" s="1"/>
  <c r="N32" i="10"/>
  <c r="Z30" i="11"/>
  <c r="Z29" i="11"/>
  <c r="Z28" i="11"/>
  <c r="Z27" i="11"/>
  <c r="Z31" i="11"/>
  <c r="AC10" i="11"/>
  <c r="AC18" i="10"/>
  <c r="AC19" i="12"/>
  <c r="Z20" i="11"/>
  <c r="AA10" i="11" s="1"/>
  <c r="Z17" i="11"/>
  <c r="Z21" i="11"/>
  <c r="Z18" i="11"/>
  <c r="Z19" i="11"/>
  <c r="N32" i="12"/>
  <c r="Z27" i="10"/>
  <c r="AA17" i="10" s="1"/>
  <c r="Z30" i="10"/>
  <c r="Z29" i="10"/>
  <c r="Z28" i="10"/>
  <c r="Z31" i="10"/>
  <c r="AA83" i="9"/>
  <c r="AC83" i="9"/>
  <c r="AD83" i="9" s="1"/>
  <c r="AC9" i="11"/>
  <c r="AC21" i="10"/>
  <c r="Z8" i="13"/>
  <c r="Z7" i="13"/>
  <c r="Z9" i="13"/>
  <c r="M38" i="9"/>
  <c r="Z30" i="9"/>
  <c r="Z26" i="9"/>
  <c r="Z22" i="9"/>
  <c r="Z18" i="9"/>
  <c r="Z14" i="9"/>
  <c r="Z10" i="9"/>
  <c r="Z33" i="9"/>
  <c r="Z13" i="9"/>
  <c r="Z8" i="9"/>
  <c r="Z25" i="9"/>
  <c r="Z20" i="9"/>
  <c r="Z32" i="9"/>
  <c r="Z27" i="9"/>
  <c r="Z17" i="9"/>
  <c r="Z12" i="9"/>
  <c r="Z29" i="9"/>
  <c r="Z24" i="9"/>
  <c r="Z19" i="9"/>
  <c r="Z31" i="9"/>
  <c r="Z9" i="9"/>
  <c r="Z35" i="9"/>
  <c r="Z21" i="9"/>
  <c r="Z16" i="9"/>
  <c r="Z34" i="9"/>
  <c r="Z23" i="9"/>
  <c r="Z28" i="9"/>
  <c r="Z15" i="9"/>
  <c r="Z11" i="9"/>
  <c r="Z7" i="9"/>
  <c r="Z18" i="13"/>
  <c r="AC14" i="13"/>
  <c r="X22" i="11"/>
  <c r="Z30" i="12"/>
  <c r="Z28" i="12"/>
  <c r="Z29" i="12"/>
  <c r="AA19" i="12" s="1"/>
  <c r="Z27" i="12"/>
  <c r="AA7" i="11"/>
  <c r="AC7" i="11"/>
  <c r="AA10" i="12"/>
  <c r="AC10" i="12"/>
  <c r="AD10" i="12" s="1"/>
  <c r="O22" i="10"/>
  <c r="Z16" i="10"/>
  <c r="Z6" i="13"/>
  <c r="AA24" i="13"/>
  <c r="AC24" i="13"/>
  <c r="AD24" i="13" s="1"/>
  <c r="O22" i="12"/>
  <c r="Z16" i="12"/>
  <c r="AA11" i="11"/>
  <c r="AC11" i="11"/>
  <c r="Z11" i="12"/>
  <c r="AA23" i="13"/>
  <c r="AC23" i="13"/>
  <c r="AD23" i="13" s="1"/>
  <c r="X22" i="12"/>
  <c r="N37" i="9"/>
  <c r="AD77" i="9"/>
  <c r="AC108" i="9"/>
  <c r="AD108" i="9" s="1"/>
  <c r="Z26" i="12"/>
  <c r="AA7" i="12"/>
  <c r="AC7" i="12"/>
  <c r="AC19" i="10"/>
  <c r="Z6" i="10"/>
  <c r="N73" i="9"/>
  <c r="O26" i="13"/>
  <c r="Z22" i="13"/>
  <c r="AA14" i="13" s="1"/>
  <c r="AA17" i="12"/>
  <c r="AC17" i="12"/>
  <c r="AD16" i="13"/>
  <c r="N22" i="11"/>
  <c r="N32" i="11"/>
  <c r="M32" i="12"/>
  <c r="AA9" i="12"/>
  <c r="AC9" i="12"/>
  <c r="AD9" i="12" s="1"/>
  <c r="Z6" i="9"/>
  <c r="Z68" i="9"/>
  <c r="Z64" i="9"/>
  <c r="Z60" i="9"/>
  <c r="Z56" i="9"/>
  <c r="Z52" i="9"/>
  <c r="Z48" i="9"/>
  <c r="Z44" i="9"/>
  <c r="Z70" i="9"/>
  <c r="Z66" i="9"/>
  <c r="Z62" i="9"/>
  <c r="Z58" i="9"/>
  <c r="Z54" i="9"/>
  <c r="Z50" i="9"/>
  <c r="Z46" i="9"/>
  <c r="Z57" i="9"/>
  <c r="Z55" i="9"/>
  <c r="Z63" i="9"/>
  <c r="Z53" i="9"/>
  <c r="Z71" i="9"/>
  <c r="Z61" i="9"/>
  <c r="Z43" i="9"/>
  <c r="Z65" i="9"/>
  <c r="Z59" i="9"/>
  <c r="Z51" i="9"/>
  <c r="Z49" i="9"/>
  <c r="Z69" i="9"/>
  <c r="Z47" i="9"/>
  <c r="Z67" i="9"/>
  <c r="Z45" i="9"/>
  <c r="AA25" i="13"/>
  <c r="AC25" i="13"/>
  <c r="AD25" i="13" s="1"/>
  <c r="AA16" i="13"/>
  <c r="Z108" i="9"/>
  <c r="AA108" i="9" s="1"/>
  <c r="O12" i="12"/>
  <c r="Z6" i="12"/>
  <c r="M37" i="9"/>
  <c r="N80" i="17" l="1"/>
  <c r="S80" i="17" s="1"/>
  <c r="U80" i="17" s="1"/>
  <c r="S73" i="17"/>
  <c r="U73" i="17" s="1"/>
  <c r="N97" i="17"/>
  <c r="S97" i="17" s="1"/>
  <c r="U97" i="17" s="1"/>
  <c r="N89" i="17"/>
  <c r="S90" i="17"/>
  <c r="U90" i="17" s="1"/>
  <c r="N13" i="17"/>
  <c r="S13" i="17" s="1"/>
  <c r="U13" i="17" s="1"/>
  <c r="S6" i="17"/>
  <c r="U6" i="17" s="1"/>
  <c r="N55" i="17"/>
  <c r="S55" i="17" s="1"/>
  <c r="U55" i="17" s="1"/>
  <c r="S48" i="17"/>
  <c r="U48" i="17" s="1"/>
  <c r="S93" i="17"/>
  <c r="U93" i="17" s="1"/>
  <c r="AA44" i="9"/>
  <c r="AC44" i="9"/>
  <c r="AD44" i="9" s="1"/>
  <c r="AA25" i="9"/>
  <c r="AC25" i="9"/>
  <c r="AA46" i="9"/>
  <c r="AC46" i="9"/>
  <c r="AD46" i="9" s="1"/>
  <c r="AA23" i="9"/>
  <c r="AC23" i="9"/>
  <c r="AA24" i="9"/>
  <c r="AC24" i="9"/>
  <c r="AD24" i="9" s="1"/>
  <c r="AA26" i="9"/>
  <c r="AC26" i="9"/>
  <c r="AA30" i="11"/>
  <c r="AC30" i="11"/>
  <c r="AD30" i="11" s="1"/>
  <c r="AA67" i="9"/>
  <c r="AC67" i="9"/>
  <c r="AD67" i="9" s="1"/>
  <c r="AA61" i="9"/>
  <c r="AC61" i="9"/>
  <c r="AD61" i="9" s="1"/>
  <c r="AA50" i="9"/>
  <c r="AC50" i="9"/>
  <c r="AD50" i="9" s="1"/>
  <c r="AA52" i="9"/>
  <c r="AC52" i="9"/>
  <c r="AD52" i="9" s="1"/>
  <c r="AA29" i="9"/>
  <c r="AC29" i="9"/>
  <c r="AD29" i="9" s="1"/>
  <c r="AA8" i="9"/>
  <c r="AC8" i="9"/>
  <c r="AD8" i="9" s="1"/>
  <c r="AA47" i="9"/>
  <c r="AC47" i="9"/>
  <c r="AD47" i="9" s="1"/>
  <c r="AA54" i="9"/>
  <c r="AC54" i="9"/>
  <c r="AD54" i="9" s="1"/>
  <c r="AA56" i="9"/>
  <c r="AC56" i="9"/>
  <c r="AD56" i="9" s="1"/>
  <c r="AA12" i="9"/>
  <c r="AC12" i="9"/>
  <c r="AA19" i="11"/>
  <c r="AC19" i="11"/>
  <c r="AA9" i="11"/>
  <c r="O38" i="9"/>
  <c r="Z36" i="9"/>
  <c r="AA18" i="11"/>
  <c r="AC18" i="11"/>
  <c r="AA8" i="11"/>
  <c r="AA45" i="9"/>
  <c r="AC45" i="9"/>
  <c r="AD45" i="9" s="1"/>
  <c r="AA49" i="9"/>
  <c r="AC49" i="9"/>
  <c r="AD49" i="9" s="1"/>
  <c r="AA63" i="9"/>
  <c r="AC63" i="9"/>
  <c r="AD63" i="9" s="1"/>
  <c r="AA62" i="9"/>
  <c r="AC62" i="9"/>
  <c r="AD62" i="9" s="1"/>
  <c r="AA64" i="9"/>
  <c r="AC64" i="9"/>
  <c r="AD64" i="9" s="1"/>
  <c r="AA7" i="9"/>
  <c r="AC7" i="9"/>
  <c r="AD7" i="9" s="1"/>
  <c r="AA27" i="9"/>
  <c r="AC27" i="9"/>
  <c r="AD27" i="9" s="1"/>
  <c r="AA7" i="13"/>
  <c r="AC7" i="13"/>
  <c r="AD7" i="13" s="1"/>
  <c r="AA28" i="10"/>
  <c r="AC28" i="10"/>
  <c r="AD28" i="10" s="1"/>
  <c r="AA18" i="10"/>
  <c r="AA31" i="11"/>
  <c r="AC31" i="11"/>
  <c r="AD31" i="11" s="1"/>
  <c r="AA65" i="9"/>
  <c r="AC65" i="9"/>
  <c r="AD65" i="9" s="1"/>
  <c r="AA69" i="9"/>
  <c r="AC69" i="9"/>
  <c r="AD69" i="9" s="1"/>
  <c r="AA58" i="9"/>
  <c r="AC58" i="9"/>
  <c r="AD58" i="9" s="1"/>
  <c r="AA21" i="9"/>
  <c r="AC21" i="9"/>
  <c r="AD21" i="9" s="1"/>
  <c r="AA51" i="9"/>
  <c r="AC51" i="9"/>
  <c r="AD51" i="9" s="1"/>
  <c r="AA66" i="9"/>
  <c r="AC66" i="9"/>
  <c r="AD66" i="9" s="1"/>
  <c r="AA68" i="9"/>
  <c r="AC68" i="9"/>
  <c r="AD68" i="9" s="1"/>
  <c r="AA11" i="9"/>
  <c r="AC11" i="9"/>
  <c r="AD11" i="9" s="1"/>
  <c r="AA29" i="10"/>
  <c r="AC29" i="10"/>
  <c r="AD29" i="10" s="1"/>
  <c r="AA19" i="10"/>
  <c r="AA30" i="12"/>
  <c r="AC30" i="12"/>
  <c r="AD30" i="12" s="1"/>
  <c r="AA20" i="12"/>
  <c r="AA53" i="9"/>
  <c r="AC53" i="9"/>
  <c r="AD53" i="9" s="1"/>
  <c r="AA60" i="9"/>
  <c r="AC60" i="9"/>
  <c r="AD60" i="9" s="1"/>
  <c r="AA59" i="9"/>
  <c r="AC59" i="9"/>
  <c r="AD59" i="9" s="1"/>
  <c r="AA57" i="9"/>
  <c r="AC57" i="9"/>
  <c r="AD57" i="9" s="1"/>
  <c r="AA28" i="12"/>
  <c r="AC28" i="12"/>
  <c r="AD28" i="12" s="1"/>
  <c r="AA18" i="12"/>
  <c r="AA31" i="9"/>
  <c r="AC31" i="9"/>
  <c r="AD31" i="9" s="1"/>
  <c r="AA8" i="13"/>
  <c r="AC8" i="13"/>
  <c r="AD8" i="13" s="1"/>
  <c r="AA55" i="9"/>
  <c r="AC55" i="9"/>
  <c r="AD55" i="9" s="1"/>
  <c r="AA6" i="10"/>
  <c r="Z12" i="10"/>
  <c r="AC6" i="10"/>
  <c r="AA15" i="9"/>
  <c r="AC15" i="9"/>
  <c r="AD15" i="9" s="1"/>
  <c r="AA20" i="9"/>
  <c r="AC20" i="9"/>
  <c r="AD20" i="9" s="1"/>
  <c r="AA14" i="9"/>
  <c r="AC14" i="9"/>
  <c r="AD14" i="9" s="1"/>
  <c r="AD15" i="13"/>
  <c r="AA28" i="11"/>
  <c r="AC28" i="11"/>
  <c r="AD28" i="11" s="1"/>
  <c r="Z12" i="11"/>
  <c r="AC6" i="11"/>
  <c r="AA70" i="9"/>
  <c r="AC70" i="9"/>
  <c r="AD70" i="9" s="1"/>
  <c r="AD19" i="10"/>
  <c r="Z22" i="12"/>
  <c r="AA16" i="12"/>
  <c r="AC16" i="12"/>
  <c r="AA28" i="9"/>
  <c r="AC28" i="9"/>
  <c r="AD28" i="9" s="1"/>
  <c r="AA19" i="9"/>
  <c r="AC19" i="9"/>
  <c r="AA18" i="9"/>
  <c r="AC18" i="9"/>
  <c r="O10" i="13"/>
  <c r="AA31" i="10"/>
  <c r="AC31" i="10"/>
  <c r="AD31" i="10" s="1"/>
  <c r="AD18" i="10"/>
  <c r="AA29" i="11"/>
  <c r="AC29" i="11"/>
  <c r="AD29" i="11" s="1"/>
  <c r="AD11" i="10"/>
  <c r="O73" i="9"/>
  <c r="AD17" i="13"/>
  <c r="AD7" i="11"/>
  <c r="AA22" i="9"/>
  <c r="AC22" i="9"/>
  <c r="AD22" i="9" s="1"/>
  <c r="AA43" i="9"/>
  <c r="AC43" i="9"/>
  <c r="AD43" i="9" s="1"/>
  <c r="Z42" i="9"/>
  <c r="AD17" i="12"/>
  <c r="AD7" i="12"/>
  <c r="AD14" i="13"/>
  <c r="AC18" i="13"/>
  <c r="AA34" i="9"/>
  <c r="AC34" i="9"/>
  <c r="AA13" i="9"/>
  <c r="AC13" i="9"/>
  <c r="AD21" i="10"/>
  <c r="AA21" i="11"/>
  <c r="AC21" i="11"/>
  <c r="AD21" i="11" s="1"/>
  <c r="AD10" i="10"/>
  <c r="AA48" i="9"/>
  <c r="AC48" i="9"/>
  <c r="AD48" i="9" s="1"/>
  <c r="AA6" i="9"/>
  <c r="Z37" i="9"/>
  <c r="AC6" i="9"/>
  <c r="AA27" i="12"/>
  <c r="AC27" i="12"/>
  <c r="AD27" i="12" s="1"/>
  <c r="AA16" i="9"/>
  <c r="AC16" i="9"/>
  <c r="AA33" i="9"/>
  <c r="AC33" i="9"/>
  <c r="AD33" i="9" s="1"/>
  <c r="AA30" i="9"/>
  <c r="AC30" i="9"/>
  <c r="AD30" i="9" s="1"/>
  <c r="AA21" i="10"/>
  <c r="O32" i="10"/>
  <c r="Z26" i="10"/>
  <c r="AA17" i="11"/>
  <c r="AC17" i="11"/>
  <c r="AD18" i="12"/>
  <c r="AA6" i="12"/>
  <c r="Z12" i="12"/>
  <c r="AA12" i="12" s="1"/>
  <c r="AC6" i="12"/>
  <c r="AA71" i="9"/>
  <c r="AC71" i="9"/>
  <c r="AD71" i="9" s="1"/>
  <c r="AA22" i="13"/>
  <c r="Z26" i="13"/>
  <c r="AA26" i="13" s="1"/>
  <c r="AC22" i="13"/>
  <c r="AA26" i="12"/>
  <c r="AC26" i="12"/>
  <c r="AA11" i="12"/>
  <c r="AC11" i="12"/>
  <c r="AD11" i="12" s="1"/>
  <c r="AA6" i="13"/>
  <c r="Z10" i="13"/>
  <c r="AA10" i="13" s="1"/>
  <c r="AC6" i="13"/>
  <c r="Z31" i="12"/>
  <c r="AA18" i="13"/>
  <c r="AA17" i="9"/>
  <c r="AC17" i="9"/>
  <c r="AD17" i="9" s="1"/>
  <c r="AD9" i="11"/>
  <c r="AA30" i="10"/>
  <c r="AC30" i="10"/>
  <c r="AD30" i="10" s="1"/>
  <c r="O22" i="11"/>
  <c r="Z16" i="11"/>
  <c r="O32" i="11"/>
  <c r="Z26" i="11"/>
  <c r="AD7" i="10"/>
  <c r="AD9" i="10"/>
  <c r="AA16" i="10"/>
  <c r="Z22" i="10"/>
  <c r="AC16" i="10"/>
  <c r="AA29" i="12"/>
  <c r="AC29" i="12"/>
  <c r="AD29" i="12" s="1"/>
  <c r="AA35" i="9"/>
  <c r="AC35" i="9"/>
  <c r="AD35" i="9" s="1"/>
  <c r="O37" i="9"/>
  <c r="AA27" i="10"/>
  <c r="AC27" i="10"/>
  <c r="AD27" i="10" s="1"/>
  <c r="AA20" i="11"/>
  <c r="AC20" i="11"/>
  <c r="AD20" i="10"/>
  <c r="AD8" i="11"/>
  <c r="AA9" i="9"/>
  <c r="AC9" i="9"/>
  <c r="AD9" i="9" s="1"/>
  <c r="AA32" i="9"/>
  <c r="AC32" i="9"/>
  <c r="AD32" i="9" s="1"/>
  <c r="AA10" i="9"/>
  <c r="AC10" i="9"/>
  <c r="AA9" i="13"/>
  <c r="AC9" i="13"/>
  <c r="AD9" i="13" s="1"/>
  <c r="AD19" i="12"/>
  <c r="AA27" i="11"/>
  <c r="AC27" i="11"/>
  <c r="AD27" i="11" s="1"/>
  <c r="AD20" i="12"/>
  <c r="AD8" i="10"/>
  <c r="AA20" i="10"/>
  <c r="N96" i="17" l="1"/>
  <c r="S96" i="17" s="1"/>
  <c r="U96" i="17" s="1"/>
  <c r="S89" i="17"/>
  <c r="U89" i="17" s="1"/>
  <c r="Z72" i="9"/>
  <c r="AC72" i="9" s="1"/>
  <c r="AA16" i="11"/>
  <c r="Z22" i="11"/>
  <c r="AC16" i="11"/>
  <c r="AD17" i="10"/>
  <c r="O32" i="12"/>
  <c r="AD12" i="9"/>
  <c r="AD19" i="9"/>
  <c r="AA12" i="10"/>
  <c r="AD23" i="9"/>
  <c r="AD18" i="9"/>
  <c r="AD10" i="9"/>
  <c r="AD20" i="11"/>
  <c r="Z32" i="11"/>
  <c r="AA32" i="11" s="1"/>
  <c r="AA26" i="11"/>
  <c r="AC26" i="11"/>
  <c r="AD26" i="12"/>
  <c r="AC12" i="12"/>
  <c r="AD6" i="12"/>
  <c r="AD10" i="11"/>
  <c r="Z38" i="9"/>
  <c r="AC36" i="9"/>
  <c r="AC38" i="9" s="1"/>
  <c r="AC22" i="10"/>
  <c r="AC12" i="11"/>
  <c r="AD6" i="11"/>
  <c r="AA31" i="12"/>
  <c r="AC31" i="12"/>
  <c r="AA21" i="12"/>
  <c r="AC37" i="9"/>
  <c r="AA6" i="11"/>
  <c r="AC22" i="12"/>
  <c r="AD16" i="12"/>
  <c r="AA12" i="11"/>
  <c r="AD19" i="11"/>
  <c r="AD26" i="9"/>
  <c r="AD25" i="9"/>
  <c r="Z32" i="12"/>
  <c r="AA32" i="12" s="1"/>
  <c r="AC10" i="13"/>
  <c r="AD10" i="13" s="1"/>
  <c r="AD6" i="13"/>
  <c r="AD22" i="13"/>
  <c r="AC26" i="13"/>
  <c r="AD26" i="13" s="1"/>
  <c r="AA37" i="9"/>
  <c r="AD11" i="11"/>
  <c r="AD17" i="11"/>
  <c r="AD13" i="9"/>
  <c r="Z73" i="9"/>
  <c r="AA73" i="9" s="1"/>
  <c r="AA42" i="9"/>
  <c r="AC42" i="9"/>
  <c r="AD16" i="9"/>
  <c r="Z32" i="10"/>
  <c r="AA32" i="10" s="1"/>
  <c r="AA26" i="10"/>
  <c r="AC26" i="10"/>
  <c r="AD34" i="9"/>
  <c r="AC12" i="10"/>
  <c r="AD12" i="10" s="1"/>
  <c r="AD6" i="10"/>
  <c r="AD18" i="11"/>
  <c r="AA22" i="12" l="1"/>
  <c r="AD31" i="12"/>
  <c r="AD21" i="12"/>
  <c r="AD18" i="13"/>
  <c r="AC73" i="9"/>
  <c r="AD73" i="9" s="1"/>
  <c r="AD42" i="9"/>
  <c r="AD22" i="12"/>
  <c r="AD12" i="11"/>
  <c r="AD12" i="12"/>
  <c r="AC22" i="11"/>
  <c r="AD16" i="11"/>
  <c r="AA22" i="10"/>
  <c r="AA22" i="11"/>
  <c r="AC32" i="10"/>
  <c r="AD32" i="10" s="1"/>
  <c r="AD26" i="10"/>
  <c r="AD6" i="9"/>
  <c r="AD16" i="10"/>
  <c r="AC32" i="12"/>
  <c r="AD32" i="12" s="1"/>
  <c r="AC32" i="11"/>
  <c r="AD32" i="11" s="1"/>
  <c r="AD26" i="11"/>
  <c r="AD37" i="9" l="1"/>
  <c r="AD22" i="10"/>
  <c r="AD22" i="11"/>
</calcChain>
</file>

<file path=xl/sharedStrings.xml><?xml version="1.0" encoding="utf-8"?>
<sst xmlns="http://schemas.openxmlformats.org/spreadsheetml/2006/main" count="2690" uniqueCount="221">
  <si>
    <t>Bookings Dashboard</t>
  </si>
  <si>
    <t>ARR Scorecard</t>
  </si>
  <si>
    <t>High-level summary of recurring bookings broken down by team. Comparison made to plan/budget and desired forecast.</t>
  </si>
  <si>
    <t>Var-To-Goal</t>
  </si>
  <si>
    <t>Bookings vs Plan</t>
  </si>
  <si>
    <t xml:space="preserve">Bookings summary by team, compared with plan/budget. Includes attainment % and YoY growth. </t>
  </si>
  <si>
    <t>Bookings vs President's Club Plan</t>
  </si>
  <si>
    <t xml:space="preserve">Bookings summary by team, compared with President's Club (aka Director's Quota, usually plan/budget + some %). Includes attainment % and YoY growth. </t>
  </si>
  <si>
    <t>Bookings vs Desired Forecast</t>
  </si>
  <si>
    <t xml:space="preserve">Bookings summary by team, compared with desired forecast (usually to gauge efficacy of forecasting methodology/accuracy of data). </t>
  </si>
  <si>
    <t>ARR Bookings Reporting</t>
  </si>
  <si>
    <t>Bookings by Sales Team</t>
  </si>
  <si>
    <t>Recurring bookings by sales team.</t>
  </si>
  <si>
    <t>Bookings by Sales Rep</t>
  </si>
  <si>
    <t>Recurring bookings by individual sales rep.</t>
  </si>
  <si>
    <t>Bookings by Product Group</t>
  </si>
  <si>
    <t>Recurring bookings by product group.</t>
  </si>
  <si>
    <t>Bookings by Vertical</t>
  </si>
  <si>
    <t>Recurring bookings by vertical.</t>
  </si>
  <si>
    <t>Bookings by Region</t>
  </si>
  <si>
    <t>Recurring bookings by region.</t>
  </si>
  <si>
    <t>Bookings by Sales Origin</t>
  </si>
  <si>
    <t>Recurring bookings by sales origin.</t>
  </si>
  <si>
    <t>Admin</t>
  </si>
  <si>
    <t>Headcount</t>
  </si>
  <si>
    <t>Data-driven table showing number of sales heads per team over time. Uses a basic roster/team assignment structure from the DB Vars tab.</t>
  </si>
  <si>
    <t>Productivity</t>
  </si>
  <si>
    <t>Data-driven table showing recurring bookings per rep over time (i.e., [Sales Bookings]/[Sales Headcount] = Bookings per Rep).</t>
  </si>
  <si>
    <t>CRM Sales Data</t>
  </si>
  <si>
    <t xml:space="preserve">Exported data from sales data CRM (e.g., Salesforce). Structure depends on software used. </t>
  </si>
  <si>
    <t>NRR Bookings</t>
  </si>
  <si>
    <t xml:space="preserve">Tables with historical recurring bookings for reference. </t>
  </si>
  <si>
    <t>ARR Bookings</t>
  </si>
  <si>
    <t xml:space="preserve">Tables with historical non-recurring bookings for reference. </t>
  </si>
  <si>
    <t>DB Vars</t>
  </si>
  <si>
    <t>Holds variables that govern the entire workbook or multiple parts.</t>
  </si>
  <si>
    <t>x</t>
  </si>
  <si>
    <t>ARR Bookings Scorecard</t>
  </si>
  <si>
    <t>QTD</t>
  </si>
  <si>
    <t>YTD</t>
  </si>
  <si>
    <t>Team</t>
  </si>
  <si>
    <t>Actuals</t>
  </si>
  <si>
    <t>Plan</t>
  </si>
  <si>
    <t>Var</t>
  </si>
  <si>
    <t>Attain %</t>
  </si>
  <si>
    <t>Corporate</t>
  </si>
  <si>
    <t>Domestic</t>
  </si>
  <si>
    <t>International</t>
  </si>
  <si>
    <t>Restaurants</t>
  </si>
  <si>
    <t>Public</t>
  </si>
  <si>
    <t>Total</t>
  </si>
  <si>
    <t>Bookings vs Fcst</t>
  </si>
  <si>
    <t>Forecast</t>
  </si>
  <si>
    <t>Bookings Growth</t>
  </si>
  <si>
    <t>YoY ∆</t>
  </si>
  <si>
    <t>YoY %</t>
  </si>
  <si>
    <t>&gt;&gt;</t>
  </si>
  <si>
    <t>Monthly View --&gt;</t>
  </si>
  <si>
    <t>Q1 2022</t>
  </si>
  <si>
    <t>FY 2022</t>
  </si>
  <si>
    <t>Sales Team</t>
  </si>
  <si>
    <t>Growth</t>
  </si>
  <si>
    <t>Grand Total</t>
  </si>
  <si>
    <t>Q1 2021</t>
  </si>
  <si>
    <t>FY 2021</t>
  </si>
  <si>
    <t>n/a</t>
  </si>
  <si>
    <t>Q1 2020</t>
  </si>
  <si>
    <t>FY 2020</t>
  </si>
  <si>
    <t>President's Club</t>
  </si>
  <si>
    <t>Bookings vs PC Plan</t>
  </si>
  <si>
    <t>PC Plan</t>
  </si>
  <si>
    <t>Fcst</t>
  </si>
  <si>
    <t>ARR Bookings by Sales Team</t>
  </si>
  <si>
    <t>Q2 2022</t>
  </si>
  <si>
    <t>Q3 2022</t>
  </si>
  <si>
    <t>Q4 2022</t>
  </si>
  <si>
    <t>YoY</t>
  </si>
  <si>
    <t>Q2 2021</t>
  </si>
  <si>
    <t>Q3 2021</t>
  </si>
  <si>
    <t>Q4 2021</t>
  </si>
  <si>
    <t>Q2 2020</t>
  </si>
  <si>
    <t>Q3 2020</t>
  </si>
  <si>
    <t>Q4 2020</t>
  </si>
  <si>
    <t>ARR Bookings by Sales Rep</t>
  </si>
  <si>
    <t>Sales Rep</t>
  </si>
  <si>
    <t>Andy Bernard</t>
  </si>
  <si>
    <t>Angela Martin</t>
  </si>
  <si>
    <t>Bob Vance</t>
  </si>
  <si>
    <t>Charles Minor</t>
  </si>
  <si>
    <t>Clark Green</t>
  </si>
  <si>
    <t>Creed Bratton</t>
  </si>
  <si>
    <t>Darryl Philbin</t>
  </si>
  <si>
    <t>David Wallace</t>
  </si>
  <si>
    <t>Dwight Schrute</t>
  </si>
  <si>
    <t>Erin Hannon</t>
  </si>
  <si>
    <t>Gabe Lewis</t>
  </si>
  <si>
    <t>Holly Flax</t>
  </si>
  <si>
    <t>Jan Levinson</t>
  </si>
  <si>
    <t>Jim Halpert</t>
  </si>
  <si>
    <t>Karen Filippelli</t>
  </si>
  <si>
    <t>Kelly Kapoor</t>
  </si>
  <si>
    <t>Kevin Malone</t>
  </si>
  <si>
    <t>Meredith Palmer</t>
  </si>
  <si>
    <t>Michael Scott</t>
  </si>
  <si>
    <t>Nate Nickerson</t>
  </si>
  <si>
    <t>Nellie Bertram</t>
  </si>
  <si>
    <t>Oscar Martinez</t>
  </si>
  <si>
    <t>Pam Beesly</t>
  </si>
  <si>
    <t>Phyllis Vance</t>
  </si>
  <si>
    <t>Robert California</t>
  </si>
  <si>
    <t>Roy Anderson</t>
  </si>
  <si>
    <t>Ryan Howard</t>
  </si>
  <si>
    <t>Stanley Hudson</t>
  </si>
  <si>
    <t>Toby Flenderson</t>
  </si>
  <si>
    <t>Todd Packer</t>
  </si>
  <si>
    <t>NEW REP ++</t>
  </si>
  <si>
    <t>Check</t>
  </si>
  <si>
    <t>ARR Bookings by Product Group</t>
  </si>
  <si>
    <t>Product Group</t>
  </si>
  <si>
    <t>Clothing</t>
  </si>
  <si>
    <t>Souvenirs</t>
  </si>
  <si>
    <t>Hot Drinks</t>
  </si>
  <si>
    <t>Cold Drinks</t>
  </si>
  <si>
    <t>Baked Goods</t>
  </si>
  <si>
    <t>Frozen</t>
  </si>
  <si>
    <t>ARR Bookings by Customer Vertical</t>
  </si>
  <si>
    <t>Vertical</t>
  </si>
  <si>
    <t>Gym</t>
  </si>
  <si>
    <t>Consulting</t>
  </si>
  <si>
    <t>Museums</t>
  </si>
  <si>
    <t>Event Planning</t>
  </si>
  <si>
    <t>Public Policy</t>
  </si>
  <si>
    <t>ARR Bookings by Country/Region</t>
  </si>
  <si>
    <t>Bookings by Country</t>
  </si>
  <si>
    <t>Country/Region</t>
  </si>
  <si>
    <t>US</t>
  </si>
  <si>
    <t>Canada</t>
  </si>
  <si>
    <t>ANZ</t>
  </si>
  <si>
    <t>UK</t>
  </si>
  <si>
    <t>South Africa</t>
  </si>
  <si>
    <t>Rest of World (RoW)</t>
  </si>
  <si>
    <t>ARR Bookings by Sales Origin</t>
  </si>
  <si>
    <t>Origin</t>
  </si>
  <si>
    <t>Inbound Lead</t>
  </si>
  <si>
    <t>Business Development</t>
  </si>
  <si>
    <t>Marketing Promotion</t>
  </si>
  <si>
    <t>Sales Originated</t>
  </si>
  <si>
    <t>Headcount by Sales Team</t>
  </si>
  <si>
    <t>Bookings per Rep</t>
  </si>
  <si>
    <t>ARR Bookings References</t>
  </si>
  <si>
    <t>2022 Actuals/Fcst</t>
  </si>
  <si>
    <t>Total (Domestic)</t>
  </si>
  <si>
    <t>2022 Forecast</t>
  </si>
  <si>
    <t>2022 Plan</t>
  </si>
  <si>
    <t>2021 Actuals</t>
  </si>
  <si>
    <t>2021 Plan</t>
  </si>
  <si>
    <t>2021 Forecast (= Actuals)</t>
  </si>
  <si>
    <t>2020 Actuals</t>
  </si>
  <si>
    <t>2020 Plan</t>
  </si>
  <si>
    <t>2020 Forecast (= Actuals)</t>
  </si>
  <si>
    <t>Ref#</t>
  </si>
  <si>
    <t>Date References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</si>
  <si>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</si>
  <si>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</si>
  <si>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</si>
  <si>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</si>
  <si>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</si>
  <si>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</si>
  <si>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</si>
  <si>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</si>
  <si>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</si>
  <si>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</si>
  <si>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</si>
  <si>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</si>
  <si>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#</t>
  </si>
  <si>
    <t>Month in Quarter</t>
  </si>
  <si>
    <t>Quarter</t>
  </si>
  <si>
    <t>Dashboard Variables</t>
  </si>
  <si>
    <t>Dates and Comparisons</t>
  </si>
  <si>
    <t>Sales Rep Roster</t>
  </si>
  <si>
    <t>Start Date</t>
  </si>
  <si>
    <t>Q1 2022 Team</t>
  </si>
  <si>
    <t>Q2 2022 Team</t>
  </si>
  <si>
    <t>Q3 2022 Team</t>
  </si>
  <si>
    <t>Q4 2022 Team</t>
  </si>
  <si>
    <t>Account Manager Roster</t>
  </si>
  <si>
    <t>Report Month</t>
  </si>
  <si>
    <t>Corporate - Domestic</t>
  </si>
  <si>
    <t>Donna Meagle</t>
  </si>
  <si>
    <t>Comparison Month</t>
  </si>
  <si>
    <t>Ben Wyatt</t>
  </si>
  <si>
    <t>Restaurants - Domestic</t>
  </si>
  <si>
    <t>Bobby Newport</t>
  </si>
  <si>
    <t>Start of Quarter</t>
  </si>
  <si>
    <t>Ron Dunn</t>
  </si>
  <si>
    <t>Intra-Quarter Date (if applicable)</t>
  </si>
  <si>
    <t>Jerry Gergich</t>
  </si>
  <si>
    <t>End of Quarter</t>
  </si>
  <si>
    <t>Tom Haverford</t>
  </si>
  <si>
    <t>Chris Traeger</t>
  </si>
  <si>
    <t>Start of Comparison Quarter</t>
  </si>
  <si>
    <t>Mark Brendanawicz</t>
  </si>
  <si>
    <t>Restaurants - International</t>
  </si>
  <si>
    <t>Corporate - International</t>
  </si>
  <si>
    <t>Ann Perkins</t>
  </si>
  <si>
    <t>End of Comparison Quarter</t>
  </si>
  <si>
    <t>April Ludgate</t>
  </si>
  <si>
    <t>Leslie Knope</t>
  </si>
  <si>
    <t>Start of Year</t>
  </si>
  <si>
    <t>Tammy Swanson</t>
  </si>
  <si>
    <t>Start of Comparison Year</t>
  </si>
  <si>
    <t>Jeremy Jamm</t>
  </si>
  <si>
    <t>Ron Swanson</t>
  </si>
  <si>
    <t>Month in Year</t>
  </si>
  <si>
    <t>Andy Dwyer</t>
  </si>
  <si>
    <t>Quarter in Year</t>
  </si>
  <si>
    <t>Reference Qtr</t>
  </si>
  <si>
    <t>Report Quarter</t>
  </si>
  <si>
    <t>Comparison Quarter</t>
  </si>
  <si>
    <t>President's Club Plan Uplift</t>
  </si>
  <si>
    <t>Uplift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</si>
</sst>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mm\ yyyy"/>
    <numFmt numFmtId="165" formatCode="mmmm\ yyyy"/>
    <numFmt numFmtId="166" formatCode="_(* #,##0_);_(* \(#,##0\);_(* &quot;-&quot;??_);_(@_)"/>
    <numFmt numFmtId="167" formatCode="_(* #,##0_);[Red]_(* \(#,##0\);_(* &quot;-&quot;??_);_(@_)"/>
    <numFmt numFmtId="168" formatCode="0.0%;[Red]\ \-0.0%"/>
    <numFmt numFmtId="169" formatCode="mmm\ yy"/>
    <numFmt numFmtId="170" formatCode="0.0%"/>
  </numFmts>
  <fonts count="2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Helvetica"/>
    </font>
    <font>
      <b/>
      <i/>
      <sz val="10"/>
      <color theme="1"/>
      <name val="Calibri"/>
      <family val="2"/>
    </font>
    <font>
      <b/>
      <sz val="10"/>
      <name val="Helvetica"/>
    </font>
    <font>
      <b/>
      <sz val="16"/>
      <color theme="1"/>
      <name val="Calibri"/>
      <family val="2"/>
    </font>
    <font>
      <b/>
      <i/>
      <sz val="10"/>
      <color theme="2"/>
      <name val="Calibri"/>
      <family val="2"/>
    </font>
    <font>
      <b/>
      <sz val="10"/>
      <color theme="2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  <font>
      <b/>
      <i/>
      <sz val="10"/>
      <color theme="0"/>
      <name val="Calibri"/>
      <family val="2"/>
    </font>
    <font>
      <b/>
      <sz val="10"/>
      <color theme="3"/>
      <name val="Calibri"/>
      <family val="2"/>
    </font>
    <font>
      <sz val="10"/>
      <name val="Calibri"/>
      <family val="2"/>
    </font>
    <font>
      <sz val="10"/>
      <color rgb="FF0066FF"/>
      <name val="Calibri"/>
      <family val="2"/>
    </font>
    <font>
      <sz val="8"/>
      <name val="Calibri"/>
      <family val="2"/>
    </font>
    <font>
      <sz val="8"/>
      <color rgb="FF0066FF"/>
      <name val="Calibri"/>
      <family val="2"/>
    </font>
    <font>
      <b/>
      <sz val="10"/>
      <color rgb="FF0066FF"/>
      <name val="Calibri"/>
      <family val="2"/>
    </font>
    <font>
      <i/>
      <sz val="8"/>
      <color rgb="FFFF0000"/>
      <name val="Calibri"/>
      <family val="2"/>
    </font>
    <font>
      <b/>
      <sz val="8"/>
      <color theme="0"/>
      <name val="Calibri"/>
      <family val="2"/>
    </font>
    <font>
      <sz val="16"/>
      <color theme="1"/>
      <name val="Calibri"/>
      <family val="2"/>
    </font>
    <font>
      <b/>
      <sz val="8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</font>
    <font>
      <i/>
      <strike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46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8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166" fontId="14" fillId="0" borderId="0" xfId="1" applyNumberFormat="1" applyFont="1" applyAlignment="1">
      <alignment vertical="center"/>
    </xf>
    <xf numFmtId="167" fontId="14" fillId="0" borderId="0" xfId="1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7" fontId="3" fillId="0" borderId="3" xfId="0" applyNumberFormat="1" applyFont="1" applyBorder="1" applyAlignment="1">
      <alignment vertical="center"/>
    </xf>
    <xf numFmtId="168" fontId="3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164" fontId="2" fillId="3" borderId="0" xfId="0" applyNumberFormat="1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9" fontId="13" fillId="5" borderId="2" xfId="0" applyNumberFormat="1" applyFont="1" applyFill="1" applyBorder="1" applyAlignment="1">
      <alignment horizontal="center" vertical="center"/>
    </xf>
    <xf numFmtId="169" fontId="1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6" fontId="17" fillId="0" borderId="0" xfId="1" applyNumberFormat="1" applyFont="1" applyAlignment="1">
      <alignment vertical="center"/>
    </xf>
    <xf numFmtId="170" fontId="17" fillId="0" borderId="0" xfId="2" applyNumberFormat="1" applyFont="1" applyAlignment="1">
      <alignment vertical="center"/>
    </xf>
    <xf numFmtId="170" fontId="17" fillId="0" borderId="0" xfId="1" applyNumberFormat="1" applyFont="1" applyAlignment="1">
      <alignment vertical="center"/>
    </xf>
    <xf numFmtId="166" fontId="17" fillId="0" borderId="0" xfId="1" applyNumberFormat="1" applyFont="1" applyFill="1" applyBorder="1" applyAlignment="1">
      <alignment vertical="center"/>
    </xf>
    <xf numFmtId="166" fontId="18" fillId="0" borderId="0" xfId="1" applyNumberFormat="1" applyFont="1" applyAlignment="1">
      <alignment vertical="center"/>
    </xf>
    <xf numFmtId="170" fontId="18" fillId="0" borderId="0" xfId="2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166" fontId="19" fillId="0" borderId="0" xfId="1" applyNumberFormat="1" applyFont="1" applyAlignment="1">
      <alignment vertical="center"/>
    </xf>
    <xf numFmtId="170" fontId="19" fillId="0" borderId="0" xfId="2" applyNumberFormat="1" applyFont="1" applyAlignment="1">
      <alignment vertical="center"/>
    </xf>
    <xf numFmtId="170" fontId="19" fillId="0" borderId="0" xfId="1" applyNumberFormat="1" applyFont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166" fontId="20" fillId="0" borderId="0" xfId="1" applyNumberFormat="1" applyFont="1" applyAlignment="1">
      <alignment vertical="center"/>
    </xf>
    <xf numFmtId="170" fontId="20" fillId="0" borderId="0" xfId="2" applyNumberFormat="1" applyFont="1" applyAlignment="1">
      <alignment vertical="center"/>
    </xf>
    <xf numFmtId="0" fontId="19" fillId="0" borderId="0" xfId="0" applyFont="1" applyAlignment="1">
      <alignment vertical="center"/>
    </xf>
    <xf numFmtId="170" fontId="20" fillId="0" borderId="0" xfId="2" applyNumberFormat="1" applyFont="1" applyAlignment="1">
      <alignment horizontal="right" vertical="center"/>
    </xf>
    <xf numFmtId="170" fontId="18" fillId="0" borderId="0" xfId="1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13" fillId="0" borderId="3" xfId="0" applyNumberFormat="1" applyFont="1" applyBorder="1" applyAlignment="1">
      <alignment vertical="center"/>
    </xf>
    <xf numFmtId="170" fontId="13" fillId="0" borderId="3" xfId="0" applyNumberFormat="1" applyFont="1" applyBorder="1" applyAlignment="1">
      <alignment vertical="center"/>
    </xf>
    <xf numFmtId="166" fontId="13" fillId="0" borderId="0" xfId="0" applyNumberFormat="1" applyFont="1" applyAlignment="1">
      <alignment vertical="center"/>
    </xf>
    <xf numFmtId="166" fontId="21" fillId="0" borderId="3" xfId="0" applyNumberFormat="1" applyFont="1" applyBorder="1" applyAlignment="1">
      <alignment vertical="center"/>
    </xf>
    <xf numFmtId="170" fontId="21" fillId="0" borderId="3" xfId="0" applyNumberFormat="1" applyFont="1" applyBorder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170" fontId="19" fillId="0" borderId="0" xfId="2" applyNumberFormat="1" applyFont="1" applyAlignment="1">
      <alignment horizontal="right" vertical="center"/>
    </xf>
    <xf numFmtId="170" fontId="17" fillId="0" borderId="0" xfId="1" applyNumberFormat="1" applyFont="1" applyAlignment="1">
      <alignment horizontal="right" vertical="center"/>
    </xf>
    <xf numFmtId="166" fontId="0" fillId="0" borderId="0" xfId="1" applyNumberFormat="1" applyFont="1" applyFill="1" applyBorder="1" applyAlignment="1">
      <alignment vertical="center"/>
    </xf>
    <xf numFmtId="170" fontId="19" fillId="0" borderId="0" xfId="1" applyNumberFormat="1" applyFont="1" applyAlignment="1">
      <alignment horizontal="right" vertical="center"/>
    </xf>
    <xf numFmtId="170" fontId="1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0" fontId="20" fillId="0" borderId="0" xfId="1" applyNumberFormat="1" applyFont="1" applyAlignment="1">
      <alignment vertical="center"/>
    </xf>
    <xf numFmtId="0" fontId="20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170" fontId="0" fillId="0" borderId="0" xfId="1" applyNumberFormat="1" applyFont="1" applyAlignment="1">
      <alignment vertical="center"/>
    </xf>
    <xf numFmtId="170" fontId="17" fillId="0" borderId="0" xfId="1" applyNumberFormat="1" applyFont="1" applyFill="1" applyBorder="1" applyAlignment="1">
      <alignment vertical="center"/>
    </xf>
    <xf numFmtId="170" fontId="18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66" fontId="14" fillId="0" borderId="0" xfId="1" applyNumberFormat="1" applyFont="1" applyFill="1" applyBorder="1" applyAlignment="1">
      <alignment vertical="center"/>
    </xf>
    <xf numFmtId="170" fontId="14" fillId="0" borderId="0" xfId="1" applyNumberFormat="1" applyFont="1" applyAlignment="1">
      <alignment vertical="center"/>
    </xf>
    <xf numFmtId="170" fontId="19" fillId="0" borderId="0" xfId="1" applyNumberFormat="1" applyFont="1" applyFill="1" applyBorder="1" applyAlignment="1">
      <alignment vertical="center"/>
    </xf>
    <xf numFmtId="170" fontId="20" fillId="0" borderId="0" xfId="1" applyNumberFormat="1" applyFont="1" applyFill="1" applyBorder="1" applyAlignment="1">
      <alignment vertical="center"/>
    </xf>
    <xf numFmtId="170" fontId="14" fillId="0" borderId="0" xfId="1" applyNumberFormat="1" applyFont="1" applyFill="1" applyBorder="1" applyAlignment="1">
      <alignment horizontal="right" vertical="center"/>
    </xf>
    <xf numFmtId="170" fontId="1" fillId="0" borderId="0" xfId="1" applyNumberFormat="1" applyFont="1" applyFill="1" applyBorder="1" applyAlignment="1">
      <alignment horizontal="right" vertical="center"/>
    </xf>
    <xf numFmtId="170" fontId="18" fillId="0" borderId="0" xfId="1" applyNumberFormat="1" applyFont="1" applyAlignment="1">
      <alignment horizontal="right" vertical="center"/>
    </xf>
    <xf numFmtId="170" fontId="3" fillId="0" borderId="3" xfId="0" applyNumberFormat="1" applyFont="1" applyBorder="1" applyAlignment="1">
      <alignment vertical="center"/>
    </xf>
    <xf numFmtId="170" fontId="13" fillId="0" borderId="0" xfId="0" applyNumberFormat="1" applyFont="1" applyAlignment="1">
      <alignment vertical="center"/>
    </xf>
    <xf numFmtId="170" fontId="21" fillId="0" borderId="0" xfId="0" applyNumberFormat="1" applyFont="1" applyAlignment="1">
      <alignment vertical="center"/>
    </xf>
    <xf numFmtId="170" fontId="0" fillId="0" borderId="0" xfId="1" applyNumberFormat="1" applyFont="1" applyFill="1" applyBorder="1" applyAlignment="1">
      <alignment vertical="center"/>
    </xf>
    <xf numFmtId="170" fontId="3" fillId="0" borderId="0" xfId="0" applyNumberFormat="1" applyFont="1" applyAlignment="1">
      <alignment vertical="center"/>
    </xf>
    <xf numFmtId="170" fontId="0" fillId="0" borderId="0" xfId="1" applyNumberFormat="1" applyFont="1" applyFill="1" applyBorder="1" applyAlignment="1">
      <alignment horizontal="right" vertical="center"/>
    </xf>
    <xf numFmtId="166" fontId="17" fillId="0" borderId="0" xfId="1" applyNumberFormat="1" applyFont="1" applyBorder="1" applyAlignment="1">
      <alignment vertical="center"/>
    </xf>
    <xf numFmtId="170" fontId="0" fillId="0" borderId="0" xfId="1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170" fontId="22" fillId="0" borderId="0" xfId="0" applyNumberFormat="1" applyFont="1" applyAlignment="1">
      <alignment vertical="center"/>
    </xf>
    <xf numFmtId="170" fontId="14" fillId="0" borderId="0" xfId="1" applyNumberFormat="1" applyFont="1" applyBorder="1" applyAlignment="1">
      <alignment vertical="center"/>
    </xf>
    <xf numFmtId="170" fontId="19" fillId="0" borderId="0" xfId="1" applyNumberFormat="1" applyFont="1" applyBorder="1" applyAlignment="1">
      <alignment vertical="center"/>
    </xf>
    <xf numFmtId="166" fontId="18" fillId="0" borderId="0" xfId="1" applyNumberFormat="1" applyFont="1" applyBorder="1" applyAlignment="1">
      <alignment vertical="center"/>
    </xf>
    <xf numFmtId="170" fontId="18" fillId="0" borderId="0" xfId="1" applyNumberFormat="1" applyFont="1" applyBorder="1" applyAlignment="1">
      <alignment vertical="center"/>
    </xf>
    <xf numFmtId="170" fontId="17" fillId="0" borderId="0" xfId="1" applyNumberFormat="1" applyFont="1" applyBorder="1" applyAlignment="1">
      <alignment vertical="center"/>
    </xf>
    <xf numFmtId="0" fontId="23" fillId="3" borderId="0" xfId="0" applyFont="1" applyFill="1" applyAlignment="1">
      <alignment horizontal="center" vertical="center" wrapText="1"/>
    </xf>
    <xf numFmtId="166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166" fontId="13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17" fillId="6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4" fontId="0" fillId="2" borderId="1" xfId="3" applyNumberFormat="1" applyFont="1" applyAlignment="1">
      <alignment horizontal="center" vertical="center"/>
    </xf>
    <xf numFmtId="170" fontId="17" fillId="0" borderId="0" xfId="2" applyNumberFormat="1" applyFont="1" applyFill="1" applyBorder="1" applyAlignment="1">
      <alignment vertical="center"/>
    </xf>
    <xf numFmtId="14" fontId="17" fillId="0" borderId="0" xfId="2" applyNumberFormat="1" applyFont="1" applyFill="1" applyBorder="1" applyAlignment="1">
      <alignment horizontal="center" vertical="center"/>
    </xf>
    <xf numFmtId="170" fontId="17" fillId="0" borderId="5" xfId="2" applyNumberFormat="1" applyFont="1" applyFill="1" applyBorder="1" applyAlignment="1">
      <alignment vertical="center"/>
    </xf>
    <xf numFmtId="14" fontId="0" fillId="5" borderId="1" xfId="3" applyNumberFormat="1" applyFont="1" applyFill="1" applyAlignment="1">
      <alignment horizontal="center" vertical="center"/>
    </xf>
    <xf numFmtId="170" fontId="13" fillId="0" borderId="0" xfId="2" applyNumberFormat="1" applyFont="1" applyFill="1" applyBorder="1" applyAlignment="1">
      <alignment vertical="center"/>
    </xf>
    <xf numFmtId="9" fontId="17" fillId="0" borderId="0" xfId="2" applyFont="1" applyFill="1" applyBorder="1" applyAlignment="1">
      <alignment horizontal="left" vertical="center"/>
    </xf>
    <xf numFmtId="9" fontId="17" fillId="0" borderId="0" xfId="2" applyFont="1" applyFill="1" applyBorder="1" applyAlignment="1">
      <alignment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13" fillId="0" borderId="0" xfId="2" applyFont="1" applyFill="1" applyBorder="1" applyAlignment="1">
      <alignment vertical="center"/>
    </xf>
    <xf numFmtId="170" fontId="17" fillId="0" borderId="0" xfId="0" applyNumberFormat="1" applyFont="1" applyAlignment="1">
      <alignment vertical="center"/>
    </xf>
    <xf numFmtId="170" fontId="3" fillId="2" borderId="1" xfId="3" applyNumberFormat="1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165" fontId="11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09F7-5DD7-4893-B755-B5A0C668D577}">
  <dimension ref="B2:AB25"/>
  <sheetViews>
    <sheetView showGridLines="0" workbookViewId="0">
      <selection activeCell="D16" sqref="D16"/>
    </sheetView>
  </sheetViews>
  <sheetFormatPr defaultColWidth="9.140625" defaultRowHeight="15" customHeight="1" x14ac:dyDescent="0.2"/>
  <cols>
    <col min="1" max="1" width="3.28515625" style="3" customWidth="1"/>
    <col min="2" max="2" width="30.7109375" style="3" customWidth="1"/>
    <col min="3" max="8" width="12.7109375" style="3" customWidth="1"/>
    <col min="9" max="9" width="25.28515625" style="3" bestFit="1" customWidth="1"/>
    <col min="10" max="10" width="12.7109375" style="3" customWidth="1"/>
    <col min="11" max="11" width="13.7109375" style="3" customWidth="1"/>
    <col min="12" max="12" width="27" style="3" bestFit="1" customWidth="1"/>
    <col min="13" max="13" width="13.7109375" style="3" customWidth="1"/>
    <col min="14" max="14" width="27" style="3" bestFit="1" customWidth="1"/>
    <col min="15" max="15" width="13.7109375" style="3" customWidth="1"/>
    <col min="16" max="16" width="27" style="3" bestFit="1" customWidth="1"/>
    <col min="17" max="16384" width="9.140625" style="3"/>
  </cols>
  <sheetData>
    <row r="2" spans="2:28" ht="24.95" customHeight="1" x14ac:dyDescent="0.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ht="1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2:28" ht="15" customHeight="1" x14ac:dyDescent="0.2">
      <c r="B4" s="6" t="s">
        <v>1</v>
      </c>
      <c r="C4" s="3" t="s">
        <v>2</v>
      </c>
    </row>
    <row r="6" spans="2:28" ht="15" customHeight="1" x14ac:dyDescent="0.2">
      <c r="B6" s="7" t="s">
        <v>3</v>
      </c>
    </row>
    <row r="7" spans="2:28" ht="15" customHeight="1" x14ac:dyDescent="0.2">
      <c r="B7" s="8" t="s">
        <v>4</v>
      </c>
      <c r="C7" s="3" t="s">
        <v>5</v>
      </c>
    </row>
    <row r="8" spans="2:28" ht="15" customHeight="1" x14ac:dyDescent="0.2">
      <c r="B8" s="8" t="s">
        <v>6</v>
      </c>
      <c r="C8" s="3" t="s">
        <v>7</v>
      </c>
    </row>
    <row r="9" spans="2:28" ht="15" customHeight="1" x14ac:dyDescent="0.2">
      <c r="B9" s="3" t="s">
        <v>8</v>
      </c>
      <c r="C9" s="3" t="s">
        <v>9</v>
      </c>
    </row>
    <row r="10" spans="2:28" ht="15" customHeight="1" x14ac:dyDescent="0.2">
      <c r="B10" s="9"/>
    </row>
    <row r="11" spans="2:28" ht="15" customHeight="1" x14ac:dyDescent="0.2">
      <c r="B11" s="7" t="s">
        <v>10</v>
      </c>
    </row>
    <row r="12" spans="2:28" ht="15" customHeight="1" x14ac:dyDescent="0.2">
      <c r="B12" s="3" t="s">
        <v>11</v>
      </c>
      <c r="C12" s="3" t="s">
        <v>12</v>
      </c>
    </row>
    <row r="13" spans="2:28" ht="15" customHeight="1" x14ac:dyDescent="0.2">
      <c r="B13" s="3" t="s">
        <v>13</v>
      </c>
      <c r="C13" s="3" t="s">
        <v>14</v>
      </c>
    </row>
    <row r="14" spans="2:28" ht="15" customHeight="1" x14ac:dyDescent="0.2">
      <c r="B14" s="3" t="s">
        <v>15</v>
      </c>
      <c r="C14" s="3" t="s">
        <v>16</v>
      </c>
    </row>
    <row r="15" spans="2:28" ht="15" customHeight="1" x14ac:dyDescent="0.2">
      <c r="B15" s="3" t="s">
        <v>17</v>
      </c>
      <c r="C15" s="3" t="s">
        <v>18</v>
      </c>
    </row>
    <row r="16" spans="2:28" ht="15" customHeight="1" x14ac:dyDescent="0.2">
      <c r="B16" s="3" t="s">
        <v>19</v>
      </c>
      <c r="C16" s="3" t="s">
        <v>20</v>
      </c>
    </row>
    <row r="17" spans="2:3" ht="15" customHeight="1" x14ac:dyDescent="0.2">
      <c r="B17" s="3" t="s">
        <v>21</v>
      </c>
      <c r="C17" s="3" t="s">
        <v>22</v>
      </c>
    </row>
    <row r="19" spans="2:3" ht="15" customHeight="1" x14ac:dyDescent="0.2">
      <c r="B19" s="7" t="s">
        <v>23</v>
      </c>
    </row>
    <row r="20" spans="2:3" ht="15" customHeight="1" x14ac:dyDescent="0.2">
      <c r="B20" s="3" t="s">
        <v>24</v>
      </c>
      <c r="C20" s="3" t="s">
        <v>25</v>
      </c>
    </row>
    <row r="21" spans="2:3" ht="15" customHeight="1" x14ac:dyDescent="0.2">
      <c r="B21" s="3" t="s">
        <v>26</v>
      </c>
      <c r="C21" s="3" t="s">
        <v>27</v>
      </c>
    </row>
    <row r="22" spans="2:3" ht="15" customHeight="1" x14ac:dyDescent="0.2">
      <c r="B22" s="143" t="s">
        <v>28</v>
      </c>
      <c r="C22" s="143" t="s">
        <v>29</v>
      </c>
    </row>
    <row r="23" spans="2:3" ht="15" customHeight="1" x14ac:dyDescent="0.2">
      <c r="B23" s="3" t="s">
        <v>30</v>
      </c>
      <c r="C23" s="3" t="s">
        <v>31</v>
      </c>
    </row>
    <row r="24" spans="2:3" ht="15" customHeight="1" x14ac:dyDescent="0.2">
      <c r="B24" s="3" t="s">
        <v>32</v>
      </c>
      <c r="C24" s="3" t="s">
        <v>33</v>
      </c>
    </row>
    <row r="25" spans="2:3" ht="15" customHeight="1" x14ac:dyDescent="0.2">
      <c r="B25" s="3" t="s">
        <v>34</v>
      </c>
      <c r="C25" s="3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A3E8-7F85-4513-82B5-F078ACB81640}">
  <dimension ref="A1:AD33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117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118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119</v>
      </c>
      <c r="C6" s="76"/>
      <c r="D6" s="43">
        <v>439700</v>
      </c>
      <c r="E6" s="43">
        <v>396100</v>
      </c>
      <c r="F6" s="43">
        <v>664300</v>
      </c>
      <c r="G6" s="43">
        <v>401500</v>
      </c>
      <c r="H6" s="43">
        <v>298300</v>
      </c>
      <c r="I6" s="43">
        <v>405900</v>
      </c>
      <c r="J6" s="43">
        <v>511400</v>
      </c>
      <c r="K6" s="43">
        <v>415400</v>
      </c>
      <c r="L6" s="43">
        <v>611800</v>
      </c>
      <c r="M6" s="43">
        <v>396500</v>
      </c>
      <c r="N6" s="43">
        <v>443000</v>
      </c>
      <c r="O6" s="43">
        <v>488400</v>
      </c>
      <c r="P6" s="72"/>
      <c r="Q6" s="43">
        <f t="shared" ref="Q6:Q11" si="1">SUM(D6:F6)</f>
        <v>1500100</v>
      </c>
      <c r="R6" s="83">
        <f t="shared" ref="R6:R12" si="2">IFERROR(Q6/Q16-1,0)</f>
        <v>0.66345087602572628</v>
      </c>
      <c r="S6" s="84"/>
      <c r="T6" s="43">
        <f t="shared" ref="T6:T11" si="3">SUM(G6:I6)</f>
        <v>1105700</v>
      </c>
      <c r="U6" s="45">
        <f t="shared" ref="U6:U12" si="4">IFERROR(T6/T16-1,0)</f>
        <v>0.55864110515928944</v>
      </c>
      <c r="V6" s="49"/>
      <c r="W6" s="43">
        <f t="shared" ref="W6:W11" si="5">SUM(J6:L6)</f>
        <v>1538600</v>
      </c>
      <c r="X6" s="45">
        <f t="shared" ref="X6:X12" si="6">IFERROR(W6/W16-1,0)</f>
        <v>0.27494199535962882</v>
      </c>
      <c r="Y6" s="85"/>
      <c r="Z6" s="47">
        <f t="shared" ref="Z6:Z11" si="7">SUM(M6:O6)</f>
        <v>1327900</v>
      </c>
      <c r="AA6" s="60">
        <f t="shared" ref="AA6:AA12" si="8">IFERROR(Z6/Z16-1,0)</f>
        <v>0.69051559516231698</v>
      </c>
      <c r="AB6" s="76"/>
      <c r="AC6" s="47">
        <f t="shared" ref="AC6:AC11" si="9">Q6+T6+W6+Z6</f>
        <v>5472300</v>
      </c>
      <c r="AD6" s="60">
        <f t="shared" ref="AD6:AD12" si="10">IFERROR(AC6/AC16-1,0)</f>
        <v>0.51860690994866099</v>
      </c>
    </row>
    <row r="7" spans="1:30" s="20" customFormat="1" ht="15" customHeight="1" x14ac:dyDescent="0.2">
      <c r="A7" s="86"/>
      <c r="B7" s="42" t="s">
        <v>120</v>
      </c>
      <c r="C7" s="78"/>
      <c r="D7" s="43">
        <v>229600</v>
      </c>
      <c r="E7" s="43">
        <v>154500</v>
      </c>
      <c r="F7" s="43">
        <v>762300</v>
      </c>
      <c r="G7" s="43">
        <v>328200</v>
      </c>
      <c r="H7" s="43">
        <v>334700</v>
      </c>
      <c r="I7" s="43">
        <v>498100</v>
      </c>
      <c r="J7" s="43">
        <v>456600</v>
      </c>
      <c r="K7" s="43">
        <v>288900</v>
      </c>
      <c r="L7" s="43">
        <v>199000</v>
      </c>
      <c r="M7" s="43">
        <v>363600</v>
      </c>
      <c r="N7" s="43">
        <v>307500</v>
      </c>
      <c r="O7" s="43">
        <v>495200</v>
      </c>
      <c r="P7" s="87"/>
      <c r="Q7" s="43">
        <f t="shared" si="1"/>
        <v>1146400</v>
      </c>
      <c r="R7" s="88">
        <f t="shared" si="2"/>
        <v>0.26996787415531176</v>
      </c>
      <c r="S7" s="89"/>
      <c r="T7" s="43">
        <f t="shared" si="3"/>
        <v>1161000</v>
      </c>
      <c r="U7" s="54">
        <f t="shared" si="4"/>
        <v>0.24051714926808421</v>
      </c>
      <c r="V7" s="58"/>
      <c r="W7" s="43">
        <f t="shared" si="5"/>
        <v>944500</v>
      </c>
      <c r="X7" s="54">
        <f t="shared" si="6"/>
        <v>-0.15070587177412098</v>
      </c>
      <c r="Y7" s="90"/>
      <c r="Z7" s="47">
        <f t="shared" si="7"/>
        <v>1166300</v>
      </c>
      <c r="AA7" s="60">
        <f t="shared" si="8"/>
        <v>-0.23561410407655003</v>
      </c>
      <c r="AB7" s="76"/>
      <c r="AC7" s="47">
        <f t="shared" si="9"/>
        <v>4418200</v>
      </c>
      <c r="AD7" s="60">
        <f t="shared" si="10"/>
        <v>-1.3023567519267254E-2</v>
      </c>
    </row>
    <row r="8" spans="1:30" s="20" customFormat="1" ht="15" customHeight="1" x14ac:dyDescent="0.2">
      <c r="A8" s="86"/>
      <c r="B8" s="42" t="s">
        <v>121</v>
      </c>
      <c r="C8" s="78"/>
      <c r="D8" s="43">
        <v>359100</v>
      </c>
      <c r="E8" s="43">
        <v>637900</v>
      </c>
      <c r="F8" s="43">
        <v>850500</v>
      </c>
      <c r="G8" s="43">
        <v>436700</v>
      </c>
      <c r="H8" s="43">
        <v>165700</v>
      </c>
      <c r="I8" s="43">
        <v>419500</v>
      </c>
      <c r="J8" s="43">
        <v>358700</v>
      </c>
      <c r="K8" s="43">
        <v>265700</v>
      </c>
      <c r="L8" s="43">
        <v>739300</v>
      </c>
      <c r="M8" s="43">
        <v>280500</v>
      </c>
      <c r="N8" s="43">
        <v>635900</v>
      </c>
      <c r="O8" s="43">
        <v>577300</v>
      </c>
      <c r="P8" s="87"/>
      <c r="Q8" s="43">
        <f t="shared" si="1"/>
        <v>1847500</v>
      </c>
      <c r="R8" s="88">
        <f t="shared" si="2"/>
        <v>0.93273354953447019</v>
      </c>
      <c r="S8" s="89"/>
      <c r="T8" s="43">
        <f t="shared" si="3"/>
        <v>1021900</v>
      </c>
      <c r="U8" s="54">
        <f t="shared" si="4"/>
        <v>0.18894706224549163</v>
      </c>
      <c r="V8" s="58"/>
      <c r="W8" s="43">
        <f t="shared" si="5"/>
        <v>1363700</v>
      </c>
      <c r="X8" s="54">
        <f t="shared" si="6"/>
        <v>0.41447982574421749</v>
      </c>
      <c r="Y8" s="90"/>
      <c r="Z8" s="47">
        <f t="shared" si="7"/>
        <v>1493700</v>
      </c>
      <c r="AA8" s="60">
        <f t="shared" si="8"/>
        <v>0.16051588843135733</v>
      </c>
      <c r="AB8" s="76"/>
      <c r="AC8" s="47">
        <f t="shared" si="9"/>
        <v>5726800</v>
      </c>
      <c r="AD8" s="60">
        <f t="shared" si="10"/>
        <v>0.40825259430482475</v>
      </c>
    </row>
    <row r="9" spans="1:30" ht="15" customHeight="1" x14ac:dyDescent="0.2">
      <c r="A9" s="11"/>
      <c r="B9" s="42" t="s">
        <v>122</v>
      </c>
      <c r="C9" s="76"/>
      <c r="D9" s="43">
        <v>268100</v>
      </c>
      <c r="E9" s="43">
        <v>292700</v>
      </c>
      <c r="F9" s="43">
        <v>863100</v>
      </c>
      <c r="G9" s="43">
        <v>310300</v>
      </c>
      <c r="H9" s="43">
        <v>430200</v>
      </c>
      <c r="I9" s="43">
        <v>615900</v>
      </c>
      <c r="J9" s="43">
        <v>425500</v>
      </c>
      <c r="K9" s="43">
        <v>371300</v>
      </c>
      <c r="L9" s="43">
        <v>503300</v>
      </c>
      <c r="M9" s="43">
        <v>487100</v>
      </c>
      <c r="N9" s="43">
        <v>458300</v>
      </c>
      <c r="O9" s="43">
        <v>484400</v>
      </c>
      <c r="P9" s="72"/>
      <c r="Q9" s="43">
        <f t="shared" si="1"/>
        <v>1423900</v>
      </c>
      <c r="R9" s="83">
        <f t="shared" si="2"/>
        <v>0.21951010620075362</v>
      </c>
      <c r="S9" s="84"/>
      <c r="T9" s="43">
        <f t="shared" si="3"/>
        <v>1356400</v>
      </c>
      <c r="U9" s="45">
        <f t="shared" si="4"/>
        <v>0.24588959309267944</v>
      </c>
      <c r="V9" s="49"/>
      <c r="W9" s="43">
        <f t="shared" si="5"/>
        <v>1300100</v>
      </c>
      <c r="X9" s="45">
        <f t="shared" si="6"/>
        <v>0.5232571763327476</v>
      </c>
      <c r="Y9" s="85"/>
      <c r="Z9" s="47">
        <f t="shared" si="7"/>
        <v>1429800</v>
      </c>
      <c r="AA9" s="60">
        <f t="shared" si="8"/>
        <v>0.1151146467009827</v>
      </c>
      <c r="AB9" s="76"/>
      <c r="AC9" s="47">
        <f t="shared" si="9"/>
        <v>5510200</v>
      </c>
      <c r="AD9" s="60">
        <f t="shared" si="10"/>
        <v>0.25459927140255001</v>
      </c>
    </row>
    <row r="10" spans="1:30" s="20" customFormat="1" ht="15" customHeight="1" x14ac:dyDescent="0.2">
      <c r="A10" s="86"/>
      <c r="B10" s="42" t="s">
        <v>123</v>
      </c>
      <c r="C10" s="78"/>
      <c r="D10" s="100">
        <v>369800</v>
      </c>
      <c r="E10" s="100">
        <v>366100</v>
      </c>
      <c r="F10" s="100">
        <v>690300</v>
      </c>
      <c r="G10" s="100">
        <v>193100</v>
      </c>
      <c r="H10" s="100">
        <v>500700</v>
      </c>
      <c r="I10" s="100">
        <v>429400</v>
      </c>
      <c r="J10" s="100">
        <v>350600</v>
      </c>
      <c r="K10" s="100">
        <v>388700</v>
      </c>
      <c r="L10" s="100">
        <v>621300</v>
      </c>
      <c r="M10" s="100">
        <v>306700</v>
      </c>
      <c r="N10" s="100">
        <v>527700</v>
      </c>
      <c r="O10" s="100">
        <v>529600</v>
      </c>
      <c r="P10" s="87"/>
      <c r="Q10" s="100">
        <f t="shared" si="1"/>
        <v>1426200</v>
      </c>
      <c r="R10" s="106">
        <f t="shared" si="2"/>
        <v>0.46067185579680459</v>
      </c>
      <c r="S10" s="89"/>
      <c r="T10" s="100">
        <f t="shared" si="3"/>
        <v>1123200</v>
      </c>
      <c r="U10" s="107">
        <f t="shared" si="4"/>
        <v>0.16866090937467493</v>
      </c>
      <c r="V10" s="58"/>
      <c r="W10" s="100">
        <f t="shared" si="5"/>
        <v>1360600</v>
      </c>
      <c r="X10" s="107">
        <f t="shared" si="6"/>
        <v>0.32354085603112837</v>
      </c>
      <c r="Y10" s="90"/>
      <c r="Z10" s="108">
        <f t="shared" si="7"/>
        <v>1364000</v>
      </c>
      <c r="AA10" s="109">
        <f t="shared" si="8"/>
        <v>-0.20084368408718067</v>
      </c>
      <c r="AB10" s="76"/>
      <c r="AC10" s="108">
        <f t="shared" si="9"/>
        <v>5274000</v>
      </c>
      <c r="AD10" s="109">
        <f t="shared" si="10"/>
        <v>0.12878025811698746</v>
      </c>
    </row>
    <row r="11" spans="1:30" s="20" customFormat="1" ht="15" customHeight="1" thickBot="1" x14ac:dyDescent="0.25">
      <c r="A11" s="86"/>
      <c r="B11" s="42" t="s">
        <v>124</v>
      </c>
      <c r="C11" s="78"/>
      <c r="D11" s="100">
        <v>275000</v>
      </c>
      <c r="E11" s="100">
        <v>295500</v>
      </c>
      <c r="F11" s="100">
        <v>695900</v>
      </c>
      <c r="G11" s="100">
        <v>248500</v>
      </c>
      <c r="H11" s="100">
        <v>480700</v>
      </c>
      <c r="I11" s="100">
        <v>889000</v>
      </c>
      <c r="J11" s="100">
        <v>664700</v>
      </c>
      <c r="K11" s="100">
        <v>672900</v>
      </c>
      <c r="L11" s="100">
        <v>530500</v>
      </c>
      <c r="M11" s="100">
        <v>451300</v>
      </c>
      <c r="N11" s="100">
        <v>460100</v>
      </c>
      <c r="O11" s="100">
        <v>457900</v>
      </c>
      <c r="P11" s="87"/>
      <c r="Q11" s="43">
        <f t="shared" si="1"/>
        <v>1266400</v>
      </c>
      <c r="R11" s="91">
        <f t="shared" si="2"/>
        <v>0.34666099532113992</v>
      </c>
      <c r="S11" s="89"/>
      <c r="T11" s="43">
        <f t="shared" si="3"/>
        <v>1618200</v>
      </c>
      <c r="U11" s="54">
        <f t="shared" si="4"/>
        <v>0.5012524352908434</v>
      </c>
      <c r="V11" s="58"/>
      <c r="W11" s="43">
        <f t="shared" si="5"/>
        <v>1868100</v>
      </c>
      <c r="X11" s="54">
        <f t="shared" si="6"/>
        <v>0.94209377274144912</v>
      </c>
      <c r="Y11" s="90"/>
      <c r="Z11" s="47">
        <f t="shared" si="7"/>
        <v>1369300</v>
      </c>
      <c r="AA11" s="60">
        <f t="shared" si="8"/>
        <v>0.12820301557221714</v>
      </c>
      <c r="AB11" s="76"/>
      <c r="AC11" s="47">
        <f t="shared" si="9"/>
        <v>6122000</v>
      </c>
      <c r="AD11" s="60">
        <f t="shared" si="10"/>
        <v>0.4597391449486159</v>
      </c>
    </row>
    <row r="12" spans="1:30" ht="15" customHeight="1" x14ac:dyDescent="0.2">
      <c r="B12" s="62" t="s">
        <v>62</v>
      </c>
      <c r="C12" s="76"/>
      <c r="D12" s="64">
        <f t="shared" ref="D12:O12" si="11">SUM(D6:D11)</f>
        <v>1941300</v>
      </c>
      <c r="E12" s="64">
        <f t="shared" si="11"/>
        <v>2142800</v>
      </c>
      <c r="F12" s="64">
        <f t="shared" si="11"/>
        <v>4526400</v>
      </c>
      <c r="G12" s="64">
        <f t="shared" si="11"/>
        <v>1918300</v>
      </c>
      <c r="H12" s="64">
        <f t="shared" si="11"/>
        <v>2210300</v>
      </c>
      <c r="I12" s="64">
        <f t="shared" si="11"/>
        <v>3257800</v>
      </c>
      <c r="J12" s="64">
        <f t="shared" si="11"/>
        <v>2767500</v>
      </c>
      <c r="K12" s="64">
        <f t="shared" si="11"/>
        <v>2402900</v>
      </c>
      <c r="L12" s="64">
        <f t="shared" si="11"/>
        <v>3205200</v>
      </c>
      <c r="M12" s="64">
        <f t="shared" si="11"/>
        <v>2285700</v>
      </c>
      <c r="N12" s="64">
        <f t="shared" si="11"/>
        <v>2832500</v>
      </c>
      <c r="O12" s="64">
        <f t="shared" si="11"/>
        <v>3032800</v>
      </c>
      <c r="P12" s="75"/>
      <c r="Q12" s="64">
        <f>SUM(Q6:Q11)</f>
        <v>8610500</v>
      </c>
      <c r="R12" s="94">
        <f t="shared" si="2"/>
        <v>0.47318984396386532</v>
      </c>
      <c r="S12" s="95"/>
      <c r="T12" s="64">
        <f>SUM(T6:T11)</f>
        <v>7386400</v>
      </c>
      <c r="U12" s="65">
        <f t="shared" si="4"/>
        <v>0.31138925876608958</v>
      </c>
      <c r="V12" s="49"/>
      <c r="W12" s="64">
        <f>SUM(W6:W11)</f>
        <v>8375600</v>
      </c>
      <c r="X12" s="65">
        <f t="shared" si="6"/>
        <v>0.36713241055105761</v>
      </c>
      <c r="Y12" s="96"/>
      <c r="Z12" s="67">
        <f>SUM(Z6:Z11)</f>
        <v>8151000</v>
      </c>
      <c r="AA12" s="68">
        <f t="shared" si="8"/>
        <v>4.4852648985399535E-2</v>
      </c>
      <c r="AB12" s="76"/>
      <c r="AC12" s="67">
        <f>SUM(AC6:AC11)</f>
        <v>32523500</v>
      </c>
      <c r="AD12" s="68">
        <f t="shared" si="10"/>
        <v>0.28021082630054162</v>
      </c>
    </row>
    <row r="13" spans="1:30" ht="24.95" customHeight="1" x14ac:dyDescent="0.2"/>
    <row r="14" spans="1:30" ht="15" customHeight="1" x14ac:dyDescent="0.2">
      <c r="A14" s="30">
        <v>2021</v>
      </c>
      <c r="B14" s="32" t="s">
        <v>15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80"/>
      <c r="Q14" s="145" t="s">
        <v>63</v>
      </c>
      <c r="R14" s="145"/>
      <c r="S14" s="80"/>
      <c r="T14" s="145" t="s">
        <v>77</v>
      </c>
      <c r="U14" s="145"/>
      <c r="W14" s="145" t="s">
        <v>78</v>
      </c>
      <c r="X14" s="145"/>
      <c r="Y14" s="80"/>
      <c r="Z14" s="145" t="s">
        <v>79</v>
      </c>
      <c r="AA14" s="145"/>
      <c r="AC14" s="145" t="s">
        <v>64</v>
      </c>
      <c r="AD14" s="145"/>
    </row>
    <row r="15" spans="1:30" ht="15" hidden="1" customHeight="1" outlineLevel="1" x14ac:dyDescent="0.2">
      <c r="B15" s="37" t="s">
        <v>118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81"/>
      <c r="Q15" s="39" t="s">
        <v>41</v>
      </c>
      <c r="R15" s="39" t="s">
        <v>76</v>
      </c>
      <c r="S15" s="82"/>
      <c r="T15" s="39" t="s">
        <v>41</v>
      </c>
      <c r="U15" s="39" t="s">
        <v>76</v>
      </c>
      <c r="W15" s="39" t="s">
        <v>41</v>
      </c>
      <c r="X15" s="39" t="s">
        <v>76</v>
      </c>
      <c r="Y15" s="82"/>
      <c r="Z15" s="39" t="s">
        <v>41</v>
      </c>
      <c r="AA15" s="39" t="s">
        <v>76</v>
      </c>
      <c r="AC15" s="39" t="s">
        <v>41</v>
      </c>
      <c r="AD15" s="39" t="s">
        <v>76</v>
      </c>
    </row>
    <row r="16" spans="1:30" ht="15" hidden="1" customHeight="1" outlineLevel="1" x14ac:dyDescent="0.2">
      <c r="A16" s="11"/>
      <c r="B16" s="42" t="s">
        <v>120</v>
      </c>
      <c r="C16" s="76"/>
      <c r="D16" s="43">
        <v>326500</v>
      </c>
      <c r="E16" s="43">
        <v>130600</v>
      </c>
      <c r="F16" s="43">
        <v>444700</v>
      </c>
      <c r="G16" s="43">
        <v>150500</v>
      </c>
      <c r="H16" s="43">
        <v>260500</v>
      </c>
      <c r="I16" s="43">
        <v>298400</v>
      </c>
      <c r="J16" s="43">
        <v>397600</v>
      </c>
      <c r="K16" s="43">
        <v>347500</v>
      </c>
      <c r="L16" s="43">
        <v>461700</v>
      </c>
      <c r="M16" s="43">
        <v>211300</v>
      </c>
      <c r="N16" s="43">
        <v>305100</v>
      </c>
      <c r="O16" s="43">
        <v>269100</v>
      </c>
      <c r="P16" s="72"/>
      <c r="Q16" s="43">
        <f t="shared" ref="Q16:Q21" si="13">SUM(D16:F16)</f>
        <v>901800</v>
      </c>
      <c r="R16" s="83">
        <f t="shared" ref="R16:R22" si="14">IFERROR(Q16/Q26-1,0)</f>
        <v>-1.1951248372973566E-2</v>
      </c>
      <c r="S16" s="84"/>
      <c r="T16" s="43">
        <f t="shared" ref="T16:T21" si="15">SUM(G16:I16)</f>
        <v>709400</v>
      </c>
      <c r="U16" s="45">
        <f t="shared" ref="U16:U22" si="16">IFERROR(T16/T26-1,0)</f>
        <v>-0.25716499649210989</v>
      </c>
      <c r="V16" s="49"/>
      <c r="W16" s="43">
        <f t="shared" ref="W16:W21" si="17">SUM(J16:L16)</f>
        <v>1206800</v>
      </c>
      <c r="X16" s="45">
        <f t="shared" ref="X16:X22" si="18">IFERROR(W16/W26-1,0)</f>
        <v>0.18000676636296253</v>
      </c>
      <c r="Y16" s="85"/>
      <c r="Z16" s="43">
        <f t="shared" ref="Z16:Z21" si="19">SUM(M16:O16)</f>
        <v>785500</v>
      </c>
      <c r="AA16" s="45">
        <f t="shared" ref="AA16:AA22" si="20">IFERROR(Z16/Z26-1,0)</f>
        <v>5.8635892747154195E-3</v>
      </c>
      <c r="AB16" s="49"/>
      <c r="AC16" s="43">
        <f t="shared" ref="AC16:AC21" si="21">Q16+T16+W16+Z16</f>
        <v>3603500</v>
      </c>
      <c r="AD16" s="45">
        <f t="shared" ref="AD16:AD22" si="22">IFERROR(AC16/AC26-1,0)</f>
        <v>-1.847425656949464E-2</v>
      </c>
    </row>
    <row r="17" spans="1:30" s="20" customFormat="1" ht="15" hidden="1" customHeight="1" outlineLevel="1" x14ac:dyDescent="0.2">
      <c r="A17" s="86"/>
      <c r="B17" s="42" t="s">
        <v>119</v>
      </c>
      <c r="C17" s="78"/>
      <c r="D17" s="43">
        <v>229700</v>
      </c>
      <c r="E17" s="43">
        <v>202700</v>
      </c>
      <c r="F17" s="43">
        <v>470300</v>
      </c>
      <c r="G17" s="43">
        <v>227100</v>
      </c>
      <c r="H17" s="43">
        <v>282900</v>
      </c>
      <c r="I17" s="43">
        <v>425900</v>
      </c>
      <c r="J17" s="43">
        <v>282000</v>
      </c>
      <c r="K17" s="43">
        <v>272300</v>
      </c>
      <c r="L17" s="43">
        <v>557800</v>
      </c>
      <c r="M17" s="43">
        <v>583000</v>
      </c>
      <c r="N17" s="43">
        <v>486700</v>
      </c>
      <c r="O17" s="43">
        <v>456100</v>
      </c>
      <c r="P17" s="87"/>
      <c r="Q17" s="43">
        <f t="shared" si="13"/>
        <v>902700</v>
      </c>
      <c r="R17" s="88">
        <f t="shared" si="14"/>
        <v>0.29016490442746523</v>
      </c>
      <c r="S17" s="89"/>
      <c r="T17" s="43">
        <f t="shared" si="15"/>
        <v>935900</v>
      </c>
      <c r="U17" s="54">
        <f t="shared" si="16"/>
        <v>-8.6398277247226929E-2</v>
      </c>
      <c r="V17" s="58"/>
      <c r="W17" s="43">
        <f t="shared" si="17"/>
        <v>1112100</v>
      </c>
      <c r="X17" s="54">
        <f t="shared" si="18"/>
        <v>0.37035928033033527</v>
      </c>
      <c r="Y17" s="90"/>
      <c r="Z17" s="43">
        <f t="shared" si="19"/>
        <v>1525800</v>
      </c>
      <c r="AA17" s="45">
        <f t="shared" si="20"/>
        <v>0.99080924086208388</v>
      </c>
      <c r="AB17" s="49"/>
      <c r="AC17" s="43">
        <f t="shared" si="21"/>
        <v>4476500</v>
      </c>
      <c r="AD17" s="45">
        <f t="shared" si="22"/>
        <v>0.35567463324254112</v>
      </c>
    </row>
    <row r="18" spans="1:30" s="20" customFormat="1" ht="15" hidden="1" customHeight="1" outlineLevel="1" x14ac:dyDescent="0.2">
      <c r="A18" s="86"/>
      <c r="B18" s="42" t="s">
        <v>121</v>
      </c>
      <c r="C18" s="78"/>
      <c r="D18" s="43">
        <v>61000</v>
      </c>
      <c r="E18" s="43">
        <v>357600</v>
      </c>
      <c r="F18" s="43">
        <v>537300</v>
      </c>
      <c r="G18" s="43">
        <v>210500</v>
      </c>
      <c r="H18" s="43">
        <v>302900</v>
      </c>
      <c r="I18" s="43">
        <v>346100</v>
      </c>
      <c r="J18" s="43">
        <v>244400</v>
      </c>
      <c r="K18" s="43">
        <v>248200</v>
      </c>
      <c r="L18" s="43">
        <v>471500</v>
      </c>
      <c r="M18" s="43">
        <v>309800</v>
      </c>
      <c r="N18" s="43">
        <v>401400</v>
      </c>
      <c r="O18" s="43">
        <v>575900</v>
      </c>
      <c r="P18" s="87"/>
      <c r="Q18" s="43">
        <f t="shared" si="13"/>
        <v>955900</v>
      </c>
      <c r="R18" s="88">
        <f t="shared" si="14"/>
        <v>0.1973655202821869</v>
      </c>
      <c r="S18" s="89"/>
      <c r="T18" s="43">
        <f t="shared" si="15"/>
        <v>859500</v>
      </c>
      <c r="U18" s="54">
        <f t="shared" si="16"/>
        <v>-0.12057756413798182</v>
      </c>
      <c r="V18" s="58"/>
      <c r="W18" s="43">
        <f t="shared" si="17"/>
        <v>964100</v>
      </c>
      <c r="X18" s="54">
        <f t="shared" si="18"/>
        <v>0.11009784889036278</v>
      </c>
      <c r="Y18" s="90"/>
      <c r="Z18" s="43">
        <f t="shared" si="19"/>
        <v>1287100</v>
      </c>
      <c r="AA18" s="45">
        <f t="shared" si="20"/>
        <v>0.33496794562632304</v>
      </c>
      <c r="AB18" s="49"/>
      <c r="AC18" s="43">
        <f t="shared" si="21"/>
        <v>4066600</v>
      </c>
      <c r="AD18" s="45">
        <f t="shared" si="22"/>
        <v>0.12701053430320641</v>
      </c>
    </row>
    <row r="19" spans="1:30" ht="15" hidden="1" customHeight="1" outlineLevel="1" x14ac:dyDescent="0.2">
      <c r="A19" s="11"/>
      <c r="B19" s="42" t="s">
        <v>122</v>
      </c>
      <c r="C19" s="76"/>
      <c r="D19" s="43">
        <v>330700</v>
      </c>
      <c r="E19" s="43">
        <v>409600</v>
      </c>
      <c r="F19" s="43">
        <v>427300</v>
      </c>
      <c r="G19" s="43">
        <v>252700</v>
      </c>
      <c r="H19" s="43">
        <v>246300</v>
      </c>
      <c r="I19" s="43">
        <v>589700</v>
      </c>
      <c r="J19" s="43">
        <v>201000</v>
      </c>
      <c r="K19" s="43">
        <v>295700</v>
      </c>
      <c r="L19" s="43">
        <v>356800</v>
      </c>
      <c r="M19" s="43">
        <v>228600</v>
      </c>
      <c r="N19" s="43">
        <v>507400</v>
      </c>
      <c r="O19" s="43">
        <v>546200</v>
      </c>
      <c r="P19" s="72"/>
      <c r="Q19" s="43">
        <f t="shared" si="13"/>
        <v>1167600</v>
      </c>
      <c r="R19" s="83">
        <f t="shared" si="14"/>
        <v>0.21051518431431093</v>
      </c>
      <c r="S19" s="84"/>
      <c r="T19" s="43">
        <f t="shared" si="15"/>
        <v>1088700</v>
      </c>
      <c r="U19" s="45">
        <f t="shared" si="16"/>
        <v>0.31295699333210325</v>
      </c>
      <c r="V19" s="49"/>
      <c r="W19" s="43">
        <f t="shared" si="17"/>
        <v>853500</v>
      </c>
      <c r="X19" s="45">
        <f t="shared" si="18"/>
        <v>-0.1503074722169957</v>
      </c>
      <c r="Y19" s="85"/>
      <c r="Z19" s="43">
        <f t="shared" si="19"/>
        <v>1282200</v>
      </c>
      <c r="AA19" s="45">
        <f t="shared" si="20"/>
        <v>0.45479548107983003</v>
      </c>
      <c r="AB19" s="49"/>
      <c r="AC19" s="43">
        <f t="shared" si="21"/>
        <v>4392000</v>
      </c>
      <c r="AD19" s="45">
        <f t="shared" si="22"/>
        <v>0.19361221789293204</v>
      </c>
    </row>
    <row r="20" spans="1:30" s="20" customFormat="1" ht="15" hidden="1" customHeight="1" outlineLevel="1" x14ac:dyDescent="0.2">
      <c r="A20" s="86"/>
      <c r="B20" s="42" t="s">
        <v>123</v>
      </c>
      <c r="C20" s="78"/>
      <c r="D20" s="100">
        <v>178400</v>
      </c>
      <c r="E20" s="100">
        <v>310800</v>
      </c>
      <c r="F20" s="100">
        <v>487200</v>
      </c>
      <c r="G20" s="100">
        <v>296800</v>
      </c>
      <c r="H20" s="100">
        <v>209200</v>
      </c>
      <c r="I20" s="100">
        <v>455100</v>
      </c>
      <c r="J20" s="100">
        <v>235100</v>
      </c>
      <c r="K20" s="100">
        <v>410700</v>
      </c>
      <c r="L20" s="100">
        <v>382200</v>
      </c>
      <c r="M20" s="100">
        <v>562400</v>
      </c>
      <c r="N20" s="100">
        <v>603000</v>
      </c>
      <c r="O20" s="100">
        <v>541400</v>
      </c>
      <c r="P20" s="87"/>
      <c r="Q20" s="100">
        <f t="shared" si="13"/>
        <v>976400</v>
      </c>
      <c r="R20" s="106">
        <f t="shared" si="14"/>
        <v>1.527170787958565E-2</v>
      </c>
      <c r="S20" s="89"/>
      <c r="T20" s="100">
        <f t="shared" si="15"/>
        <v>961100</v>
      </c>
      <c r="U20" s="107">
        <f t="shared" si="16"/>
        <v>9.966933260105959E-2</v>
      </c>
      <c r="V20" s="58"/>
      <c r="W20" s="100">
        <f t="shared" si="17"/>
        <v>1028000</v>
      </c>
      <c r="X20" s="107">
        <f t="shared" si="18"/>
        <v>2.7973272694910012E-2</v>
      </c>
      <c r="Y20" s="90"/>
      <c r="Z20" s="100">
        <f t="shared" si="19"/>
        <v>1706800</v>
      </c>
      <c r="AA20" s="110">
        <f t="shared" si="20"/>
        <v>0.7661222813068147</v>
      </c>
      <c r="AB20" s="49"/>
      <c r="AC20" s="100">
        <f t="shared" si="21"/>
        <v>4672300</v>
      </c>
      <c r="AD20" s="110">
        <f t="shared" si="22"/>
        <v>0.22886058903670037</v>
      </c>
    </row>
    <row r="21" spans="1:30" s="20" customFormat="1" ht="15" hidden="1" customHeight="1" outlineLevel="1" thickBot="1" x14ac:dyDescent="0.25">
      <c r="A21" s="86"/>
      <c r="B21" s="42" t="s">
        <v>124</v>
      </c>
      <c r="C21" s="78"/>
      <c r="D21" s="100">
        <v>156500</v>
      </c>
      <c r="E21" s="100">
        <v>191300</v>
      </c>
      <c r="F21" s="100">
        <v>592600</v>
      </c>
      <c r="G21" s="100">
        <v>333700</v>
      </c>
      <c r="H21" s="100">
        <v>313400</v>
      </c>
      <c r="I21" s="100">
        <v>430800</v>
      </c>
      <c r="J21" s="100">
        <v>416400</v>
      </c>
      <c r="K21" s="100">
        <v>281800</v>
      </c>
      <c r="L21" s="100">
        <v>263700</v>
      </c>
      <c r="M21" s="100">
        <v>274500</v>
      </c>
      <c r="N21" s="100">
        <v>337000</v>
      </c>
      <c r="O21" s="100">
        <v>602200</v>
      </c>
      <c r="P21" s="87"/>
      <c r="Q21" s="43">
        <f t="shared" si="13"/>
        <v>940400</v>
      </c>
      <c r="R21" s="91">
        <f t="shared" si="14"/>
        <v>2.1726352478207867E-2</v>
      </c>
      <c r="S21" s="89"/>
      <c r="T21" s="43">
        <f t="shared" si="15"/>
        <v>1077900</v>
      </c>
      <c r="U21" s="54">
        <f t="shared" si="16"/>
        <v>0.53081875157108094</v>
      </c>
      <c r="V21" s="58"/>
      <c r="W21" s="43">
        <f t="shared" si="17"/>
        <v>961900</v>
      </c>
      <c r="X21" s="54">
        <f t="shared" si="18"/>
        <v>0.23778493245521259</v>
      </c>
      <c r="Y21" s="90"/>
      <c r="Z21" s="43">
        <f t="shared" si="19"/>
        <v>1213700</v>
      </c>
      <c r="AA21" s="45">
        <f t="shared" si="20"/>
        <v>5.6472581067753769E-2</v>
      </c>
      <c r="AB21" s="49"/>
      <c r="AC21" s="43">
        <f t="shared" si="21"/>
        <v>4193900</v>
      </c>
      <c r="AD21" s="45">
        <f t="shared" si="22"/>
        <v>0.18122289621692667</v>
      </c>
    </row>
    <row r="22" spans="1:30" ht="15" hidden="1" customHeight="1" outlineLevel="1" x14ac:dyDescent="0.2">
      <c r="B22" s="62" t="s">
        <v>62</v>
      </c>
      <c r="C22" s="76"/>
      <c r="D22" s="64">
        <f t="shared" ref="D22" si="23">SUM(D16:D21)</f>
        <v>1282800</v>
      </c>
      <c r="E22" s="64">
        <f t="shared" ref="E22:O22" si="24">SUM(E16:E21)</f>
        <v>1602600</v>
      </c>
      <c r="F22" s="64">
        <f t="shared" si="24"/>
        <v>2959400</v>
      </c>
      <c r="G22" s="64">
        <f t="shared" si="24"/>
        <v>1471300</v>
      </c>
      <c r="H22" s="64">
        <f t="shared" si="24"/>
        <v>1615200</v>
      </c>
      <c r="I22" s="64">
        <f t="shared" si="24"/>
        <v>2546000</v>
      </c>
      <c r="J22" s="64">
        <f t="shared" si="24"/>
        <v>1776500</v>
      </c>
      <c r="K22" s="64">
        <f t="shared" si="24"/>
        <v>1856200</v>
      </c>
      <c r="L22" s="64">
        <f t="shared" si="24"/>
        <v>2493700</v>
      </c>
      <c r="M22" s="64">
        <f t="shared" si="24"/>
        <v>2169600</v>
      </c>
      <c r="N22" s="64">
        <f t="shared" si="24"/>
        <v>2640600</v>
      </c>
      <c r="O22" s="64">
        <f t="shared" si="24"/>
        <v>2990900</v>
      </c>
      <c r="P22" s="75"/>
      <c r="Q22" s="64">
        <f>SUM(Q16:Q21)</f>
        <v>5844800</v>
      </c>
      <c r="R22" s="94">
        <f t="shared" si="14"/>
        <v>0.11173119112806251</v>
      </c>
      <c r="S22" s="95"/>
      <c r="T22" s="64">
        <f>SUM(T16:T21)</f>
        <v>5632500</v>
      </c>
      <c r="U22" s="65">
        <f t="shared" si="16"/>
        <v>5.0043595684838182E-2</v>
      </c>
      <c r="V22" s="49"/>
      <c r="W22" s="64">
        <f>SUM(W16:W21)</f>
        <v>6126400</v>
      </c>
      <c r="X22" s="65">
        <f t="shared" si="18"/>
        <v>0.11706988688536901</v>
      </c>
      <c r="Y22" s="96"/>
      <c r="Z22" s="64">
        <f>SUM(Z16:Z21)</f>
        <v>7801100</v>
      </c>
      <c r="AA22" s="65">
        <f t="shared" si="20"/>
        <v>0.41630088591652892</v>
      </c>
      <c r="AB22" s="49"/>
      <c r="AC22" s="64">
        <f>SUM(AC16:AC21)</f>
        <v>25404800</v>
      </c>
      <c r="AD22" s="65">
        <f t="shared" si="22"/>
        <v>0.17539295817252221</v>
      </c>
    </row>
    <row r="23" spans="1:30" ht="24.95" customHeight="1" collapsed="1" x14ac:dyDescent="0.2"/>
    <row r="24" spans="1:30" ht="15" customHeight="1" x14ac:dyDescent="0.2">
      <c r="A24" s="30">
        <v>2020</v>
      </c>
      <c r="B24" s="32" t="s">
        <v>15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80"/>
      <c r="Q24" s="145" t="s">
        <v>66</v>
      </c>
      <c r="R24" s="145"/>
      <c r="S24" s="80"/>
      <c r="T24" s="145" t="s">
        <v>80</v>
      </c>
      <c r="U24" s="145"/>
      <c r="W24" s="145" t="s">
        <v>81</v>
      </c>
      <c r="X24" s="145"/>
      <c r="Y24" s="80"/>
      <c r="Z24" s="145" t="s">
        <v>82</v>
      </c>
      <c r="AA24" s="145"/>
      <c r="AC24" s="145" t="s">
        <v>67</v>
      </c>
      <c r="AD24" s="145"/>
    </row>
    <row r="25" spans="1:30" ht="15" hidden="1" customHeight="1" outlineLevel="1" x14ac:dyDescent="0.2">
      <c r="B25" s="37" t="s">
        <v>118</v>
      </c>
      <c r="D25" s="39">
        <v>43831</v>
      </c>
      <c r="E25" s="39">
        <f>EOMONTH(D25,0)+1</f>
        <v>43862</v>
      </c>
      <c r="F25" s="39">
        <f t="shared" ref="F25:O25" si="25">EOMONTH(E25,0)+1</f>
        <v>43891</v>
      </c>
      <c r="G25" s="39">
        <f t="shared" si="25"/>
        <v>43922</v>
      </c>
      <c r="H25" s="39">
        <f t="shared" si="25"/>
        <v>43952</v>
      </c>
      <c r="I25" s="39">
        <f t="shared" si="25"/>
        <v>43983</v>
      </c>
      <c r="J25" s="39">
        <f t="shared" si="25"/>
        <v>44013</v>
      </c>
      <c r="K25" s="39">
        <f t="shared" si="25"/>
        <v>44044</v>
      </c>
      <c r="L25" s="39">
        <f t="shared" si="25"/>
        <v>44075</v>
      </c>
      <c r="M25" s="39">
        <f t="shared" si="25"/>
        <v>44105</v>
      </c>
      <c r="N25" s="39">
        <f t="shared" si="25"/>
        <v>44136</v>
      </c>
      <c r="O25" s="39">
        <f t="shared" si="25"/>
        <v>44166</v>
      </c>
      <c r="P25" s="81"/>
      <c r="Q25" s="39" t="s">
        <v>41</v>
      </c>
      <c r="R25" s="39" t="s">
        <v>76</v>
      </c>
      <c r="S25" s="82"/>
      <c r="T25" s="39" t="s">
        <v>41</v>
      </c>
      <c r="U25" s="39" t="s">
        <v>76</v>
      </c>
      <c r="W25" s="39" t="s">
        <v>41</v>
      </c>
      <c r="X25" s="39" t="s">
        <v>76</v>
      </c>
      <c r="Y25" s="82"/>
      <c r="Z25" s="39" t="s">
        <v>41</v>
      </c>
      <c r="AA25" s="39" t="s">
        <v>76</v>
      </c>
      <c r="AC25" s="39" t="s">
        <v>41</v>
      </c>
      <c r="AD25" s="39" t="s">
        <v>76</v>
      </c>
    </row>
    <row r="26" spans="1:30" ht="15" hidden="1" customHeight="1" outlineLevel="1" x14ac:dyDescent="0.2">
      <c r="A26" s="11"/>
      <c r="B26" s="42" t="s">
        <v>120</v>
      </c>
      <c r="C26" s="76"/>
      <c r="D26" s="43">
        <v>335502</v>
      </c>
      <c r="E26" s="43">
        <v>257904</v>
      </c>
      <c r="F26" s="43">
        <v>319302</v>
      </c>
      <c r="G26" s="43">
        <v>341577</v>
      </c>
      <c r="H26" s="43">
        <v>323514</v>
      </c>
      <c r="I26" s="43">
        <v>289899</v>
      </c>
      <c r="J26" s="43">
        <v>176661</v>
      </c>
      <c r="K26" s="43">
        <v>425655</v>
      </c>
      <c r="L26" s="43">
        <v>420390</v>
      </c>
      <c r="M26" s="43">
        <v>270216</v>
      </c>
      <c r="N26" s="43">
        <v>285687</v>
      </c>
      <c r="O26" s="43">
        <v>225018</v>
      </c>
      <c r="P26" s="72"/>
      <c r="Q26" s="43">
        <f t="shared" ref="Q26:Q31" si="26">SUM(D26:F26)</f>
        <v>912708</v>
      </c>
      <c r="R26" s="83">
        <f t="shared" ref="R26:R32" si="27">IFERROR(Q26/Q36-1,0)</f>
        <v>0</v>
      </c>
      <c r="S26" s="84"/>
      <c r="T26" s="43">
        <f t="shared" ref="T26:T31" si="28">SUM(G26:I26)</f>
        <v>954990</v>
      </c>
      <c r="U26" s="45">
        <f t="shared" ref="U26:U32" si="29">IFERROR(T26/T36-1,0)</f>
        <v>0</v>
      </c>
      <c r="V26" s="49"/>
      <c r="W26" s="43">
        <f t="shared" ref="W26:W31" si="30">SUM(J26:L26)</f>
        <v>1022706</v>
      </c>
      <c r="X26" s="45">
        <f t="shared" ref="X26:X32" si="31">IFERROR(W26/W36-1,0)</f>
        <v>0</v>
      </c>
      <c r="Y26" s="85"/>
      <c r="Z26" s="43">
        <f t="shared" ref="Z26:Z31" si="32">SUM(M26:O26)</f>
        <v>780921</v>
      </c>
      <c r="AA26" s="45">
        <f t="shared" ref="AA26:AA32" si="33">IFERROR(Z26/Z36-1,0)</f>
        <v>0</v>
      </c>
      <c r="AB26" s="49"/>
      <c r="AC26" s="43">
        <f t="shared" ref="AC26:AC31" si="34">Q26+T26+W26+Z26</f>
        <v>3671325</v>
      </c>
      <c r="AD26" s="45">
        <f t="shared" ref="AD26:AD32" si="35">IFERROR(AC26/AC36-1,0)</f>
        <v>0</v>
      </c>
    </row>
    <row r="27" spans="1:30" s="20" customFormat="1" ht="15" hidden="1" customHeight="1" outlineLevel="1" x14ac:dyDescent="0.2">
      <c r="A27" s="86"/>
      <c r="B27" s="42" t="s">
        <v>119</v>
      </c>
      <c r="C27" s="78"/>
      <c r="D27" s="43">
        <v>166212</v>
      </c>
      <c r="E27" s="43">
        <v>91368</v>
      </c>
      <c r="F27" s="43">
        <v>442098</v>
      </c>
      <c r="G27" s="43">
        <v>276048</v>
      </c>
      <c r="H27" s="43">
        <v>321894</v>
      </c>
      <c r="I27" s="43">
        <v>426465</v>
      </c>
      <c r="J27" s="43">
        <v>121662</v>
      </c>
      <c r="K27" s="43">
        <v>243000</v>
      </c>
      <c r="L27" s="43">
        <v>446877</v>
      </c>
      <c r="M27" s="43">
        <v>240327</v>
      </c>
      <c r="N27" s="43">
        <v>225828</v>
      </c>
      <c r="O27" s="43">
        <v>300267</v>
      </c>
      <c r="P27" s="87"/>
      <c r="Q27" s="43">
        <f t="shared" si="26"/>
        <v>699678</v>
      </c>
      <c r="R27" s="88">
        <f t="shared" si="27"/>
        <v>0</v>
      </c>
      <c r="S27" s="89"/>
      <c r="T27" s="43">
        <f t="shared" si="28"/>
        <v>1024407</v>
      </c>
      <c r="U27" s="54">
        <f t="shared" si="29"/>
        <v>0</v>
      </c>
      <c r="V27" s="58"/>
      <c r="W27" s="43">
        <f t="shared" si="30"/>
        <v>811539</v>
      </c>
      <c r="X27" s="54">
        <f t="shared" si="31"/>
        <v>0</v>
      </c>
      <c r="Y27" s="90"/>
      <c r="Z27" s="43">
        <f t="shared" si="32"/>
        <v>766422</v>
      </c>
      <c r="AA27" s="45">
        <f t="shared" si="33"/>
        <v>0</v>
      </c>
      <c r="AB27" s="49"/>
      <c r="AC27" s="43">
        <f t="shared" si="34"/>
        <v>3302046</v>
      </c>
      <c r="AD27" s="45">
        <f t="shared" si="35"/>
        <v>0</v>
      </c>
    </row>
    <row r="28" spans="1:30" s="20" customFormat="1" ht="15" hidden="1" customHeight="1" outlineLevel="1" x14ac:dyDescent="0.2">
      <c r="A28" s="86"/>
      <c r="B28" s="42" t="s">
        <v>121</v>
      </c>
      <c r="C28" s="78"/>
      <c r="D28" s="43">
        <v>155520</v>
      </c>
      <c r="E28" s="43">
        <v>233928</v>
      </c>
      <c r="F28" s="43">
        <v>408888</v>
      </c>
      <c r="G28" s="43">
        <v>397305</v>
      </c>
      <c r="H28" s="43">
        <v>258471</v>
      </c>
      <c r="I28" s="43">
        <v>321570</v>
      </c>
      <c r="J28" s="43">
        <v>298566</v>
      </c>
      <c r="K28" s="43">
        <v>270135</v>
      </c>
      <c r="L28" s="43">
        <v>299781</v>
      </c>
      <c r="M28" s="43">
        <v>303507</v>
      </c>
      <c r="N28" s="43">
        <v>168561</v>
      </c>
      <c r="O28" s="43">
        <v>492075</v>
      </c>
      <c r="P28" s="87"/>
      <c r="Q28" s="43">
        <f t="shared" si="26"/>
        <v>798336</v>
      </c>
      <c r="R28" s="88">
        <f t="shared" si="27"/>
        <v>0</v>
      </c>
      <c r="S28" s="89"/>
      <c r="T28" s="43">
        <f t="shared" si="28"/>
        <v>977346</v>
      </c>
      <c r="U28" s="54">
        <f t="shared" si="29"/>
        <v>0</v>
      </c>
      <c r="V28" s="58"/>
      <c r="W28" s="43">
        <f t="shared" si="30"/>
        <v>868482</v>
      </c>
      <c r="X28" s="54">
        <f t="shared" si="31"/>
        <v>0</v>
      </c>
      <c r="Y28" s="90"/>
      <c r="Z28" s="43">
        <f t="shared" si="32"/>
        <v>964143</v>
      </c>
      <c r="AA28" s="45">
        <f t="shared" si="33"/>
        <v>0</v>
      </c>
      <c r="AB28" s="49"/>
      <c r="AC28" s="43">
        <f t="shared" si="34"/>
        <v>3608307</v>
      </c>
      <c r="AD28" s="45">
        <f t="shared" si="35"/>
        <v>0</v>
      </c>
    </row>
    <row r="29" spans="1:30" ht="15" hidden="1" customHeight="1" outlineLevel="1" x14ac:dyDescent="0.2">
      <c r="A29" s="11"/>
      <c r="B29" s="42" t="s">
        <v>122</v>
      </c>
      <c r="C29" s="76"/>
      <c r="D29" s="43">
        <v>104166</v>
      </c>
      <c r="E29" s="43">
        <v>266328</v>
      </c>
      <c r="F29" s="43">
        <v>594054</v>
      </c>
      <c r="G29" s="43">
        <v>214164</v>
      </c>
      <c r="H29" s="43">
        <v>306504</v>
      </c>
      <c r="I29" s="43">
        <v>308529</v>
      </c>
      <c r="J29" s="43">
        <v>285930</v>
      </c>
      <c r="K29" s="43">
        <v>273132</v>
      </c>
      <c r="L29" s="43">
        <v>445419</v>
      </c>
      <c r="M29" s="43">
        <v>132921</v>
      </c>
      <c r="N29" s="43">
        <v>244701</v>
      </c>
      <c r="O29" s="43">
        <v>503739</v>
      </c>
      <c r="P29" s="72"/>
      <c r="Q29" s="43">
        <f t="shared" si="26"/>
        <v>964548</v>
      </c>
      <c r="R29" s="83">
        <f t="shared" si="27"/>
        <v>0</v>
      </c>
      <c r="S29" s="84"/>
      <c r="T29" s="43">
        <f t="shared" si="28"/>
        <v>829197</v>
      </c>
      <c r="U29" s="45">
        <f t="shared" si="29"/>
        <v>0</v>
      </c>
      <c r="V29" s="49"/>
      <c r="W29" s="43">
        <f t="shared" si="30"/>
        <v>1004481</v>
      </c>
      <c r="X29" s="45">
        <f t="shared" si="31"/>
        <v>0</v>
      </c>
      <c r="Y29" s="85"/>
      <c r="Z29" s="43">
        <f t="shared" si="32"/>
        <v>881361</v>
      </c>
      <c r="AA29" s="45">
        <f t="shared" si="33"/>
        <v>0</v>
      </c>
      <c r="AB29" s="49"/>
      <c r="AC29" s="43">
        <f t="shared" si="34"/>
        <v>3679587</v>
      </c>
      <c r="AD29" s="45">
        <f t="shared" si="35"/>
        <v>0</v>
      </c>
    </row>
    <row r="30" spans="1:30" s="20" customFormat="1" ht="15" hidden="1" customHeight="1" outlineLevel="1" x14ac:dyDescent="0.2">
      <c r="A30" s="86"/>
      <c r="B30" s="42" t="s">
        <v>123</v>
      </c>
      <c r="C30" s="78"/>
      <c r="D30" s="100">
        <v>378027</v>
      </c>
      <c r="E30" s="100">
        <v>276372</v>
      </c>
      <c r="F30" s="100">
        <v>307314</v>
      </c>
      <c r="G30" s="100">
        <v>219024</v>
      </c>
      <c r="H30" s="100">
        <v>189783</v>
      </c>
      <c r="I30" s="100">
        <v>465183</v>
      </c>
      <c r="J30" s="100">
        <v>344088</v>
      </c>
      <c r="K30" s="100">
        <v>167832</v>
      </c>
      <c r="L30" s="100">
        <v>488106</v>
      </c>
      <c r="M30" s="100">
        <v>244296</v>
      </c>
      <c r="N30" s="100">
        <v>345789</v>
      </c>
      <c r="O30" s="100">
        <v>376326</v>
      </c>
      <c r="P30" s="87"/>
      <c r="Q30" s="100">
        <f t="shared" si="26"/>
        <v>961713</v>
      </c>
      <c r="R30" s="106">
        <f t="shared" si="27"/>
        <v>0</v>
      </c>
      <c r="S30" s="89"/>
      <c r="T30" s="100">
        <f t="shared" si="28"/>
        <v>873990</v>
      </c>
      <c r="U30" s="107">
        <f t="shared" si="29"/>
        <v>0</v>
      </c>
      <c r="V30" s="58"/>
      <c r="W30" s="100">
        <f t="shared" si="30"/>
        <v>1000026</v>
      </c>
      <c r="X30" s="107">
        <f t="shared" si="31"/>
        <v>0</v>
      </c>
      <c r="Y30" s="90"/>
      <c r="Z30" s="100">
        <f t="shared" si="32"/>
        <v>966411</v>
      </c>
      <c r="AA30" s="110">
        <f t="shared" si="33"/>
        <v>0</v>
      </c>
      <c r="AB30" s="49"/>
      <c r="AC30" s="100">
        <f t="shared" si="34"/>
        <v>3802140</v>
      </c>
      <c r="AD30" s="110">
        <f t="shared" si="35"/>
        <v>0</v>
      </c>
    </row>
    <row r="31" spans="1:30" s="20" customFormat="1" ht="15" hidden="1" customHeight="1" outlineLevel="1" thickBot="1" x14ac:dyDescent="0.25">
      <c r="A31" s="86"/>
      <c r="B31" s="42" t="s">
        <v>124</v>
      </c>
      <c r="C31" s="78"/>
      <c r="D31" s="100">
        <v>113643</v>
      </c>
      <c r="E31" s="100">
        <v>258633</v>
      </c>
      <c r="F31" s="100">
        <v>548127</v>
      </c>
      <c r="G31" s="100">
        <v>202824</v>
      </c>
      <c r="H31" s="100">
        <v>237573</v>
      </c>
      <c r="I31" s="100">
        <v>263736</v>
      </c>
      <c r="J31" s="100">
        <v>225585</v>
      </c>
      <c r="K31" s="100">
        <v>122958</v>
      </c>
      <c r="L31" s="100">
        <v>428571</v>
      </c>
      <c r="M31" s="100">
        <v>218943</v>
      </c>
      <c r="N31" s="100">
        <v>382320</v>
      </c>
      <c r="O31" s="100">
        <v>547560</v>
      </c>
      <c r="P31" s="87"/>
      <c r="Q31" s="43">
        <f t="shared" si="26"/>
        <v>920403</v>
      </c>
      <c r="R31" s="91">
        <f t="shared" si="27"/>
        <v>0</v>
      </c>
      <c r="S31" s="89"/>
      <c r="T31" s="43">
        <f t="shared" si="28"/>
        <v>704133</v>
      </c>
      <c r="U31" s="54">
        <f t="shared" si="29"/>
        <v>0</v>
      </c>
      <c r="V31" s="58"/>
      <c r="W31" s="43">
        <f t="shared" si="30"/>
        <v>777114</v>
      </c>
      <c r="X31" s="54">
        <f t="shared" si="31"/>
        <v>0</v>
      </c>
      <c r="Y31" s="90"/>
      <c r="Z31" s="43">
        <f t="shared" si="32"/>
        <v>1148823</v>
      </c>
      <c r="AA31" s="45">
        <f t="shared" si="33"/>
        <v>0</v>
      </c>
      <c r="AB31" s="49"/>
      <c r="AC31" s="43">
        <f t="shared" si="34"/>
        <v>3550473</v>
      </c>
      <c r="AD31" s="45">
        <f t="shared" si="35"/>
        <v>0</v>
      </c>
    </row>
    <row r="32" spans="1:30" ht="15" hidden="1" customHeight="1" outlineLevel="1" x14ac:dyDescent="0.2">
      <c r="B32" s="62" t="s">
        <v>62</v>
      </c>
      <c r="C32" s="76"/>
      <c r="D32" s="64">
        <f t="shared" ref="D32" si="36">SUM(D26:D31)</f>
        <v>1253070</v>
      </c>
      <c r="E32" s="64">
        <f t="shared" ref="E32:O32" si="37">SUM(E26:E31)</f>
        <v>1384533</v>
      </c>
      <c r="F32" s="64">
        <f t="shared" si="37"/>
        <v>2619783</v>
      </c>
      <c r="G32" s="64">
        <f t="shared" si="37"/>
        <v>1650942</v>
      </c>
      <c r="H32" s="64">
        <f t="shared" si="37"/>
        <v>1637739</v>
      </c>
      <c r="I32" s="64">
        <f t="shared" si="37"/>
        <v>2075382</v>
      </c>
      <c r="J32" s="64">
        <f t="shared" si="37"/>
        <v>1452492</v>
      </c>
      <c r="K32" s="64">
        <f t="shared" si="37"/>
        <v>1502712</v>
      </c>
      <c r="L32" s="64">
        <f t="shared" si="37"/>
        <v>2529144</v>
      </c>
      <c r="M32" s="64">
        <f t="shared" si="37"/>
        <v>1410210</v>
      </c>
      <c r="N32" s="64">
        <f t="shared" si="37"/>
        <v>1652886</v>
      </c>
      <c r="O32" s="64">
        <f t="shared" si="37"/>
        <v>2444985</v>
      </c>
      <c r="P32" s="75"/>
      <c r="Q32" s="64">
        <f>SUM(Q26:Q31)</f>
        <v>5257386</v>
      </c>
      <c r="R32" s="94">
        <f t="shared" si="27"/>
        <v>0</v>
      </c>
      <c r="S32" s="95"/>
      <c r="T32" s="64">
        <f>SUM(T26:T31)</f>
        <v>5364063</v>
      </c>
      <c r="U32" s="65">
        <f t="shared" si="29"/>
        <v>0</v>
      </c>
      <c r="V32" s="49"/>
      <c r="W32" s="64">
        <f>SUM(W26:W31)</f>
        <v>5484348</v>
      </c>
      <c r="X32" s="65">
        <f t="shared" si="31"/>
        <v>0</v>
      </c>
      <c r="Y32" s="96"/>
      <c r="Z32" s="64">
        <f>SUM(Z26:Z31)</f>
        <v>5508081</v>
      </c>
      <c r="AA32" s="65">
        <f t="shared" si="33"/>
        <v>0</v>
      </c>
      <c r="AB32" s="49"/>
      <c r="AC32" s="64">
        <f>SUM(AC26:AC31)</f>
        <v>21613878</v>
      </c>
      <c r="AD32" s="65">
        <f t="shared" si="35"/>
        <v>0</v>
      </c>
    </row>
    <row r="33" ht="15" customHeight="1" collapsed="1" x14ac:dyDescent="0.2"/>
  </sheetData>
  <mergeCells count="15">
    <mergeCell ref="Q14:R14"/>
    <mergeCell ref="T14:U14"/>
    <mergeCell ref="W14:X14"/>
    <mergeCell ref="Z14:AA14"/>
    <mergeCell ref="AC14:AD14"/>
    <mergeCell ref="Q4:R4"/>
    <mergeCell ref="T4:U4"/>
    <mergeCell ref="W4:X4"/>
    <mergeCell ref="Z4:AA4"/>
    <mergeCell ref="AC4:AD4"/>
    <mergeCell ref="Q24:R24"/>
    <mergeCell ref="T24:U24"/>
    <mergeCell ref="W24:X24"/>
    <mergeCell ref="Z24:AA24"/>
    <mergeCell ref="AC24:AD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79EB-E027-46A7-9251-BA6B321A918F}">
  <dimension ref="A1:AD33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125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126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48</v>
      </c>
      <c r="C6" s="76"/>
      <c r="D6" s="43">
        <v>639500</v>
      </c>
      <c r="E6" s="43">
        <v>395800</v>
      </c>
      <c r="F6" s="43">
        <v>1759200</v>
      </c>
      <c r="G6" s="43">
        <v>541700</v>
      </c>
      <c r="H6" s="43">
        <v>804700</v>
      </c>
      <c r="I6" s="43">
        <v>1136500</v>
      </c>
      <c r="J6" s="43">
        <v>1014600</v>
      </c>
      <c r="K6" s="43">
        <v>750900</v>
      </c>
      <c r="L6" s="43">
        <v>1041700</v>
      </c>
      <c r="M6" s="43">
        <v>957100</v>
      </c>
      <c r="N6" s="43">
        <v>1401600</v>
      </c>
      <c r="O6" s="43">
        <v>924100</v>
      </c>
      <c r="P6" s="72"/>
      <c r="Q6" s="43">
        <f t="shared" ref="Q6:Q11" si="1">SUM(D6:F6)</f>
        <v>2794500</v>
      </c>
      <c r="R6" s="83">
        <f t="shared" ref="R6:R12" si="2">IFERROR(Q6/Q16-1,0)</f>
        <v>0.35339984502130961</v>
      </c>
      <c r="S6" s="84"/>
      <c r="T6" s="43">
        <f t="shared" ref="T6:T11" si="3">SUM(G6:I6)</f>
        <v>2482900</v>
      </c>
      <c r="U6" s="45">
        <f t="shared" ref="U6:U12" si="4">IFERROR(T6/T16-1,0)</f>
        <v>0.27583371871949036</v>
      </c>
      <c r="V6" s="49"/>
      <c r="W6" s="43">
        <f t="shared" ref="W6:W11" si="5">SUM(J6:L6)</f>
        <v>2807200</v>
      </c>
      <c r="X6" s="45">
        <f t="shared" ref="X6:X12" si="6">IFERROR(W6/W16-1,0)</f>
        <v>0.38183608171301997</v>
      </c>
      <c r="Y6" s="85"/>
      <c r="Z6" s="47">
        <f t="shared" ref="Z6:Z11" si="7">SUM(M6:O6)</f>
        <v>3282800</v>
      </c>
      <c r="AA6" s="60">
        <f t="shared" ref="AA6:AA12" si="8">IFERROR(Z6/Z16-1,0)</f>
        <v>0.31722975684134491</v>
      </c>
      <c r="AB6" s="76"/>
      <c r="AC6" s="47">
        <f t="shared" ref="AC6:AC11" si="9">Q6+T6+W6+Z6</f>
        <v>11367400</v>
      </c>
      <c r="AD6" s="60">
        <f t="shared" ref="AD6:AD12" si="10">IFERROR(AC6/AC16-1,0)</f>
        <v>0.33191948070208332</v>
      </c>
    </row>
    <row r="7" spans="1:30" s="20" customFormat="1" ht="15" customHeight="1" x14ac:dyDescent="0.2">
      <c r="A7" s="86"/>
      <c r="B7" s="42" t="s">
        <v>127</v>
      </c>
      <c r="C7" s="78"/>
      <c r="D7" s="43">
        <v>330800</v>
      </c>
      <c r="E7" s="43">
        <v>446800</v>
      </c>
      <c r="F7" s="43">
        <v>550300</v>
      </c>
      <c r="G7" s="43">
        <v>489500</v>
      </c>
      <c r="H7" s="43">
        <v>278400</v>
      </c>
      <c r="I7" s="43">
        <v>410600</v>
      </c>
      <c r="J7" s="43">
        <v>314300</v>
      </c>
      <c r="K7" s="43">
        <v>300300</v>
      </c>
      <c r="L7" s="43">
        <v>512500</v>
      </c>
      <c r="M7" s="43">
        <v>157400</v>
      </c>
      <c r="N7" s="43">
        <v>236300</v>
      </c>
      <c r="O7" s="43">
        <v>648700</v>
      </c>
      <c r="P7" s="87"/>
      <c r="Q7" s="43">
        <f t="shared" si="1"/>
        <v>1327900</v>
      </c>
      <c r="R7" s="88">
        <f t="shared" si="2"/>
        <v>0.5314265943951102</v>
      </c>
      <c r="S7" s="89"/>
      <c r="T7" s="43">
        <f t="shared" si="3"/>
        <v>1178500</v>
      </c>
      <c r="U7" s="54">
        <f t="shared" si="4"/>
        <v>0.4674386751338564</v>
      </c>
      <c r="V7" s="58"/>
      <c r="W7" s="43">
        <f t="shared" si="5"/>
        <v>1127100</v>
      </c>
      <c r="X7" s="54">
        <f t="shared" si="6"/>
        <v>0.25108225108225102</v>
      </c>
      <c r="Y7" s="90"/>
      <c r="Z7" s="47">
        <f t="shared" si="7"/>
        <v>1042400</v>
      </c>
      <c r="AA7" s="60">
        <f t="shared" si="8"/>
        <v>-0.23024664008270568</v>
      </c>
      <c r="AB7" s="76"/>
      <c r="AC7" s="47">
        <f t="shared" si="9"/>
        <v>4675900</v>
      </c>
      <c r="AD7" s="60">
        <f t="shared" si="10"/>
        <v>0.19122105316791083</v>
      </c>
    </row>
    <row r="8" spans="1:30" s="20" customFormat="1" ht="15" customHeight="1" x14ac:dyDescent="0.2">
      <c r="A8" s="86"/>
      <c r="B8" s="42" t="s">
        <v>128</v>
      </c>
      <c r="C8" s="78"/>
      <c r="D8" s="43">
        <v>223200</v>
      </c>
      <c r="E8" s="43">
        <v>388600</v>
      </c>
      <c r="F8" s="43">
        <v>557400</v>
      </c>
      <c r="G8" s="43">
        <v>137800</v>
      </c>
      <c r="H8" s="43">
        <v>510500</v>
      </c>
      <c r="I8" s="43">
        <v>414900</v>
      </c>
      <c r="J8" s="43">
        <v>321500</v>
      </c>
      <c r="K8" s="43">
        <v>175900</v>
      </c>
      <c r="L8" s="43">
        <v>419700</v>
      </c>
      <c r="M8" s="43">
        <v>390500</v>
      </c>
      <c r="N8" s="43">
        <v>520000</v>
      </c>
      <c r="O8" s="43">
        <v>342700</v>
      </c>
      <c r="P8" s="87"/>
      <c r="Q8" s="43">
        <f t="shared" si="1"/>
        <v>1169200</v>
      </c>
      <c r="R8" s="88">
        <f t="shared" si="2"/>
        <v>0.60935994494150036</v>
      </c>
      <c r="S8" s="89"/>
      <c r="T8" s="43">
        <f t="shared" si="3"/>
        <v>1063200</v>
      </c>
      <c r="U8" s="54">
        <f t="shared" si="4"/>
        <v>0.27819187304640547</v>
      </c>
      <c r="V8" s="58"/>
      <c r="W8" s="43">
        <f t="shared" si="5"/>
        <v>917100</v>
      </c>
      <c r="X8" s="54">
        <f t="shared" si="6"/>
        <v>0.20306965761511209</v>
      </c>
      <c r="Y8" s="90"/>
      <c r="Z8" s="47">
        <f t="shared" si="7"/>
        <v>1253200</v>
      </c>
      <c r="AA8" s="60">
        <f t="shared" si="8"/>
        <v>5.2755376344086002E-2</v>
      </c>
      <c r="AB8" s="76"/>
      <c r="AC8" s="47">
        <f t="shared" si="9"/>
        <v>4402700</v>
      </c>
      <c r="AD8" s="60">
        <f t="shared" si="10"/>
        <v>0.25397322700085456</v>
      </c>
    </row>
    <row r="9" spans="1:30" ht="15" customHeight="1" x14ac:dyDescent="0.2">
      <c r="A9" s="11"/>
      <c r="B9" s="42" t="s">
        <v>129</v>
      </c>
      <c r="C9" s="76"/>
      <c r="D9" s="43">
        <v>341800</v>
      </c>
      <c r="E9" s="43">
        <v>118000</v>
      </c>
      <c r="F9" s="43">
        <v>420500</v>
      </c>
      <c r="G9" s="43">
        <v>267500</v>
      </c>
      <c r="H9" s="43">
        <v>229100</v>
      </c>
      <c r="I9" s="43">
        <v>177600</v>
      </c>
      <c r="J9" s="43">
        <v>129300</v>
      </c>
      <c r="K9" s="43">
        <v>241400</v>
      </c>
      <c r="L9" s="43">
        <v>230000</v>
      </c>
      <c r="M9" s="43">
        <v>173300</v>
      </c>
      <c r="N9" s="43">
        <v>165300</v>
      </c>
      <c r="O9" s="43">
        <v>218600</v>
      </c>
      <c r="P9" s="72"/>
      <c r="Q9" s="43">
        <f t="shared" si="1"/>
        <v>880300</v>
      </c>
      <c r="R9" s="83">
        <f t="shared" si="2"/>
        <v>0.62807471795820224</v>
      </c>
      <c r="S9" s="84"/>
      <c r="T9" s="43">
        <f t="shared" si="3"/>
        <v>674200</v>
      </c>
      <c r="U9" s="45">
        <f t="shared" si="4"/>
        <v>0.13673916708818079</v>
      </c>
      <c r="V9" s="49"/>
      <c r="W9" s="43">
        <f t="shared" si="5"/>
        <v>600700</v>
      </c>
      <c r="X9" s="45">
        <f t="shared" si="6"/>
        <v>-0.1053023532916294</v>
      </c>
      <c r="Y9" s="85"/>
      <c r="Z9" s="47">
        <f t="shared" si="7"/>
        <v>557200</v>
      </c>
      <c r="AA9" s="60">
        <f t="shared" si="8"/>
        <v>-0.42163172098816692</v>
      </c>
      <c r="AB9" s="76"/>
      <c r="AC9" s="47">
        <f t="shared" si="9"/>
        <v>2712400</v>
      </c>
      <c r="AD9" s="60">
        <f t="shared" si="10"/>
        <v>-2.0299068121072072E-2</v>
      </c>
    </row>
    <row r="10" spans="1:30" s="20" customFormat="1" ht="15" customHeight="1" x14ac:dyDescent="0.2">
      <c r="A10" s="86"/>
      <c r="B10" s="42" t="s">
        <v>130</v>
      </c>
      <c r="C10" s="78"/>
      <c r="D10" s="100">
        <v>196200</v>
      </c>
      <c r="E10" s="100">
        <v>439800</v>
      </c>
      <c r="F10" s="100">
        <v>664300</v>
      </c>
      <c r="G10" s="100">
        <v>294000</v>
      </c>
      <c r="H10" s="100">
        <v>118000</v>
      </c>
      <c r="I10" s="100">
        <v>626600</v>
      </c>
      <c r="J10" s="100">
        <v>579100</v>
      </c>
      <c r="K10" s="100">
        <v>513300</v>
      </c>
      <c r="L10" s="100">
        <v>454700</v>
      </c>
      <c r="M10" s="100">
        <v>177500</v>
      </c>
      <c r="N10" s="100">
        <v>283500</v>
      </c>
      <c r="O10" s="100">
        <v>560500</v>
      </c>
      <c r="P10" s="87"/>
      <c r="Q10" s="100">
        <f t="shared" si="1"/>
        <v>1300300</v>
      </c>
      <c r="R10" s="106">
        <f t="shared" si="2"/>
        <v>0.50986994890849968</v>
      </c>
      <c r="S10" s="89"/>
      <c r="T10" s="100">
        <f t="shared" si="3"/>
        <v>1038600</v>
      </c>
      <c r="U10" s="107">
        <f t="shared" si="4"/>
        <v>0.31169487244253591</v>
      </c>
      <c r="V10" s="58"/>
      <c r="W10" s="100">
        <f t="shared" si="5"/>
        <v>1547100</v>
      </c>
      <c r="X10" s="107">
        <f t="shared" si="6"/>
        <v>0.63905074690115482</v>
      </c>
      <c r="Y10" s="90"/>
      <c r="Z10" s="108">
        <f t="shared" si="7"/>
        <v>1021500</v>
      </c>
      <c r="AA10" s="109">
        <f t="shared" si="8"/>
        <v>1.0385756676557945E-2</v>
      </c>
      <c r="AB10" s="76"/>
      <c r="AC10" s="108">
        <f t="shared" si="9"/>
        <v>4907500</v>
      </c>
      <c r="AD10" s="109">
        <f t="shared" si="10"/>
        <v>0.36020954017572548</v>
      </c>
    </row>
    <row r="11" spans="1:30" s="20" customFormat="1" ht="15" customHeight="1" thickBot="1" x14ac:dyDescent="0.25">
      <c r="A11" s="86"/>
      <c r="B11" s="42" t="s">
        <v>131</v>
      </c>
      <c r="C11" s="78"/>
      <c r="D11" s="100">
        <v>209800</v>
      </c>
      <c r="E11" s="100">
        <v>353800</v>
      </c>
      <c r="F11" s="100">
        <v>574700</v>
      </c>
      <c r="G11" s="100">
        <v>187800</v>
      </c>
      <c r="H11" s="100">
        <v>269600</v>
      </c>
      <c r="I11" s="100">
        <v>491600</v>
      </c>
      <c r="J11" s="100">
        <v>408700</v>
      </c>
      <c r="K11" s="100">
        <v>421100</v>
      </c>
      <c r="L11" s="100">
        <v>546600</v>
      </c>
      <c r="M11" s="100">
        <v>429900</v>
      </c>
      <c r="N11" s="100">
        <v>225800</v>
      </c>
      <c r="O11" s="100">
        <v>338200</v>
      </c>
      <c r="P11" s="87"/>
      <c r="Q11" s="43">
        <f t="shared" si="1"/>
        <v>1138300</v>
      </c>
      <c r="R11" s="91">
        <f t="shared" si="2"/>
        <v>0.45098789037603559</v>
      </c>
      <c r="S11" s="89"/>
      <c r="T11" s="43">
        <f t="shared" si="3"/>
        <v>949000</v>
      </c>
      <c r="U11" s="54">
        <f t="shared" si="4"/>
        <v>0.42364236423642354</v>
      </c>
      <c r="V11" s="58"/>
      <c r="W11" s="43">
        <f t="shared" si="5"/>
        <v>1376400</v>
      </c>
      <c r="X11" s="54">
        <f t="shared" si="6"/>
        <v>0.68593826555609994</v>
      </c>
      <c r="Y11" s="90"/>
      <c r="Z11" s="47">
        <f t="shared" si="7"/>
        <v>993900</v>
      </c>
      <c r="AA11" s="60">
        <f t="shared" si="8"/>
        <v>0.25826053930877335</v>
      </c>
      <c r="AB11" s="76"/>
      <c r="AC11" s="47">
        <f t="shared" si="9"/>
        <v>4457600</v>
      </c>
      <c r="AD11" s="60">
        <f t="shared" si="10"/>
        <v>0.45797082488388829</v>
      </c>
    </row>
    <row r="12" spans="1:30" ht="15" customHeight="1" x14ac:dyDescent="0.2">
      <c r="B12" s="62" t="s">
        <v>62</v>
      </c>
      <c r="C12" s="76"/>
      <c r="D12" s="64">
        <f>SUM(D6:D11)</f>
        <v>1941300</v>
      </c>
      <c r="E12" s="64">
        <f t="shared" ref="E12:O12" si="11">SUM(E6:E11)</f>
        <v>2142800</v>
      </c>
      <c r="F12" s="64">
        <f t="shared" si="11"/>
        <v>4526400</v>
      </c>
      <c r="G12" s="64">
        <f t="shared" si="11"/>
        <v>1918300</v>
      </c>
      <c r="H12" s="64">
        <f t="shared" si="11"/>
        <v>2210300</v>
      </c>
      <c r="I12" s="64">
        <f t="shared" si="11"/>
        <v>3257800</v>
      </c>
      <c r="J12" s="64">
        <f t="shared" si="11"/>
        <v>2767500</v>
      </c>
      <c r="K12" s="64">
        <f t="shared" si="11"/>
        <v>2402900</v>
      </c>
      <c r="L12" s="64">
        <f t="shared" si="11"/>
        <v>3205200</v>
      </c>
      <c r="M12" s="64">
        <f t="shared" si="11"/>
        <v>2285700</v>
      </c>
      <c r="N12" s="64">
        <f t="shared" si="11"/>
        <v>2832500</v>
      </c>
      <c r="O12" s="64">
        <f t="shared" si="11"/>
        <v>3032800</v>
      </c>
      <c r="P12" s="75"/>
      <c r="Q12" s="64">
        <f>SUM(Q6:Q11)</f>
        <v>8610500</v>
      </c>
      <c r="R12" s="94">
        <f t="shared" si="2"/>
        <v>0.47318984396386532</v>
      </c>
      <c r="S12" s="95"/>
      <c r="T12" s="64">
        <f>SUM(T6:T11)</f>
        <v>7386400</v>
      </c>
      <c r="U12" s="65">
        <f t="shared" si="4"/>
        <v>0.31138925876608958</v>
      </c>
      <c r="V12" s="49"/>
      <c r="W12" s="64">
        <f>SUM(W6:W11)</f>
        <v>8375600</v>
      </c>
      <c r="X12" s="65">
        <f t="shared" si="6"/>
        <v>0.36713241055105761</v>
      </c>
      <c r="Y12" s="96"/>
      <c r="Z12" s="67">
        <f>SUM(Z6:Z11)</f>
        <v>8151000</v>
      </c>
      <c r="AA12" s="68">
        <f t="shared" si="8"/>
        <v>4.4852648985399535E-2</v>
      </c>
      <c r="AB12" s="76"/>
      <c r="AC12" s="67">
        <f>SUM(AC6:AC11)</f>
        <v>32523500</v>
      </c>
      <c r="AD12" s="68">
        <f t="shared" si="10"/>
        <v>0.28021082630054162</v>
      </c>
    </row>
    <row r="13" spans="1:30" ht="24.95" customHeight="1" x14ac:dyDescent="0.2"/>
    <row r="14" spans="1:30" ht="15" customHeight="1" x14ac:dyDescent="0.2">
      <c r="A14" s="30">
        <v>2021</v>
      </c>
      <c r="B14" s="32" t="s">
        <v>17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80"/>
      <c r="Q14" s="145" t="s">
        <v>63</v>
      </c>
      <c r="R14" s="145"/>
      <c r="S14" s="80"/>
      <c r="T14" s="145" t="s">
        <v>77</v>
      </c>
      <c r="U14" s="145"/>
      <c r="W14" s="145" t="s">
        <v>78</v>
      </c>
      <c r="X14" s="145"/>
      <c r="Y14" s="80"/>
      <c r="Z14" s="145" t="s">
        <v>79</v>
      </c>
      <c r="AA14" s="145"/>
      <c r="AC14" s="145" t="s">
        <v>64</v>
      </c>
      <c r="AD14" s="145"/>
    </row>
    <row r="15" spans="1:30" ht="15" hidden="1" customHeight="1" outlineLevel="1" x14ac:dyDescent="0.2">
      <c r="B15" s="37" t="s">
        <v>126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81"/>
      <c r="Q15" s="39" t="s">
        <v>41</v>
      </c>
      <c r="R15" s="39" t="s">
        <v>76</v>
      </c>
      <c r="S15" s="82"/>
      <c r="T15" s="39" t="s">
        <v>41</v>
      </c>
      <c r="U15" s="39" t="s">
        <v>76</v>
      </c>
      <c r="W15" s="39" t="s">
        <v>41</v>
      </c>
      <c r="X15" s="39" t="s">
        <v>76</v>
      </c>
      <c r="Y15" s="82"/>
      <c r="Z15" s="39" t="s">
        <v>41</v>
      </c>
      <c r="AA15" s="39" t="s">
        <v>76</v>
      </c>
      <c r="AC15" s="39" t="s">
        <v>41</v>
      </c>
      <c r="AD15" s="39" t="s">
        <v>76</v>
      </c>
    </row>
    <row r="16" spans="1:30" ht="15" hidden="1" customHeight="1" outlineLevel="1" x14ac:dyDescent="0.2">
      <c r="A16" s="11"/>
      <c r="B16" s="42" t="s">
        <v>48</v>
      </c>
      <c r="C16" s="76"/>
      <c r="D16" s="43">
        <v>537900</v>
      </c>
      <c r="E16" s="43">
        <v>438900</v>
      </c>
      <c r="F16" s="43">
        <v>1088000</v>
      </c>
      <c r="G16" s="43">
        <v>399900</v>
      </c>
      <c r="H16" s="43">
        <v>679800</v>
      </c>
      <c r="I16" s="43">
        <v>866400</v>
      </c>
      <c r="J16" s="43">
        <v>770900</v>
      </c>
      <c r="K16" s="43">
        <v>378000</v>
      </c>
      <c r="L16" s="43">
        <v>882600</v>
      </c>
      <c r="M16" s="43">
        <v>732200</v>
      </c>
      <c r="N16" s="43">
        <v>966500</v>
      </c>
      <c r="O16" s="43">
        <v>793500</v>
      </c>
      <c r="P16" s="72"/>
      <c r="Q16" s="43">
        <f t="shared" ref="Q16:Q21" si="13">SUM(D16:F16)</f>
        <v>2064800</v>
      </c>
      <c r="R16" s="83">
        <f t="shared" ref="R16:R22" si="14">IFERROR(Q16/Q26-1,0)</f>
        <v>0.13415901515800677</v>
      </c>
      <c r="S16" s="84"/>
      <c r="T16" s="43">
        <f t="shared" ref="T16:T21" si="15">SUM(G16:I16)</f>
        <v>1946100</v>
      </c>
      <c r="U16" s="45">
        <f t="shared" ref="U16:U22" si="16">IFERROR(T16/T26-1,0)</f>
        <v>0.2101912016282641</v>
      </c>
      <c r="V16" s="49"/>
      <c r="W16" s="43">
        <f t="shared" ref="W16:W21" si="17">SUM(J16:L16)</f>
        <v>2031500</v>
      </c>
      <c r="X16" s="45">
        <f t="shared" ref="X16:X22" si="18">IFERROR(W16/W26-1,0)</f>
        <v>0.23993903760222701</v>
      </c>
      <c r="Y16" s="85"/>
      <c r="Z16" s="43">
        <f t="shared" ref="Z16:Z21" si="19">SUM(M16:O16)</f>
        <v>2492200</v>
      </c>
      <c r="AA16" s="45">
        <f t="shared" ref="AA16:AA22" si="20">IFERROR(Z16/Z26-1,0)</f>
        <v>0.55503392472293034</v>
      </c>
      <c r="AB16" s="49"/>
      <c r="AC16" s="43">
        <f t="shared" ref="AC16:AC21" si="21">Q16+T16+W16+Z16</f>
        <v>8534600</v>
      </c>
      <c r="AD16" s="45">
        <f t="shared" ref="AD16:AD22" si="22">IFERROR(AC16/AC26-1,0)</f>
        <v>0.27960739475316898</v>
      </c>
    </row>
    <row r="17" spans="1:30" s="20" customFormat="1" ht="15" hidden="1" customHeight="1" outlineLevel="1" x14ac:dyDescent="0.2">
      <c r="A17" s="86"/>
      <c r="B17" s="42" t="s">
        <v>127</v>
      </c>
      <c r="C17" s="78"/>
      <c r="D17" s="43">
        <v>281700</v>
      </c>
      <c r="E17" s="43">
        <v>328700</v>
      </c>
      <c r="F17" s="43">
        <v>256700</v>
      </c>
      <c r="G17" s="43">
        <v>299500</v>
      </c>
      <c r="H17" s="43">
        <v>282900</v>
      </c>
      <c r="I17" s="43">
        <v>220700</v>
      </c>
      <c r="J17" s="43">
        <v>235200</v>
      </c>
      <c r="K17" s="43">
        <v>266200</v>
      </c>
      <c r="L17" s="43">
        <v>399500</v>
      </c>
      <c r="M17" s="43">
        <v>264800</v>
      </c>
      <c r="N17" s="43">
        <v>571300</v>
      </c>
      <c r="O17" s="43">
        <v>518100</v>
      </c>
      <c r="P17" s="87"/>
      <c r="Q17" s="43">
        <f t="shared" si="13"/>
        <v>867100</v>
      </c>
      <c r="R17" s="88">
        <f t="shared" si="14"/>
        <v>3.609545795634328E-2</v>
      </c>
      <c r="S17" s="89"/>
      <c r="T17" s="43">
        <f t="shared" si="15"/>
        <v>803100</v>
      </c>
      <c r="U17" s="54">
        <f t="shared" si="16"/>
        <v>-3.589898727977292E-2</v>
      </c>
      <c r="V17" s="58"/>
      <c r="W17" s="43">
        <f t="shared" si="17"/>
        <v>900900</v>
      </c>
      <c r="X17" s="54">
        <f t="shared" si="18"/>
        <v>-1.5732546705997996E-2</v>
      </c>
      <c r="Y17" s="90"/>
      <c r="Z17" s="43">
        <f t="shared" si="19"/>
        <v>1354200</v>
      </c>
      <c r="AA17" s="45">
        <f t="shared" si="20"/>
        <v>0.51710694360422127</v>
      </c>
      <c r="AB17" s="49"/>
      <c r="AC17" s="43">
        <f t="shared" si="21"/>
        <v>3925300</v>
      </c>
      <c r="AD17" s="45">
        <f t="shared" si="22"/>
        <v>0.12866810665084061</v>
      </c>
    </row>
    <row r="18" spans="1:30" s="20" customFormat="1" ht="15" hidden="1" customHeight="1" outlineLevel="1" x14ac:dyDescent="0.2">
      <c r="A18" s="86"/>
      <c r="B18" s="42" t="s">
        <v>128</v>
      </c>
      <c r="C18" s="78"/>
      <c r="D18" s="43">
        <v>89200</v>
      </c>
      <c r="E18" s="43">
        <v>139300</v>
      </c>
      <c r="F18" s="43">
        <v>498000</v>
      </c>
      <c r="G18" s="43">
        <v>276200</v>
      </c>
      <c r="H18" s="43">
        <v>268800</v>
      </c>
      <c r="I18" s="43">
        <v>286800</v>
      </c>
      <c r="J18" s="43">
        <v>320100</v>
      </c>
      <c r="K18" s="43">
        <v>228200</v>
      </c>
      <c r="L18" s="43">
        <v>214000</v>
      </c>
      <c r="M18" s="43">
        <v>314600</v>
      </c>
      <c r="N18" s="43">
        <v>451000</v>
      </c>
      <c r="O18" s="43">
        <v>424800</v>
      </c>
      <c r="P18" s="87"/>
      <c r="Q18" s="43">
        <f t="shared" si="13"/>
        <v>726500</v>
      </c>
      <c r="R18" s="88">
        <f t="shared" si="14"/>
        <v>0.1739706547734472</v>
      </c>
      <c r="S18" s="89"/>
      <c r="T18" s="43">
        <f t="shared" si="15"/>
        <v>831800</v>
      </c>
      <c r="U18" s="54">
        <f t="shared" si="16"/>
        <v>0.205156179142018</v>
      </c>
      <c r="V18" s="58"/>
      <c r="W18" s="43">
        <f t="shared" si="17"/>
        <v>762300</v>
      </c>
      <c r="X18" s="54">
        <f t="shared" si="18"/>
        <v>0.10161665821270183</v>
      </c>
      <c r="Y18" s="90"/>
      <c r="Z18" s="43">
        <f t="shared" si="19"/>
        <v>1190400</v>
      </c>
      <c r="AA18" s="45">
        <f t="shared" si="20"/>
        <v>0.46669623715531894</v>
      </c>
      <c r="AB18" s="49"/>
      <c r="AC18" s="43">
        <f t="shared" si="21"/>
        <v>3511000</v>
      </c>
      <c r="AD18" s="45">
        <f t="shared" si="22"/>
        <v>0.24829164302343276</v>
      </c>
    </row>
    <row r="19" spans="1:30" ht="15" hidden="1" customHeight="1" outlineLevel="1" x14ac:dyDescent="0.2">
      <c r="A19" s="11"/>
      <c r="B19" s="42" t="s">
        <v>129</v>
      </c>
      <c r="C19" s="76"/>
      <c r="D19" s="43">
        <v>139000</v>
      </c>
      <c r="E19" s="43">
        <v>27600</v>
      </c>
      <c r="F19" s="43">
        <v>374100</v>
      </c>
      <c r="G19" s="43">
        <v>239500</v>
      </c>
      <c r="H19" s="43">
        <v>126300</v>
      </c>
      <c r="I19" s="43">
        <v>227300</v>
      </c>
      <c r="J19" s="43">
        <v>59000</v>
      </c>
      <c r="K19" s="43">
        <v>323400</v>
      </c>
      <c r="L19" s="43">
        <v>289000</v>
      </c>
      <c r="M19" s="43">
        <v>256300</v>
      </c>
      <c r="N19" s="43">
        <v>322600</v>
      </c>
      <c r="O19" s="43">
        <v>384500</v>
      </c>
      <c r="P19" s="72"/>
      <c r="Q19" s="43">
        <f t="shared" si="13"/>
        <v>540700</v>
      </c>
      <c r="R19" s="83">
        <f t="shared" si="14"/>
        <v>-9.3890506043802224E-2</v>
      </c>
      <c r="S19" s="84"/>
      <c r="T19" s="43">
        <f t="shared" si="15"/>
        <v>593100</v>
      </c>
      <c r="U19" s="45">
        <f t="shared" si="16"/>
        <v>-7.7573416197754819E-2</v>
      </c>
      <c r="V19" s="49"/>
      <c r="W19" s="43">
        <f t="shared" si="17"/>
        <v>671400</v>
      </c>
      <c r="X19" s="45">
        <f t="shared" si="18"/>
        <v>9.5399615288606965E-2</v>
      </c>
      <c r="Y19" s="85"/>
      <c r="Z19" s="43">
        <f t="shared" si="19"/>
        <v>963400</v>
      </c>
      <c r="AA19" s="45">
        <f t="shared" si="20"/>
        <v>0.23597912922101494</v>
      </c>
      <c r="AB19" s="49"/>
      <c r="AC19" s="43">
        <f t="shared" si="21"/>
        <v>2768600</v>
      </c>
      <c r="AD19" s="45">
        <f t="shared" si="22"/>
        <v>5.1861729914763677E-2</v>
      </c>
    </row>
    <row r="20" spans="1:30" s="20" customFormat="1" ht="15" hidden="1" customHeight="1" outlineLevel="1" x14ac:dyDescent="0.2">
      <c r="A20" s="86"/>
      <c r="B20" s="42" t="s">
        <v>130</v>
      </c>
      <c r="C20" s="78"/>
      <c r="D20" s="100">
        <v>103400</v>
      </c>
      <c r="E20" s="100">
        <v>459600</v>
      </c>
      <c r="F20" s="100">
        <v>298200</v>
      </c>
      <c r="G20" s="100">
        <v>160300</v>
      </c>
      <c r="H20" s="100">
        <v>52200</v>
      </c>
      <c r="I20" s="100">
        <v>579300</v>
      </c>
      <c r="J20" s="100">
        <v>257500</v>
      </c>
      <c r="K20" s="100">
        <v>394500</v>
      </c>
      <c r="L20" s="100">
        <v>291900</v>
      </c>
      <c r="M20" s="100">
        <v>328100</v>
      </c>
      <c r="N20" s="100">
        <v>178100</v>
      </c>
      <c r="O20" s="100">
        <v>504800</v>
      </c>
      <c r="P20" s="87"/>
      <c r="Q20" s="100">
        <f t="shared" si="13"/>
        <v>861200</v>
      </c>
      <c r="R20" s="106">
        <f t="shared" si="14"/>
        <v>0.27636239681057617</v>
      </c>
      <c r="S20" s="89"/>
      <c r="T20" s="100">
        <f t="shared" si="15"/>
        <v>791800</v>
      </c>
      <c r="U20" s="107">
        <f t="shared" si="16"/>
        <v>-7.4220225213059154E-2</v>
      </c>
      <c r="V20" s="58"/>
      <c r="W20" s="100">
        <f t="shared" si="17"/>
        <v>943900</v>
      </c>
      <c r="X20" s="107">
        <f t="shared" si="18"/>
        <v>0.14234745806813898</v>
      </c>
      <c r="Y20" s="90"/>
      <c r="Z20" s="100">
        <f t="shared" si="19"/>
        <v>1011000</v>
      </c>
      <c r="AA20" s="110">
        <f t="shared" si="20"/>
        <v>0.42874101207434534</v>
      </c>
      <c r="AB20" s="49"/>
      <c r="AC20" s="100">
        <f t="shared" si="21"/>
        <v>3607900</v>
      </c>
      <c r="AD20" s="110">
        <f t="shared" si="22"/>
        <v>0.17754918068635273</v>
      </c>
    </row>
    <row r="21" spans="1:30" s="20" customFormat="1" ht="15" hidden="1" customHeight="1" outlineLevel="1" thickBot="1" x14ac:dyDescent="0.25">
      <c r="A21" s="86"/>
      <c r="B21" s="42" t="s">
        <v>131</v>
      </c>
      <c r="C21" s="78"/>
      <c r="D21" s="100">
        <v>131600</v>
      </c>
      <c r="E21" s="100">
        <v>208500</v>
      </c>
      <c r="F21" s="100">
        <v>444400</v>
      </c>
      <c r="G21" s="100">
        <v>95900</v>
      </c>
      <c r="H21" s="100">
        <v>205200</v>
      </c>
      <c r="I21" s="100">
        <v>365500</v>
      </c>
      <c r="J21" s="100">
        <v>133800</v>
      </c>
      <c r="K21" s="100">
        <v>265900</v>
      </c>
      <c r="L21" s="100">
        <v>416700</v>
      </c>
      <c r="M21" s="100">
        <v>273600</v>
      </c>
      <c r="N21" s="100">
        <v>151100</v>
      </c>
      <c r="O21" s="100">
        <v>365200</v>
      </c>
      <c r="P21" s="87"/>
      <c r="Q21" s="43">
        <f t="shared" si="13"/>
        <v>784500</v>
      </c>
      <c r="R21" s="91">
        <f t="shared" si="14"/>
        <v>0.10548854984421707</v>
      </c>
      <c r="S21" s="89"/>
      <c r="T21" s="43">
        <f t="shared" si="15"/>
        <v>666600</v>
      </c>
      <c r="U21" s="54">
        <f t="shared" si="16"/>
        <v>-9.2453724125537096E-2</v>
      </c>
      <c r="V21" s="58"/>
      <c r="W21" s="43">
        <f t="shared" si="17"/>
        <v>816400</v>
      </c>
      <c r="X21" s="54">
        <f t="shared" si="18"/>
        <v>2.1176529450761095E-2</v>
      </c>
      <c r="Y21" s="90"/>
      <c r="Z21" s="43">
        <f t="shared" si="19"/>
        <v>789900</v>
      </c>
      <c r="AA21" s="45">
        <f t="shared" si="20"/>
        <v>0.10615379444780526</v>
      </c>
      <c r="AB21" s="49"/>
      <c r="AC21" s="43">
        <f t="shared" si="21"/>
        <v>3057400</v>
      </c>
      <c r="AD21" s="45">
        <f t="shared" si="22"/>
        <v>3.3703382509809199E-2</v>
      </c>
    </row>
    <row r="22" spans="1:30" ht="15" hidden="1" customHeight="1" outlineLevel="1" x14ac:dyDescent="0.2">
      <c r="B22" s="62" t="s">
        <v>62</v>
      </c>
      <c r="C22" s="76"/>
      <c r="D22" s="64">
        <f t="shared" ref="D22:O22" si="23">SUM(D16:D21)</f>
        <v>1282800</v>
      </c>
      <c r="E22" s="64">
        <f t="shared" si="23"/>
        <v>1602600</v>
      </c>
      <c r="F22" s="64">
        <f t="shared" si="23"/>
        <v>2959400</v>
      </c>
      <c r="G22" s="64">
        <f t="shared" si="23"/>
        <v>1471300</v>
      </c>
      <c r="H22" s="64">
        <f t="shared" si="23"/>
        <v>1615200</v>
      </c>
      <c r="I22" s="64">
        <f t="shared" si="23"/>
        <v>2546000</v>
      </c>
      <c r="J22" s="64">
        <f t="shared" si="23"/>
        <v>1776500</v>
      </c>
      <c r="K22" s="64">
        <f t="shared" si="23"/>
        <v>1856200</v>
      </c>
      <c r="L22" s="64">
        <f t="shared" si="23"/>
        <v>2493700</v>
      </c>
      <c r="M22" s="64">
        <f t="shared" si="23"/>
        <v>2169600</v>
      </c>
      <c r="N22" s="64">
        <f t="shared" si="23"/>
        <v>2640600</v>
      </c>
      <c r="O22" s="64">
        <f t="shared" si="23"/>
        <v>2990900</v>
      </c>
      <c r="P22" s="75"/>
      <c r="Q22" s="64">
        <f>SUM(Q16:Q21)</f>
        <v>5844800</v>
      </c>
      <c r="R22" s="94">
        <f t="shared" si="14"/>
        <v>0.11173119112806251</v>
      </c>
      <c r="S22" s="95"/>
      <c r="T22" s="64">
        <f>SUM(T16:T21)</f>
        <v>5632500</v>
      </c>
      <c r="U22" s="65">
        <f t="shared" si="16"/>
        <v>5.0043595684838182E-2</v>
      </c>
      <c r="V22" s="49"/>
      <c r="W22" s="64">
        <f>SUM(W16:W21)</f>
        <v>6126400</v>
      </c>
      <c r="X22" s="65">
        <f t="shared" si="18"/>
        <v>0.11706988688536901</v>
      </c>
      <c r="Y22" s="96"/>
      <c r="Z22" s="64">
        <f>SUM(Z16:Z21)</f>
        <v>7801100</v>
      </c>
      <c r="AA22" s="65">
        <f t="shared" si="20"/>
        <v>0.41630088591652892</v>
      </c>
      <c r="AB22" s="49"/>
      <c r="AC22" s="64">
        <f>SUM(AC16:AC21)</f>
        <v>25404800</v>
      </c>
      <c r="AD22" s="65">
        <f t="shared" si="22"/>
        <v>0.17539295817252221</v>
      </c>
    </row>
    <row r="23" spans="1:30" ht="24.95" customHeight="1" collapsed="1" x14ac:dyDescent="0.2"/>
    <row r="24" spans="1:30" ht="15" customHeight="1" x14ac:dyDescent="0.2">
      <c r="A24" s="30">
        <v>2020</v>
      </c>
      <c r="B24" s="32" t="s">
        <v>17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80"/>
      <c r="Q24" s="145" t="s">
        <v>66</v>
      </c>
      <c r="R24" s="145"/>
      <c r="S24" s="80"/>
      <c r="T24" s="145" t="s">
        <v>80</v>
      </c>
      <c r="U24" s="145"/>
      <c r="W24" s="145" t="s">
        <v>81</v>
      </c>
      <c r="X24" s="145"/>
      <c r="Y24" s="80"/>
      <c r="Z24" s="145" t="s">
        <v>82</v>
      </c>
      <c r="AA24" s="145"/>
      <c r="AC24" s="145" t="s">
        <v>67</v>
      </c>
      <c r="AD24" s="145"/>
    </row>
    <row r="25" spans="1:30" ht="15" hidden="1" customHeight="1" outlineLevel="1" x14ac:dyDescent="0.2">
      <c r="B25" s="37" t="s">
        <v>126</v>
      </c>
      <c r="D25" s="39">
        <v>43831</v>
      </c>
      <c r="E25" s="39">
        <f>EOMONTH(D25,0)+1</f>
        <v>43862</v>
      </c>
      <c r="F25" s="39">
        <f t="shared" ref="F25:O25" si="24">EOMONTH(E25,0)+1</f>
        <v>43891</v>
      </c>
      <c r="G25" s="39">
        <f t="shared" si="24"/>
        <v>43922</v>
      </c>
      <c r="H25" s="39">
        <f t="shared" si="24"/>
        <v>43952</v>
      </c>
      <c r="I25" s="39">
        <f t="shared" si="24"/>
        <v>43983</v>
      </c>
      <c r="J25" s="39">
        <f t="shared" si="24"/>
        <v>44013</v>
      </c>
      <c r="K25" s="39">
        <f t="shared" si="24"/>
        <v>44044</v>
      </c>
      <c r="L25" s="39">
        <f t="shared" si="24"/>
        <v>44075</v>
      </c>
      <c r="M25" s="39">
        <f t="shared" si="24"/>
        <v>44105</v>
      </c>
      <c r="N25" s="39">
        <f t="shared" si="24"/>
        <v>44136</v>
      </c>
      <c r="O25" s="39">
        <f t="shared" si="24"/>
        <v>44166</v>
      </c>
      <c r="P25" s="81"/>
      <c r="Q25" s="39" t="s">
        <v>41</v>
      </c>
      <c r="R25" s="39" t="s">
        <v>76</v>
      </c>
      <c r="S25" s="82"/>
      <c r="T25" s="39" t="s">
        <v>41</v>
      </c>
      <c r="U25" s="39" t="s">
        <v>76</v>
      </c>
      <c r="W25" s="39" t="s">
        <v>41</v>
      </c>
      <c r="X25" s="39" t="s">
        <v>76</v>
      </c>
      <c r="Y25" s="82"/>
      <c r="Z25" s="39" t="s">
        <v>41</v>
      </c>
      <c r="AA25" s="39" t="s">
        <v>76</v>
      </c>
      <c r="AC25" s="39" t="s">
        <v>41</v>
      </c>
      <c r="AD25" s="39" t="s">
        <v>76</v>
      </c>
    </row>
    <row r="26" spans="1:30" ht="15" hidden="1" customHeight="1" outlineLevel="1" x14ac:dyDescent="0.2">
      <c r="A26" s="11"/>
      <c r="B26" s="42" t="s">
        <v>48</v>
      </c>
      <c r="C26" s="76"/>
      <c r="D26" s="43">
        <v>388476</v>
      </c>
      <c r="E26" s="43">
        <v>443880</v>
      </c>
      <c r="F26" s="43">
        <v>988200</v>
      </c>
      <c r="G26" s="43">
        <v>371466</v>
      </c>
      <c r="H26" s="43">
        <v>574128</v>
      </c>
      <c r="I26" s="43">
        <v>662499</v>
      </c>
      <c r="J26" s="43">
        <v>408402</v>
      </c>
      <c r="K26" s="43">
        <v>323595</v>
      </c>
      <c r="L26" s="43">
        <v>906390</v>
      </c>
      <c r="M26" s="43">
        <v>418122</v>
      </c>
      <c r="N26" s="43">
        <v>557847</v>
      </c>
      <c r="O26" s="43">
        <v>626697</v>
      </c>
      <c r="P26" s="72"/>
      <c r="Q26" s="43">
        <f t="shared" ref="Q26:Q31" si="25">SUM(D26:F26)</f>
        <v>1820556</v>
      </c>
      <c r="R26" s="83">
        <f t="shared" ref="R26:R32" si="26">IFERROR(Q26/Q36-1,0)</f>
        <v>0</v>
      </c>
      <c r="S26" s="84"/>
      <c r="T26" s="43">
        <f t="shared" ref="T26:T31" si="27">SUM(G26:I26)</f>
        <v>1608093</v>
      </c>
      <c r="U26" s="45">
        <f t="shared" ref="U26:U32" si="28">IFERROR(T26/T36-1,0)</f>
        <v>0</v>
      </c>
      <c r="V26" s="49"/>
      <c r="W26" s="43">
        <f t="shared" ref="W26:W31" si="29">SUM(J26:L26)</f>
        <v>1638387</v>
      </c>
      <c r="X26" s="45">
        <f t="shared" ref="X26:X32" si="30">IFERROR(W26/W36-1,0)</f>
        <v>0</v>
      </c>
      <c r="Y26" s="85"/>
      <c r="Z26" s="43">
        <f t="shared" ref="Z26:Z31" si="31">SUM(M26:O26)</f>
        <v>1602666</v>
      </c>
      <c r="AA26" s="45">
        <f t="shared" ref="AA26:AA32" si="32">IFERROR(Z26/Z36-1,0)</f>
        <v>0</v>
      </c>
      <c r="AB26" s="49"/>
      <c r="AC26" s="43">
        <f t="shared" ref="AC26:AC31" si="33">Q26+T26+W26+Z26</f>
        <v>6669702</v>
      </c>
      <c r="AD26" s="45">
        <f t="shared" ref="AD26:AD32" si="34">IFERROR(AC26/AC36-1,0)</f>
        <v>0</v>
      </c>
    </row>
    <row r="27" spans="1:30" s="20" customFormat="1" ht="15" hidden="1" customHeight="1" outlineLevel="1" x14ac:dyDescent="0.2">
      <c r="A27" s="86"/>
      <c r="B27" s="42" t="s">
        <v>127</v>
      </c>
      <c r="C27" s="78"/>
      <c r="D27" s="43">
        <v>328131</v>
      </c>
      <c r="E27" s="43">
        <v>255069</v>
      </c>
      <c r="F27" s="43">
        <v>253692</v>
      </c>
      <c r="G27" s="43">
        <v>248589</v>
      </c>
      <c r="H27" s="43">
        <v>258066</v>
      </c>
      <c r="I27" s="43">
        <v>326349</v>
      </c>
      <c r="J27" s="43">
        <v>235143</v>
      </c>
      <c r="K27" s="43">
        <v>242190</v>
      </c>
      <c r="L27" s="43">
        <v>437967</v>
      </c>
      <c r="M27" s="43">
        <v>196344</v>
      </c>
      <c r="N27" s="43">
        <v>292734</v>
      </c>
      <c r="O27" s="43">
        <v>403542</v>
      </c>
      <c r="P27" s="87"/>
      <c r="Q27" s="43">
        <f t="shared" si="25"/>
        <v>836892</v>
      </c>
      <c r="R27" s="88">
        <f t="shared" si="26"/>
        <v>0</v>
      </c>
      <c r="S27" s="89"/>
      <c r="T27" s="43">
        <f t="shared" si="27"/>
        <v>833004</v>
      </c>
      <c r="U27" s="54">
        <f t="shared" si="28"/>
        <v>0</v>
      </c>
      <c r="V27" s="58"/>
      <c r="W27" s="43">
        <f t="shared" si="29"/>
        <v>915300</v>
      </c>
      <c r="X27" s="54">
        <f t="shared" si="30"/>
        <v>0</v>
      </c>
      <c r="Y27" s="90"/>
      <c r="Z27" s="43">
        <f t="shared" si="31"/>
        <v>892620</v>
      </c>
      <c r="AA27" s="45">
        <f t="shared" si="32"/>
        <v>0</v>
      </c>
      <c r="AB27" s="49"/>
      <c r="AC27" s="43">
        <f t="shared" si="33"/>
        <v>3477816</v>
      </c>
      <c r="AD27" s="45">
        <f t="shared" si="34"/>
        <v>0</v>
      </c>
    </row>
    <row r="28" spans="1:30" s="20" customFormat="1" ht="15" hidden="1" customHeight="1" outlineLevel="1" x14ac:dyDescent="0.2">
      <c r="A28" s="86"/>
      <c r="B28" s="42" t="s">
        <v>128</v>
      </c>
      <c r="C28" s="78"/>
      <c r="D28" s="43">
        <v>103842</v>
      </c>
      <c r="E28" s="43">
        <v>184275</v>
      </c>
      <c r="F28" s="43">
        <v>330723</v>
      </c>
      <c r="G28" s="43">
        <v>206469</v>
      </c>
      <c r="H28" s="43">
        <v>264060</v>
      </c>
      <c r="I28" s="43">
        <v>219672</v>
      </c>
      <c r="J28" s="43">
        <v>264870</v>
      </c>
      <c r="K28" s="43">
        <v>246078</v>
      </c>
      <c r="L28" s="43">
        <v>181035</v>
      </c>
      <c r="M28" s="43">
        <v>235143</v>
      </c>
      <c r="N28" s="43">
        <v>259524</v>
      </c>
      <c r="O28" s="43">
        <v>316953</v>
      </c>
      <c r="P28" s="87"/>
      <c r="Q28" s="43">
        <f t="shared" si="25"/>
        <v>618840</v>
      </c>
      <c r="R28" s="88">
        <f t="shared" si="26"/>
        <v>0</v>
      </c>
      <c r="S28" s="89"/>
      <c r="T28" s="43">
        <f t="shared" si="27"/>
        <v>690201</v>
      </c>
      <c r="U28" s="54">
        <f t="shared" si="28"/>
        <v>0</v>
      </c>
      <c r="V28" s="58"/>
      <c r="W28" s="43">
        <f t="shared" si="29"/>
        <v>691983</v>
      </c>
      <c r="X28" s="54">
        <f t="shared" si="30"/>
        <v>0</v>
      </c>
      <c r="Y28" s="90"/>
      <c r="Z28" s="43">
        <f t="shared" si="31"/>
        <v>811620</v>
      </c>
      <c r="AA28" s="45">
        <f t="shared" si="32"/>
        <v>0</v>
      </c>
      <c r="AB28" s="49"/>
      <c r="AC28" s="43">
        <f t="shared" si="33"/>
        <v>2812644</v>
      </c>
      <c r="AD28" s="45">
        <f t="shared" si="34"/>
        <v>0</v>
      </c>
    </row>
    <row r="29" spans="1:30" ht="15" hidden="1" customHeight="1" outlineLevel="1" x14ac:dyDescent="0.2">
      <c r="A29" s="11"/>
      <c r="B29" s="42" t="s">
        <v>129</v>
      </c>
      <c r="C29" s="76"/>
      <c r="D29" s="43">
        <v>140292</v>
      </c>
      <c r="E29" s="43">
        <v>109026</v>
      </c>
      <c r="F29" s="43">
        <v>347409</v>
      </c>
      <c r="G29" s="43">
        <v>275238</v>
      </c>
      <c r="H29" s="43">
        <v>177228</v>
      </c>
      <c r="I29" s="43">
        <v>190512</v>
      </c>
      <c r="J29" s="43">
        <v>89424</v>
      </c>
      <c r="K29" s="43">
        <v>150660</v>
      </c>
      <c r="L29" s="43">
        <v>372843</v>
      </c>
      <c r="M29" s="43">
        <v>217566</v>
      </c>
      <c r="N29" s="43">
        <v>202419</v>
      </c>
      <c r="O29" s="43">
        <v>359478</v>
      </c>
      <c r="P29" s="72"/>
      <c r="Q29" s="43">
        <f t="shared" si="25"/>
        <v>596727</v>
      </c>
      <c r="R29" s="83">
        <f t="shared" si="26"/>
        <v>0</v>
      </c>
      <c r="S29" s="84"/>
      <c r="T29" s="43">
        <f t="shared" si="27"/>
        <v>642978</v>
      </c>
      <c r="U29" s="45">
        <f t="shared" si="28"/>
        <v>0</v>
      </c>
      <c r="V29" s="49"/>
      <c r="W29" s="43">
        <f t="shared" si="29"/>
        <v>612927</v>
      </c>
      <c r="X29" s="45">
        <f t="shared" si="30"/>
        <v>0</v>
      </c>
      <c r="Y29" s="85"/>
      <c r="Z29" s="43">
        <f t="shared" si="31"/>
        <v>779463</v>
      </c>
      <c r="AA29" s="45">
        <f t="shared" si="32"/>
        <v>0</v>
      </c>
      <c r="AB29" s="49"/>
      <c r="AC29" s="43">
        <f t="shared" si="33"/>
        <v>2632095</v>
      </c>
      <c r="AD29" s="45">
        <f t="shared" si="34"/>
        <v>0</v>
      </c>
    </row>
    <row r="30" spans="1:30" s="20" customFormat="1" ht="15" hidden="1" customHeight="1" outlineLevel="1" x14ac:dyDescent="0.2">
      <c r="A30" s="86"/>
      <c r="B30" s="42" t="s">
        <v>130</v>
      </c>
      <c r="C30" s="78"/>
      <c r="D30" s="100">
        <v>156087</v>
      </c>
      <c r="E30" s="100">
        <v>245430</v>
      </c>
      <c r="F30" s="100">
        <v>273213</v>
      </c>
      <c r="G30" s="100">
        <v>235629</v>
      </c>
      <c r="H30" s="100">
        <v>129600</v>
      </c>
      <c r="I30" s="100">
        <v>490050</v>
      </c>
      <c r="J30" s="100">
        <v>223722</v>
      </c>
      <c r="K30" s="100">
        <v>285525</v>
      </c>
      <c r="L30" s="100">
        <v>317034</v>
      </c>
      <c r="M30" s="100">
        <v>156654</v>
      </c>
      <c r="N30" s="100">
        <v>143613</v>
      </c>
      <c r="O30" s="100">
        <v>407349</v>
      </c>
      <c r="P30" s="87"/>
      <c r="Q30" s="100">
        <f t="shared" si="25"/>
        <v>674730</v>
      </c>
      <c r="R30" s="106">
        <f t="shared" si="26"/>
        <v>0</v>
      </c>
      <c r="S30" s="89"/>
      <c r="T30" s="100">
        <f t="shared" si="27"/>
        <v>855279</v>
      </c>
      <c r="U30" s="107">
        <f t="shared" si="28"/>
        <v>0</v>
      </c>
      <c r="V30" s="58"/>
      <c r="W30" s="100">
        <f t="shared" si="29"/>
        <v>826281</v>
      </c>
      <c r="X30" s="107">
        <f t="shared" si="30"/>
        <v>0</v>
      </c>
      <c r="Y30" s="90"/>
      <c r="Z30" s="100">
        <f t="shared" si="31"/>
        <v>707616</v>
      </c>
      <c r="AA30" s="110">
        <f t="shared" si="32"/>
        <v>0</v>
      </c>
      <c r="AB30" s="49"/>
      <c r="AC30" s="100">
        <f t="shared" si="33"/>
        <v>3063906</v>
      </c>
      <c r="AD30" s="110">
        <f t="shared" si="34"/>
        <v>0</v>
      </c>
    </row>
    <row r="31" spans="1:30" s="20" customFormat="1" ht="15" hidden="1" customHeight="1" outlineLevel="1" thickBot="1" x14ac:dyDescent="0.25">
      <c r="A31" s="86"/>
      <c r="B31" s="42" t="s">
        <v>131</v>
      </c>
      <c r="C31" s="78"/>
      <c r="D31" s="100">
        <v>136242</v>
      </c>
      <c r="E31" s="100">
        <v>146853</v>
      </c>
      <c r="F31" s="100">
        <v>426546</v>
      </c>
      <c r="G31" s="100">
        <v>313551</v>
      </c>
      <c r="H31" s="100">
        <v>234657</v>
      </c>
      <c r="I31" s="100">
        <v>186300</v>
      </c>
      <c r="J31" s="100">
        <v>230931</v>
      </c>
      <c r="K31" s="100">
        <v>254664</v>
      </c>
      <c r="L31" s="100">
        <v>313875</v>
      </c>
      <c r="M31" s="100">
        <v>186381</v>
      </c>
      <c r="N31" s="100">
        <v>196749</v>
      </c>
      <c r="O31" s="100">
        <v>330966</v>
      </c>
      <c r="P31" s="87"/>
      <c r="Q31" s="43">
        <f t="shared" si="25"/>
        <v>709641</v>
      </c>
      <c r="R31" s="91">
        <f t="shared" si="26"/>
        <v>0</v>
      </c>
      <c r="S31" s="89"/>
      <c r="T31" s="43">
        <f t="shared" si="27"/>
        <v>734508</v>
      </c>
      <c r="U31" s="54">
        <f t="shared" si="28"/>
        <v>0</v>
      </c>
      <c r="V31" s="58"/>
      <c r="W31" s="43">
        <f t="shared" si="29"/>
        <v>799470</v>
      </c>
      <c r="X31" s="54">
        <f t="shared" si="30"/>
        <v>0</v>
      </c>
      <c r="Y31" s="90"/>
      <c r="Z31" s="43">
        <f t="shared" si="31"/>
        <v>714096</v>
      </c>
      <c r="AA31" s="45">
        <f t="shared" si="32"/>
        <v>0</v>
      </c>
      <c r="AB31" s="49"/>
      <c r="AC31" s="43">
        <f t="shared" si="33"/>
        <v>2957715</v>
      </c>
      <c r="AD31" s="45">
        <f t="shared" si="34"/>
        <v>0</v>
      </c>
    </row>
    <row r="32" spans="1:30" ht="15" hidden="1" customHeight="1" outlineLevel="1" x14ac:dyDescent="0.2">
      <c r="B32" s="62" t="s">
        <v>62</v>
      </c>
      <c r="C32" s="76"/>
      <c r="D32" s="64">
        <f t="shared" ref="D32:O32" si="35">SUM(D26:D31)</f>
        <v>1253070</v>
      </c>
      <c r="E32" s="64">
        <f t="shared" si="35"/>
        <v>1384533</v>
      </c>
      <c r="F32" s="64">
        <f t="shared" si="35"/>
        <v>2619783</v>
      </c>
      <c r="G32" s="64">
        <f t="shared" si="35"/>
        <v>1650942</v>
      </c>
      <c r="H32" s="64">
        <f t="shared" si="35"/>
        <v>1637739</v>
      </c>
      <c r="I32" s="64">
        <f t="shared" si="35"/>
        <v>2075382</v>
      </c>
      <c r="J32" s="64">
        <f t="shared" si="35"/>
        <v>1452492</v>
      </c>
      <c r="K32" s="64">
        <f t="shared" si="35"/>
        <v>1502712</v>
      </c>
      <c r="L32" s="64">
        <f t="shared" si="35"/>
        <v>2529144</v>
      </c>
      <c r="M32" s="64">
        <f t="shared" si="35"/>
        <v>1410210</v>
      </c>
      <c r="N32" s="64">
        <f t="shared" si="35"/>
        <v>1652886</v>
      </c>
      <c r="O32" s="64">
        <f t="shared" si="35"/>
        <v>2444985</v>
      </c>
      <c r="P32" s="75"/>
      <c r="Q32" s="64">
        <f>SUM(Q26:Q31)</f>
        <v>5257386</v>
      </c>
      <c r="R32" s="94">
        <f t="shared" si="26"/>
        <v>0</v>
      </c>
      <c r="S32" s="95"/>
      <c r="T32" s="64">
        <f>SUM(T26:T31)</f>
        <v>5364063</v>
      </c>
      <c r="U32" s="65">
        <f t="shared" si="28"/>
        <v>0</v>
      </c>
      <c r="V32" s="49"/>
      <c r="W32" s="64">
        <f>SUM(W26:W31)</f>
        <v>5484348</v>
      </c>
      <c r="X32" s="65">
        <f t="shared" si="30"/>
        <v>0</v>
      </c>
      <c r="Y32" s="96"/>
      <c r="Z32" s="64">
        <f>SUM(Z26:Z31)</f>
        <v>5508081</v>
      </c>
      <c r="AA32" s="65">
        <f t="shared" si="32"/>
        <v>0</v>
      </c>
      <c r="AB32" s="49"/>
      <c r="AC32" s="64">
        <f>SUM(AC26:AC31)</f>
        <v>21613878</v>
      </c>
      <c r="AD32" s="65">
        <f t="shared" si="34"/>
        <v>0</v>
      </c>
    </row>
    <row r="33" ht="15" customHeight="1" collapsed="1" x14ac:dyDescent="0.2"/>
  </sheetData>
  <mergeCells count="15">
    <mergeCell ref="Q14:R14"/>
    <mergeCell ref="T14:U14"/>
    <mergeCell ref="W14:X14"/>
    <mergeCell ref="Z14:AA14"/>
    <mergeCell ref="AC14:AD14"/>
    <mergeCell ref="Q4:R4"/>
    <mergeCell ref="T4:U4"/>
    <mergeCell ref="W4:X4"/>
    <mergeCell ref="Z4:AA4"/>
    <mergeCell ref="AC4:AD4"/>
    <mergeCell ref="Q24:R24"/>
    <mergeCell ref="T24:U24"/>
    <mergeCell ref="W24:X24"/>
    <mergeCell ref="Z24:AA24"/>
    <mergeCell ref="AC24:AD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E454-02EA-4261-9124-F955BAAF8F6B}">
  <dimension ref="A1:AD33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132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133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134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135</v>
      </c>
      <c r="C6" s="76"/>
      <c r="D6" s="43">
        <v>1107900</v>
      </c>
      <c r="E6" s="43">
        <v>1470300</v>
      </c>
      <c r="F6" s="43">
        <v>2841000</v>
      </c>
      <c r="G6" s="43">
        <v>1121700</v>
      </c>
      <c r="H6" s="43">
        <v>1348500</v>
      </c>
      <c r="I6" s="43">
        <v>2117400</v>
      </c>
      <c r="J6" s="43">
        <v>1541500</v>
      </c>
      <c r="K6" s="43">
        <v>1644900</v>
      </c>
      <c r="L6" s="43">
        <v>1893300</v>
      </c>
      <c r="M6" s="43">
        <v>1654300</v>
      </c>
      <c r="N6" s="43">
        <v>1743700</v>
      </c>
      <c r="O6" s="43">
        <v>1955300</v>
      </c>
      <c r="P6" s="72"/>
      <c r="Q6" s="43">
        <f t="shared" ref="Q6:Q11" si="1">SUM(D6:F6)</f>
        <v>5419200</v>
      </c>
      <c r="R6" s="83">
        <f t="shared" ref="R6:R12" si="2">IFERROR(Q6/Q16-1,0)</f>
        <v>0.53696928443801584</v>
      </c>
      <c r="S6" s="84"/>
      <c r="T6" s="43">
        <f t="shared" ref="T6:T11" si="3">SUM(G6:I6)</f>
        <v>4587600</v>
      </c>
      <c r="U6" s="45">
        <f t="shared" ref="U6:U12" si="4">IFERROR(T6/T16-1,0)</f>
        <v>0.23728356437779818</v>
      </c>
      <c r="V6" s="49"/>
      <c r="W6" s="43">
        <f t="shared" ref="W6:W11" si="5">SUM(J6:L6)</f>
        <v>5079700</v>
      </c>
      <c r="X6" s="45">
        <f t="shared" ref="X6:X12" si="6">IFERROR(W6/W16-1,0)</f>
        <v>0.30721325818986589</v>
      </c>
      <c r="Y6" s="85"/>
      <c r="Z6" s="47">
        <f t="shared" ref="Z6:Z11" si="7">SUM(M6:O6)</f>
        <v>5353300</v>
      </c>
      <c r="AA6" s="60">
        <f t="shared" ref="AA6:AA12" si="8">IFERROR(Z6/Z16-1,0)</f>
        <v>0.13544870299276734</v>
      </c>
      <c r="AB6" s="76"/>
      <c r="AC6" s="47">
        <f t="shared" ref="AC6:AC11" si="9">Q6+T6+W6+Z6</f>
        <v>20439800</v>
      </c>
      <c r="AD6" s="60">
        <f t="shared" ref="AD6:AD12" si="10">IFERROR(AC6/AC16-1,0)</f>
        <v>0.29085592669079152</v>
      </c>
    </row>
    <row r="7" spans="1:30" s="20" customFormat="1" ht="15" customHeight="1" x14ac:dyDescent="0.2">
      <c r="A7" s="86"/>
      <c r="B7" s="42" t="s">
        <v>136</v>
      </c>
      <c r="C7" s="78"/>
      <c r="D7" s="43">
        <v>220500</v>
      </c>
      <c r="E7" s="43">
        <v>319100</v>
      </c>
      <c r="F7" s="43">
        <v>654500</v>
      </c>
      <c r="G7" s="43">
        <v>367700</v>
      </c>
      <c r="H7" s="43">
        <v>457300</v>
      </c>
      <c r="I7" s="43">
        <v>731400</v>
      </c>
      <c r="J7" s="43">
        <v>734300</v>
      </c>
      <c r="K7" s="43">
        <v>418200</v>
      </c>
      <c r="L7" s="43">
        <v>557100</v>
      </c>
      <c r="M7" s="43">
        <v>301300</v>
      </c>
      <c r="N7" s="43">
        <v>643200</v>
      </c>
      <c r="O7" s="43">
        <v>295200</v>
      </c>
      <c r="P7" s="87"/>
      <c r="Q7" s="43">
        <f t="shared" si="1"/>
        <v>1194100</v>
      </c>
      <c r="R7" s="88">
        <f t="shared" si="2"/>
        <v>0.13302969921244889</v>
      </c>
      <c r="S7" s="89"/>
      <c r="T7" s="43">
        <f t="shared" si="3"/>
        <v>1556400</v>
      </c>
      <c r="U7" s="54">
        <f t="shared" si="4"/>
        <v>0.67842122290520868</v>
      </c>
      <c r="V7" s="58"/>
      <c r="W7" s="43">
        <f t="shared" si="5"/>
        <v>1709600</v>
      </c>
      <c r="X7" s="54">
        <f t="shared" si="6"/>
        <v>0.98929485687689089</v>
      </c>
      <c r="Y7" s="90"/>
      <c r="Z7" s="47">
        <f t="shared" si="7"/>
        <v>1239700</v>
      </c>
      <c r="AA7" s="60">
        <f t="shared" si="8"/>
        <v>1.4484451718494329E-2</v>
      </c>
      <c r="AB7" s="76"/>
      <c r="AC7" s="47">
        <f t="shared" si="9"/>
        <v>5699800</v>
      </c>
      <c r="AD7" s="60">
        <f t="shared" si="10"/>
        <v>0.40299315709151773</v>
      </c>
    </row>
    <row r="8" spans="1:30" s="20" customFormat="1" ht="15" customHeight="1" x14ac:dyDescent="0.2">
      <c r="A8" s="86"/>
      <c r="B8" s="42" t="s">
        <v>137</v>
      </c>
      <c r="C8" s="78"/>
      <c r="D8" s="43">
        <v>188800</v>
      </c>
      <c r="E8" s="43">
        <v>86500</v>
      </c>
      <c r="F8" s="43">
        <v>655400</v>
      </c>
      <c r="G8" s="43">
        <v>98800</v>
      </c>
      <c r="H8" s="43">
        <v>263100</v>
      </c>
      <c r="I8" s="43">
        <v>288500</v>
      </c>
      <c r="J8" s="43">
        <v>106300</v>
      </c>
      <c r="K8" s="43">
        <v>101800</v>
      </c>
      <c r="L8" s="43">
        <v>188600</v>
      </c>
      <c r="M8" s="43">
        <v>95800</v>
      </c>
      <c r="N8" s="43">
        <v>93900</v>
      </c>
      <c r="O8" s="43">
        <v>296600</v>
      </c>
      <c r="P8" s="87"/>
      <c r="Q8" s="43">
        <f t="shared" si="1"/>
        <v>930700</v>
      </c>
      <c r="R8" s="88">
        <f t="shared" si="2"/>
        <v>0.56210137630077206</v>
      </c>
      <c r="S8" s="89"/>
      <c r="T8" s="43">
        <f t="shared" si="3"/>
        <v>650400</v>
      </c>
      <c r="U8" s="54">
        <f t="shared" si="4"/>
        <v>-2.062942327962658E-2</v>
      </c>
      <c r="V8" s="58"/>
      <c r="W8" s="43">
        <f t="shared" si="5"/>
        <v>396700</v>
      </c>
      <c r="X8" s="54">
        <f t="shared" si="6"/>
        <v>0.21986469864698654</v>
      </c>
      <c r="Y8" s="90"/>
      <c r="Z8" s="47">
        <f t="shared" si="7"/>
        <v>486300</v>
      </c>
      <c r="AA8" s="60">
        <f t="shared" si="8"/>
        <v>-0.36621921021764625</v>
      </c>
      <c r="AB8" s="76"/>
      <c r="AC8" s="47">
        <f t="shared" si="9"/>
        <v>2464100</v>
      </c>
      <c r="AD8" s="60">
        <f t="shared" si="10"/>
        <v>4.7483421186872876E-2</v>
      </c>
    </row>
    <row r="9" spans="1:30" ht="15" customHeight="1" x14ac:dyDescent="0.2">
      <c r="A9" s="11"/>
      <c r="B9" s="42" t="s">
        <v>138</v>
      </c>
      <c r="C9" s="76"/>
      <c r="D9" s="43">
        <v>231800</v>
      </c>
      <c r="E9" s="43">
        <v>86000</v>
      </c>
      <c r="F9" s="43">
        <v>197200</v>
      </c>
      <c r="G9" s="43">
        <v>205400</v>
      </c>
      <c r="H9" s="43">
        <v>88900</v>
      </c>
      <c r="I9" s="43">
        <v>118400</v>
      </c>
      <c r="J9" s="43">
        <v>288900</v>
      </c>
      <c r="K9" s="43">
        <v>107000</v>
      </c>
      <c r="L9" s="43">
        <v>381700</v>
      </c>
      <c r="M9" s="43">
        <v>134500</v>
      </c>
      <c r="N9" s="43">
        <v>279100</v>
      </c>
      <c r="O9" s="43">
        <v>404000</v>
      </c>
      <c r="P9" s="72"/>
      <c r="Q9" s="43">
        <f t="shared" si="1"/>
        <v>515000</v>
      </c>
      <c r="R9" s="83">
        <f t="shared" si="2"/>
        <v>0.26442425730419838</v>
      </c>
      <c r="S9" s="84"/>
      <c r="T9" s="43">
        <f t="shared" si="3"/>
        <v>412700</v>
      </c>
      <c r="U9" s="45">
        <f t="shared" si="4"/>
        <v>0.5451141894421565</v>
      </c>
      <c r="V9" s="49"/>
      <c r="W9" s="43">
        <f t="shared" si="5"/>
        <v>777600</v>
      </c>
      <c r="X9" s="45">
        <f t="shared" si="6"/>
        <v>0.17551020408163276</v>
      </c>
      <c r="Y9" s="85"/>
      <c r="Z9" s="47">
        <f t="shared" si="7"/>
        <v>817600</v>
      </c>
      <c r="AA9" s="60">
        <f t="shared" si="8"/>
        <v>8.737864077669899E-2</v>
      </c>
      <c r="AB9" s="76"/>
      <c r="AC9" s="47">
        <f t="shared" si="9"/>
        <v>2522900</v>
      </c>
      <c r="AD9" s="60">
        <f t="shared" si="10"/>
        <v>0.20840118785324258</v>
      </c>
    </row>
    <row r="10" spans="1:30" s="20" customFormat="1" ht="15" customHeight="1" x14ac:dyDescent="0.2">
      <c r="A10" s="86"/>
      <c r="B10" s="42" t="s">
        <v>139</v>
      </c>
      <c r="C10" s="78"/>
      <c r="D10" s="100">
        <v>192300</v>
      </c>
      <c r="E10" s="100">
        <v>180900</v>
      </c>
      <c r="F10" s="100">
        <v>178300</v>
      </c>
      <c r="G10" s="100">
        <v>124700</v>
      </c>
      <c r="H10" s="100">
        <v>52500</v>
      </c>
      <c r="I10" s="100">
        <v>2100</v>
      </c>
      <c r="J10" s="100">
        <v>96500</v>
      </c>
      <c r="K10" s="100">
        <v>131000</v>
      </c>
      <c r="L10" s="100">
        <v>184500</v>
      </c>
      <c r="M10" s="100">
        <v>99800</v>
      </c>
      <c r="N10" s="100">
        <v>72600</v>
      </c>
      <c r="O10" s="100">
        <v>81700</v>
      </c>
      <c r="P10" s="87"/>
      <c r="Q10" s="100">
        <f t="shared" si="1"/>
        <v>551500</v>
      </c>
      <c r="R10" s="106">
        <f t="shared" si="2"/>
        <v>1.1057655593738067</v>
      </c>
      <c r="S10" s="89"/>
      <c r="T10" s="100">
        <f t="shared" si="3"/>
        <v>179300</v>
      </c>
      <c r="U10" s="107">
        <f t="shared" si="4"/>
        <v>1.7084592145015107</v>
      </c>
      <c r="V10" s="58"/>
      <c r="W10" s="100">
        <f t="shared" si="5"/>
        <v>412000</v>
      </c>
      <c r="X10" s="107">
        <f t="shared" si="6"/>
        <v>4.4624746450304231E-2</v>
      </c>
      <c r="Y10" s="90"/>
      <c r="Z10" s="108">
        <f t="shared" si="7"/>
        <v>254100</v>
      </c>
      <c r="AA10" s="109">
        <f t="shared" si="8"/>
        <v>-0.26390498261877171</v>
      </c>
      <c r="AB10" s="76"/>
      <c r="AC10" s="108">
        <f t="shared" si="9"/>
        <v>1396900</v>
      </c>
      <c r="AD10" s="109">
        <f t="shared" si="10"/>
        <v>0.3083263088882644</v>
      </c>
    </row>
    <row r="11" spans="1:30" s="20" customFormat="1" ht="15" customHeight="1" thickBot="1" x14ac:dyDescent="0.25">
      <c r="A11" s="86"/>
      <c r="B11" s="42" t="s">
        <v>140</v>
      </c>
      <c r="C11" s="78"/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87"/>
      <c r="Q11" s="43">
        <f t="shared" si="1"/>
        <v>0</v>
      </c>
      <c r="R11" s="91">
        <f t="shared" si="2"/>
        <v>0</v>
      </c>
      <c r="S11" s="89"/>
      <c r="T11" s="43">
        <f t="shared" si="3"/>
        <v>0</v>
      </c>
      <c r="U11" s="54">
        <f t="shared" si="4"/>
        <v>0</v>
      </c>
      <c r="V11" s="58"/>
      <c r="W11" s="43">
        <f t="shared" si="5"/>
        <v>0</v>
      </c>
      <c r="X11" s="54">
        <f t="shared" si="6"/>
        <v>0</v>
      </c>
      <c r="Y11" s="90"/>
      <c r="Z11" s="47">
        <f t="shared" si="7"/>
        <v>0</v>
      </c>
      <c r="AA11" s="60">
        <f t="shared" si="8"/>
        <v>0</v>
      </c>
      <c r="AB11" s="76"/>
      <c r="AC11" s="47">
        <f t="shared" si="9"/>
        <v>0</v>
      </c>
      <c r="AD11" s="60">
        <f t="shared" si="10"/>
        <v>0</v>
      </c>
    </row>
    <row r="12" spans="1:30" ht="15" customHeight="1" x14ac:dyDescent="0.2">
      <c r="B12" s="62" t="s">
        <v>62</v>
      </c>
      <c r="C12" s="76"/>
      <c r="D12" s="64">
        <f>SUM(D6:D11)</f>
        <v>1941300</v>
      </c>
      <c r="E12" s="64">
        <f t="shared" ref="E12:O12" si="11">SUM(E6:E11)</f>
        <v>2142800</v>
      </c>
      <c r="F12" s="64">
        <f t="shared" si="11"/>
        <v>4526400</v>
      </c>
      <c r="G12" s="64">
        <f t="shared" si="11"/>
        <v>1918300</v>
      </c>
      <c r="H12" s="64">
        <f t="shared" si="11"/>
        <v>2210300</v>
      </c>
      <c r="I12" s="64">
        <f t="shared" si="11"/>
        <v>3257800</v>
      </c>
      <c r="J12" s="64">
        <f t="shared" si="11"/>
        <v>2767500</v>
      </c>
      <c r="K12" s="64">
        <f t="shared" si="11"/>
        <v>2402900</v>
      </c>
      <c r="L12" s="64">
        <f t="shared" si="11"/>
        <v>3205200</v>
      </c>
      <c r="M12" s="64">
        <f t="shared" si="11"/>
        <v>2285700</v>
      </c>
      <c r="N12" s="64">
        <f t="shared" si="11"/>
        <v>2832500</v>
      </c>
      <c r="O12" s="64">
        <f t="shared" si="11"/>
        <v>3032800</v>
      </c>
      <c r="P12" s="75"/>
      <c r="Q12" s="64">
        <f>SUM(Q6:Q11)</f>
        <v>8610500</v>
      </c>
      <c r="R12" s="94">
        <f t="shared" si="2"/>
        <v>0.47318984396386532</v>
      </c>
      <c r="S12" s="95"/>
      <c r="T12" s="64">
        <f>SUM(T6:T11)</f>
        <v>7386400</v>
      </c>
      <c r="U12" s="65">
        <f t="shared" si="4"/>
        <v>0.31138925876608958</v>
      </c>
      <c r="V12" s="49"/>
      <c r="W12" s="64">
        <f>SUM(W6:W11)</f>
        <v>8375600</v>
      </c>
      <c r="X12" s="65">
        <f t="shared" si="6"/>
        <v>0.36713241055105761</v>
      </c>
      <c r="Y12" s="96"/>
      <c r="Z12" s="67">
        <f>SUM(Z6:Z11)</f>
        <v>8151000</v>
      </c>
      <c r="AA12" s="68">
        <f t="shared" si="8"/>
        <v>4.4852648985399535E-2</v>
      </c>
      <c r="AB12" s="76"/>
      <c r="AC12" s="67">
        <f>SUM(AC6:AC11)</f>
        <v>32523500</v>
      </c>
      <c r="AD12" s="68">
        <f t="shared" si="10"/>
        <v>0.28021082630054162</v>
      </c>
    </row>
    <row r="13" spans="1:30" ht="24.95" customHeight="1" x14ac:dyDescent="0.2"/>
    <row r="14" spans="1:30" ht="15" customHeight="1" x14ac:dyDescent="0.2">
      <c r="A14" s="30">
        <v>2021</v>
      </c>
      <c r="B14" s="32" t="s">
        <v>133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80"/>
      <c r="Q14" s="145" t="s">
        <v>63</v>
      </c>
      <c r="R14" s="145"/>
      <c r="S14" s="80"/>
      <c r="T14" s="145" t="s">
        <v>77</v>
      </c>
      <c r="U14" s="145"/>
      <c r="W14" s="145" t="s">
        <v>78</v>
      </c>
      <c r="X14" s="145"/>
      <c r="Y14" s="80"/>
      <c r="Z14" s="145" t="s">
        <v>79</v>
      </c>
      <c r="AA14" s="145"/>
      <c r="AC14" s="145" t="s">
        <v>64</v>
      </c>
      <c r="AD14" s="145"/>
    </row>
    <row r="15" spans="1:30" ht="15" hidden="1" customHeight="1" outlineLevel="1" x14ac:dyDescent="0.2">
      <c r="B15" s="37" t="s">
        <v>134</v>
      </c>
      <c r="D15" s="39">
        <v>44197</v>
      </c>
      <c r="E15" s="39">
        <f>EOMONTH(D15,0)+1</f>
        <v>44228</v>
      </c>
      <c r="F15" s="39">
        <f t="shared" ref="F15:O15" si="12">EOMONTH(E15,0)+1</f>
        <v>44256</v>
      </c>
      <c r="G15" s="39">
        <f t="shared" si="12"/>
        <v>44287</v>
      </c>
      <c r="H15" s="39">
        <f t="shared" si="12"/>
        <v>44317</v>
      </c>
      <c r="I15" s="39">
        <f t="shared" si="12"/>
        <v>44348</v>
      </c>
      <c r="J15" s="39">
        <f t="shared" si="12"/>
        <v>44378</v>
      </c>
      <c r="K15" s="39">
        <f t="shared" si="12"/>
        <v>44409</v>
      </c>
      <c r="L15" s="39">
        <f t="shared" si="12"/>
        <v>44440</v>
      </c>
      <c r="M15" s="39">
        <f t="shared" si="12"/>
        <v>44470</v>
      </c>
      <c r="N15" s="39">
        <f t="shared" si="12"/>
        <v>44501</v>
      </c>
      <c r="O15" s="39">
        <f t="shared" si="12"/>
        <v>44531</v>
      </c>
      <c r="P15" s="81"/>
      <c r="Q15" s="39" t="s">
        <v>41</v>
      </c>
      <c r="R15" s="39" t="s">
        <v>76</v>
      </c>
      <c r="S15" s="82"/>
      <c r="T15" s="39" t="s">
        <v>41</v>
      </c>
      <c r="U15" s="39" t="s">
        <v>76</v>
      </c>
      <c r="W15" s="39" t="s">
        <v>41</v>
      </c>
      <c r="X15" s="39" t="s">
        <v>76</v>
      </c>
      <c r="Y15" s="82"/>
      <c r="Z15" s="39" t="s">
        <v>41</v>
      </c>
      <c r="AA15" s="39" t="s">
        <v>76</v>
      </c>
      <c r="AC15" s="39" t="s">
        <v>41</v>
      </c>
      <c r="AD15" s="39" t="s">
        <v>76</v>
      </c>
    </row>
    <row r="16" spans="1:30" ht="15" hidden="1" customHeight="1" outlineLevel="1" x14ac:dyDescent="0.2">
      <c r="A16" s="11"/>
      <c r="B16" s="42" t="s">
        <v>135</v>
      </c>
      <c r="C16" s="76"/>
      <c r="D16" s="43">
        <v>701800</v>
      </c>
      <c r="E16" s="43">
        <v>1024100</v>
      </c>
      <c r="F16" s="43">
        <v>1800000</v>
      </c>
      <c r="G16" s="43">
        <v>956100</v>
      </c>
      <c r="H16" s="43">
        <v>1002300</v>
      </c>
      <c r="I16" s="43">
        <v>1749400</v>
      </c>
      <c r="J16" s="43">
        <v>1072500</v>
      </c>
      <c r="K16" s="43">
        <v>1297800</v>
      </c>
      <c r="L16" s="43">
        <v>1515600</v>
      </c>
      <c r="M16" s="43">
        <v>1279800</v>
      </c>
      <c r="N16" s="43">
        <v>1589800</v>
      </c>
      <c r="O16" s="43">
        <v>1845100</v>
      </c>
      <c r="P16" s="72"/>
      <c r="Q16" s="43">
        <f t="shared" ref="Q16:Q21" si="13">SUM(D16:F16)</f>
        <v>3525900</v>
      </c>
      <c r="R16" s="83">
        <f t="shared" ref="R16:R22" si="14">IFERROR(Q16/Q26-1,0)</f>
        <v>7.0497248841197901E-2</v>
      </c>
      <c r="S16" s="84"/>
      <c r="T16" s="43">
        <f t="shared" ref="T16:T21" si="15">SUM(G16:I16)</f>
        <v>3707800</v>
      </c>
      <c r="U16" s="45">
        <f t="shared" ref="U16:U22" si="16">IFERROR(T16/T26-1,0)</f>
        <v>0.21710472326443253</v>
      </c>
      <c r="V16" s="49"/>
      <c r="W16" s="43">
        <f t="shared" ref="W16:W21" si="17">SUM(J16:L16)</f>
        <v>3885900</v>
      </c>
      <c r="X16" s="45">
        <f t="shared" ref="X16:X22" si="18">IFERROR(W16/W26-1,0)</f>
        <v>0.16103761069879163</v>
      </c>
      <c r="Y16" s="85"/>
      <c r="Z16" s="43">
        <f t="shared" ref="Z16:Z21" si="19">SUM(M16:O16)</f>
        <v>4714700</v>
      </c>
      <c r="AA16" s="45">
        <f t="shared" ref="AA16:AA22" si="20">IFERROR(Z16/Z26-1,0)</f>
        <v>0.38102766126903864</v>
      </c>
      <c r="AB16" s="49"/>
      <c r="AC16" s="43">
        <f t="shared" ref="AC16:AC21" si="21">Q16+T16+W16+Z16</f>
        <v>15834300</v>
      </c>
      <c r="AD16" s="45">
        <f t="shared" ref="AD16:AD22" si="22">IFERROR(AC16/AC26-1,0)</f>
        <v>0.20863846411020881</v>
      </c>
    </row>
    <row r="17" spans="1:30" s="20" customFormat="1" ht="15" hidden="1" customHeight="1" outlineLevel="1" x14ac:dyDescent="0.2">
      <c r="A17" s="86"/>
      <c r="B17" s="42" t="s">
        <v>136</v>
      </c>
      <c r="C17" s="78"/>
      <c r="D17" s="43">
        <v>193300</v>
      </c>
      <c r="E17" s="43">
        <v>234200</v>
      </c>
      <c r="F17" s="43">
        <v>626400</v>
      </c>
      <c r="G17" s="43">
        <v>264000</v>
      </c>
      <c r="H17" s="43">
        <v>334900</v>
      </c>
      <c r="I17" s="43">
        <v>328400</v>
      </c>
      <c r="J17" s="43">
        <v>270300</v>
      </c>
      <c r="K17" s="43">
        <v>108800</v>
      </c>
      <c r="L17" s="43">
        <v>480300</v>
      </c>
      <c r="M17" s="43">
        <v>341100</v>
      </c>
      <c r="N17" s="43">
        <v>631200</v>
      </c>
      <c r="O17" s="43">
        <v>249700</v>
      </c>
      <c r="P17" s="87"/>
      <c r="Q17" s="43">
        <f t="shared" si="13"/>
        <v>1053900</v>
      </c>
      <c r="R17" s="88">
        <f t="shared" si="14"/>
        <v>0.38166200606468204</v>
      </c>
      <c r="S17" s="89"/>
      <c r="T17" s="43">
        <f t="shared" si="15"/>
        <v>927300</v>
      </c>
      <c r="U17" s="54">
        <f t="shared" si="16"/>
        <v>-0.20598223414147954</v>
      </c>
      <c r="V17" s="58"/>
      <c r="W17" s="43">
        <f t="shared" si="17"/>
        <v>859400</v>
      </c>
      <c r="X17" s="54">
        <f t="shared" si="18"/>
        <v>-0.15861407270341976</v>
      </c>
      <c r="Y17" s="90"/>
      <c r="Z17" s="43">
        <f t="shared" si="19"/>
        <v>1222000</v>
      </c>
      <c r="AA17" s="45">
        <f t="shared" si="20"/>
        <v>0.29697556336712694</v>
      </c>
      <c r="AB17" s="49"/>
      <c r="AC17" s="43">
        <f t="shared" si="21"/>
        <v>4062600</v>
      </c>
      <c r="AD17" s="45">
        <f t="shared" si="22"/>
        <v>4.3233886381337294E-2</v>
      </c>
    </row>
    <row r="18" spans="1:30" s="20" customFormat="1" ht="15" hidden="1" customHeight="1" outlineLevel="1" x14ac:dyDescent="0.2">
      <c r="A18" s="86"/>
      <c r="B18" s="42" t="s">
        <v>137</v>
      </c>
      <c r="C18" s="78"/>
      <c r="D18" s="43">
        <v>103100</v>
      </c>
      <c r="E18" s="43">
        <v>177200</v>
      </c>
      <c r="F18" s="43">
        <v>315500</v>
      </c>
      <c r="G18" s="43">
        <v>130400</v>
      </c>
      <c r="H18" s="43">
        <v>176600</v>
      </c>
      <c r="I18" s="43">
        <v>357100</v>
      </c>
      <c r="J18" s="43">
        <v>96300</v>
      </c>
      <c r="K18" s="43">
        <v>134100</v>
      </c>
      <c r="L18" s="43">
        <v>94800</v>
      </c>
      <c r="M18" s="43">
        <v>216000</v>
      </c>
      <c r="N18" s="43">
        <v>117100</v>
      </c>
      <c r="O18" s="43">
        <v>434200</v>
      </c>
      <c r="P18" s="87"/>
      <c r="Q18" s="43">
        <f t="shared" si="13"/>
        <v>595800</v>
      </c>
      <c r="R18" s="88">
        <f t="shared" si="14"/>
        <v>0.1550809603573422</v>
      </c>
      <c r="S18" s="89"/>
      <c r="T18" s="43">
        <f t="shared" si="15"/>
        <v>664100</v>
      </c>
      <c r="U18" s="54">
        <f t="shared" si="16"/>
        <v>0.13226977380179061</v>
      </c>
      <c r="V18" s="58"/>
      <c r="W18" s="43">
        <f t="shared" si="17"/>
        <v>325200</v>
      </c>
      <c r="X18" s="54">
        <f t="shared" si="18"/>
        <v>2.0802139541015618E-2</v>
      </c>
      <c r="Y18" s="90"/>
      <c r="Z18" s="43">
        <f t="shared" si="19"/>
        <v>767300</v>
      </c>
      <c r="AA18" s="45">
        <f t="shared" si="20"/>
        <v>0.64060261624053338</v>
      </c>
      <c r="AB18" s="49"/>
      <c r="AC18" s="43">
        <f t="shared" si="21"/>
        <v>2352400</v>
      </c>
      <c r="AD18" s="45">
        <f t="shared" si="22"/>
        <v>0.24558137367652999</v>
      </c>
    </row>
    <row r="19" spans="1:30" ht="15" hidden="1" customHeight="1" outlineLevel="1" x14ac:dyDescent="0.2">
      <c r="A19" s="11"/>
      <c r="B19" s="42" t="s">
        <v>138</v>
      </c>
      <c r="C19" s="76"/>
      <c r="D19" s="43">
        <v>185500</v>
      </c>
      <c r="E19" s="43">
        <v>48700</v>
      </c>
      <c r="F19" s="43">
        <v>173100</v>
      </c>
      <c r="G19" s="43">
        <v>100400</v>
      </c>
      <c r="H19" s="43">
        <v>76600</v>
      </c>
      <c r="I19" s="43">
        <v>90100</v>
      </c>
      <c r="J19" s="43">
        <v>253800</v>
      </c>
      <c r="K19" s="43">
        <v>206000</v>
      </c>
      <c r="L19" s="43">
        <v>201700</v>
      </c>
      <c r="M19" s="43">
        <v>199100</v>
      </c>
      <c r="N19" s="43">
        <v>201600</v>
      </c>
      <c r="O19" s="43">
        <v>351200</v>
      </c>
      <c r="P19" s="72"/>
      <c r="Q19" s="43">
        <f t="shared" si="13"/>
        <v>407300</v>
      </c>
      <c r="R19" s="83">
        <f t="shared" si="14"/>
        <v>-2.0760455359611463E-2</v>
      </c>
      <c r="S19" s="84"/>
      <c r="T19" s="43">
        <f t="shared" si="15"/>
        <v>267100</v>
      </c>
      <c r="U19" s="45">
        <f t="shared" si="16"/>
        <v>-0.10732786567473451</v>
      </c>
      <c r="V19" s="49"/>
      <c r="W19" s="43">
        <f t="shared" si="17"/>
        <v>661500</v>
      </c>
      <c r="X19" s="45">
        <f t="shared" si="18"/>
        <v>0.20363547040039309</v>
      </c>
      <c r="Y19" s="85"/>
      <c r="Z19" s="43">
        <f t="shared" si="19"/>
        <v>751900</v>
      </c>
      <c r="AA19" s="45">
        <f t="shared" si="20"/>
        <v>0.29538320532831652</v>
      </c>
      <c r="AB19" s="49"/>
      <c r="AC19" s="43">
        <f t="shared" si="21"/>
        <v>2087800</v>
      </c>
      <c r="AD19" s="45">
        <f t="shared" si="22"/>
        <v>0.13148852686458778</v>
      </c>
    </row>
    <row r="20" spans="1:30" s="20" customFormat="1" ht="15" hidden="1" customHeight="1" outlineLevel="1" x14ac:dyDescent="0.2">
      <c r="A20" s="86"/>
      <c r="B20" s="42" t="s">
        <v>139</v>
      </c>
      <c r="C20" s="78"/>
      <c r="D20" s="100">
        <v>99100</v>
      </c>
      <c r="E20" s="100">
        <v>118400</v>
      </c>
      <c r="F20" s="100">
        <v>44400</v>
      </c>
      <c r="G20" s="100">
        <v>20400</v>
      </c>
      <c r="H20" s="100">
        <v>24800</v>
      </c>
      <c r="I20" s="100">
        <v>21000</v>
      </c>
      <c r="J20" s="100">
        <v>83600</v>
      </c>
      <c r="K20" s="100">
        <v>109500</v>
      </c>
      <c r="L20" s="100">
        <v>201300</v>
      </c>
      <c r="M20" s="100">
        <v>133600</v>
      </c>
      <c r="N20" s="100">
        <v>100900</v>
      </c>
      <c r="O20" s="100">
        <v>110700</v>
      </c>
      <c r="P20" s="87"/>
      <c r="Q20" s="100">
        <f t="shared" si="13"/>
        <v>261900</v>
      </c>
      <c r="R20" s="106">
        <f t="shared" si="14"/>
        <v>-2.6983649312869895E-2</v>
      </c>
      <c r="S20" s="89"/>
      <c r="T20" s="100">
        <f t="shared" si="15"/>
        <v>66200</v>
      </c>
      <c r="U20" s="107">
        <f t="shared" si="16"/>
        <v>-0.74929940165113984</v>
      </c>
      <c r="V20" s="58"/>
      <c r="W20" s="100">
        <f t="shared" si="17"/>
        <v>394400</v>
      </c>
      <c r="X20" s="107">
        <f t="shared" si="18"/>
        <v>0.59122085048010975</v>
      </c>
      <c r="Y20" s="90"/>
      <c r="Z20" s="100">
        <f t="shared" si="19"/>
        <v>345200</v>
      </c>
      <c r="AA20" s="110">
        <f t="shared" si="20"/>
        <v>2.324281119392924</v>
      </c>
      <c r="AB20" s="49"/>
      <c r="AC20" s="100">
        <f t="shared" si="21"/>
        <v>1067700</v>
      </c>
      <c r="AD20" s="110">
        <f t="shared" si="22"/>
        <v>0.20654292736672608</v>
      </c>
    </row>
    <row r="21" spans="1:30" s="20" customFormat="1" ht="15" hidden="1" customHeight="1" outlineLevel="1" thickBot="1" x14ac:dyDescent="0.25">
      <c r="A21" s="86"/>
      <c r="B21" s="42" t="s">
        <v>140</v>
      </c>
      <c r="C21" s="78"/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87"/>
      <c r="Q21" s="43">
        <f t="shared" si="13"/>
        <v>0</v>
      </c>
      <c r="R21" s="91">
        <f t="shared" si="14"/>
        <v>0</v>
      </c>
      <c r="S21" s="89"/>
      <c r="T21" s="43">
        <f t="shared" si="15"/>
        <v>0</v>
      </c>
      <c r="U21" s="54">
        <f t="shared" si="16"/>
        <v>0</v>
      </c>
      <c r="V21" s="58"/>
      <c r="W21" s="43">
        <f t="shared" si="17"/>
        <v>0</v>
      </c>
      <c r="X21" s="54">
        <f t="shared" si="18"/>
        <v>0</v>
      </c>
      <c r="Y21" s="90"/>
      <c r="Z21" s="43">
        <f t="shared" si="19"/>
        <v>0</v>
      </c>
      <c r="AA21" s="45">
        <f t="shared" si="20"/>
        <v>0</v>
      </c>
      <c r="AB21" s="49"/>
      <c r="AC21" s="43">
        <f t="shared" si="21"/>
        <v>0</v>
      </c>
      <c r="AD21" s="45">
        <f t="shared" si="22"/>
        <v>0</v>
      </c>
    </row>
    <row r="22" spans="1:30" ht="15" hidden="1" customHeight="1" outlineLevel="1" x14ac:dyDescent="0.2">
      <c r="B22" s="62" t="s">
        <v>62</v>
      </c>
      <c r="C22" s="76"/>
      <c r="D22" s="64">
        <f>SUM(D16:D21)</f>
        <v>1282800</v>
      </c>
      <c r="E22" s="64">
        <f t="shared" ref="E22:O22" si="23">SUM(E16:E21)</f>
        <v>1602600</v>
      </c>
      <c r="F22" s="64">
        <f t="shared" si="23"/>
        <v>2959400</v>
      </c>
      <c r="G22" s="64">
        <f t="shared" si="23"/>
        <v>1471300</v>
      </c>
      <c r="H22" s="64">
        <f t="shared" si="23"/>
        <v>1615200</v>
      </c>
      <c r="I22" s="64">
        <f t="shared" si="23"/>
        <v>2546000</v>
      </c>
      <c r="J22" s="64">
        <f t="shared" si="23"/>
        <v>1776500</v>
      </c>
      <c r="K22" s="64">
        <f t="shared" si="23"/>
        <v>1856200</v>
      </c>
      <c r="L22" s="64">
        <f t="shared" si="23"/>
        <v>2493700</v>
      </c>
      <c r="M22" s="64">
        <f t="shared" si="23"/>
        <v>2169600</v>
      </c>
      <c r="N22" s="64">
        <f t="shared" si="23"/>
        <v>2640600</v>
      </c>
      <c r="O22" s="64">
        <f t="shared" si="23"/>
        <v>2990900</v>
      </c>
      <c r="P22" s="75"/>
      <c r="Q22" s="64">
        <f>SUM(Q16:Q21)</f>
        <v>5844800</v>
      </c>
      <c r="R22" s="94">
        <f t="shared" si="14"/>
        <v>0.11173119112806251</v>
      </c>
      <c r="S22" s="95"/>
      <c r="T22" s="64">
        <f>SUM(T16:T21)</f>
        <v>5632500</v>
      </c>
      <c r="U22" s="65">
        <f t="shared" si="16"/>
        <v>5.0043595684838182E-2</v>
      </c>
      <c r="V22" s="49"/>
      <c r="W22" s="64">
        <f>SUM(W16:W21)</f>
        <v>6126400</v>
      </c>
      <c r="X22" s="65">
        <f t="shared" si="18"/>
        <v>0.11706988688536901</v>
      </c>
      <c r="Y22" s="96"/>
      <c r="Z22" s="64">
        <f>SUM(Z16:Z21)</f>
        <v>7801100</v>
      </c>
      <c r="AA22" s="65">
        <f t="shared" si="20"/>
        <v>0.41630088591652892</v>
      </c>
      <c r="AB22" s="49"/>
      <c r="AC22" s="64">
        <f>SUM(AC16:AC21)</f>
        <v>25404800</v>
      </c>
      <c r="AD22" s="65">
        <f t="shared" si="22"/>
        <v>0.17539295817252221</v>
      </c>
    </row>
    <row r="23" spans="1:30" ht="24.95" customHeight="1" collapsed="1" x14ac:dyDescent="0.2"/>
    <row r="24" spans="1:30" ht="15" customHeight="1" x14ac:dyDescent="0.2">
      <c r="A24" s="30">
        <v>2020</v>
      </c>
      <c r="B24" s="32" t="s">
        <v>133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80"/>
      <c r="Q24" s="145" t="s">
        <v>66</v>
      </c>
      <c r="R24" s="145"/>
      <c r="S24" s="80"/>
      <c r="T24" s="145" t="s">
        <v>80</v>
      </c>
      <c r="U24" s="145"/>
      <c r="W24" s="145" t="s">
        <v>81</v>
      </c>
      <c r="X24" s="145"/>
      <c r="Y24" s="80"/>
      <c r="Z24" s="145" t="s">
        <v>82</v>
      </c>
      <c r="AA24" s="145"/>
      <c r="AC24" s="145" t="s">
        <v>67</v>
      </c>
      <c r="AD24" s="145"/>
    </row>
    <row r="25" spans="1:30" ht="15" hidden="1" customHeight="1" outlineLevel="1" x14ac:dyDescent="0.2">
      <c r="B25" s="37" t="s">
        <v>134</v>
      </c>
      <c r="D25" s="39">
        <v>43831</v>
      </c>
      <c r="E25" s="39">
        <f>EOMONTH(D25,0)+1</f>
        <v>43862</v>
      </c>
      <c r="F25" s="39">
        <f t="shared" ref="F25:O25" si="24">EOMONTH(E25,0)+1</f>
        <v>43891</v>
      </c>
      <c r="G25" s="39">
        <f t="shared" si="24"/>
        <v>43922</v>
      </c>
      <c r="H25" s="39">
        <f t="shared" si="24"/>
        <v>43952</v>
      </c>
      <c r="I25" s="39">
        <f t="shared" si="24"/>
        <v>43983</v>
      </c>
      <c r="J25" s="39">
        <f t="shared" si="24"/>
        <v>44013</v>
      </c>
      <c r="K25" s="39">
        <f t="shared" si="24"/>
        <v>44044</v>
      </c>
      <c r="L25" s="39">
        <f t="shared" si="24"/>
        <v>44075</v>
      </c>
      <c r="M25" s="39">
        <f t="shared" si="24"/>
        <v>44105</v>
      </c>
      <c r="N25" s="39">
        <f t="shared" si="24"/>
        <v>44136</v>
      </c>
      <c r="O25" s="39">
        <f t="shared" si="24"/>
        <v>44166</v>
      </c>
      <c r="P25" s="81"/>
      <c r="Q25" s="39" t="s">
        <v>41</v>
      </c>
      <c r="R25" s="39" t="s">
        <v>76</v>
      </c>
      <c r="S25" s="82"/>
      <c r="T25" s="39" t="s">
        <v>41</v>
      </c>
      <c r="U25" s="39" t="s">
        <v>76</v>
      </c>
      <c r="W25" s="39" t="s">
        <v>41</v>
      </c>
      <c r="X25" s="39" t="s">
        <v>76</v>
      </c>
      <c r="Y25" s="82"/>
      <c r="Z25" s="39" t="s">
        <v>41</v>
      </c>
      <c r="AA25" s="39" t="s">
        <v>76</v>
      </c>
      <c r="AC25" s="39" t="s">
        <v>41</v>
      </c>
      <c r="AD25" s="39" t="s">
        <v>76</v>
      </c>
    </row>
    <row r="26" spans="1:30" ht="15" hidden="1" customHeight="1" outlineLevel="1" x14ac:dyDescent="0.2">
      <c r="A26" s="11"/>
      <c r="B26" s="42" t="s">
        <v>135</v>
      </c>
      <c r="C26" s="76"/>
      <c r="D26" s="43">
        <v>784080</v>
      </c>
      <c r="E26" s="43">
        <v>852687</v>
      </c>
      <c r="F26" s="43">
        <v>1656936</v>
      </c>
      <c r="G26" s="43">
        <v>964953</v>
      </c>
      <c r="H26" s="43">
        <v>877959</v>
      </c>
      <c r="I26" s="43">
        <v>1203498</v>
      </c>
      <c r="J26" s="43">
        <v>845640</v>
      </c>
      <c r="K26" s="43">
        <v>975807</v>
      </c>
      <c r="L26" s="43">
        <v>1525473</v>
      </c>
      <c r="M26" s="43">
        <v>932877</v>
      </c>
      <c r="N26" s="43">
        <v>1038744</v>
      </c>
      <c r="O26" s="43">
        <v>1442286</v>
      </c>
      <c r="P26" s="72"/>
      <c r="Q26" s="43">
        <f t="shared" ref="Q26:Q31" si="25">SUM(D26:F26)</f>
        <v>3293703</v>
      </c>
      <c r="R26" s="83">
        <f t="shared" ref="R26:R32" si="26">IFERROR(Q26/Q36-1,0)</f>
        <v>0</v>
      </c>
      <c r="S26" s="84"/>
      <c r="T26" s="43">
        <f t="shared" ref="T26:T31" si="27">SUM(G26:I26)</f>
        <v>3046410</v>
      </c>
      <c r="U26" s="45">
        <f t="shared" ref="U26:U32" si="28">IFERROR(T26/T36-1,0)</f>
        <v>0</v>
      </c>
      <c r="V26" s="49"/>
      <c r="W26" s="43">
        <f t="shared" ref="W26:W31" si="29">SUM(J26:L26)</f>
        <v>3346920</v>
      </c>
      <c r="X26" s="45">
        <f t="shared" ref="X26:X32" si="30">IFERROR(W26/W36-1,0)</f>
        <v>0</v>
      </c>
      <c r="Y26" s="85"/>
      <c r="Z26" s="43">
        <f t="shared" ref="Z26:Z31" si="31">SUM(M26:O26)</f>
        <v>3413907</v>
      </c>
      <c r="AA26" s="45">
        <f t="shared" ref="AA26:AA32" si="32">IFERROR(Z26/Z36-1,0)</f>
        <v>0</v>
      </c>
      <c r="AB26" s="49"/>
      <c r="AC26" s="43">
        <f t="shared" ref="AC26:AC31" si="33">Q26+T26+W26+Z26</f>
        <v>13100940</v>
      </c>
      <c r="AD26" s="45">
        <f t="shared" ref="AD26:AD32" si="34">IFERROR(AC26/AC36-1,0)</f>
        <v>0</v>
      </c>
    </row>
    <row r="27" spans="1:30" s="20" customFormat="1" ht="15" hidden="1" customHeight="1" outlineLevel="1" x14ac:dyDescent="0.2">
      <c r="A27" s="86"/>
      <c r="B27" s="42" t="s">
        <v>136</v>
      </c>
      <c r="C27" s="78"/>
      <c r="D27" s="43">
        <v>80595</v>
      </c>
      <c r="E27" s="43">
        <v>264546</v>
      </c>
      <c r="F27" s="43">
        <v>417636</v>
      </c>
      <c r="G27" s="43">
        <v>343764</v>
      </c>
      <c r="H27" s="43">
        <v>398763</v>
      </c>
      <c r="I27" s="43">
        <v>425331</v>
      </c>
      <c r="J27" s="43">
        <v>239436</v>
      </c>
      <c r="K27" s="43">
        <v>294030</v>
      </c>
      <c r="L27" s="43">
        <v>487944</v>
      </c>
      <c r="M27" s="43">
        <v>275400</v>
      </c>
      <c r="N27" s="43">
        <v>345546</v>
      </c>
      <c r="O27" s="43">
        <v>321246</v>
      </c>
      <c r="P27" s="87"/>
      <c r="Q27" s="43">
        <f t="shared" si="25"/>
        <v>762777</v>
      </c>
      <c r="R27" s="88">
        <f t="shared" si="26"/>
        <v>0</v>
      </c>
      <c r="S27" s="89"/>
      <c r="T27" s="43">
        <f t="shared" si="27"/>
        <v>1167858</v>
      </c>
      <c r="U27" s="54">
        <f t="shared" si="28"/>
        <v>0</v>
      </c>
      <c r="V27" s="58"/>
      <c r="W27" s="43">
        <f t="shared" si="29"/>
        <v>1021410</v>
      </c>
      <c r="X27" s="54">
        <f t="shared" si="30"/>
        <v>0</v>
      </c>
      <c r="Y27" s="90"/>
      <c r="Z27" s="43">
        <f t="shared" si="31"/>
        <v>942192</v>
      </c>
      <c r="AA27" s="45">
        <f t="shared" si="32"/>
        <v>0</v>
      </c>
      <c r="AB27" s="49"/>
      <c r="AC27" s="43">
        <f t="shared" si="33"/>
        <v>3894237</v>
      </c>
      <c r="AD27" s="45">
        <f t="shared" si="34"/>
        <v>0</v>
      </c>
    </row>
    <row r="28" spans="1:30" s="20" customFormat="1" ht="15" hidden="1" customHeight="1" outlineLevel="1" x14ac:dyDescent="0.2">
      <c r="A28" s="86"/>
      <c r="B28" s="42" t="s">
        <v>137</v>
      </c>
      <c r="C28" s="78"/>
      <c r="D28" s="43">
        <v>102303</v>
      </c>
      <c r="E28" s="43">
        <v>184518</v>
      </c>
      <c r="F28" s="43">
        <v>228987</v>
      </c>
      <c r="G28" s="43">
        <v>117288</v>
      </c>
      <c r="H28" s="43">
        <v>197397</v>
      </c>
      <c r="I28" s="43">
        <v>271836</v>
      </c>
      <c r="J28" s="43">
        <v>78651</v>
      </c>
      <c r="K28" s="43">
        <v>60669</v>
      </c>
      <c r="L28" s="43">
        <v>179253</v>
      </c>
      <c r="M28" s="43">
        <v>88290</v>
      </c>
      <c r="N28" s="43">
        <v>84969</v>
      </c>
      <c r="O28" s="43">
        <v>294435</v>
      </c>
      <c r="P28" s="87"/>
      <c r="Q28" s="43">
        <f t="shared" si="25"/>
        <v>515808</v>
      </c>
      <c r="R28" s="88">
        <f t="shared" si="26"/>
        <v>0</v>
      </c>
      <c r="S28" s="89"/>
      <c r="T28" s="43">
        <f t="shared" si="27"/>
        <v>586521</v>
      </c>
      <c r="U28" s="54">
        <f t="shared" si="28"/>
        <v>0</v>
      </c>
      <c r="V28" s="58"/>
      <c r="W28" s="43">
        <f t="shared" si="29"/>
        <v>318573</v>
      </c>
      <c r="X28" s="54">
        <f t="shared" si="30"/>
        <v>0</v>
      </c>
      <c r="Y28" s="90"/>
      <c r="Z28" s="43">
        <f t="shared" si="31"/>
        <v>467694</v>
      </c>
      <c r="AA28" s="45">
        <f t="shared" si="32"/>
        <v>0</v>
      </c>
      <c r="AB28" s="49"/>
      <c r="AC28" s="43">
        <f t="shared" si="33"/>
        <v>1888596</v>
      </c>
      <c r="AD28" s="45">
        <f t="shared" si="34"/>
        <v>0</v>
      </c>
    </row>
    <row r="29" spans="1:30" ht="15" hidden="1" customHeight="1" outlineLevel="1" x14ac:dyDescent="0.2">
      <c r="A29" s="11"/>
      <c r="B29" s="42" t="s">
        <v>138</v>
      </c>
      <c r="C29" s="76"/>
      <c r="D29" s="43">
        <v>146610</v>
      </c>
      <c r="E29" s="43">
        <v>36450</v>
      </c>
      <c r="F29" s="43">
        <v>232875</v>
      </c>
      <c r="G29" s="43">
        <v>132921</v>
      </c>
      <c r="H29" s="43">
        <v>69417</v>
      </c>
      <c r="I29" s="43">
        <v>96876</v>
      </c>
      <c r="J29" s="43">
        <v>251343</v>
      </c>
      <c r="K29" s="43">
        <v>101007</v>
      </c>
      <c r="L29" s="43">
        <v>197235</v>
      </c>
      <c r="M29" s="43">
        <v>77031</v>
      </c>
      <c r="N29" s="43">
        <v>170748</v>
      </c>
      <c r="O29" s="43">
        <v>332667</v>
      </c>
      <c r="P29" s="72"/>
      <c r="Q29" s="43">
        <f t="shared" si="25"/>
        <v>415935</v>
      </c>
      <c r="R29" s="83">
        <f t="shared" si="26"/>
        <v>0</v>
      </c>
      <c r="S29" s="84"/>
      <c r="T29" s="43">
        <f t="shared" si="27"/>
        <v>299214</v>
      </c>
      <c r="U29" s="45">
        <f t="shared" si="28"/>
        <v>0</v>
      </c>
      <c r="V29" s="49"/>
      <c r="W29" s="43">
        <f t="shared" si="29"/>
        <v>549585</v>
      </c>
      <c r="X29" s="45">
        <f t="shared" si="30"/>
        <v>0</v>
      </c>
      <c r="Y29" s="85"/>
      <c r="Z29" s="43">
        <f t="shared" si="31"/>
        <v>580446</v>
      </c>
      <c r="AA29" s="45">
        <f t="shared" si="32"/>
        <v>0</v>
      </c>
      <c r="AB29" s="49"/>
      <c r="AC29" s="43">
        <f t="shared" si="33"/>
        <v>1845180</v>
      </c>
      <c r="AD29" s="45">
        <f t="shared" si="34"/>
        <v>0</v>
      </c>
    </row>
    <row r="30" spans="1:30" s="20" customFormat="1" ht="15" hidden="1" customHeight="1" outlineLevel="1" x14ac:dyDescent="0.2">
      <c r="A30" s="86"/>
      <c r="B30" s="42" t="s">
        <v>139</v>
      </c>
      <c r="C30" s="78"/>
      <c r="D30" s="100">
        <v>139482</v>
      </c>
      <c r="E30" s="100">
        <v>46332</v>
      </c>
      <c r="F30" s="100">
        <v>83349</v>
      </c>
      <c r="G30" s="100">
        <v>92016</v>
      </c>
      <c r="H30" s="100">
        <v>94203</v>
      </c>
      <c r="I30" s="100">
        <v>77841</v>
      </c>
      <c r="J30" s="100">
        <v>37422</v>
      </c>
      <c r="K30" s="100">
        <v>71199</v>
      </c>
      <c r="L30" s="100">
        <v>139239</v>
      </c>
      <c r="M30" s="100">
        <v>36612</v>
      </c>
      <c r="N30" s="100">
        <v>12879</v>
      </c>
      <c r="O30" s="100">
        <v>54351</v>
      </c>
      <c r="P30" s="87"/>
      <c r="Q30" s="100">
        <f t="shared" si="25"/>
        <v>269163</v>
      </c>
      <c r="R30" s="106">
        <f t="shared" si="26"/>
        <v>0</v>
      </c>
      <c r="S30" s="89"/>
      <c r="T30" s="100">
        <f t="shared" si="27"/>
        <v>264060</v>
      </c>
      <c r="U30" s="107">
        <f t="shared" si="28"/>
        <v>0</v>
      </c>
      <c r="V30" s="58"/>
      <c r="W30" s="100">
        <f t="shared" si="29"/>
        <v>247860</v>
      </c>
      <c r="X30" s="107">
        <f t="shared" si="30"/>
        <v>0</v>
      </c>
      <c r="Y30" s="90"/>
      <c r="Z30" s="100">
        <f t="shared" si="31"/>
        <v>103842</v>
      </c>
      <c r="AA30" s="110">
        <f t="shared" si="32"/>
        <v>0</v>
      </c>
      <c r="AB30" s="49"/>
      <c r="AC30" s="100">
        <f t="shared" si="33"/>
        <v>884925</v>
      </c>
      <c r="AD30" s="110">
        <f t="shared" si="34"/>
        <v>0</v>
      </c>
    </row>
    <row r="31" spans="1:30" s="20" customFormat="1" ht="15" hidden="1" customHeight="1" outlineLevel="1" thickBot="1" x14ac:dyDescent="0.25">
      <c r="A31" s="86"/>
      <c r="B31" s="42" t="s">
        <v>140</v>
      </c>
      <c r="C31" s="78"/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87"/>
      <c r="Q31" s="43">
        <f t="shared" si="25"/>
        <v>0</v>
      </c>
      <c r="R31" s="91">
        <f t="shared" si="26"/>
        <v>0</v>
      </c>
      <c r="S31" s="89"/>
      <c r="T31" s="43">
        <f t="shared" si="27"/>
        <v>0</v>
      </c>
      <c r="U31" s="54">
        <f t="shared" si="28"/>
        <v>0</v>
      </c>
      <c r="V31" s="58"/>
      <c r="W31" s="43">
        <f t="shared" si="29"/>
        <v>0</v>
      </c>
      <c r="X31" s="54">
        <f t="shared" si="30"/>
        <v>0</v>
      </c>
      <c r="Y31" s="90"/>
      <c r="Z31" s="43">
        <f t="shared" si="31"/>
        <v>0</v>
      </c>
      <c r="AA31" s="45">
        <f t="shared" si="32"/>
        <v>0</v>
      </c>
      <c r="AB31" s="49"/>
      <c r="AC31" s="43">
        <f t="shared" si="33"/>
        <v>0</v>
      </c>
      <c r="AD31" s="45">
        <f t="shared" si="34"/>
        <v>0</v>
      </c>
    </row>
    <row r="32" spans="1:30" ht="15" hidden="1" customHeight="1" outlineLevel="1" x14ac:dyDescent="0.2">
      <c r="B32" s="62" t="s">
        <v>62</v>
      </c>
      <c r="C32" s="76"/>
      <c r="D32" s="64">
        <f>SUM(D26:D31)</f>
        <v>1253070</v>
      </c>
      <c r="E32" s="64">
        <f t="shared" ref="E32:O32" si="35">SUM(E26:E31)</f>
        <v>1384533</v>
      </c>
      <c r="F32" s="64">
        <f t="shared" si="35"/>
        <v>2619783</v>
      </c>
      <c r="G32" s="64">
        <f t="shared" si="35"/>
        <v>1650942</v>
      </c>
      <c r="H32" s="64">
        <f t="shared" si="35"/>
        <v>1637739</v>
      </c>
      <c r="I32" s="64">
        <f t="shared" si="35"/>
        <v>2075382</v>
      </c>
      <c r="J32" s="64">
        <f t="shared" si="35"/>
        <v>1452492</v>
      </c>
      <c r="K32" s="64">
        <f t="shared" si="35"/>
        <v>1502712</v>
      </c>
      <c r="L32" s="64">
        <f t="shared" si="35"/>
        <v>2529144</v>
      </c>
      <c r="M32" s="64">
        <f t="shared" si="35"/>
        <v>1410210</v>
      </c>
      <c r="N32" s="64">
        <f t="shared" si="35"/>
        <v>1652886</v>
      </c>
      <c r="O32" s="64">
        <f t="shared" si="35"/>
        <v>2444985</v>
      </c>
      <c r="P32" s="75"/>
      <c r="Q32" s="64">
        <f>SUM(Q26:Q31)</f>
        <v>5257386</v>
      </c>
      <c r="R32" s="94">
        <f t="shared" si="26"/>
        <v>0</v>
      </c>
      <c r="S32" s="95"/>
      <c r="T32" s="64">
        <f>SUM(T26:T31)</f>
        <v>5364063</v>
      </c>
      <c r="U32" s="65">
        <f t="shared" si="28"/>
        <v>0</v>
      </c>
      <c r="V32" s="49"/>
      <c r="W32" s="64">
        <f>SUM(W26:W31)</f>
        <v>5484348</v>
      </c>
      <c r="X32" s="65">
        <f t="shared" si="30"/>
        <v>0</v>
      </c>
      <c r="Y32" s="96"/>
      <c r="Z32" s="64">
        <f>SUM(Z26:Z31)</f>
        <v>5508081</v>
      </c>
      <c r="AA32" s="65">
        <f t="shared" si="32"/>
        <v>0</v>
      </c>
      <c r="AB32" s="49"/>
      <c r="AC32" s="64">
        <f>SUM(AC26:AC31)</f>
        <v>21613878</v>
      </c>
      <c r="AD32" s="65">
        <f t="shared" si="34"/>
        <v>0</v>
      </c>
    </row>
    <row r="33" ht="15" customHeight="1" collapsed="1" x14ac:dyDescent="0.2"/>
  </sheetData>
  <mergeCells count="15">
    <mergeCell ref="Q14:R14"/>
    <mergeCell ref="T14:U14"/>
    <mergeCell ref="W14:X14"/>
    <mergeCell ref="Z14:AA14"/>
    <mergeCell ref="AC14:AD14"/>
    <mergeCell ref="Q4:R4"/>
    <mergeCell ref="T4:U4"/>
    <mergeCell ref="W4:X4"/>
    <mergeCell ref="Z4:AA4"/>
    <mergeCell ref="AC4:AD4"/>
    <mergeCell ref="Q24:R24"/>
    <mergeCell ref="T24:U24"/>
    <mergeCell ref="W24:X24"/>
    <mergeCell ref="Z24:AA24"/>
    <mergeCell ref="AC24:AD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EE01-C89E-452E-A12B-14D8B27C43F7}">
  <dimension ref="A1:AD27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141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21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142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8"/>
      <c r="B6" s="42" t="s">
        <v>143</v>
      </c>
      <c r="C6" s="76"/>
      <c r="D6" s="43">
        <v>1071300</v>
      </c>
      <c r="E6" s="43">
        <v>1115900</v>
      </c>
      <c r="F6" s="43">
        <v>2206800</v>
      </c>
      <c r="G6" s="43">
        <v>1089600</v>
      </c>
      <c r="H6" s="43">
        <v>1298900</v>
      </c>
      <c r="I6" s="43">
        <v>1790400</v>
      </c>
      <c r="J6" s="43">
        <v>1235000</v>
      </c>
      <c r="K6" s="43">
        <v>1157100</v>
      </c>
      <c r="L6" s="43">
        <v>1457100</v>
      </c>
      <c r="M6" s="43">
        <v>951700</v>
      </c>
      <c r="N6" s="43">
        <v>1178900</v>
      </c>
      <c r="O6" s="43">
        <v>1514500</v>
      </c>
      <c r="P6" s="72"/>
      <c r="Q6" s="43">
        <f>SUM(D6:F6)</f>
        <v>4394000</v>
      </c>
      <c r="R6" s="83">
        <f>IFERROR(Q6/Q14-1,0)</f>
        <v>0.41258921108467828</v>
      </c>
      <c r="S6" s="84"/>
      <c r="T6" s="43">
        <f>SUM(G6:I6)</f>
        <v>4178900</v>
      </c>
      <c r="U6" s="45">
        <f>IFERROR(T6/T14-1,0)</f>
        <v>0.38497994896099152</v>
      </c>
      <c r="V6" s="49"/>
      <c r="W6" s="43">
        <f>SUM(J6:L6)</f>
        <v>3849200</v>
      </c>
      <c r="X6" s="45">
        <f>IFERROR(W6/W14-1,0)</f>
        <v>0.18853825727166051</v>
      </c>
      <c r="Y6" s="85"/>
      <c r="Z6" s="47">
        <f>SUM(M6:O6)</f>
        <v>3645100</v>
      </c>
      <c r="AA6" s="60">
        <f>IFERROR(Z6/Z14-1,0)</f>
        <v>-0.15477901961693641</v>
      </c>
      <c r="AB6" s="76"/>
      <c r="AC6" s="47">
        <f>Q6+T6+W6+Z6</f>
        <v>16067200</v>
      </c>
      <c r="AD6" s="60">
        <f>IFERROR(AC6/AC14-1,0)</f>
        <v>0.17458019898969956</v>
      </c>
    </row>
    <row r="7" spans="1:30" ht="15" customHeight="1" x14ac:dyDescent="0.2">
      <c r="A7" s="8"/>
      <c r="B7" s="42" t="s">
        <v>144</v>
      </c>
      <c r="C7" s="76"/>
      <c r="D7" s="43">
        <v>870000</v>
      </c>
      <c r="E7" s="43">
        <v>1026900</v>
      </c>
      <c r="F7" s="43">
        <v>2319600</v>
      </c>
      <c r="G7" s="43">
        <v>828700</v>
      </c>
      <c r="H7" s="43">
        <v>911400</v>
      </c>
      <c r="I7" s="43">
        <v>1467400</v>
      </c>
      <c r="J7" s="43">
        <v>1532500</v>
      </c>
      <c r="K7" s="43">
        <v>1245800</v>
      </c>
      <c r="L7" s="43">
        <v>1748100</v>
      </c>
      <c r="M7" s="43">
        <v>1334000</v>
      </c>
      <c r="N7" s="43">
        <v>1653600</v>
      </c>
      <c r="O7" s="43">
        <v>1518300</v>
      </c>
      <c r="P7" s="72"/>
      <c r="Q7" s="43">
        <f>SUM(D7:F7)</f>
        <v>4216500</v>
      </c>
      <c r="R7" s="83">
        <f>IFERROR(Q7/Q15-1,0)</f>
        <v>0.54213298222514816</v>
      </c>
      <c r="S7" s="84"/>
      <c r="T7" s="43">
        <f>SUM(G7:I7)</f>
        <v>3207500</v>
      </c>
      <c r="U7" s="45">
        <f>IFERROR(T7/T15-1,0)</f>
        <v>0.22648363413888029</v>
      </c>
      <c r="V7" s="49"/>
      <c r="W7" s="43">
        <f>SUM(J7:L7)</f>
        <v>4526400</v>
      </c>
      <c r="X7" s="45">
        <f>IFERROR(W7/W15-1,0)</f>
        <v>0.56742156659048404</v>
      </c>
      <c r="Y7" s="85"/>
      <c r="Z7" s="47">
        <f>SUM(M7:O7)</f>
        <v>4505900</v>
      </c>
      <c r="AA7" s="60">
        <f>IFERROR(Z7/Z15-1,0)</f>
        <v>0.29164397305432144</v>
      </c>
      <c r="AB7" s="76"/>
      <c r="AC7" s="47">
        <f>Q7+T7+W7+Z7</f>
        <v>16456300</v>
      </c>
      <c r="AD7" s="60">
        <f>IFERROR(AC7/AC15-1,0)</f>
        <v>0.40343860068055637</v>
      </c>
    </row>
    <row r="8" spans="1:30" ht="15" customHeight="1" x14ac:dyDescent="0.2">
      <c r="A8" s="8"/>
      <c r="B8" s="42" t="s">
        <v>145</v>
      </c>
      <c r="C8" s="76"/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72"/>
      <c r="Q8" s="43">
        <f>SUM(D8:F8)</f>
        <v>0</v>
      </c>
      <c r="R8" s="83">
        <f>IFERROR(Q8/Q16-1,0)</f>
        <v>0</v>
      </c>
      <c r="S8" s="84"/>
      <c r="T8" s="43">
        <f>SUM(G8:I8)</f>
        <v>0</v>
      </c>
      <c r="U8" s="45">
        <f>IFERROR(T8/T16-1,0)</f>
        <v>0</v>
      </c>
      <c r="V8" s="49"/>
      <c r="W8" s="43">
        <f>SUM(J8:L8)</f>
        <v>0</v>
      </c>
      <c r="X8" s="45">
        <f>IFERROR(W8/W16-1,0)</f>
        <v>0</v>
      </c>
      <c r="Y8" s="85"/>
      <c r="Z8" s="47">
        <f>SUM(M8:O8)</f>
        <v>0</v>
      </c>
      <c r="AA8" s="60">
        <f>IFERROR(Z8/Z16-1,0)</f>
        <v>0</v>
      </c>
      <c r="AB8" s="76"/>
      <c r="AC8" s="47">
        <f>Q8+T8+W8+Z8</f>
        <v>0</v>
      </c>
      <c r="AD8" s="60">
        <f>IFERROR(AC8/AC16-1,0)</f>
        <v>0</v>
      </c>
    </row>
    <row r="9" spans="1:30" ht="15" customHeight="1" thickBot="1" x14ac:dyDescent="0.25">
      <c r="A9" s="8"/>
      <c r="B9" s="42" t="s">
        <v>146</v>
      </c>
      <c r="C9" s="76"/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72"/>
      <c r="Q9" s="43">
        <f>SUM(D9:F9)</f>
        <v>0</v>
      </c>
      <c r="R9" s="83">
        <f>IFERROR(Q9/Q17-1,0)</f>
        <v>0</v>
      </c>
      <c r="S9" s="84"/>
      <c r="T9" s="43">
        <f>SUM(G9:I9)</f>
        <v>0</v>
      </c>
      <c r="U9" s="45">
        <f>IFERROR(T9/T17-1,0)</f>
        <v>0</v>
      </c>
      <c r="V9" s="49"/>
      <c r="W9" s="43">
        <f>SUM(J9:L9)</f>
        <v>0</v>
      </c>
      <c r="X9" s="45">
        <f>IFERROR(W9/W17-1,0)</f>
        <v>0</v>
      </c>
      <c r="Y9" s="85"/>
      <c r="Z9" s="47">
        <f>SUM(M9:O9)</f>
        <v>0</v>
      </c>
      <c r="AA9" s="60">
        <f>IFERROR(Z9/Z17-1,0)</f>
        <v>0</v>
      </c>
      <c r="AB9" s="76"/>
      <c r="AC9" s="47">
        <f>Q9+T9+W9+Z9</f>
        <v>0</v>
      </c>
      <c r="AD9" s="60">
        <f>IFERROR(AC9/AC17-1,0)</f>
        <v>0</v>
      </c>
    </row>
    <row r="10" spans="1:30" ht="15" customHeight="1" x14ac:dyDescent="0.2">
      <c r="B10" s="62" t="s">
        <v>62</v>
      </c>
      <c r="C10" s="76"/>
      <c r="D10" s="64">
        <f t="shared" ref="D10:O10" si="1">SUM(D6:D9)</f>
        <v>1941300</v>
      </c>
      <c r="E10" s="64">
        <f t="shared" si="1"/>
        <v>2142800</v>
      </c>
      <c r="F10" s="64">
        <f t="shared" si="1"/>
        <v>4526400</v>
      </c>
      <c r="G10" s="64">
        <f t="shared" si="1"/>
        <v>1918300</v>
      </c>
      <c r="H10" s="64">
        <f t="shared" si="1"/>
        <v>2210300</v>
      </c>
      <c r="I10" s="64">
        <f t="shared" si="1"/>
        <v>3257800</v>
      </c>
      <c r="J10" s="64">
        <f t="shared" si="1"/>
        <v>2767500</v>
      </c>
      <c r="K10" s="64">
        <f t="shared" si="1"/>
        <v>2402900</v>
      </c>
      <c r="L10" s="64">
        <f t="shared" si="1"/>
        <v>3205200</v>
      </c>
      <c r="M10" s="64">
        <f t="shared" si="1"/>
        <v>2285700</v>
      </c>
      <c r="N10" s="64">
        <f t="shared" si="1"/>
        <v>2832500</v>
      </c>
      <c r="O10" s="64">
        <f t="shared" si="1"/>
        <v>3032800</v>
      </c>
      <c r="P10" s="75"/>
      <c r="Q10" s="64">
        <f>SUM(Q6:Q9)</f>
        <v>8610500</v>
      </c>
      <c r="R10" s="94">
        <f>IFERROR(Q10/Q18-1,0)</f>
        <v>0.47318984396386532</v>
      </c>
      <c r="S10" s="95"/>
      <c r="T10" s="64">
        <f>SUM(T6:T9)</f>
        <v>7386400</v>
      </c>
      <c r="U10" s="65">
        <f>IFERROR(T10/T18-1,0)</f>
        <v>0.31138925876608958</v>
      </c>
      <c r="V10" s="49"/>
      <c r="W10" s="64">
        <f>SUM(W6:W9)</f>
        <v>8375600</v>
      </c>
      <c r="X10" s="65">
        <f>IFERROR(W10/W18-1,0)</f>
        <v>0.36713241055105761</v>
      </c>
      <c r="Y10" s="96"/>
      <c r="Z10" s="67">
        <f>SUM(Z6:Z9)</f>
        <v>8151000</v>
      </c>
      <c r="AA10" s="68">
        <f>IFERROR(Z10/Z18-1,0)</f>
        <v>4.4852648985399535E-2</v>
      </c>
      <c r="AB10" s="76"/>
      <c r="AC10" s="67">
        <f>SUM(AC6:AC9)</f>
        <v>32523500</v>
      </c>
      <c r="AD10" s="68">
        <f>IFERROR(AC10/AC18-1,0)</f>
        <v>0.28021082630054162</v>
      </c>
    </row>
    <row r="11" spans="1:30" ht="24.95" customHeight="1" x14ac:dyDescent="0.2"/>
    <row r="12" spans="1:30" ht="15" customHeight="1" x14ac:dyDescent="0.2">
      <c r="A12" s="30">
        <v>2021</v>
      </c>
      <c r="B12" s="32" t="s">
        <v>21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80"/>
      <c r="Q12" s="145" t="s">
        <v>63</v>
      </c>
      <c r="R12" s="145"/>
      <c r="S12" s="80"/>
      <c r="T12" s="145" t="s">
        <v>77</v>
      </c>
      <c r="U12" s="145"/>
      <c r="W12" s="145" t="s">
        <v>78</v>
      </c>
      <c r="X12" s="145"/>
      <c r="Y12" s="80"/>
      <c r="Z12" s="145" t="s">
        <v>79</v>
      </c>
      <c r="AA12" s="145"/>
      <c r="AC12" s="145" t="s">
        <v>64</v>
      </c>
      <c r="AD12" s="145"/>
    </row>
    <row r="13" spans="1:30" ht="15" hidden="1" customHeight="1" outlineLevel="1" x14ac:dyDescent="0.2">
      <c r="B13" s="37" t="s">
        <v>142</v>
      </c>
      <c r="D13" s="39">
        <v>44197</v>
      </c>
      <c r="E13" s="39">
        <f>EOMONTH(D13,0)+1</f>
        <v>44228</v>
      </c>
      <c r="F13" s="39">
        <f t="shared" ref="F13:O13" si="2">EOMONTH(E13,0)+1</f>
        <v>44256</v>
      </c>
      <c r="G13" s="39">
        <f t="shared" si="2"/>
        <v>44287</v>
      </c>
      <c r="H13" s="39">
        <f t="shared" si="2"/>
        <v>44317</v>
      </c>
      <c r="I13" s="39">
        <f t="shared" si="2"/>
        <v>44348</v>
      </c>
      <c r="J13" s="39">
        <f t="shared" si="2"/>
        <v>44378</v>
      </c>
      <c r="K13" s="39">
        <f t="shared" si="2"/>
        <v>44409</v>
      </c>
      <c r="L13" s="39">
        <f t="shared" si="2"/>
        <v>44440</v>
      </c>
      <c r="M13" s="39">
        <f t="shared" si="2"/>
        <v>44470</v>
      </c>
      <c r="N13" s="39">
        <f t="shared" si="2"/>
        <v>44501</v>
      </c>
      <c r="O13" s="39">
        <f t="shared" si="2"/>
        <v>44531</v>
      </c>
      <c r="P13" s="81"/>
      <c r="Q13" s="39" t="s">
        <v>41</v>
      </c>
      <c r="R13" s="39" t="s">
        <v>76</v>
      </c>
      <c r="S13" s="82"/>
      <c r="T13" s="39" t="s">
        <v>41</v>
      </c>
      <c r="U13" s="39" t="s">
        <v>76</v>
      </c>
      <c r="W13" s="39" t="s">
        <v>41</v>
      </c>
      <c r="X13" s="39" t="s">
        <v>76</v>
      </c>
      <c r="Y13" s="82"/>
      <c r="Z13" s="39" t="s">
        <v>41</v>
      </c>
      <c r="AA13" s="39" t="s">
        <v>76</v>
      </c>
      <c r="AC13" s="39" t="s">
        <v>41</v>
      </c>
      <c r="AD13" s="39" t="s">
        <v>76</v>
      </c>
    </row>
    <row r="14" spans="1:30" ht="15" hidden="1" customHeight="1" outlineLevel="1" x14ac:dyDescent="0.2">
      <c r="A14" s="11"/>
      <c r="B14" s="42" t="s">
        <v>143</v>
      </c>
      <c r="C14" s="76"/>
      <c r="D14" s="43">
        <v>575600</v>
      </c>
      <c r="E14" s="43">
        <v>893000</v>
      </c>
      <c r="F14" s="43">
        <v>1642000</v>
      </c>
      <c r="G14" s="43">
        <v>670800</v>
      </c>
      <c r="H14" s="43">
        <v>988700</v>
      </c>
      <c r="I14" s="43">
        <v>1357800</v>
      </c>
      <c r="J14" s="43">
        <v>954200</v>
      </c>
      <c r="K14" s="43">
        <v>914200</v>
      </c>
      <c r="L14" s="43">
        <v>1370200</v>
      </c>
      <c r="M14" s="43">
        <v>1284500</v>
      </c>
      <c r="N14" s="43">
        <v>1379400</v>
      </c>
      <c r="O14" s="43">
        <v>1648700</v>
      </c>
      <c r="P14" s="72"/>
      <c r="Q14" s="43">
        <f>SUM(D14:F14)</f>
        <v>3110600</v>
      </c>
      <c r="R14" s="83">
        <f>IFERROR(Q14/Q22-1,0)</f>
        <v>163.11311596496782</v>
      </c>
      <c r="S14" s="84"/>
      <c r="T14" s="43">
        <f>SUM(G14:I14)</f>
        <v>3017300</v>
      </c>
      <c r="U14" s="45">
        <f>IFERROR(T14/T22-1,0)</f>
        <v>50.881082568176346</v>
      </c>
      <c r="V14" s="49"/>
      <c r="W14" s="43">
        <f>SUM(J14:L14)</f>
        <v>3238600</v>
      </c>
      <c r="X14" s="45">
        <f>IFERROR(W14/W22-1,0)</f>
        <v>40.735611742570683</v>
      </c>
      <c r="Y14" s="85"/>
      <c r="Z14" s="43">
        <f>SUM(M14:O14)</f>
        <v>4312600</v>
      </c>
      <c r="AA14" s="45">
        <f>IFERROR(Z14/Z22-1,0)</f>
        <v>109.23183293714695</v>
      </c>
      <c r="AB14" s="49"/>
      <c r="AC14" s="43">
        <f>Q14+T14+W14+Z14</f>
        <v>13679100</v>
      </c>
      <c r="AD14" s="45">
        <f>IFERROR(AC14/AC22-1,0)</f>
        <v>69.571574499698187</v>
      </c>
    </row>
    <row r="15" spans="1:30" ht="15" hidden="1" customHeight="1" outlineLevel="1" x14ac:dyDescent="0.2">
      <c r="A15" s="11"/>
      <c r="B15" s="42" t="s">
        <v>144</v>
      </c>
      <c r="C15" s="76"/>
      <c r="D15" s="43">
        <v>707200</v>
      </c>
      <c r="E15" s="43">
        <v>709600</v>
      </c>
      <c r="F15" s="43">
        <v>1317400</v>
      </c>
      <c r="G15" s="43">
        <v>800500</v>
      </c>
      <c r="H15" s="43">
        <v>626500</v>
      </c>
      <c r="I15" s="43">
        <v>1188200</v>
      </c>
      <c r="J15" s="43">
        <v>822300</v>
      </c>
      <c r="K15" s="43">
        <v>942000</v>
      </c>
      <c r="L15" s="43">
        <v>1123500</v>
      </c>
      <c r="M15" s="43">
        <v>885100</v>
      </c>
      <c r="N15" s="43">
        <v>1261200</v>
      </c>
      <c r="O15" s="43">
        <v>1342200</v>
      </c>
      <c r="P15" s="72"/>
      <c r="Q15" s="43">
        <f>SUM(D15:F15)</f>
        <v>2734200</v>
      </c>
      <c r="R15" s="83">
        <f>IFERROR(Q15/Q23-1,0)</f>
        <v>0</v>
      </c>
      <c r="S15" s="84"/>
      <c r="T15" s="43">
        <f>SUM(G15:I15)</f>
        <v>2615200</v>
      </c>
      <c r="U15" s="45">
        <f>IFERROR(T15/T23-1,0)</f>
        <v>15.15128551930286</v>
      </c>
      <c r="V15" s="49"/>
      <c r="W15" s="43">
        <f>SUM(J15:L15)</f>
        <v>2887800</v>
      </c>
      <c r="X15" s="45">
        <f>IFERROR(W15/W23-1,0)</f>
        <v>54.018289894833103</v>
      </c>
      <c r="Y15" s="85"/>
      <c r="Z15" s="43">
        <f>SUM(M15:O15)</f>
        <v>3488500</v>
      </c>
      <c r="AA15" s="45">
        <f>IFERROR(Z15/Z23-1,0)</f>
        <v>44.14455056034371</v>
      </c>
      <c r="AB15" s="49"/>
      <c r="AC15" s="43">
        <f>Q15+T15+W15+Z15</f>
        <v>11725700</v>
      </c>
      <c r="AD15" s="45">
        <f>IFERROR(AC15/AC23-1,0)</f>
        <v>39.200424436284848</v>
      </c>
    </row>
    <row r="16" spans="1:30" ht="15" hidden="1" customHeight="1" outlineLevel="1" x14ac:dyDescent="0.2">
      <c r="A16" s="11"/>
      <c r="B16" s="42" t="s">
        <v>145</v>
      </c>
      <c r="C16" s="76"/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72"/>
      <c r="Q16" s="43">
        <f>SUM(D16:F16)</f>
        <v>0</v>
      </c>
      <c r="R16" s="83">
        <f>IFERROR(Q16/Q24-1,0)</f>
        <v>0</v>
      </c>
      <c r="S16" s="84"/>
      <c r="T16" s="43">
        <f>SUM(G16:I16)</f>
        <v>0</v>
      </c>
      <c r="U16" s="45">
        <f>IFERROR(T16/T24-1,0)</f>
        <v>0</v>
      </c>
      <c r="V16" s="49"/>
      <c r="W16" s="43">
        <f>SUM(J16:L16)</f>
        <v>0</v>
      </c>
      <c r="X16" s="45">
        <f>IFERROR(W16/W24-1,0)</f>
        <v>0</v>
      </c>
      <c r="Y16" s="85"/>
      <c r="Z16" s="43">
        <f>SUM(M16:O16)</f>
        <v>0</v>
      </c>
      <c r="AA16" s="45">
        <f>IFERROR(Z16/Z24-1,0)</f>
        <v>0</v>
      </c>
      <c r="AB16" s="49"/>
      <c r="AC16" s="43">
        <f>Q16+T16+W16+Z16</f>
        <v>0</v>
      </c>
      <c r="AD16" s="45">
        <f>IFERROR(AC16/AC24-1,0)</f>
        <v>0</v>
      </c>
    </row>
    <row r="17" spans="1:30" ht="15" hidden="1" customHeight="1" outlineLevel="1" thickBot="1" x14ac:dyDescent="0.25">
      <c r="A17" s="11"/>
      <c r="B17" s="42" t="s">
        <v>146</v>
      </c>
      <c r="C17" s="76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72"/>
      <c r="Q17" s="43">
        <f>SUM(D17:F17)</f>
        <v>0</v>
      </c>
      <c r="R17" s="83">
        <f>IFERROR(Q17/Q25-1,0)</f>
        <v>-1</v>
      </c>
      <c r="S17" s="84"/>
      <c r="T17" s="43">
        <f>SUM(G17:I17)</f>
        <v>0</v>
      </c>
      <c r="U17" s="45">
        <f>IFERROR(T17/T25-1,0)</f>
        <v>-1</v>
      </c>
      <c r="V17" s="49"/>
      <c r="W17" s="43">
        <f>SUM(J17:L17)</f>
        <v>0</v>
      </c>
      <c r="X17" s="45">
        <f>IFERROR(W17/W25-1,0)</f>
        <v>-1</v>
      </c>
      <c r="Y17" s="85"/>
      <c r="Z17" s="43">
        <f>SUM(M17:O17)</f>
        <v>0</v>
      </c>
      <c r="AA17" s="45">
        <f>IFERROR(Z17/Z25-1,0)</f>
        <v>-1</v>
      </c>
      <c r="AB17" s="49"/>
      <c r="AC17" s="43">
        <f>Q17+T17+W17+Z17</f>
        <v>0</v>
      </c>
      <c r="AD17" s="45">
        <f>IFERROR(AC17/AC25-1,0)</f>
        <v>-1</v>
      </c>
    </row>
    <row r="18" spans="1:30" ht="15" hidden="1" customHeight="1" outlineLevel="1" x14ac:dyDescent="0.2">
      <c r="B18" s="62" t="s">
        <v>62</v>
      </c>
      <c r="C18" s="76"/>
      <c r="D18" s="64">
        <f t="shared" ref="D18:O18" si="3">SUM(D14:D17)</f>
        <v>1282800</v>
      </c>
      <c r="E18" s="64">
        <f t="shared" si="3"/>
        <v>1602600</v>
      </c>
      <c r="F18" s="64">
        <f t="shared" si="3"/>
        <v>2959400</v>
      </c>
      <c r="G18" s="64">
        <f t="shared" si="3"/>
        <v>1471300</v>
      </c>
      <c r="H18" s="64">
        <f t="shared" si="3"/>
        <v>1615200</v>
      </c>
      <c r="I18" s="64">
        <f t="shared" si="3"/>
        <v>2546000</v>
      </c>
      <c r="J18" s="64">
        <f t="shared" si="3"/>
        <v>1776500</v>
      </c>
      <c r="K18" s="64">
        <f t="shared" si="3"/>
        <v>1856200</v>
      </c>
      <c r="L18" s="64">
        <f t="shared" si="3"/>
        <v>2493700</v>
      </c>
      <c r="M18" s="64">
        <f t="shared" si="3"/>
        <v>2169600</v>
      </c>
      <c r="N18" s="64">
        <f t="shared" si="3"/>
        <v>2640600</v>
      </c>
      <c r="O18" s="64">
        <f t="shared" si="3"/>
        <v>2990900</v>
      </c>
      <c r="P18" s="75"/>
      <c r="Q18" s="64">
        <f>SUM(Q14:Q17)</f>
        <v>5844800</v>
      </c>
      <c r="R18" s="94">
        <f>IFERROR(Q18/Q26-1,0)</f>
        <v>0.11173119112806251</v>
      </c>
      <c r="S18" s="95"/>
      <c r="T18" s="64">
        <f>SUM(T14:T17)</f>
        <v>5632500</v>
      </c>
      <c r="U18" s="65">
        <f>IFERROR(T18/T26-1,0)</f>
        <v>5.0043595684838182E-2</v>
      </c>
      <c r="V18" s="49"/>
      <c r="W18" s="64">
        <f>SUM(W14:W17)</f>
        <v>6126400</v>
      </c>
      <c r="X18" s="65">
        <f>IFERROR(W18/W26-1,0)</f>
        <v>0.11706988688536901</v>
      </c>
      <c r="Y18" s="96"/>
      <c r="Z18" s="64">
        <f>SUM(Z14:Z17)</f>
        <v>7801100</v>
      </c>
      <c r="AA18" s="65">
        <f>IFERROR(Z18/Z26-1,0)</f>
        <v>0.41630088591652892</v>
      </c>
      <c r="AB18" s="49"/>
      <c r="AC18" s="64">
        <f>SUM(AC14:AC17)</f>
        <v>25404800</v>
      </c>
      <c r="AD18" s="65">
        <f>IFERROR(AC18/AC26-1,0)</f>
        <v>0.17539295817252221</v>
      </c>
    </row>
    <row r="19" spans="1:30" ht="24.95" customHeight="1" collapsed="1" x14ac:dyDescent="0.2"/>
    <row r="20" spans="1:30" ht="15" customHeight="1" x14ac:dyDescent="0.2">
      <c r="A20" s="30">
        <v>2020</v>
      </c>
      <c r="B20" s="32" t="s">
        <v>21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80"/>
      <c r="Q20" s="145" t="s">
        <v>66</v>
      </c>
      <c r="R20" s="145"/>
      <c r="S20" s="80"/>
      <c r="T20" s="145" t="s">
        <v>80</v>
      </c>
      <c r="U20" s="145"/>
      <c r="W20" s="145" t="s">
        <v>81</v>
      </c>
      <c r="X20" s="145"/>
      <c r="Y20" s="80"/>
      <c r="Z20" s="145" t="s">
        <v>82</v>
      </c>
      <c r="AA20" s="145"/>
      <c r="AC20" s="145" t="s">
        <v>67</v>
      </c>
      <c r="AD20" s="145"/>
    </row>
    <row r="21" spans="1:30" ht="15" hidden="1" customHeight="1" outlineLevel="1" x14ac:dyDescent="0.2">
      <c r="B21" s="37" t="s">
        <v>142</v>
      </c>
      <c r="D21" s="39">
        <v>43831</v>
      </c>
      <c r="E21" s="39">
        <f>EOMONTH(D21,0)+1</f>
        <v>43862</v>
      </c>
      <c r="F21" s="39">
        <f t="shared" ref="F21:O21" si="4">EOMONTH(E21,0)+1</f>
        <v>43891</v>
      </c>
      <c r="G21" s="39">
        <f t="shared" si="4"/>
        <v>43922</v>
      </c>
      <c r="H21" s="39">
        <f t="shared" si="4"/>
        <v>43952</v>
      </c>
      <c r="I21" s="39">
        <f t="shared" si="4"/>
        <v>43983</v>
      </c>
      <c r="J21" s="39">
        <f t="shared" si="4"/>
        <v>44013</v>
      </c>
      <c r="K21" s="39">
        <f t="shared" si="4"/>
        <v>44044</v>
      </c>
      <c r="L21" s="39">
        <f t="shared" si="4"/>
        <v>44075</v>
      </c>
      <c r="M21" s="39">
        <f t="shared" si="4"/>
        <v>44105</v>
      </c>
      <c r="N21" s="39">
        <f t="shared" si="4"/>
        <v>44136</v>
      </c>
      <c r="O21" s="39">
        <f t="shared" si="4"/>
        <v>44166</v>
      </c>
      <c r="P21" s="81"/>
      <c r="Q21" s="39" t="s">
        <v>41</v>
      </c>
      <c r="R21" s="39" t="s">
        <v>76</v>
      </c>
      <c r="S21" s="82"/>
      <c r="T21" s="39" t="s">
        <v>41</v>
      </c>
      <c r="U21" s="39" t="s">
        <v>76</v>
      </c>
      <c r="W21" s="39" t="s">
        <v>41</v>
      </c>
      <c r="X21" s="39" t="s">
        <v>76</v>
      </c>
      <c r="Y21" s="82"/>
      <c r="Z21" s="39" t="s">
        <v>41</v>
      </c>
      <c r="AA21" s="39" t="s">
        <v>76</v>
      </c>
      <c r="AC21" s="39" t="s">
        <v>41</v>
      </c>
      <c r="AD21" s="39" t="s">
        <v>76</v>
      </c>
    </row>
    <row r="22" spans="1:30" ht="15" hidden="1" customHeight="1" outlineLevel="1" x14ac:dyDescent="0.2">
      <c r="A22" s="11"/>
      <c r="B22" s="42" t="s">
        <v>143</v>
      </c>
      <c r="C22" s="76"/>
      <c r="D22" s="43">
        <v>0</v>
      </c>
      <c r="E22" s="43">
        <v>0</v>
      </c>
      <c r="F22" s="43">
        <v>18954</v>
      </c>
      <c r="G22" s="43">
        <v>45846</v>
      </c>
      <c r="H22" s="43">
        <v>10692</v>
      </c>
      <c r="I22" s="43">
        <v>1620</v>
      </c>
      <c r="J22" s="43">
        <v>25191</v>
      </c>
      <c r="K22" s="43">
        <v>23895</v>
      </c>
      <c r="L22" s="43">
        <v>28512</v>
      </c>
      <c r="M22" s="43">
        <v>0</v>
      </c>
      <c r="N22" s="43">
        <v>0</v>
      </c>
      <c r="O22" s="43">
        <v>39123</v>
      </c>
      <c r="P22" s="72"/>
      <c r="Q22" s="43">
        <f>SUM(D22:F22)</f>
        <v>18954</v>
      </c>
      <c r="R22" s="83">
        <f>IFERROR(Q22/Q30-1,0)</f>
        <v>0</v>
      </c>
      <c r="S22" s="84"/>
      <c r="T22" s="43">
        <f>SUM(G22:I22)</f>
        <v>58158</v>
      </c>
      <c r="U22" s="45">
        <f>IFERROR(T22/T30-1,0)</f>
        <v>0</v>
      </c>
      <c r="V22" s="49"/>
      <c r="W22" s="43">
        <f>SUM(J22:L22)</f>
        <v>77598</v>
      </c>
      <c r="X22" s="45">
        <f>IFERROR(W22/W30-1,0)</f>
        <v>0</v>
      </c>
      <c r="Y22" s="85"/>
      <c r="Z22" s="43">
        <f>SUM(M22:O22)</f>
        <v>39123</v>
      </c>
      <c r="AA22" s="45">
        <f>IFERROR(Z22/Z30-1,0)</f>
        <v>0</v>
      </c>
      <c r="AB22" s="49"/>
      <c r="AC22" s="43">
        <f>Q22+T22+W22+Z22</f>
        <v>193833</v>
      </c>
      <c r="AD22" s="45">
        <f>IFERROR(AC22/AC30-1,0)</f>
        <v>0</v>
      </c>
    </row>
    <row r="23" spans="1:30" ht="15" hidden="1" customHeight="1" outlineLevel="1" x14ac:dyDescent="0.2">
      <c r="A23" s="11"/>
      <c r="B23" s="42" t="s">
        <v>144</v>
      </c>
      <c r="C23" s="76"/>
      <c r="D23" s="43">
        <v>0</v>
      </c>
      <c r="E23" s="43">
        <v>0</v>
      </c>
      <c r="F23" s="43">
        <v>0</v>
      </c>
      <c r="G23" s="43">
        <v>17901</v>
      </c>
      <c r="H23" s="43">
        <v>29079</v>
      </c>
      <c r="I23" s="43">
        <v>114939</v>
      </c>
      <c r="J23" s="43">
        <v>1539</v>
      </c>
      <c r="K23" s="43">
        <v>33615</v>
      </c>
      <c r="L23" s="43">
        <v>17334</v>
      </c>
      <c r="M23" s="43">
        <v>15066</v>
      </c>
      <c r="N23" s="43">
        <v>3321</v>
      </c>
      <c r="O23" s="43">
        <v>58887</v>
      </c>
      <c r="P23" s="72"/>
      <c r="Q23" s="43">
        <f>SUM(D23:F23)</f>
        <v>0</v>
      </c>
      <c r="R23" s="83">
        <f>IFERROR(Q23/Q31-1,0)</f>
        <v>0</v>
      </c>
      <c r="S23" s="84"/>
      <c r="T23" s="43">
        <f>SUM(G23:I23)</f>
        <v>161919</v>
      </c>
      <c r="U23" s="45">
        <f>IFERROR(T23/T31-1,0)</f>
        <v>0</v>
      </c>
      <c r="V23" s="49"/>
      <c r="W23" s="43">
        <f>SUM(J23:L23)</f>
        <v>52488</v>
      </c>
      <c r="X23" s="45">
        <f>IFERROR(W23/W31-1,0)</f>
        <v>0</v>
      </c>
      <c r="Y23" s="85"/>
      <c r="Z23" s="43">
        <f>SUM(M23:O23)</f>
        <v>77274</v>
      </c>
      <c r="AA23" s="45">
        <f>IFERROR(Z23/Z31-1,0)</f>
        <v>0</v>
      </c>
      <c r="AB23" s="49"/>
      <c r="AC23" s="43">
        <f>Q23+T23+W23+Z23</f>
        <v>291681</v>
      </c>
      <c r="AD23" s="45">
        <f>IFERROR(AC23/AC31-1,0)</f>
        <v>0</v>
      </c>
    </row>
    <row r="24" spans="1:30" ht="15" hidden="1" customHeight="1" outlineLevel="1" x14ac:dyDescent="0.2">
      <c r="A24" s="11"/>
      <c r="B24" s="42" t="s">
        <v>145</v>
      </c>
      <c r="C24" s="76"/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72"/>
      <c r="Q24" s="43">
        <f>SUM(D24:F24)</f>
        <v>0</v>
      </c>
      <c r="R24" s="83">
        <f>IFERROR(Q24/Q32-1,0)</f>
        <v>0</v>
      </c>
      <c r="S24" s="84"/>
      <c r="T24" s="43">
        <f>SUM(G24:I24)</f>
        <v>0</v>
      </c>
      <c r="U24" s="45">
        <f>IFERROR(T24/T32-1,0)</f>
        <v>0</v>
      </c>
      <c r="V24" s="49"/>
      <c r="W24" s="43">
        <f>SUM(J24:L24)</f>
        <v>0</v>
      </c>
      <c r="X24" s="45">
        <f>IFERROR(W24/W32-1,0)</f>
        <v>0</v>
      </c>
      <c r="Y24" s="85"/>
      <c r="Z24" s="43">
        <f>SUM(M24:O24)</f>
        <v>0</v>
      </c>
      <c r="AA24" s="45">
        <f>IFERROR(Z24/Z32-1,0)</f>
        <v>0</v>
      </c>
      <c r="AB24" s="49"/>
      <c r="AC24" s="43">
        <f>Q24+T24+W24+Z24</f>
        <v>0</v>
      </c>
      <c r="AD24" s="45">
        <f>IFERROR(AC24/AC32-1,0)</f>
        <v>0</v>
      </c>
    </row>
    <row r="25" spans="1:30" ht="15" hidden="1" customHeight="1" outlineLevel="1" thickBot="1" x14ac:dyDescent="0.25">
      <c r="A25" s="11"/>
      <c r="B25" s="42" t="s">
        <v>146</v>
      </c>
      <c r="C25" s="76"/>
      <c r="D25" s="43">
        <v>1253070</v>
      </c>
      <c r="E25" s="43">
        <v>1384533</v>
      </c>
      <c r="F25" s="43">
        <v>2600829</v>
      </c>
      <c r="G25" s="43">
        <v>1587195</v>
      </c>
      <c r="H25" s="43">
        <v>1597968</v>
      </c>
      <c r="I25" s="43">
        <v>1958823</v>
      </c>
      <c r="J25" s="43">
        <v>1425762</v>
      </c>
      <c r="K25" s="43">
        <v>1445202</v>
      </c>
      <c r="L25" s="43">
        <v>2483298</v>
      </c>
      <c r="M25" s="43">
        <v>1395144</v>
      </c>
      <c r="N25" s="43">
        <v>1649565</v>
      </c>
      <c r="O25" s="43">
        <v>2346975</v>
      </c>
      <c r="P25" s="72"/>
      <c r="Q25" s="43">
        <f>SUM(D25:F25)</f>
        <v>5238432</v>
      </c>
      <c r="R25" s="83">
        <f>IFERROR(Q25/Q33-1,0)</f>
        <v>0</v>
      </c>
      <c r="S25" s="84"/>
      <c r="T25" s="43">
        <f>SUM(G25:I25)</f>
        <v>5143986</v>
      </c>
      <c r="U25" s="45">
        <f>IFERROR(T25/T33-1,0)</f>
        <v>0</v>
      </c>
      <c r="V25" s="49"/>
      <c r="W25" s="43">
        <f>SUM(J25:L25)</f>
        <v>5354262</v>
      </c>
      <c r="X25" s="45">
        <f>IFERROR(W25/W33-1,0)</f>
        <v>0</v>
      </c>
      <c r="Y25" s="85"/>
      <c r="Z25" s="43">
        <f>SUM(M25:O25)</f>
        <v>5391684</v>
      </c>
      <c r="AA25" s="45">
        <f>IFERROR(Z25/Z33-1,0)</f>
        <v>0</v>
      </c>
      <c r="AB25" s="49"/>
      <c r="AC25" s="43">
        <f>Q25+T25+W25+Z25</f>
        <v>21128364</v>
      </c>
      <c r="AD25" s="45">
        <f>IFERROR(AC25/AC33-1,0)</f>
        <v>0</v>
      </c>
    </row>
    <row r="26" spans="1:30" ht="15" hidden="1" customHeight="1" outlineLevel="1" x14ac:dyDescent="0.2">
      <c r="B26" s="62" t="s">
        <v>62</v>
      </c>
      <c r="C26" s="76"/>
      <c r="D26" s="64">
        <f t="shared" ref="D26:O26" si="5">SUM(D22:D25)</f>
        <v>1253070</v>
      </c>
      <c r="E26" s="64">
        <f t="shared" si="5"/>
        <v>1384533</v>
      </c>
      <c r="F26" s="64">
        <f t="shared" si="5"/>
        <v>2619783</v>
      </c>
      <c r="G26" s="64">
        <f t="shared" si="5"/>
        <v>1650942</v>
      </c>
      <c r="H26" s="64">
        <f t="shared" si="5"/>
        <v>1637739</v>
      </c>
      <c r="I26" s="64">
        <f t="shared" si="5"/>
        <v>2075382</v>
      </c>
      <c r="J26" s="64">
        <f t="shared" si="5"/>
        <v>1452492</v>
      </c>
      <c r="K26" s="64">
        <f t="shared" si="5"/>
        <v>1502712</v>
      </c>
      <c r="L26" s="64">
        <f t="shared" si="5"/>
        <v>2529144</v>
      </c>
      <c r="M26" s="64">
        <f t="shared" si="5"/>
        <v>1410210</v>
      </c>
      <c r="N26" s="64">
        <f t="shared" si="5"/>
        <v>1652886</v>
      </c>
      <c r="O26" s="64">
        <f t="shared" si="5"/>
        <v>2444985</v>
      </c>
      <c r="P26" s="75"/>
      <c r="Q26" s="64">
        <f>SUM(Q22:Q25)</f>
        <v>5257386</v>
      </c>
      <c r="R26" s="94">
        <f>IFERROR(Q26/Q36-1,0)</f>
        <v>0</v>
      </c>
      <c r="S26" s="95"/>
      <c r="T26" s="64">
        <f>SUM(T22:T25)</f>
        <v>5364063</v>
      </c>
      <c r="U26" s="65">
        <f>IFERROR(T26/T36-1,0)</f>
        <v>0</v>
      </c>
      <c r="V26" s="49"/>
      <c r="W26" s="64">
        <f>SUM(W22:W25)</f>
        <v>5484348</v>
      </c>
      <c r="X26" s="65">
        <f>IFERROR(W26/W36-1,0)</f>
        <v>0</v>
      </c>
      <c r="Y26" s="96"/>
      <c r="Z26" s="64">
        <f>SUM(Z22:Z25)</f>
        <v>5508081</v>
      </c>
      <c r="AA26" s="65">
        <f>IFERROR(Z26/Z36-1,0)</f>
        <v>0</v>
      </c>
      <c r="AB26" s="49"/>
      <c r="AC26" s="64">
        <f>SUM(AC22:AC25)</f>
        <v>21613878</v>
      </c>
      <c r="AD26" s="65">
        <f>IFERROR(AC26/AC36-1,0)</f>
        <v>0</v>
      </c>
    </row>
    <row r="27" spans="1:30" ht="15" customHeight="1" collapsed="1" x14ac:dyDescent="0.2"/>
  </sheetData>
  <mergeCells count="15">
    <mergeCell ref="Q12:R12"/>
    <mergeCell ref="T12:U12"/>
    <mergeCell ref="W12:X12"/>
    <mergeCell ref="Z12:AA12"/>
    <mergeCell ref="AC12:AD12"/>
    <mergeCell ref="Q4:R4"/>
    <mergeCell ref="T4:U4"/>
    <mergeCell ref="W4:X4"/>
    <mergeCell ref="Z4:AA4"/>
    <mergeCell ref="AC4:AD4"/>
    <mergeCell ref="Q20:R20"/>
    <mergeCell ref="T20:U20"/>
    <mergeCell ref="W20:X20"/>
    <mergeCell ref="Z20:AA20"/>
    <mergeCell ref="AC20:AD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3D72-51F3-4CF1-B14B-C905531B4251}">
  <sheetPr>
    <tabColor theme="2" tint="-0.749992370372631"/>
  </sheetPr>
  <dimension ref="A1"/>
  <sheetViews>
    <sheetView showGridLines="0" workbookViewId="0">
      <selection activeCell="G4" sqref="G4"/>
    </sheetView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6C631-F146-47EC-A051-E90B8C475BA7}">
  <dimension ref="A1:AD36"/>
  <sheetViews>
    <sheetView showGridLines="0" workbookViewId="0">
      <selection activeCell="W8" sqref="W8"/>
    </sheetView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147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60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45</v>
      </c>
      <c r="C6" s="76"/>
      <c r="D6" s="43">
        <f>SUM(D7:D8)</f>
        <v>10</v>
      </c>
      <c r="E6" s="43">
        <f t="shared" ref="E6:O6" si="1">SUM(E7:E8)</f>
        <v>10</v>
      </c>
      <c r="F6" s="43">
        <f>SUM(F7:F8)</f>
        <v>10</v>
      </c>
      <c r="G6" s="43">
        <f>SUM(G7:G8)</f>
        <v>12</v>
      </c>
      <c r="H6" s="43">
        <f t="shared" ref="H6" si="2">SUM(H7:H8)</f>
        <v>12</v>
      </c>
      <c r="I6" s="43">
        <f>SUM(I7:I8)</f>
        <v>12</v>
      </c>
      <c r="J6" s="43">
        <f>SUM(J7:J8)</f>
        <v>12</v>
      </c>
      <c r="K6" s="43">
        <f t="shared" ref="K6" si="3">SUM(K7:K8)</f>
        <v>12</v>
      </c>
      <c r="L6" s="43">
        <f t="shared" si="1"/>
        <v>12</v>
      </c>
      <c r="M6" s="43">
        <f>SUM(M7:M8)</f>
        <v>12</v>
      </c>
      <c r="N6" s="43">
        <f t="shared" ref="N6" si="4">SUM(N7:N8)</f>
        <v>12</v>
      </c>
      <c r="O6" s="43">
        <f t="shared" si="1"/>
        <v>12</v>
      </c>
      <c r="P6" s="72"/>
      <c r="Q6" s="43">
        <f>SUM(Q7:Q8)</f>
        <v>10</v>
      </c>
      <c r="R6" s="83">
        <f>IFERROR(Q6/Q17-1,0)</f>
        <v>0.11111111111111116</v>
      </c>
      <c r="S6" s="84"/>
      <c r="T6" s="43">
        <f>SUM(T7:T8)</f>
        <v>12</v>
      </c>
      <c r="U6" s="45">
        <f>IFERROR(T6/T17-1,0)</f>
        <v>0.33333333333333326</v>
      </c>
      <c r="V6" s="49"/>
      <c r="W6" s="43">
        <f>SUM(W7:W8)</f>
        <v>12</v>
      </c>
      <c r="X6" s="45">
        <f>IFERROR(W6/W17-1,0)</f>
        <v>9.0909090909090828E-2</v>
      </c>
      <c r="Y6" s="85"/>
      <c r="Z6" s="43">
        <f>SUM(Z7:Z8)</f>
        <v>12</v>
      </c>
      <c r="AA6" s="60">
        <f>IFERROR(Z6/Z17-1,0)</f>
        <v>0.19999999999999996</v>
      </c>
      <c r="AB6" s="76"/>
      <c r="AC6" s="47">
        <f>SUM(AC7:AC8)</f>
        <v>12</v>
      </c>
      <c r="AD6" s="60">
        <f>IFERROR(AC6/AC17-1,0)</f>
        <v>0.19999999999999996</v>
      </c>
    </row>
    <row r="7" spans="1:30" s="20" customFormat="1" ht="15" customHeight="1" x14ac:dyDescent="0.2">
      <c r="A7" s="86"/>
      <c r="B7" s="51" t="s">
        <v>46</v>
      </c>
      <c r="C7" s="78"/>
      <c r="D7" s="52">
        <f>F7</f>
        <v>7</v>
      </c>
      <c r="E7" s="52">
        <f>F7</f>
        <v>7</v>
      </c>
      <c r="F7" s="52">
        <f>$Q7</f>
        <v>7</v>
      </c>
      <c r="G7" s="52">
        <f>I7</f>
        <v>7</v>
      </c>
      <c r="H7" s="52">
        <f>I7</f>
        <v>7</v>
      </c>
      <c r="I7" s="52">
        <f>$T7</f>
        <v>7</v>
      </c>
      <c r="J7" s="52">
        <f>L7</f>
        <v>7</v>
      </c>
      <c r="K7" s="52">
        <f>L7</f>
        <v>7</v>
      </c>
      <c r="L7" s="52">
        <f>$W7</f>
        <v>7</v>
      </c>
      <c r="M7" s="52">
        <f>O7</f>
        <v>7</v>
      </c>
      <c r="N7" s="52">
        <f>O7</f>
        <v>7</v>
      </c>
      <c r="O7" s="52">
        <f>$Z7</f>
        <v>7</v>
      </c>
      <c r="P7" s="87"/>
      <c r="Q7" s="52">
        <f>COUNTIFS('DB Vars'!$G$5:$G$100,$B$6&amp;" - "&amp;$B7)</f>
        <v>7</v>
      </c>
      <c r="R7" s="88">
        <f t="shared" ref="R7:R13" si="5">IFERROR(Q7/Q18-1,0)</f>
        <v>0.16666666666666674</v>
      </c>
      <c r="S7" s="89"/>
      <c r="T7" s="52">
        <f>COUNTIFS('DB Vars'!$H$5:$H$100,$B$6&amp;" - "&amp;$B7)</f>
        <v>7</v>
      </c>
      <c r="U7" s="54">
        <f t="shared" ref="U7:U13" si="6">IFERROR(T7/T18-1,0)</f>
        <v>0.16666666666666674</v>
      </c>
      <c r="V7" s="58"/>
      <c r="W7" s="52">
        <f>COUNTIFS('DB Vars'!$I$5:$I$100,$B$6&amp;" - "&amp;$B7)</f>
        <v>7</v>
      </c>
      <c r="X7" s="54">
        <f t="shared" ref="X7:X13" si="7">IFERROR(W7/W18-1,0)</f>
        <v>0</v>
      </c>
      <c r="Y7" s="90"/>
      <c r="Z7" s="52">
        <f>COUNTIFS('DB Vars'!$J$5:$J$100,$B$6&amp;" - "&amp;$B7)</f>
        <v>7</v>
      </c>
      <c r="AA7" s="77">
        <f t="shared" ref="AA7:AA13" si="8">IFERROR(Z7/Z18-1,0)</f>
        <v>0</v>
      </c>
      <c r="AB7" s="78"/>
      <c r="AC7" s="56">
        <f>Z7</f>
        <v>7</v>
      </c>
      <c r="AD7" s="77">
        <f t="shared" ref="AD7:AD13" si="9">IFERROR(AC7/AC18-1,0)</f>
        <v>0</v>
      </c>
    </row>
    <row r="8" spans="1:30" s="20" customFormat="1" ht="15" customHeight="1" x14ac:dyDescent="0.2">
      <c r="A8" s="86"/>
      <c r="B8" s="51" t="s">
        <v>47</v>
      </c>
      <c r="C8" s="78"/>
      <c r="D8" s="52">
        <f>F8</f>
        <v>3</v>
      </c>
      <c r="E8" s="52">
        <f>F8</f>
        <v>3</v>
      </c>
      <c r="F8" s="52">
        <f>$Q8</f>
        <v>3</v>
      </c>
      <c r="G8" s="52">
        <f>I8</f>
        <v>5</v>
      </c>
      <c r="H8" s="52">
        <f>I8</f>
        <v>5</v>
      </c>
      <c r="I8" s="52">
        <f t="shared" ref="I8" si="10">$T8</f>
        <v>5</v>
      </c>
      <c r="J8" s="52">
        <f>L8</f>
        <v>5</v>
      </c>
      <c r="K8" s="52">
        <f>L8</f>
        <v>5</v>
      </c>
      <c r="L8" s="52">
        <f>$W8</f>
        <v>5</v>
      </c>
      <c r="M8" s="52">
        <f>O8</f>
        <v>5</v>
      </c>
      <c r="N8" s="52">
        <f>O8</f>
        <v>5</v>
      </c>
      <c r="O8" s="52">
        <f>$Z8</f>
        <v>5</v>
      </c>
      <c r="P8" s="87"/>
      <c r="Q8" s="52">
        <f>COUNTIFS('DB Vars'!$G$5:$G$100,$B$6&amp;" - "&amp;$B8)</f>
        <v>3</v>
      </c>
      <c r="R8" s="88">
        <f t="shared" si="5"/>
        <v>0</v>
      </c>
      <c r="S8" s="89"/>
      <c r="T8" s="52">
        <f>COUNTIFS('DB Vars'!$H$5:$H$100,$B$6&amp;" - "&amp;$B8)</f>
        <v>5</v>
      </c>
      <c r="U8" s="54">
        <f t="shared" si="6"/>
        <v>0.66666666666666674</v>
      </c>
      <c r="V8" s="58"/>
      <c r="W8" s="52">
        <f>COUNTIFS('DB Vars'!$I$5:$I$100,$B$6&amp;" - "&amp;$B8)</f>
        <v>5</v>
      </c>
      <c r="X8" s="54">
        <f t="shared" si="7"/>
        <v>0.25</v>
      </c>
      <c r="Y8" s="90"/>
      <c r="Z8" s="52">
        <f>COUNTIFS('DB Vars'!$J$5:$J$100,$B$6&amp;" - "&amp;$B8)</f>
        <v>5</v>
      </c>
      <c r="AA8" s="77">
        <f t="shared" si="8"/>
        <v>0.66666666666666674</v>
      </c>
      <c r="AB8" s="78"/>
      <c r="AC8" s="56">
        <f>Z8</f>
        <v>5</v>
      </c>
      <c r="AD8" s="77">
        <f t="shared" si="9"/>
        <v>0.66666666666666674</v>
      </c>
    </row>
    <row r="9" spans="1:30" ht="15" customHeight="1" x14ac:dyDescent="0.2">
      <c r="A9" s="11"/>
      <c r="B9" s="42" t="s">
        <v>48</v>
      </c>
      <c r="C9" s="76"/>
      <c r="D9" s="43">
        <f>SUM(D10:D11)</f>
        <v>16</v>
      </c>
      <c r="E9" s="43">
        <f t="shared" ref="E9:O9" si="11">SUM(E10:E11)</f>
        <v>16</v>
      </c>
      <c r="F9" s="43">
        <f>SUM(F10:F11)</f>
        <v>16</v>
      </c>
      <c r="G9" s="43">
        <f>SUM(G10:G11)</f>
        <v>14</v>
      </c>
      <c r="H9" s="43">
        <f t="shared" ref="H9" si="12">SUM(H10:H11)</f>
        <v>14</v>
      </c>
      <c r="I9" s="43">
        <f>SUM(I10:I11)</f>
        <v>14</v>
      </c>
      <c r="J9" s="43">
        <f>SUM(J10:J11)</f>
        <v>13</v>
      </c>
      <c r="K9" s="43">
        <f t="shared" ref="K9" si="13">SUM(K10:K11)</f>
        <v>13</v>
      </c>
      <c r="L9" s="43">
        <f t="shared" si="11"/>
        <v>13</v>
      </c>
      <c r="M9" s="43">
        <f>SUM(M10:M11)</f>
        <v>13</v>
      </c>
      <c r="N9" s="43">
        <f t="shared" ref="N9" si="14">SUM(N10:N11)</f>
        <v>13</v>
      </c>
      <c r="O9" s="43">
        <f t="shared" si="11"/>
        <v>13</v>
      </c>
      <c r="P9" s="72"/>
      <c r="Q9" s="43">
        <f>SUM(Q10:Q11)</f>
        <v>16</v>
      </c>
      <c r="R9" s="83">
        <f t="shared" si="5"/>
        <v>0.45454545454545459</v>
      </c>
      <c r="S9" s="84"/>
      <c r="T9" s="43">
        <f>SUM(T10:T11)</f>
        <v>14</v>
      </c>
      <c r="U9" s="45">
        <f t="shared" si="6"/>
        <v>7.6923076923076872E-2</v>
      </c>
      <c r="V9" s="49"/>
      <c r="W9" s="43">
        <f>SUM(W10:W11)</f>
        <v>13</v>
      </c>
      <c r="X9" s="45">
        <f t="shared" si="7"/>
        <v>0</v>
      </c>
      <c r="Y9" s="85"/>
      <c r="Z9" s="43">
        <f>SUM(Z10:Z11)</f>
        <v>13</v>
      </c>
      <c r="AA9" s="60">
        <f t="shared" si="8"/>
        <v>0</v>
      </c>
      <c r="AB9" s="76"/>
      <c r="AC9" s="47">
        <f>SUM(AC10:AC11)</f>
        <v>13</v>
      </c>
      <c r="AD9" s="60">
        <f t="shared" si="9"/>
        <v>0</v>
      </c>
    </row>
    <row r="10" spans="1:30" s="20" customFormat="1" ht="15" customHeight="1" x14ac:dyDescent="0.2">
      <c r="A10" s="86"/>
      <c r="B10" s="51" t="s">
        <v>46</v>
      </c>
      <c r="C10" s="78"/>
      <c r="D10" s="52">
        <f t="shared" ref="D10:D12" si="15">F10</f>
        <v>7</v>
      </c>
      <c r="E10" s="52">
        <f t="shared" ref="E10:E12" si="16">F10</f>
        <v>7</v>
      </c>
      <c r="F10" s="52">
        <f t="shared" ref="F10:F12" si="17">$Q10</f>
        <v>7</v>
      </c>
      <c r="G10" s="52">
        <f t="shared" ref="G10:G12" si="18">I10</f>
        <v>7</v>
      </c>
      <c r="H10" s="52">
        <f t="shared" ref="H10:H12" si="19">I10</f>
        <v>7</v>
      </c>
      <c r="I10" s="52">
        <f t="shared" ref="I10:I12" si="20">$T10</f>
        <v>7</v>
      </c>
      <c r="J10" s="52">
        <f t="shared" ref="J10:J12" si="21">L10</f>
        <v>8</v>
      </c>
      <c r="K10" s="52">
        <f t="shared" ref="K10:K12" si="22">L10</f>
        <v>8</v>
      </c>
      <c r="L10" s="52">
        <f t="shared" ref="L10:L12" si="23">$W10</f>
        <v>8</v>
      </c>
      <c r="M10" s="52">
        <f t="shared" ref="M10:M12" si="24">O10</f>
        <v>8</v>
      </c>
      <c r="N10" s="52">
        <f t="shared" ref="N10:N12" si="25">O10</f>
        <v>8</v>
      </c>
      <c r="O10" s="52">
        <f t="shared" ref="O10:O12" si="26">$Z10</f>
        <v>8</v>
      </c>
      <c r="P10" s="87"/>
      <c r="Q10" s="52">
        <f>COUNTIFS('DB Vars'!$G$5:$G$100,$B$9&amp;" - "&amp;$B10)</f>
        <v>7</v>
      </c>
      <c r="R10" s="88">
        <f t="shared" si="5"/>
        <v>0.39999999999999991</v>
      </c>
      <c r="S10" s="89"/>
      <c r="T10" s="52">
        <f>COUNTIFS('DB Vars'!$H$5:$H$100,$B$9&amp;" - "&amp;$B10)</f>
        <v>7</v>
      </c>
      <c r="U10" s="54">
        <f t="shared" si="6"/>
        <v>0.16666666666666674</v>
      </c>
      <c r="V10" s="58"/>
      <c r="W10" s="52">
        <f>COUNTIFS('DB Vars'!$I$5:$I$100,$B$9&amp;" - "&amp;$B10)</f>
        <v>8</v>
      </c>
      <c r="X10" s="54">
        <f t="shared" si="7"/>
        <v>0</v>
      </c>
      <c r="Y10" s="90"/>
      <c r="Z10" s="52">
        <f>COUNTIFS('DB Vars'!$J$5:$J$100,$B$9&amp;" - "&amp;$B10)</f>
        <v>8</v>
      </c>
      <c r="AA10" s="77">
        <f t="shared" si="8"/>
        <v>0</v>
      </c>
      <c r="AB10" s="78"/>
      <c r="AC10" s="56">
        <f t="shared" ref="AC10:AC12" si="27">Z10</f>
        <v>8</v>
      </c>
      <c r="AD10" s="77">
        <f t="shared" si="9"/>
        <v>0</v>
      </c>
    </row>
    <row r="11" spans="1:30" s="20" customFormat="1" ht="15" customHeight="1" x14ac:dyDescent="0.2">
      <c r="A11" s="86"/>
      <c r="B11" s="51" t="s">
        <v>47</v>
      </c>
      <c r="C11" s="78"/>
      <c r="D11" s="52">
        <f t="shared" si="15"/>
        <v>9</v>
      </c>
      <c r="E11" s="52">
        <f t="shared" si="16"/>
        <v>9</v>
      </c>
      <c r="F11" s="52">
        <f t="shared" si="17"/>
        <v>9</v>
      </c>
      <c r="G11" s="52">
        <f t="shared" si="18"/>
        <v>7</v>
      </c>
      <c r="H11" s="52">
        <f t="shared" si="19"/>
        <v>7</v>
      </c>
      <c r="I11" s="52">
        <f t="shared" si="20"/>
        <v>7</v>
      </c>
      <c r="J11" s="52">
        <f t="shared" si="21"/>
        <v>5</v>
      </c>
      <c r="K11" s="52">
        <f t="shared" si="22"/>
        <v>5</v>
      </c>
      <c r="L11" s="52">
        <f t="shared" si="23"/>
        <v>5</v>
      </c>
      <c r="M11" s="52">
        <f t="shared" si="24"/>
        <v>5</v>
      </c>
      <c r="N11" s="52">
        <f t="shared" si="25"/>
        <v>5</v>
      </c>
      <c r="O11" s="52">
        <f t="shared" si="26"/>
        <v>5</v>
      </c>
      <c r="P11" s="87"/>
      <c r="Q11" s="52">
        <f>COUNTIFS('DB Vars'!$G$5:$G$100,$B$9&amp;" - "&amp;$B11)</f>
        <v>9</v>
      </c>
      <c r="R11" s="91">
        <f t="shared" si="5"/>
        <v>0.5</v>
      </c>
      <c r="S11" s="89"/>
      <c r="T11" s="52">
        <f>COUNTIFS('DB Vars'!$H$5:$H$100,$B$9&amp;" - "&amp;$B11)</f>
        <v>7</v>
      </c>
      <c r="U11" s="54">
        <f t="shared" si="6"/>
        <v>0</v>
      </c>
      <c r="V11" s="58"/>
      <c r="W11" s="52">
        <f>COUNTIFS('DB Vars'!$I$5:$I$100,$B$9&amp;" - "&amp;$B11)</f>
        <v>5</v>
      </c>
      <c r="X11" s="54">
        <f t="shared" si="7"/>
        <v>0</v>
      </c>
      <c r="Y11" s="90"/>
      <c r="Z11" s="52">
        <f>COUNTIFS('DB Vars'!$J$5:$J$100,$B$9&amp;" - "&amp;$B11)</f>
        <v>5</v>
      </c>
      <c r="AA11" s="77">
        <f t="shared" si="8"/>
        <v>0</v>
      </c>
      <c r="AB11" s="78"/>
      <c r="AC11" s="56">
        <f t="shared" si="27"/>
        <v>5</v>
      </c>
      <c r="AD11" s="77">
        <f t="shared" si="9"/>
        <v>0</v>
      </c>
    </row>
    <row r="12" spans="1:30" ht="15" customHeight="1" thickBot="1" x14ac:dyDescent="0.25">
      <c r="A12" s="11"/>
      <c r="B12" s="42" t="s">
        <v>49</v>
      </c>
      <c r="C12" s="76"/>
      <c r="D12" s="43">
        <f t="shared" si="15"/>
        <v>4</v>
      </c>
      <c r="E12" s="43">
        <f t="shared" si="16"/>
        <v>4</v>
      </c>
      <c r="F12" s="43">
        <f t="shared" si="17"/>
        <v>4</v>
      </c>
      <c r="G12" s="43">
        <f t="shared" si="18"/>
        <v>4</v>
      </c>
      <c r="H12" s="43">
        <f t="shared" si="19"/>
        <v>4</v>
      </c>
      <c r="I12" s="43">
        <f t="shared" si="20"/>
        <v>4</v>
      </c>
      <c r="J12" s="43">
        <f t="shared" si="21"/>
        <v>5</v>
      </c>
      <c r="K12" s="43">
        <f t="shared" si="22"/>
        <v>5</v>
      </c>
      <c r="L12" s="43">
        <f t="shared" si="23"/>
        <v>5</v>
      </c>
      <c r="M12" s="43">
        <f t="shared" si="24"/>
        <v>5</v>
      </c>
      <c r="N12" s="43">
        <f t="shared" si="25"/>
        <v>5</v>
      </c>
      <c r="O12" s="43">
        <f t="shared" si="26"/>
        <v>5</v>
      </c>
      <c r="P12" s="72"/>
      <c r="Q12" s="43">
        <f>COUNTIFS('DB Vars'!$G$5:$G$100,$B12)</f>
        <v>4</v>
      </c>
      <c r="R12" s="92">
        <f t="shared" si="5"/>
        <v>0</v>
      </c>
      <c r="S12" s="84"/>
      <c r="T12" s="43">
        <f>COUNTIFS('DB Vars'!$H$5:$H$100,$B12)</f>
        <v>4</v>
      </c>
      <c r="U12" s="71">
        <f t="shared" si="6"/>
        <v>0</v>
      </c>
      <c r="V12" s="49"/>
      <c r="W12" s="43">
        <f>COUNTIFS('DB Vars'!$I$5:$I$100,$B12)</f>
        <v>5</v>
      </c>
      <c r="X12" s="71">
        <f t="shared" si="7"/>
        <v>0.25</v>
      </c>
      <c r="Y12" s="85"/>
      <c r="Z12" s="43">
        <f>COUNTIFS('DB Vars'!$J$5:$J$100,$B12)</f>
        <v>5</v>
      </c>
      <c r="AA12" s="93">
        <f t="shared" si="8"/>
        <v>0.25</v>
      </c>
      <c r="AB12" s="76"/>
      <c r="AC12" s="47">
        <f t="shared" si="27"/>
        <v>5</v>
      </c>
      <c r="AD12" s="93">
        <f t="shared" si="9"/>
        <v>0.25</v>
      </c>
    </row>
    <row r="13" spans="1:30" ht="15" customHeight="1" x14ac:dyDescent="0.2">
      <c r="B13" s="62" t="s">
        <v>62</v>
      </c>
      <c r="C13" s="76"/>
      <c r="D13" s="64">
        <f>D6+D9+D12</f>
        <v>30</v>
      </c>
      <c r="E13" s="64">
        <f t="shared" ref="E13:O13" si="28">E6+E9+E12</f>
        <v>30</v>
      </c>
      <c r="F13" s="64">
        <f>F6+F9+F12</f>
        <v>30</v>
      </c>
      <c r="G13" s="64">
        <f>G6+G9+G12</f>
        <v>30</v>
      </c>
      <c r="H13" s="64">
        <f t="shared" ref="H13" si="29">H6+H9+H12</f>
        <v>30</v>
      </c>
      <c r="I13" s="64">
        <f>I6+I9+I12</f>
        <v>30</v>
      </c>
      <c r="J13" s="64">
        <f>J6+J9+J12</f>
        <v>30</v>
      </c>
      <c r="K13" s="64">
        <f t="shared" ref="K13" si="30">K6+K9+K12</f>
        <v>30</v>
      </c>
      <c r="L13" s="64">
        <f t="shared" si="28"/>
        <v>30</v>
      </c>
      <c r="M13" s="64">
        <f>M6+M9+M12</f>
        <v>30</v>
      </c>
      <c r="N13" s="64">
        <f t="shared" ref="N13" si="31">N6+N9+N12</f>
        <v>30</v>
      </c>
      <c r="O13" s="64">
        <f t="shared" si="28"/>
        <v>30</v>
      </c>
      <c r="P13" s="75"/>
      <c r="Q13" s="64">
        <f>Q6+Q9+Q12</f>
        <v>30</v>
      </c>
      <c r="R13" s="94">
        <f t="shared" si="5"/>
        <v>0.25</v>
      </c>
      <c r="S13" s="95"/>
      <c r="T13" s="64">
        <f>T6+T9+T12</f>
        <v>30</v>
      </c>
      <c r="U13" s="65">
        <f t="shared" si="6"/>
        <v>0.15384615384615374</v>
      </c>
      <c r="V13" s="49"/>
      <c r="W13" s="64">
        <f>W6+W9+W12</f>
        <v>30</v>
      </c>
      <c r="X13" s="65">
        <f t="shared" si="7"/>
        <v>7.1428571428571397E-2</v>
      </c>
      <c r="Y13" s="96"/>
      <c r="Z13" s="64">
        <f>Z6+Z9+Z12</f>
        <v>30</v>
      </c>
      <c r="AA13" s="68">
        <f t="shared" si="8"/>
        <v>0.11111111111111116</v>
      </c>
      <c r="AB13" s="76"/>
      <c r="AC13" s="67">
        <f>AC6+AC9+AC12</f>
        <v>30</v>
      </c>
      <c r="AD13" s="68">
        <f t="shared" si="9"/>
        <v>0.11111111111111116</v>
      </c>
    </row>
    <row r="14" spans="1:30" ht="24.95" customHeight="1" x14ac:dyDescent="0.2"/>
    <row r="15" spans="1:30" ht="15" customHeight="1" x14ac:dyDescent="0.2">
      <c r="A15" s="30">
        <v>2021</v>
      </c>
      <c r="B15" s="32" t="s">
        <v>11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80"/>
      <c r="Q15" s="145" t="s">
        <v>63</v>
      </c>
      <c r="R15" s="145"/>
      <c r="S15" s="80"/>
      <c r="T15" s="145" t="s">
        <v>77</v>
      </c>
      <c r="U15" s="145"/>
      <c r="W15" s="145" t="s">
        <v>78</v>
      </c>
      <c r="X15" s="145"/>
      <c r="Y15" s="80"/>
      <c r="Z15" s="145" t="s">
        <v>79</v>
      </c>
      <c r="AA15" s="145"/>
      <c r="AC15" s="145" t="s">
        <v>64</v>
      </c>
      <c r="AD15" s="145"/>
    </row>
    <row r="16" spans="1:30" ht="15" hidden="1" customHeight="1" outlineLevel="1" x14ac:dyDescent="0.2">
      <c r="B16" s="37" t="s">
        <v>60</v>
      </c>
      <c r="D16" s="39">
        <v>44197</v>
      </c>
      <c r="E16" s="39">
        <f>EOMONTH(D16,0)+1</f>
        <v>44228</v>
      </c>
      <c r="F16" s="39">
        <f t="shared" ref="F16:O16" si="32">EOMONTH(E16,0)+1</f>
        <v>44256</v>
      </c>
      <c r="G16" s="39">
        <f t="shared" si="32"/>
        <v>44287</v>
      </c>
      <c r="H16" s="39">
        <f t="shared" si="32"/>
        <v>44317</v>
      </c>
      <c r="I16" s="39">
        <f t="shared" si="32"/>
        <v>44348</v>
      </c>
      <c r="J16" s="39">
        <f t="shared" si="32"/>
        <v>44378</v>
      </c>
      <c r="K16" s="39">
        <f t="shared" si="32"/>
        <v>44409</v>
      </c>
      <c r="L16" s="39">
        <f t="shared" si="32"/>
        <v>44440</v>
      </c>
      <c r="M16" s="39">
        <f t="shared" si="32"/>
        <v>44470</v>
      </c>
      <c r="N16" s="39">
        <f t="shared" si="32"/>
        <v>44501</v>
      </c>
      <c r="O16" s="39">
        <f t="shared" si="32"/>
        <v>44531</v>
      </c>
      <c r="P16" s="81"/>
      <c r="Q16" s="39" t="s">
        <v>41</v>
      </c>
      <c r="R16" s="39" t="s">
        <v>76</v>
      </c>
      <c r="S16" s="82"/>
      <c r="T16" s="39" t="s">
        <v>41</v>
      </c>
      <c r="U16" s="39" t="s">
        <v>76</v>
      </c>
      <c r="W16" s="39" t="s">
        <v>41</v>
      </c>
      <c r="X16" s="39" t="s">
        <v>76</v>
      </c>
      <c r="Y16" s="82"/>
      <c r="Z16" s="39" t="s">
        <v>41</v>
      </c>
      <c r="AA16" s="39" t="s">
        <v>76</v>
      </c>
      <c r="AC16" s="39" t="s">
        <v>41</v>
      </c>
      <c r="AD16" s="39" t="s">
        <v>76</v>
      </c>
    </row>
    <row r="17" spans="1:30" ht="15" hidden="1" customHeight="1" outlineLevel="1" x14ac:dyDescent="0.2">
      <c r="A17" s="11"/>
      <c r="B17" s="42" t="s">
        <v>45</v>
      </c>
      <c r="D17" s="43">
        <f t="shared" ref="D17:O17" si="33">SUM(D18:D19)</f>
        <v>9</v>
      </c>
      <c r="E17" s="43">
        <f t="shared" si="33"/>
        <v>9</v>
      </c>
      <c r="F17" s="43">
        <f t="shared" si="33"/>
        <v>9</v>
      </c>
      <c r="G17" s="43">
        <f t="shared" si="33"/>
        <v>9</v>
      </c>
      <c r="H17" s="43">
        <f t="shared" si="33"/>
        <v>9</v>
      </c>
      <c r="I17" s="43">
        <f t="shared" si="33"/>
        <v>9</v>
      </c>
      <c r="J17" s="43">
        <f t="shared" si="33"/>
        <v>10</v>
      </c>
      <c r="K17" s="43">
        <f t="shared" si="33"/>
        <v>10</v>
      </c>
      <c r="L17" s="43">
        <f t="shared" si="33"/>
        <v>11</v>
      </c>
      <c r="M17" s="43">
        <f t="shared" si="33"/>
        <v>11</v>
      </c>
      <c r="N17" s="43">
        <f t="shared" si="33"/>
        <v>11</v>
      </c>
      <c r="O17" s="43">
        <f t="shared" si="33"/>
        <v>10</v>
      </c>
      <c r="P17" s="72"/>
      <c r="Q17" s="43">
        <f>SUM(Q18:Q19)</f>
        <v>9</v>
      </c>
      <c r="R17" s="83">
        <f>IFERROR(Q17/Q28-1,0)</f>
        <v>0.5</v>
      </c>
      <c r="S17" s="97"/>
      <c r="T17" s="43">
        <f>SUM(T18:T19)</f>
        <v>9</v>
      </c>
      <c r="U17" s="83">
        <f>IFERROR(T17/T28-1,0)</f>
        <v>0.28571428571428581</v>
      </c>
      <c r="W17" s="43">
        <f>SUM(W18:W19)</f>
        <v>11</v>
      </c>
      <c r="X17" s="83">
        <f>IFERROR(W17/W28-1,0)</f>
        <v>0.22222222222222232</v>
      </c>
      <c r="Y17" s="97"/>
      <c r="Z17" s="43">
        <f>SUM(Z18:Z19)</f>
        <v>10</v>
      </c>
      <c r="AA17" s="83">
        <f>IFERROR(Z17/Z28-1,0)</f>
        <v>0.11111111111111116</v>
      </c>
      <c r="AC17" s="43">
        <f>SUM(AC18:AC19)</f>
        <v>10</v>
      </c>
      <c r="AD17" s="83">
        <f>IFERROR(AC17/AC28-1,0)</f>
        <v>0.11111111111111116</v>
      </c>
    </row>
    <row r="18" spans="1:30" ht="15" hidden="1" customHeight="1" outlineLevel="1" x14ac:dyDescent="0.2">
      <c r="A18" s="11"/>
      <c r="B18" s="51" t="s">
        <v>46</v>
      </c>
      <c r="D18" s="52">
        <v>6</v>
      </c>
      <c r="E18" s="52">
        <v>6</v>
      </c>
      <c r="F18" s="52">
        <v>6</v>
      </c>
      <c r="G18" s="52">
        <v>6</v>
      </c>
      <c r="H18" s="52">
        <v>6</v>
      </c>
      <c r="I18" s="52">
        <v>6</v>
      </c>
      <c r="J18" s="52">
        <v>6</v>
      </c>
      <c r="K18" s="52">
        <v>6</v>
      </c>
      <c r="L18" s="52">
        <v>7</v>
      </c>
      <c r="M18" s="52">
        <v>7</v>
      </c>
      <c r="N18" s="52">
        <v>7</v>
      </c>
      <c r="O18" s="52">
        <v>7</v>
      </c>
      <c r="P18" s="72"/>
      <c r="Q18" s="52">
        <f>F18</f>
        <v>6</v>
      </c>
      <c r="R18" s="88">
        <f t="shared" ref="R18:R24" si="34">IFERROR(Q18/Q29-1,0)</f>
        <v>0.5</v>
      </c>
      <c r="S18" s="97"/>
      <c r="T18" s="52">
        <f>I18</f>
        <v>6</v>
      </c>
      <c r="U18" s="88">
        <f t="shared" ref="U18:U24" si="35">IFERROR(T18/T29-1,0)</f>
        <v>0.19999999999999996</v>
      </c>
      <c r="W18" s="52">
        <f>L18</f>
        <v>7</v>
      </c>
      <c r="X18" s="88">
        <f t="shared" ref="X18:X24" si="36">IFERROR(W18/W29-1,0)</f>
        <v>0.16666666666666674</v>
      </c>
      <c r="Y18" s="97"/>
      <c r="Z18" s="52">
        <f>O18</f>
        <v>7</v>
      </c>
      <c r="AA18" s="88">
        <f t="shared" ref="AA18:AA24" si="37">IFERROR(Z18/Z29-1,0)</f>
        <v>0.16666666666666674</v>
      </c>
      <c r="AC18" s="52">
        <f>Z18</f>
        <v>7</v>
      </c>
      <c r="AD18" s="88">
        <f t="shared" ref="AD18:AD24" si="38">IFERROR(AC18/AC29-1,0)</f>
        <v>0.16666666666666674</v>
      </c>
    </row>
    <row r="19" spans="1:30" ht="15" hidden="1" customHeight="1" outlineLevel="1" x14ac:dyDescent="0.2">
      <c r="A19" s="11"/>
      <c r="B19" s="51" t="s">
        <v>47</v>
      </c>
      <c r="D19" s="52">
        <v>3</v>
      </c>
      <c r="E19" s="52">
        <v>3</v>
      </c>
      <c r="F19" s="52">
        <v>3</v>
      </c>
      <c r="G19" s="52">
        <v>3</v>
      </c>
      <c r="H19" s="52">
        <v>3</v>
      </c>
      <c r="I19" s="52">
        <v>3</v>
      </c>
      <c r="J19" s="52">
        <v>4</v>
      </c>
      <c r="K19" s="52">
        <v>4</v>
      </c>
      <c r="L19" s="52">
        <v>4</v>
      </c>
      <c r="M19" s="52">
        <v>4</v>
      </c>
      <c r="N19" s="52">
        <v>4</v>
      </c>
      <c r="O19" s="52">
        <v>3</v>
      </c>
      <c r="P19" s="72"/>
      <c r="Q19" s="52">
        <f>F19</f>
        <v>3</v>
      </c>
      <c r="R19" s="88">
        <f t="shared" si="34"/>
        <v>0.5</v>
      </c>
      <c r="S19" s="97"/>
      <c r="T19" s="52">
        <f>I19</f>
        <v>3</v>
      </c>
      <c r="U19" s="88">
        <f t="shared" si="35"/>
        <v>0.5</v>
      </c>
      <c r="W19" s="52">
        <f>L19</f>
        <v>4</v>
      </c>
      <c r="X19" s="88">
        <f t="shared" si="36"/>
        <v>0.33333333333333326</v>
      </c>
      <c r="Y19" s="97"/>
      <c r="Z19" s="52">
        <f>O19</f>
        <v>3</v>
      </c>
      <c r="AA19" s="88">
        <f t="shared" si="37"/>
        <v>0</v>
      </c>
      <c r="AC19" s="52">
        <f>Z19</f>
        <v>3</v>
      </c>
      <c r="AD19" s="88">
        <f t="shared" si="38"/>
        <v>0</v>
      </c>
    </row>
    <row r="20" spans="1:30" ht="15" hidden="1" customHeight="1" outlineLevel="1" x14ac:dyDescent="0.2">
      <c r="A20" s="11"/>
      <c r="B20" s="42" t="s">
        <v>48</v>
      </c>
      <c r="D20" s="43">
        <f t="shared" ref="D20:O20" si="39">SUM(D21:D22)</f>
        <v>11</v>
      </c>
      <c r="E20" s="43">
        <f t="shared" si="39"/>
        <v>11</v>
      </c>
      <c r="F20" s="43">
        <f t="shared" si="39"/>
        <v>11</v>
      </c>
      <c r="G20" s="43">
        <f t="shared" si="39"/>
        <v>12</v>
      </c>
      <c r="H20" s="43">
        <f t="shared" si="39"/>
        <v>12</v>
      </c>
      <c r="I20" s="43">
        <f t="shared" si="39"/>
        <v>13</v>
      </c>
      <c r="J20" s="43">
        <f t="shared" si="39"/>
        <v>14</v>
      </c>
      <c r="K20" s="43">
        <f t="shared" si="39"/>
        <v>15</v>
      </c>
      <c r="L20" s="43">
        <f t="shared" si="39"/>
        <v>13</v>
      </c>
      <c r="M20" s="43">
        <f t="shared" si="39"/>
        <v>13</v>
      </c>
      <c r="N20" s="43">
        <f t="shared" si="39"/>
        <v>13</v>
      </c>
      <c r="O20" s="43">
        <f t="shared" si="39"/>
        <v>13</v>
      </c>
      <c r="P20" s="72"/>
      <c r="Q20" s="43">
        <f>SUM(Q21:Q22)</f>
        <v>11</v>
      </c>
      <c r="R20" s="83">
        <f t="shared" si="34"/>
        <v>0.22222222222222232</v>
      </c>
      <c r="S20" s="97"/>
      <c r="T20" s="43">
        <f>SUM(T21:T22)</f>
        <v>13</v>
      </c>
      <c r="U20" s="83">
        <f t="shared" si="35"/>
        <v>0.44444444444444442</v>
      </c>
      <c r="W20" s="43">
        <f>SUM(W21:W22)</f>
        <v>13</v>
      </c>
      <c r="X20" s="83">
        <f t="shared" si="36"/>
        <v>0.44444444444444442</v>
      </c>
      <c r="Y20" s="97"/>
      <c r="Z20" s="43">
        <f>SUM(Z21:Z22)</f>
        <v>13</v>
      </c>
      <c r="AA20" s="83">
        <f t="shared" si="37"/>
        <v>0.18181818181818188</v>
      </c>
      <c r="AC20" s="43">
        <f>SUM(AC21:AC22)</f>
        <v>13</v>
      </c>
      <c r="AD20" s="83">
        <f t="shared" si="38"/>
        <v>0.18181818181818188</v>
      </c>
    </row>
    <row r="21" spans="1:30" ht="15" hidden="1" customHeight="1" outlineLevel="1" x14ac:dyDescent="0.2">
      <c r="A21" s="11"/>
      <c r="B21" s="51" t="s">
        <v>46</v>
      </c>
      <c r="D21" s="52">
        <v>5</v>
      </c>
      <c r="E21" s="52">
        <v>5</v>
      </c>
      <c r="F21" s="52">
        <v>5</v>
      </c>
      <c r="G21" s="52">
        <v>6</v>
      </c>
      <c r="H21" s="52">
        <v>6</v>
      </c>
      <c r="I21" s="52">
        <v>6</v>
      </c>
      <c r="J21" s="52">
        <v>7</v>
      </c>
      <c r="K21" s="52">
        <v>8</v>
      </c>
      <c r="L21" s="52">
        <v>8</v>
      </c>
      <c r="M21" s="52">
        <v>8</v>
      </c>
      <c r="N21" s="52">
        <v>8</v>
      </c>
      <c r="O21" s="52">
        <v>8</v>
      </c>
      <c r="P21" s="72"/>
      <c r="Q21" s="52">
        <f t="shared" ref="Q21:Q23" si="40">F21</f>
        <v>5</v>
      </c>
      <c r="R21" s="88">
        <f t="shared" si="34"/>
        <v>0.25</v>
      </c>
      <c r="S21" s="97"/>
      <c r="T21" s="52">
        <f t="shared" ref="T21:T23" si="41">I21</f>
        <v>6</v>
      </c>
      <c r="U21" s="88">
        <f t="shared" si="35"/>
        <v>0.5</v>
      </c>
      <c r="W21" s="52">
        <f t="shared" ref="W21:W23" si="42">L21</f>
        <v>8</v>
      </c>
      <c r="X21" s="88">
        <f t="shared" si="36"/>
        <v>1</v>
      </c>
      <c r="Y21" s="97"/>
      <c r="Z21" s="52">
        <f t="shared" ref="Z21:Z23" si="43">O21</f>
        <v>8</v>
      </c>
      <c r="AA21" s="88">
        <f t="shared" si="37"/>
        <v>0.60000000000000009</v>
      </c>
      <c r="AC21" s="52">
        <f t="shared" ref="AC21:AC23" si="44">Z21</f>
        <v>8</v>
      </c>
      <c r="AD21" s="88">
        <f t="shared" si="38"/>
        <v>0.60000000000000009</v>
      </c>
    </row>
    <row r="22" spans="1:30" ht="15" hidden="1" customHeight="1" outlineLevel="1" x14ac:dyDescent="0.2">
      <c r="A22" s="11"/>
      <c r="B22" s="51" t="s">
        <v>47</v>
      </c>
      <c r="D22" s="52">
        <v>6</v>
      </c>
      <c r="E22" s="52">
        <v>6</v>
      </c>
      <c r="F22" s="52">
        <v>6</v>
      </c>
      <c r="G22" s="52">
        <v>6</v>
      </c>
      <c r="H22" s="52">
        <v>6</v>
      </c>
      <c r="I22" s="52">
        <v>7</v>
      </c>
      <c r="J22" s="52">
        <v>7</v>
      </c>
      <c r="K22" s="52">
        <v>7</v>
      </c>
      <c r="L22" s="52">
        <v>5</v>
      </c>
      <c r="M22" s="52">
        <v>5</v>
      </c>
      <c r="N22" s="52">
        <v>5</v>
      </c>
      <c r="O22" s="52">
        <v>5</v>
      </c>
      <c r="P22" s="72"/>
      <c r="Q22" s="52">
        <f t="shared" si="40"/>
        <v>6</v>
      </c>
      <c r="R22" s="91">
        <f t="shared" si="34"/>
        <v>0.19999999999999996</v>
      </c>
      <c r="S22" s="97"/>
      <c r="T22" s="52">
        <f t="shared" si="41"/>
        <v>7</v>
      </c>
      <c r="U22" s="91">
        <f t="shared" si="35"/>
        <v>0.39999999999999991</v>
      </c>
      <c r="W22" s="52">
        <f t="shared" si="42"/>
        <v>5</v>
      </c>
      <c r="X22" s="91">
        <f t="shared" si="36"/>
        <v>0</v>
      </c>
      <c r="Y22" s="97"/>
      <c r="Z22" s="52">
        <f t="shared" si="43"/>
        <v>5</v>
      </c>
      <c r="AA22" s="91">
        <f t="shared" si="37"/>
        <v>-0.16666666666666663</v>
      </c>
      <c r="AC22" s="52">
        <f t="shared" si="44"/>
        <v>5</v>
      </c>
      <c r="AD22" s="91">
        <f t="shared" si="38"/>
        <v>-0.16666666666666663</v>
      </c>
    </row>
    <row r="23" spans="1:30" ht="15" hidden="1" customHeight="1" outlineLevel="1" thickBot="1" x14ac:dyDescent="0.25">
      <c r="A23" s="11"/>
      <c r="B23" s="42" t="s">
        <v>49</v>
      </c>
      <c r="D23" s="43">
        <v>4</v>
      </c>
      <c r="E23" s="43">
        <v>4</v>
      </c>
      <c r="F23" s="43">
        <v>4</v>
      </c>
      <c r="G23" s="43">
        <v>4</v>
      </c>
      <c r="H23" s="43">
        <v>4</v>
      </c>
      <c r="I23" s="43">
        <v>4</v>
      </c>
      <c r="J23" s="43">
        <v>4</v>
      </c>
      <c r="K23" s="43">
        <v>4</v>
      </c>
      <c r="L23" s="43">
        <v>4</v>
      </c>
      <c r="M23" s="43">
        <v>4</v>
      </c>
      <c r="N23" s="43">
        <v>4</v>
      </c>
      <c r="O23" s="43">
        <v>4</v>
      </c>
      <c r="P23" s="72"/>
      <c r="Q23" s="43">
        <f t="shared" si="40"/>
        <v>4</v>
      </c>
      <c r="R23" s="92">
        <f t="shared" si="34"/>
        <v>0.33333333333333326</v>
      </c>
      <c r="S23" s="97"/>
      <c r="T23" s="43">
        <f t="shared" si="41"/>
        <v>4</v>
      </c>
      <c r="U23" s="92">
        <f t="shared" si="35"/>
        <v>0.33333333333333326</v>
      </c>
      <c r="W23" s="43">
        <f t="shared" si="42"/>
        <v>4</v>
      </c>
      <c r="X23" s="92">
        <f t="shared" si="36"/>
        <v>0.33333333333333326</v>
      </c>
      <c r="Y23" s="97"/>
      <c r="Z23" s="43">
        <f t="shared" si="43"/>
        <v>4</v>
      </c>
      <c r="AA23" s="92">
        <f t="shared" si="37"/>
        <v>0.33333333333333326</v>
      </c>
      <c r="AC23" s="43">
        <f t="shared" si="44"/>
        <v>4</v>
      </c>
      <c r="AD23" s="92">
        <f t="shared" si="38"/>
        <v>0.33333333333333326</v>
      </c>
    </row>
    <row r="24" spans="1:30" ht="15" hidden="1" customHeight="1" outlineLevel="1" x14ac:dyDescent="0.2">
      <c r="B24" s="62" t="s">
        <v>62</v>
      </c>
      <c r="D24" s="64">
        <f>D17+D20+D23</f>
        <v>24</v>
      </c>
      <c r="E24" s="64">
        <f t="shared" ref="E24:O24" si="45">E17+E20+E23</f>
        <v>24</v>
      </c>
      <c r="F24" s="64">
        <f t="shared" si="45"/>
        <v>24</v>
      </c>
      <c r="G24" s="64">
        <f t="shared" si="45"/>
        <v>25</v>
      </c>
      <c r="H24" s="64">
        <f t="shared" si="45"/>
        <v>25</v>
      </c>
      <c r="I24" s="64">
        <f t="shared" si="45"/>
        <v>26</v>
      </c>
      <c r="J24" s="64">
        <f t="shared" si="45"/>
        <v>28</v>
      </c>
      <c r="K24" s="64">
        <f t="shared" si="45"/>
        <v>29</v>
      </c>
      <c r="L24" s="64">
        <f t="shared" si="45"/>
        <v>28</v>
      </c>
      <c r="M24" s="64">
        <f t="shared" si="45"/>
        <v>28</v>
      </c>
      <c r="N24" s="64">
        <f t="shared" si="45"/>
        <v>28</v>
      </c>
      <c r="O24" s="64">
        <f t="shared" si="45"/>
        <v>27</v>
      </c>
      <c r="P24" s="75"/>
      <c r="Q24" s="64">
        <f>Q17+Q20+Q23</f>
        <v>24</v>
      </c>
      <c r="R24" s="94">
        <f t="shared" si="34"/>
        <v>0.33333333333333326</v>
      </c>
      <c r="S24" s="98"/>
      <c r="T24" s="64">
        <f>T17+T20+T23</f>
        <v>26</v>
      </c>
      <c r="U24" s="94">
        <f t="shared" si="35"/>
        <v>0.36842105263157898</v>
      </c>
      <c r="W24" s="64">
        <f>W17+W20+W23</f>
        <v>28</v>
      </c>
      <c r="X24" s="94">
        <f t="shared" si="36"/>
        <v>0.33333333333333326</v>
      </c>
      <c r="Y24" s="98"/>
      <c r="Z24" s="64">
        <f>Z17+Z20+Z23</f>
        <v>27</v>
      </c>
      <c r="AA24" s="94">
        <f t="shared" si="37"/>
        <v>0.17391304347826098</v>
      </c>
      <c r="AC24" s="64">
        <f>AC17+AC20+AC23</f>
        <v>27</v>
      </c>
      <c r="AD24" s="94">
        <f t="shared" si="38"/>
        <v>0.17391304347826098</v>
      </c>
    </row>
    <row r="25" spans="1:30" ht="24.95" customHeight="1" collapsed="1" x14ac:dyDescent="0.2"/>
    <row r="26" spans="1:30" ht="15" customHeight="1" x14ac:dyDescent="0.2">
      <c r="A26" s="30">
        <v>2020</v>
      </c>
      <c r="B26" s="32" t="s">
        <v>11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80"/>
      <c r="Q26" s="145" t="s">
        <v>66</v>
      </c>
      <c r="R26" s="145"/>
      <c r="S26" s="80"/>
      <c r="T26" s="145" t="s">
        <v>80</v>
      </c>
      <c r="U26" s="145"/>
      <c r="W26" s="145" t="s">
        <v>81</v>
      </c>
      <c r="X26" s="145"/>
      <c r="Y26" s="80"/>
      <c r="Z26" s="145" t="s">
        <v>82</v>
      </c>
      <c r="AA26" s="145"/>
      <c r="AC26" s="145" t="s">
        <v>67</v>
      </c>
      <c r="AD26" s="145"/>
    </row>
    <row r="27" spans="1:30" ht="15" hidden="1" customHeight="1" outlineLevel="1" x14ac:dyDescent="0.2">
      <c r="B27" s="37" t="s">
        <v>60</v>
      </c>
      <c r="D27" s="39">
        <v>43831</v>
      </c>
      <c r="E27" s="39">
        <f>EOMONTH(D27,0)+1</f>
        <v>43862</v>
      </c>
      <c r="F27" s="39">
        <f t="shared" ref="F27:O27" si="46">EOMONTH(E27,0)+1</f>
        <v>43891</v>
      </c>
      <c r="G27" s="39">
        <f t="shared" si="46"/>
        <v>43922</v>
      </c>
      <c r="H27" s="39">
        <f t="shared" si="46"/>
        <v>43952</v>
      </c>
      <c r="I27" s="39">
        <f t="shared" si="46"/>
        <v>43983</v>
      </c>
      <c r="J27" s="39">
        <f t="shared" si="46"/>
        <v>44013</v>
      </c>
      <c r="K27" s="39">
        <f t="shared" si="46"/>
        <v>44044</v>
      </c>
      <c r="L27" s="39">
        <f t="shared" si="46"/>
        <v>44075</v>
      </c>
      <c r="M27" s="39">
        <f t="shared" si="46"/>
        <v>44105</v>
      </c>
      <c r="N27" s="39">
        <f t="shared" si="46"/>
        <v>44136</v>
      </c>
      <c r="O27" s="39">
        <f t="shared" si="46"/>
        <v>44166</v>
      </c>
      <c r="P27" s="81"/>
      <c r="Q27" s="39" t="s">
        <v>41</v>
      </c>
      <c r="R27" s="39" t="s">
        <v>76</v>
      </c>
      <c r="S27" s="82"/>
      <c r="T27" s="39" t="s">
        <v>41</v>
      </c>
      <c r="U27" s="39" t="s">
        <v>76</v>
      </c>
      <c r="W27" s="39" t="s">
        <v>41</v>
      </c>
      <c r="X27" s="39" t="s">
        <v>76</v>
      </c>
      <c r="Y27" s="82"/>
      <c r="Z27" s="39" t="s">
        <v>41</v>
      </c>
      <c r="AA27" s="39" t="s">
        <v>76</v>
      </c>
      <c r="AC27" s="39" t="s">
        <v>41</v>
      </c>
      <c r="AD27" s="39" t="s">
        <v>76</v>
      </c>
    </row>
    <row r="28" spans="1:30" ht="15" hidden="1" customHeight="1" outlineLevel="1" x14ac:dyDescent="0.2">
      <c r="A28" s="11"/>
      <c r="B28" s="42" t="s">
        <v>45</v>
      </c>
      <c r="D28" s="43">
        <f t="shared" ref="D28:O28" si="47">SUM(D29:D30)</f>
        <v>6</v>
      </c>
      <c r="E28" s="43">
        <f t="shared" si="47"/>
        <v>6</v>
      </c>
      <c r="F28" s="43">
        <f t="shared" si="47"/>
        <v>6</v>
      </c>
      <c r="G28" s="43">
        <f t="shared" si="47"/>
        <v>7</v>
      </c>
      <c r="H28" s="43">
        <f t="shared" si="47"/>
        <v>7</v>
      </c>
      <c r="I28" s="43">
        <f t="shared" si="47"/>
        <v>7</v>
      </c>
      <c r="J28" s="43">
        <f t="shared" si="47"/>
        <v>7</v>
      </c>
      <c r="K28" s="43">
        <f t="shared" si="47"/>
        <v>9</v>
      </c>
      <c r="L28" s="43">
        <f t="shared" si="47"/>
        <v>9</v>
      </c>
      <c r="M28" s="43">
        <f t="shared" si="47"/>
        <v>9</v>
      </c>
      <c r="N28" s="43">
        <f t="shared" si="47"/>
        <v>9</v>
      </c>
      <c r="O28" s="43">
        <f t="shared" si="47"/>
        <v>9</v>
      </c>
      <c r="P28" s="72"/>
      <c r="Q28" s="43">
        <f>SUM(Q29:Q30)</f>
        <v>6</v>
      </c>
      <c r="R28" s="83">
        <f>IFERROR(Q28/Q39-1,0)</f>
        <v>0</v>
      </c>
      <c r="S28" s="97"/>
      <c r="T28" s="43">
        <f>SUM(T29:T30)</f>
        <v>7</v>
      </c>
      <c r="U28" s="83">
        <f>IFERROR(T28/T39-1,0)</f>
        <v>0</v>
      </c>
      <c r="W28" s="43">
        <f>SUM(W29:W30)</f>
        <v>9</v>
      </c>
      <c r="X28" s="83">
        <f>IFERROR(W28/W39-1,0)</f>
        <v>0</v>
      </c>
      <c r="Y28" s="97"/>
      <c r="Z28" s="43">
        <f>SUM(Z29:Z30)</f>
        <v>9</v>
      </c>
      <c r="AA28" s="83">
        <f>IFERROR(Z28/Z39-1,0)</f>
        <v>0</v>
      </c>
      <c r="AC28" s="43">
        <f>SUM(AC29:AC30)</f>
        <v>9</v>
      </c>
      <c r="AD28" s="83">
        <f>IFERROR(AC28/AC39-1,0)</f>
        <v>0</v>
      </c>
    </row>
    <row r="29" spans="1:30" ht="15" hidden="1" customHeight="1" outlineLevel="1" x14ac:dyDescent="0.2">
      <c r="A29" s="11"/>
      <c r="B29" s="51" t="s">
        <v>46</v>
      </c>
      <c r="D29" s="52">
        <v>4</v>
      </c>
      <c r="E29" s="52">
        <v>4</v>
      </c>
      <c r="F29" s="52">
        <v>4</v>
      </c>
      <c r="G29" s="52">
        <v>5</v>
      </c>
      <c r="H29" s="52">
        <v>5</v>
      </c>
      <c r="I29" s="52">
        <v>5</v>
      </c>
      <c r="J29" s="52">
        <v>5</v>
      </c>
      <c r="K29" s="52">
        <v>6</v>
      </c>
      <c r="L29" s="52">
        <v>6</v>
      </c>
      <c r="M29" s="52">
        <v>6</v>
      </c>
      <c r="N29" s="52">
        <v>6</v>
      </c>
      <c r="O29" s="52">
        <v>6</v>
      </c>
      <c r="P29" s="72"/>
      <c r="Q29" s="52">
        <f>F29</f>
        <v>4</v>
      </c>
      <c r="R29" s="88">
        <f t="shared" ref="R29:R35" si="48">IFERROR(Q29/Q40-1,0)</f>
        <v>0</v>
      </c>
      <c r="S29" s="97"/>
      <c r="T29" s="52">
        <f>I29</f>
        <v>5</v>
      </c>
      <c r="U29" s="88">
        <f t="shared" ref="U29:U35" si="49">IFERROR(T29/T40-1,0)</f>
        <v>0</v>
      </c>
      <c r="W29" s="52">
        <f>L29</f>
        <v>6</v>
      </c>
      <c r="X29" s="88">
        <f t="shared" ref="X29:X35" si="50">IFERROR(W29/W40-1,0)</f>
        <v>0</v>
      </c>
      <c r="Y29" s="97"/>
      <c r="Z29" s="52">
        <f>O29</f>
        <v>6</v>
      </c>
      <c r="AA29" s="88">
        <f t="shared" ref="AA29:AA35" si="51">IFERROR(Z29/Z40-1,0)</f>
        <v>0</v>
      </c>
      <c r="AC29" s="52">
        <f>Z29</f>
        <v>6</v>
      </c>
      <c r="AD29" s="88">
        <f t="shared" ref="AD29:AD35" si="52">IFERROR(AC29/AC40-1,0)</f>
        <v>0</v>
      </c>
    </row>
    <row r="30" spans="1:30" ht="15" hidden="1" customHeight="1" outlineLevel="1" x14ac:dyDescent="0.2">
      <c r="A30" s="11"/>
      <c r="B30" s="51" t="s">
        <v>47</v>
      </c>
      <c r="D30" s="52">
        <v>2</v>
      </c>
      <c r="E30" s="52">
        <v>2</v>
      </c>
      <c r="F30" s="52">
        <v>2</v>
      </c>
      <c r="G30" s="52">
        <v>2</v>
      </c>
      <c r="H30" s="52">
        <v>2</v>
      </c>
      <c r="I30" s="52">
        <v>2</v>
      </c>
      <c r="J30" s="52">
        <v>2</v>
      </c>
      <c r="K30" s="52">
        <v>3</v>
      </c>
      <c r="L30" s="52">
        <v>3</v>
      </c>
      <c r="M30" s="52">
        <v>3</v>
      </c>
      <c r="N30" s="52">
        <v>3</v>
      </c>
      <c r="O30" s="52">
        <v>3</v>
      </c>
      <c r="P30" s="72"/>
      <c r="Q30" s="52">
        <f>F30</f>
        <v>2</v>
      </c>
      <c r="R30" s="88">
        <f t="shared" si="48"/>
        <v>0</v>
      </c>
      <c r="S30" s="97"/>
      <c r="T30" s="52">
        <f>I30</f>
        <v>2</v>
      </c>
      <c r="U30" s="88">
        <f t="shared" si="49"/>
        <v>0</v>
      </c>
      <c r="W30" s="52">
        <f>L30</f>
        <v>3</v>
      </c>
      <c r="X30" s="88">
        <f t="shared" si="50"/>
        <v>0</v>
      </c>
      <c r="Y30" s="97"/>
      <c r="Z30" s="52">
        <f>O30</f>
        <v>3</v>
      </c>
      <c r="AA30" s="88">
        <f t="shared" si="51"/>
        <v>0</v>
      </c>
      <c r="AC30" s="52">
        <f>Z30</f>
        <v>3</v>
      </c>
      <c r="AD30" s="88">
        <f t="shared" si="52"/>
        <v>0</v>
      </c>
    </row>
    <row r="31" spans="1:30" ht="15" hidden="1" customHeight="1" outlineLevel="1" x14ac:dyDescent="0.2">
      <c r="A31" s="11"/>
      <c r="B31" s="42" t="s">
        <v>48</v>
      </c>
      <c r="D31" s="43">
        <f t="shared" ref="D31" si="53">SUM(D32:D33)</f>
        <v>9</v>
      </c>
      <c r="E31" s="43">
        <f t="shared" ref="E31:O31" si="54">SUM(E32:E33)</f>
        <v>9</v>
      </c>
      <c r="F31" s="43">
        <f t="shared" si="54"/>
        <v>9</v>
      </c>
      <c r="G31" s="43">
        <f t="shared" si="54"/>
        <v>9</v>
      </c>
      <c r="H31" s="43">
        <f t="shared" si="54"/>
        <v>9</v>
      </c>
      <c r="I31" s="43">
        <f t="shared" si="54"/>
        <v>9</v>
      </c>
      <c r="J31" s="43">
        <f t="shared" si="54"/>
        <v>9</v>
      </c>
      <c r="K31" s="43">
        <f t="shared" si="54"/>
        <v>9</v>
      </c>
      <c r="L31" s="43">
        <f t="shared" si="54"/>
        <v>9</v>
      </c>
      <c r="M31" s="43">
        <f t="shared" si="54"/>
        <v>11</v>
      </c>
      <c r="N31" s="43">
        <f t="shared" si="54"/>
        <v>10</v>
      </c>
      <c r="O31" s="43">
        <f t="shared" si="54"/>
        <v>11</v>
      </c>
      <c r="P31" s="72"/>
      <c r="Q31" s="43">
        <f>SUM(Q32:Q33)</f>
        <v>9</v>
      </c>
      <c r="R31" s="83">
        <f t="shared" si="48"/>
        <v>0</v>
      </c>
      <c r="S31" s="97"/>
      <c r="T31" s="43">
        <f>SUM(T32:T33)</f>
        <v>9</v>
      </c>
      <c r="U31" s="83">
        <f t="shared" si="49"/>
        <v>0</v>
      </c>
      <c r="W31" s="43">
        <f>SUM(W32:W33)</f>
        <v>9</v>
      </c>
      <c r="X31" s="83">
        <f t="shared" si="50"/>
        <v>0</v>
      </c>
      <c r="Y31" s="97"/>
      <c r="Z31" s="43">
        <f>SUM(Z32:Z33)</f>
        <v>11</v>
      </c>
      <c r="AA31" s="83">
        <f t="shared" si="51"/>
        <v>0</v>
      </c>
      <c r="AC31" s="43">
        <f>SUM(AC32:AC33)</f>
        <v>11</v>
      </c>
      <c r="AD31" s="83">
        <f t="shared" si="52"/>
        <v>0</v>
      </c>
    </row>
    <row r="32" spans="1:30" ht="15" hidden="1" customHeight="1" outlineLevel="1" x14ac:dyDescent="0.2">
      <c r="A32" s="11"/>
      <c r="B32" s="51" t="s">
        <v>46</v>
      </c>
      <c r="D32" s="52">
        <v>4</v>
      </c>
      <c r="E32" s="52">
        <v>4</v>
      </c>
      <c r="F32" s="52">
        <v>4</v>
      </c>
      <c r="G32" s="52">
        <v>4</v>
      </c>
      <c r="H32" s="52">
        <v>4</v>
      </c>
      <c r="I32" s="52">
        <v>4</v>
      </c>
      <c r="J32" s="52">
        <v>4</v>
      </c>
      <c r="K32" s="52">
        <v>4</v>
      </c>
      <c r="L32" s="52">
        <v>4</v>
      </c>
      <c r="M32" s="52">
        <v>5</v>
      </c>
      <c r="N32" s="52">
        <v>4</v>
      </c>
      <c r="O32" s="52">
        <v>5</v>
      </c>
      <c r="P32" s="72"/>
      <c r="Q32" s="52">
        <f t="shared" ref="Q32:Q34" si="55">F32</f>
        <v>4</v>
      </c>
      <c r="R32" s="88">
        <f t="shared" si="48"/>
        <v>0</v>
      </c>
      <c r="S32" s="97"/>
      <c r="T32" s="52">
        <f t="shared" ref="T32:T34" si="56">I32</f>
        <v>4</v>
      </c>
      <c r="U32" s="88">
        <f t="shared" si="49"/>
        <v>0</v>
      </c>
      <c r="W32" s="52">
        <f t="shared" ref="W32:W34" si="57">L32</f>
        <v>4</v>
      </c>
      <c r="X32" s="88">
        <f t="shared" si="50"/>
        <v>0</v>
      </c>
      <c r="Y32" s="97"/>
      <c r="Z32" s="52">
        <f t="shared" ref="Z32:Z34" si="58">O32</f>
        <v>5</v>
      </c>
      <c r="AA32" s="88">
        <f t="shared" si="51"/>
        <v>0</v>
      </c>
      <c r="AC32" s="52">
        <f t="shared" ref="AC32:AC34" si="59">Z32</f>
        <v>5</v>
      </c>
      <c r="AD32" s="88">
        <f t="shared" si="52"/>
        <v>0</v>
      </c>
    </row>
    <row r="33" spans="1:30" ht="15" hidden="1" customHeight="1" outlineLevel="1" x14ac:dyDescent="0.2">
      <c r="A33" s="11"/>
      <c r="B33" s="51" t="s">
        <v>47</v>
      </c>
      <c r="D33" s="52">
        <v>5</v>
      </c>
      <c r="E33" s="52">
        <v>5</v>
      </c>
      <c r="F33" s="52">
        <v>5</v>
      </c>
      <c r="G33" s="52">
        <v>5</v>
      </c>
      <c r="H33" s="52">
        <v>5</v>
      </c>
      <c r="I33" s="52">
        <v>5</v>
      </c>
      <c r="J33" s="52">
        <v>5</v>
      </c>
      <c r="K33" s="52">
        <v>5</v>
      </c>
      <c r="L33" s="52">
        <v>5</v>
      </c>
      <c r="M33" s="52">
        <v>6</v>
      </c>
      <c r="N33" s="52">
        <v>6</v>
      </c>
      <c r="O33" s="52">
        <v>6</v>
      </c>
      <c r="P33" s="72"/>
      <c r="Q33" s="52">
        <f t="shared" si="55"/>
        <v>5</v>
      </c>
      <c r="R33" s="91">
        <f t="shared" si="48"/>
        <v>0</v>
      </c>
      <c r="S33" s="97"/>
      <c r="T33" s="52">
        <f t="shared" si="56"/>
        <v>5</v>
      </c>
      <c r="U33" s="91">
        <f t="shared" si="49"/>
        <v>0</v>
      </c>
      <c r="W33" s="52">
        <f t="shared" si="57"/>
        <v>5</v>
      </c>
      <c r="X33" s="91">
        <f t="shared" si="50"/>
        <v>0</v>
      </c>
      <c r="Y33" s="97"/>
      <c r="Z33" s="52">
        <f t="shared" si="58"/>
        <v>6</v>
      </c>
      <c r="AA33" s="91">
        <f t="shared" si="51"/>
        <v>0</v>
      </c>
      <c r="AC33" s="52">
        <f t="shared" si="59"/>
        <v>6</v>
      </c>
      <c r="AD33" s="91">
        <f t="shared" si="52"/>
        <v>0</v>
      </c>
    </row>
    <row r="34" spans="1:30" ht="15" hidden="1" customHeight="1" outlineLevel="1" thickBot="1" x14ac:dyDescent="0.25">
      <c r="A34" s="11"/>
      <c r="B34" s="42" t="s">
        <v>49</v>
      </c>
      <c r="D34" s="43">
        <v>3</v>
      </c>
      <c r="E34" s="43">
        <v>3</v>
      </c>
      <c r="F34" s="43">
        <v>3</v>
      </c>
      <c r="G34" s="43">
        <v>3</v>
      </c>
      <c r="H34" s="43">
        <v>3</v>
      </c>
      <c r="I34" s="43">
        <v>3</v>
      </c>
      <c r="J34" s="43">
        <v>3</v>
      </c>
      <c r="K34" s="43">
        <v>3</v>
      </c>
      <c r="L34" s="43">
        <v>3</v>
      </c>
      <c r="M34" s="43">
        <v>3</v>
      </c>
      <c r="N34" s="43">
        <v>3</v>
      </c>
      <c r="O34" s="43">
        <v>3</v>
      </c>
      <c r="P34" s="72"/>
      <c r="Q34" s="43">
        <f t="shared" si="55"/>
        <v>3</v>
      </c>
      <c r="R34" s="92">
        <f t="shared" si="48"/>
        <v>0</v>
      </c>
      <c r="S34" s="97"/>
      <c r="T34" s="43">
        <f t="shared" si="56"/>
        <v>3</v>
      </c>
      <c r="U34" s="92">
        <f t="shared" si="49"/>
        <v>0</v>
      </c>
      <c r="W34" s="43">
        <f t="shared" si="57"/>
        <v>3</v>
      </c>
      <c r="X34" s="92">
        <f t="shared" si="50"/>
        <v>0</v>
      </c>
      <c r="Y34" s="97"/>
      <c r="Z34" s="43">
        <f t="shared" si="58"/>
        <v>3</v>
      </c>
      <c r="AA34" s="92">
        <f t="shared" si="51"/>
        <v>0</v>
      </c>
      <c r="AC34" s="43">
        <f t="shared" si="59"/>
        <v>3</v>
      </c>
      <c r="AD34" s="92">
        <f t="shared" si="52"/>
        <v>0</v>
      </c>
    </row>
    <row r="35" spans="1:30" ht="15" hidden="1" customHeight="1" outlineLevel="1" x14ac:dyDescent="0.2">
      <c r="B35" s="62" t="s">
        <v>62</v>
      </c>
      <c r="D35" s="64">
        <f>D28+D31+D34</f>
        <v>18</v>
      </c>
      <c r="E35" s="64">
        <f t="shared" ref="E35:O35" si="60">E28+E31+E34</f>
        <v>18</v>
      </c>
      <c r="F35" s="64">
        <f t="shared" si="60"/>
        <v>18</v>
      </c>
      <c r="G35" s="64">
        <f t="shared" si="60"/>
        <v>19</v>
      </c>
      <c r="H35" s="64">
        <f t="shared" si="60"/>
        <v>19</v>
      </c>
      <c r="I35" s="64">
        <f t="shared" si="60"/>
        <v>19</v>
      </c>
      <c r="J35" s="64">
        <f t="shared" si="60"/>
        <v>19</v>
      </c>
      <c r="K35" s="64">
        <f t="shared" si="60"/>
        <v>21</v>
      </c>
      <c r="L35" s="64">
        <f t="shared" si="60"/>
        <v>21</v>
      </c>
      <c r="M35" s="64">
        <f t="shared" si="60"/>
        <v>23</v>
      </c>
      <c r="N35" s="64">
        <f t="shared" si="60"/>
        <v>22</v>
      </c>
      <c r="O35" s="64">
        <f t="shared" si="60"/>
        <v>23</v>
      </c>
      <c r="P35" s="75"/>
      <c r="Q35" s="64">
        <f>Q28+Q31+Q34</f>
        <v>18</v>
      </c>
      <c r="R35" s="94">
        <f t="shared" si="48"/>
        <v>0</v>
      </c>
      <c r="S35" s="98"/>
      <c r="T35" s="64">
        <f>T28+T31+T34</f>
        <v>19</v>
      </c>
      <c r="U35" s="94">
        <f t="shared" si="49"/>
        <v>0</v>
      </c>
      <c r="W35" s="64">
        <f>W28+W31+W34</f>
        <v>21</v>
      </c>
      <c r="X35" s="94">
        <f t="shared" si="50"/>
        <v>0</v>
      </c>
      <c r="Y35" s="98"/>
      <c r="Z35" s="64">
        <f>Z28+Z31+Z34</f>
        <v>23</v>
      </c>
      <c r="AA35" s="94">
        <f t="shared" si="51"/>
        <v>0</v>
      </c>
      <c r="AC35" s="64">
        <f>AC28+AC31+AC34</f>
        <v>23</v>
      </c>
      <c r="AD35" s="94">
        <f t="shared" si="52"/>
        <v>0</v>
      </c>
    </row>
    <row r="36" spans="1:30" ht="15" customHeight="1" collapsed="1" x14ac:dyDescent="0.2"/>
  </sheetData>
  <mergeCells count="15">
    <mergeCell ref="Q15:R15"/>
    <mergeCell ref="T15:U15"/>
    <mergeCell ref="W15:X15"/>
    <mergeCell ref="Z15:AA15"/>
    <mergeCell ref="AC15:AD15"/>
    <mergeCell ref="Q4:R4"/>
    <mergeCell ref="T4:U4"/>
    <mergeCell ref="W4:X4"/>
    <mergeCell ref="Z4:AA4"/>
    <mergeCell ref="AC4:AD4"/>
    <mergeCell ref="Q26:R26"/>
    <mergeCell ref="T26:U26"/>
    <mergeCell ref="W26:X26"/>
    <mergeCell ref="Z26:AA26"/>
    <mergeCell ref="AC26:AD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FEA3-74AB-4A01-B3E0-B769080B4EB8}">
  <dimension ref="A1:AD36"/>
  <sheetViews>
    <sheetView showGridLines="0" zoomScaleNormal="10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148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60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45</v>
      </c>
      <c r="C6" s="76"/>
      <c r="D6" s="43">
        <v>96970</v>
      </c>
      <c r="E6" s="43">
        <v>116040</v>
      </c>
      <c r="F6" s="43">
        <v>177130</v>
      </c>
      <c r="G6" s="43">
        <v>86441.666666666672</v>
      </c>
      <c r="H6" s="43">
        <v>88050</v>
      </c>
      <c r="I6" s="43">
        <v>118175</v>
      </c>
      <c r="J6" s="43">
        <v>103525</v>
      </c>
      <c r="K6" s="43">
        <v>92733.333333333328</v>
      </c>
      <c r="L6" s="43">
        <v>122758.33333333333</v>
      </c>
      <c r="M6" s="43">
        <v>67266.666666666672</v>
      </c>
      <c r="N6" s="43">
        <v>100425</v>
      </c>
      <c r="O6" s="43">
        <v>142966.66666666666</v>
      </c>
      <c r="P6" s="72"/>
      <c r="Q6" s="43">
        <v>390140</v>
      </c>
      <c r="R6" s="83">
        <f>IFERROR(Q6/Q17-1,0)</f>
        <v>0.17217826740110165</v>
      </c>
      <c r="S6" s="84"/>
      <c r="T6" s="43">
        <v>292666.66666666669</v>
      </c>
      <c r="U6" s="45">
        <f>IFERROR(T6/T17-1,0)</f>
        <v>-0.1277568050864295</v>
      </c>
      <c r="V6" s="49"/>
      <c r="W6" s="43">
        <v>319016.66666666669</v>
      </c>
      <c r="X6" s="45">
        <f>IFERROR(W6/W17-1,0)</f>
        <v>7.0362462508261059E-2</v>
      </c>
      <c r="Y6" s="85"/>
      <c r="Z6" s="47">
        <v>310658.33333333331</v>
      </c>
      <c r="AA6" s="60">
        <f>IFERROR(Z6/Z17-1,0)</f>
        <v>-0.31255071180939742</v>
      </c>
      <c r="AB6" s="76"/>
      <c r="AC6" s="47">
        <v>1247458.3333333333</v>
      </c>
      <c r="AD6" s="60">
        <f>IFERROR(AC6/AC17-1,0)</f>
        <v>-9.6882360322792405E-2</v>
      </c>
    </row>
    <row r="7" spans="1:30" s="20" customFormat="1" ht="15" customHeight="1" x14ac:dyDescent="0.2">
      <c r="A7" s="86"/>
      <c r="B7" s="51" t="s">
        <v>46</v>
      </c>
      <c r="C7" s="78"/>
      <c r="D7" s="52">
        <v>93914.28571428571</v>
      </c>
      <c r="E7" s="52">
        <v>141071.42857142858</v>
      </c>
      <c r="F7" s="52">
        <v>196985.71428571429</v>
      </c>
      <c r="G7" s="52">
        <v>108657.14285714286</v>
      </c>
      <c r="H7" s="52">
        <v>105285.71428571429</v>
      </c>
      <c r="I7" s="52">
        <v>162085.71428571429</v>
      </c>
      <c r="J7" s="52">
        <v>141400</v>
      </c>
      <c r="K7" s="52">
        <v>122157.14285714286</v>
      </c>
      <c r="L7" s="52">
        <v>139814.28571428571</v>
      </c>
      <c r="M7" s="52">
        <v>107114.28571428571</v>
      </c>
      <c r="N7" s="52">
        <v>149485.71428571429</v>
      </c>
      <c r="O7" s="52">
        <v>174442.85714285713</v>
      </c>
      <c r="P7" s="87"/>
      <c r="Q7" s="52">
        <v>431971.42857142858</v>
      </c>
      <c r="R7" s="88">
        <f t="shared" ref="R7:R13" si="1">IFERROR(Q7/Q18-1,0)</f>
        <v>0.13861466916863852</v>
      </c>
      <c r="S7" s="89"/>
      <c r="T7" s="52">
        <v>376028.57142857142</v>
      </c>
      <c r="U7" s="54">
        <f t="shared" ref="U7:U13" si="2">IFERROR(T7/T18-1,0)</f>
        <v>-4.1680572326624254E-2</v>
      </c>
      <c r="V7" s="58"/>
      <c r="W7" s="52">
        <v>403371.42857142858</v>
      </c>
      <c r="X7" s="54">
        <f t="shared" ref="X7:X13" si="3">IFERROR(W7/W18-1,0)</f>
        <v>0.16441915130520846</v>
      </c>
      <c r="Y7" s="90"/>
      <c r="Z7" s="56">
        <v>431042.85714285716</v>
      </c>
      <c r="AA7" s="77">
        <f t="shared" ref="AA7:AA13" si="4">IFERROR(Z7/Z18-1,0)</f>
        <v>-0.1139400346518662</v>
      </c>
      <c r="AB7" s="78"/>
      <c r="AC7" s="56">
        <v>1642414.2857142857</v>
      </c>
      <c r="AD7" s="77">
        <f t="shared" ref="AD7:AD13" si="5">IFERROR(AC7/AC18-1,0)</f>
        <v>9.904596206791072E-2</v>
      </c>
    </row>
    <row r="8" spans="1:30" s="20" customFormat="1" ht="15" customHeight="1" x14ac:dyDescent="0.2">
      <c r="A8" s="86"/>
      <c r="B8" s="51" t="s">
        <v>47</v>
      </c>
      <c r="C8" s="78"/>
      <c r="D8" s="52">
        <v>104100</v>
      </c>
      <c r="E8" s="52">
        <v>57633.333333333336</v>
      </c>
      <c r="F8" s="52">
        <v>130800</v>
      </c>
      <c r="G8" s="52">
        <v>55340</v>
      </c>
      <c r="H8" s="52">
        <v>63920</v>
      </c>
      <c r="I8" s="52">
        <v>56700</v>
      </c>
      <c r="J8" s="52">
        <v>50500</v>
      </c>
      <c r="K8" s="52">
        <v>51540</v>
      </c>
      <c r="L8" s="52">
        <v>98880</v>
      </c>
      <c r="M8" s="52">
        <v>11480</v>
      </c>
      <c r="N8" s="52">
        <v>31740</v>
      </c>
      <c r="O8" s="52">
        <v>98900</v>
      </c>
      <c r="P8" s="87"/>
      <c r="Q8" s="52">
        <v>292533.33333333331</v>
      </c>
      <c r="R8" s="88">
        <f t="shared" si="1"/>
        <v>0.22024471635150156</v>
      </c>
      <c r="S8" s="89"/>
      <c r="T8" s="52">
        <v>175960</v>
      </c>
      <c r="U8" s="54">
        <f t="shared" si="2"/>
        <v>-0.20679188580015029</v>
      </c>
      <c r="V8" s="58"/>
      <c r="W8" s="52">
        <v>200920</v>
      </c>
      <c r="X8" s="54">
        <f t="shared" si="3"/>
        <v>-5.8481724461105888E-2</v>
      </c>
      <c r="Y8" s="90"/>
      <c r="Z8" s="56">
        <v>142120</v>
      </c>
      <c r="AA8" s="77">
        <f t="shared" si="4"/>
        <v>-0.61716799856334736</v>
      </c>
      <c r="AB8" s="78"/>
      <c r="AC8" s="56">
        <v>694520</v>
      </c>
      <c r="AD8" s="77">
        <f t="shared" si="5"/>
        <v>-0.37841288782816229</v>
      </c>
    </row>
    <row r="9" spans="1:30" ht="15" customHeight="1" x14ac:dyDescent="0.2">
      <c r="A9" s="11"/>
      <c r="B9" s="42" t="s">
        <v>48</v>
      </c>
      <c r="C9" s="76"/>
      <c r="D9" s="43">
        <v>47612.5</v>
      </c>
      <c r="E9" s="43">
        <v>39287.5</v>
      </c>
      <c r="F9" s="43">
        <v>136275</v>
      </c>
      <c r="G9" s="43">
        <v>49514.285714285717</v>
      </c>
      <c r="H9" s="43">
        <v>63150</v>
      </c>
      <c r="I9" s="43">
        <v>96292.857142857145</v>
      </c>
      <c r="J9" s="43">
        <v>78046.153846153844</v>
      </c>
      <c r="K9" s="43">
        <v>57761.538461538461</v>
      </c>
      <c r="L9" s="43">
        <v>80130.769230769234</v>
      </c>
      <c r="M9" s="43">
        <v>73623.076923076922</v>
      </c>
      <c r="N9" s="43">
        <v>107815.38461538461</v>
      </c>
      <c r="O9" s="43">
        <v>71084.61538461539</v>
      </c>
      <c r="P9" s="72"/>
      <c r="Q9" s="43">
        <v>223175</v>
      </c>
      <c r="R9" s="83">
        <f t="shared" si="1"/>
        <v>0.18894081751259195</v>
      </c>
      <c r="S9" s="84"/>
      <c r="T9" s="43">
        <v>208957.14285714287</v>
      </c>
      <c r="U9" s="45">
        <f t="shared" si="2"/>
        <v>0.39583929764290504</v>
      </c>
      <c r="V9" s="49"/>
      <c r="W9" s="43">
        <v>215938.46153846153</v>
      </c>
      <c r="X9" s="45">
        <f t="shared" si="3"/>
        <v>0.38183608171301975</v>
      </c>
      <c r="Y9" s="85"/>
      <c r="Z9" s="47">
        <v>252523.07692307694</v>
      </c>
      <c r="AA9" s="60">
        <f t="shared" si="4"/>
        <v>0.31722975684134513</v>
      </c>
      <c r="AB9" s="76"/>
      <c r="AC9" s="47">
        <v>968169.23076923075</v>
      </c>
      <c r="AD9" s="60">
        <f t="shared" si="5"/>
        <v>0.47472640779884245</v>
      </c>
    </row>
    <row r="10" spans="1:30" s="20" customFormat="1" ht="15" customHeight="1" x14ac:dyDescent="0.2">
      <c r="A10" s="86"/>
      <c r="B10" s="51" t="s">
        <v>46</v>
      </c>
      <c r="C10" s="78"/>
      <c r="D10" s="52">
        <v>42300</v>
      </c>
      <c r="E10" s="52">
        <v>56071.428571428572</v>
      </c>
      <c r="F10" s="52">
        <v>141385.71428571429</v>
      </c>
      <c r="G10" s="52">
        <v>71685.71428571429</v>
      </c>
      <c r="H10" s="52">
        <v>82285.71428571429</v>
      </c>
      <c r="I10" s="52">
        <v>148414.28571428571</v>
      </c>
      <c r="J10" s="52">
        <v>96925</v>
      </c>
      <c r="K10" s="52">
        <v>83600</v>
      </c>
      <c r="L10" s="52">
        <v>97662.5</v>
      </c>
      <c r="M10" s="52">
        <v>85550</v>
      </c>
      <c r="N10" s="52">
        <v>139337.5</v>
      </c>
      <c r="O10" s="52">
        <v>79537.5</v>
      </c>
      <c r="P10" s="87"/>
      <c r="Q10" s="52">
        <v>239757.14285714287</v>
      </c>
      <c r="R10" s="88">
        <f t="shared" si="1"/>
        <v>-0.21080598137872653</v>
      </c>
      <c r="S10" s="89"/>
      <c r="T10" s="52">
        <v>302385.71428571426</v>
      </c>
      <c r="U10" s="54">
        <f t="shared" si="2"/>
        <v>0.12397118431067145</v>
      </c>
      <c r="V10" s="58"/>
      <c r="W10" s="52">
        <v>278187.5</v>
      </c>
      <c r="X10" s="54">
        <f t="shared" si="3"/>
        <v>0.47972074468085113</v>
      </c>
      <c r="Y10" s="90"/>
      <c r="Z10" s="56">
        <v>304425</v>
      </c>
      <c r="AA10" s="77">
        <f t="shared" si="4"/>
        <v>0.39844961240310073</v>
      </c>
      <c r="AB10" s="78"/>
      <c r="AC10" s="56">
        <v>1056987.5</v>
      </c>
      <c r="AD10" s="77">
        <f t="shared" si="5"/>
        <v>0.32564629156411184</v>
      </c>
    </row>
    <row r="11" spans="1:30" s="20" customFormat="1" ht="15" customHeight="1" x14ac:dyDescent="0.2">
      <c r="A11" s="86"/>
      <c r="B11" s="51" t="s">
        <v>47</v>
      </c>
      <c r="C11" s="78"/>
      <c r="D11" s="52">
        <v>51744.444444444445</v>
      </c>
      <c r="E11" s="52">
        <v>26233.333333333332</v>
      </c>
      <c r="F11" s="52">
        <v>132300</v>
      </c>
      <c r="G11" s="52">
        <v>27342.857142857141</v>
      </c>
      <c r="H11" s="52">
        <v>44014.285714285717</v>
      </c>
      <c r="I11" s="52">
        <v>44171.428571428572</v>
      </c>
      <c r="J11" s="52">
        <v>47840</v>
      </c>
      <c r="K11" s="52">
        <v>16420</v>
      </c>
      <c r="L11" s="52">
        <v>52080</v>
      </c>
      <c r="M11" s="52">
        <v>54540</v>
      </c>
      <c r="N11" s="52">
        <v>57380</v>
      </c>
      <c r="O11" s="52">
        <v>57560</v>
      </c>
      <c r="P11" s="87"/>
      <c r="Q11" s="52">
        <v>210277.77777777778</v>
      </c>
      <c r="R11" s="91">
        <f t="shared" si="1"/>
        <v>1.3115915475754245</v>
      </c>
      <c r="S11" s="89"/>
      <c r="T11" s="52">
        <v>115528.57142857143</v>
      </c>
      <c r="U11" s="54">
        <f t="shared" si="2"/>
        <v>1.4365772823139498</v>
      </c>
      <c r="V11" s="58"/>
      <c r="W11" s="52">
        <v>116340</v>
      </c>
      <c r="X11" s="54">
        <f t="shared" si="3"/>
        <v>0.10274881516587686</v>
      </c>
      <c r="Y11" s="90"/>
      <c r="Z11" s="56">
        <v>169480</v>
      </c>
      <c r="AA11" s="77">
        <f t="shared" si="4"/>
        <v>0.12881310776608501</v>
      </c>
      <c r="AB11" s="78"/>
      <c r="AC11" s="56">
        <v>826060</v>
      </c>
      <c r="AD11" s="77">
        <f t="shared" si="5"/>
        <v>0.91581242172642519</v>
      </c>
    </row>
    <row r="12" spans="1:30" ht="15" customHeight="1" thickBot="1" x14ac:dyDescent="0.25">
      <c r="A12" s="11"/>
      <c r="B12" s="42" t="s">
        <v>49</v>
      </c>
      <c r="C12" s="76"/>
      <c r="D12" s="43">
        <v>52450</v>
      </c>
      <c r="E12" s="43">
        <v>88450</v>
      </c>
      <c r="F12" s="43">
        <v>143675</v>
      </c>
      <c r="G12" s="43">
        <v>46950</v>
      </c>
      <c r="H12" s="43">
        <v>67400</v>
      </c>
      <c r="I12" s="43">
        <v>122900</v>
      </c>
      <c r="J12" s="43">
        <v>102120</v>
      </c>
      <c r="K12" s="43">
        <v>107840</v>
      </c>
      <c r="L12" s="43">
        <v>138080</v>
      </c>
      <c r="M12" s="43">
        <v>104280</v>
      </c>
      <c r="N12" s="43">
        <v>45160</v>
      </c>
      <c r="O12" s="43">
        <v>78620</v>
      </c>
      <c r="P12" s="72"/>
      <c r="Q12" s="43">
        <v>284575</v>
      </c>
      <c r="R12" s="92">
        <f t="shared" si="1"/>
        <v>0.45098789037603559</v>
      </c>
      <c r="S12" s="84"/>
      <c r="T12" s="43">
        <v>237250</v>
      </c>
      <c r="U12" s="71">
        <f t="shared" si="2"/>
        <v>0.42364236423642354</v>
      </c>
      <c r="V12" s="49"/>
      <c r="W12" s="43">
        <v>348040</v>
      </c>
      <c r="X12" s="71">
        <f t="shared" si="3"/>
        <v>0.70524252817246458</v>
      </c>
      <c r="Y12" s="85"/>
      <c r="Z12" s="47">
        <v>228060</v>
      </c>
      <c r="AA12" s="93">
        <f t="shared" si="4"/>
        <v>0.15488036460311427</v>
      </c>
      <c r="AB12" s="76"/>
      <c r="AC12" s="47">
        <v>993560</v>
      </c>
      <c r="AD12" s="93">
        <f t="shared" si="5"/>
        <v>0.29987571138876179</v>
      </c>
    </row>
    <row r="13" spans="1:30" ht="15" customHeight="1" x14ac:dyDescent="0.2">
      <c r="B13" s="62" t="s">
        <v>62</v>
      </c>
      <c r="C13" s="76"/>
      <c r="D13" s="64">
        <v>64710</v>
      </c>
      <c r="E13" s="64">
        <v>71426.666666666672</v>
      </c>
      <c r="F13" s="64">
        <v>150880</v>
      </c>
      <c r="G13" s="64">
        <v>63943.333333333336</v>
      </c>
      <c r="H13" s="64">
        <v>73676.666666666672</v>
      </c>
      <c r="I13" s="64">
        <v>108593.33333333333</v>
      </c>
      <c r="J13" s="64">
        <v>92250</v>
      </c>
      <c r="K13" s="64">
        <v>80096.666666666672</v>
      </c>
      <c r="L13" s="64">
        <v>106840</v>
      </c>
      <c r="M13" s="64">
        <v>76190</v>
      </c>
      <c r="N13" s="64">
        <v>94416.666666666672</v>
      </c>
      <c r="O13" s="64">
        <v>101093.33333333333</v>
      </c>
      <c r="P13" s="75"/>
      <c r="Q13" s="64">
        <v>287016.66666666669</v>
      </c>
      <c r="R13" s="94">
        <f t="shared" si="1"/>
        <v>0.17855187517109239</v>
      </c>
      <c r="S13" s="95"/>
      <c r="T13" s="64">
        <v>246213.33333333334</v>
      </c>
      <c r="U13" s="65">
        <f t="shared" si="2"/>
        <v>0.1365373575972777</v>
      </c>
      <c r="V13" s="49"/>
      <c r="W13" s="64">
        <v>279186.66666666669</v>
      </c>
      <c r="X13" s="65">
        <f t="shared" si="3"/>
        <v>0.27599024984765386</v>
      </c>
      <c r="Y13" s="96"/>
      <c r="Z13" s="67">
        <v>271700</v>
      </c>
      <c r="AA13" s="68">
        <f t="shared" si="4"/>
        <v>-5.9632615913140397E-2</v>
      </c>
      <c r="AB13" s="76"/>
      <c r="AC13" s="67">
        <v>1084116.6666666667</v>
      </c>
      <c r="AD13" s="68">
        <f t="shared" si="5"/>
        <v>0.15218974367048754</v>
      </c>
    </row>
    <row r="14" spans="1:30" ht="24.95" customHeight="1" x14ac:dyDescent="0.2"/>
    <row r="15" spans="1:30" ht="15" customHeight="1" x14ac:dyDescent="0.2">
      <c r="A15" s="30">
        <v>2021</v>
      </c>
      <c r="B15" s="32" t="s">
        <v>11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80"/>
      <c r="Q15" s="145" t="s">
        <v>63</v>
      </c>
      <c r="R15" s="145"/>
      <c r="S15" s="80"/>
      <c r="T15" s="145" t="s">
        <v>77</v>
      </c>
      <c r="U15" s="145"/>
      <c r="W15" s="145" t="s">
        <v>78</v>
      </c>
      <c r="X15" s="145"/>
      <c r="Y15" s="80"/>
      <c r="Z15" s="145" t="s">
        <v>79</v>
      </c>
      <c r="AA15" s="145"/>
      <c r="AC15" s="145" t="s">
        <v>64</v>
      </c>
      <c r="AD15" s="145"/>
    </row>
    <row r="16" spans="1:30" ht="15" hidden="1" customHeight="1" outlineLevel="1" x14ac:dyDescent="0.2">
      <c r="B16" s="37" t="s">
        <v>60</v>
      </c>
      <c r="D16" s="39">
        <v>44197</v>
      </c>
      <c r="E16" s="39">
        <f>EOMONTH(D16,0)+1</f>
        <v>44228</v>
      </c>
      <c r="F16" s="39">
        <f t="shared" ref="F16:O16" si="6">EOMONTH(E16,0)+1</f>
        <v>44256</v>
      </c>
      <c r="G16" s="39">
        <f t="shared" si="6"/>
        <v>44287</v>
      </c>
      <c r="H16" s="39">
        <f t="shared" si="6"/>
        <v>44317</v>
      </c>
      <c r="I16" s="39">
        <f t="shared" si="6"/>
        <v>44348</v>
      </c>
      <c r="J16" s="39">
        <f t="shared" si="6"/>
        <v>44378</v>
      </c>
      <c r="K16" s="39">
        <f t="shared" si="6"/>
        <v>44409</v>
      </c>
      <c r="L16" s="39">
        <f t="shared" si="6"/>
        <v>44440</v>
      </c>
      <c r="M16" s="39">
        <f t="shared" si="6"/>
        <v>44470</v>
      </c>
      <c r="N16" s="39">
        <f t="shared" si="6"/>
        <v>44501</v>
      </c>
      <c r="O16" s="39">
        <f t="shared" si="6"/>
        <v>44531</v>
      </c>
      <c r="P16" s="81"/>
      <c r="Q16" s="39" t="s">
        <v>41</v>
      </c>
      <c r="R16" s="39" t="s">
        <v>76</v>
      </c>
      <c r="S16" s="82"/>
      <c r="T16" s="39" t="s">
        <v>41</v>
      </c>
      <c r="U16" s="39" t="s">
        <v>76</v>
      </c>
      <c r="W16" s="39" t="s">
        <v>41</v>
      </c>
      <c r="X16" s="39" t="s">
        <v>76</v>
      </c>
      <c r="Y16" s="82"/>
      <c r="Z16" s="39" t="s">
        <v>41</v>
      </c>
      <c r="AA16" s="39" t="s">
        <v>76</v>
      </c>
      <c r="AC16" s="39" t="s">
        <v>41</v>
      </c>
      <c r="AD16" s="39" t="s">
        <v>76</v>
      </c>
    </row>
    <row r="17" spans="1:30" ht="15" hidden="1" customHeight="1" outlineLevel="1" x14ac:dyDescent="0.2">
      <c r="A17" s="11"/>
      <c r="B17" s="42" t="s">
        <v>45</v>
      </c>
      <c r="D17" s="43">
        <v>68144.444444444438</v>
      </c>
      <c r="E17" s="43">
        <v>106133.33333333333</v>
      </c>
      <c r="F17" s="43">
        <v>158555.55555555556</v>
      </c>
      <c r="G17" s="43">
        <v>108388.88888888889</v>
      </c>
      <c r="H17" s="43">
        <v>81133.333333333328</v>
      </c>
      <c r="I17" s="43">
        <v>146011.11111111112</v>
      </c>
      <c r="J17" s="43">
        <v>87180</v>
      </c>
      <c r="K17" s="43">
        <v>121230</v>
      </c>
      <c r="L17" s="43">
        <v>108581.81818181818</v>
      </c>
      <c r="M17" s="43">
        <v>105800</v>
      </c>
      <c r="N17" s="43">
        <v>138454.54545454544</v>
      </c>
      <c r="O17" s="43">
        <v>183220</v>
      </c>
      <c r="P17" s="72"/>
      <c r="Q17" s="43">
        <v>332833.33333333331</v>
      </c>
      <c r="R17" s="83">
        <f>IFERROR(Q17/Q28-1,0)</f>
        <v>-0.26774418641318964</v>
      </c>
      <c r="S17" s="97"/>
      <c r="T17" s="43">
        <v>335533.33333333331</v>
      </c>
      <c r="U17" s="83">
        <f>IFERROR(T17/T28-1,0)</f>
        <v>-0.22265005042812613</v>
      </c>
      <c r="W17" s="43">
        <v>298045.45454545453</v>
      </c>
      <c r="X17" s="83">
        <f>IFERROR(W17/W28-1,0)</f>
        <v>-0.11950861141257574</v>
      </c>
      <c r="Y17" s="97"/>
      <c r="Z17" s="43">
        <v>451900</v>
      </c>
      <c r="AA17" s="83">
        <f>IFERROR(Z17/Z28-1,0)</f>
        <v>0.27442602886142065</v>
      </c>
      <c r="AC17" s="43">
        <v>1381280</v>
      </c>
      <c r="AD17" s="83">
        <f>IFERROR(AC17/AC28-1,0)</f>
        <v>3.7130142082804962E-2</v>
      </c>
    </row>
    <row r="18" spans="1:30" ht="15" hidden="1" customHeight="1" outlineLevel="1" x14ac:dyDescent="0.2">
      <c r="A18" s="11"/>
      <c r="B18" s="51" t="s">
        <v>46</v>
      </c>
      <c r="D18" s="52">
        <v>75116.666666666672</v>
      </c>
      <c r="E18" s="52">
        <v>122566.66666666667</v>
      </c>
      <c r="F18" s="52">
        <v>181700</v>
      </c>
      <c r="G18" s="52">
        <v>140100</v>
      </c>
      <c r="H18" s="52">
        <v>92016.666666666672</v>
      </c>
      <c r="I18" s="52">
        <v>160266.66666666666</v>
      </c>
      <c r="J18" s="52">
        <v>117833.33333333333</v>
      </c>
      <c r="K18" s="52">
        <v>137333.33333333334</v>
      </c>
      <c r="L18" s="52">
        <v>127700</v>
      </c>
      <c r="M18" s="52">
        <v>135100</v>
      </c>
      <c r="N18" s="52">
        <v>179885.71428571429</v>
      </c>
      <c r="O18" s="52">
        <v>171485.71428571429</v>
      </c>
      <c r="P18" s="72"/>
      <c r="Q18" s="52">
        <v>379383.33333333331</v>
      </c>
      <c r="R18" s="88">
        <f t="shared" ref="R18:R24" si="7">IFERROR(Q18/Q29-1,0)</f>
        <v>-0.26730624075603004</v>
      </c>
      <c r="S18" s="97"/>
      <c r="T18" s="52">
        <v>392383.33333333331</v>
      </c>
      <c r="U18" s="88">
        <f t="shared" ref="U18:U24" si="8">IFERROR(T18/T29-1,0)</f>
        <v>-9.4534825583631465E-2</v>
      </c>
      <c r="W18" s="52">
        <v>346414.28571428574</v>
      </c>
      <c r="X18" s="88">
        <f t="shared" ref="X18:X24" si="9">IFERROR(W18/W29-1,0)</f>
        <v>-0.13796091442478375</v>
      </c>
      <c r="Y18" s="97"/>
      <c r="Z18" s="52">
        <v>486471.42857142858</v>
      </c>
      <c r="AA18" s="88">
        <f t="shared" ref="AA18:AA24" si="10">IFERROR(Z18/Z29-1,0)</f>
        <v>0.15841838283732401</v>
      </c>
      <c r="AC18" s="52">
        <v>1494400</v>
      </c>
      <c r="AD18" s="88">
        <f t="shared" ref="AD18:AD24" si="11">IFERROR(AC18/AC29-1,0)</f>
        <v>-2.2065689910275355E-2</v>
      </c>
    </row>
    <row r="19" spans="1:30" ht="15" hidden="1" customHeight="1" outlineLevel="1" x14ac:dyDescent="0.2">
      <c r="A19" s="11"/>
      <c r="B19" s="51" t="s">
        <v>47</v>
      </c>
      <c r="D19" s="52">
        <v>54200</v>
      </c>
      <c r="E19" s="52">
        <v>73266.666666666672</v>
      </c>
      <c r="F19" s="52">
        <v>112266.66666666667</v>
      </c>
      <c r="G19" s="52">
        <v>44966.666666666664</v>
      </c>
      <c r="H19" s="52">
        <v>59366.666666666664</v>
      </c>
      <c r="I19" s="52">
        <v>117500</v>
      </c>
      <c r="J19" s="52">
        <v>41200</v>
      </c>
      <c r="K19" s="52">
        <v>97075</v>
      </c>
      <c r="L19" s="52">
        <v>75125</v>
      </c>
      <c r="M19" s="52">
        <v>54525</v>
      </c>
      <c r="N19" s="52">
        <v>65950</v>
      </c>
      <c r="O19" s="52">
        <v>210600</v>
      </c>
      <c r="P19" s="72"/>
      <c r="Q19" s="52">
        <v>239733.33333333334</v>
      </c>
      <c r="R19" s="88">
        <f t="shared" si="7"/>
        <v>-0.26912685963871974</v>
      </c>
      <c r="S19" s="97"/>
      <c r="T19" s="52">
        <v>221833.33333333334</v>
      </c>
      <c r="U19" s="88">
        <f t="shared" si="8"/>
        <v>-0.48091676884533419</v>
      </c>
      <c r="W19" s="52">
        <v>213400</v>
      </c>
      <c r="X19" s="88">
        <f t="shared" si="9"/>
        <v>7.6113849698755676E-3</v>
      </c>
      <c r="Y19" s="97"/>
      <c r="Z19" s="52">
        <v>371233.33333333331</v>
      </c>
      <c r="AA19" s="88">
        <f t="shared" si="10"/>
        <v>0.65815035167021008</v>
      </c>
      <c r="AC19" s="52">
        <v>1117333.3333333333</v>
      </c>
      <c r="AD19" s="88">
        <f t="shared" si="11"/>
        <v>0.1896028990537475</v>
      </c>
    </row>
    <row r="20" spans="1:30" ht="15" hidden="1" customHeight="1" outlineLevel="1" x14ac:dyDescent="0.2">
      <c r="A20" s="11"/>
      <c r="B20" s="42" t="s">
        <v>48</v>
      </c>
      <c r="D20" s="43">
        <v>48900</v>
      </c>
      <c r="E20" s="43">
        <v>39900</v>
      </c>
      <c r="F20" s="43">
        <v>98909.090909090912</v>
      </c>
      <c r="G20" s="43">
        <v>33325</v>
      </c>
      <c r="H20" s="43">
        <v>56650</v>
      </c>
      <c r="I20" s="43">
        <v>66646.153846153844</v>
      </c>
      <c r="J20" s="43">
        <v>55064.285714285717</v>
      </c>
      <c r="K20" s="43">
        <v>25200</v>
      </c>
      <c r="L20" s="43">
        <v>67892.307692307688</v>
      </c>
      <c r="M20" s="43">
        <v>56323.076923076922</v>
      </c>
      <c r="N20" s="43">
        <v>74346.153846153844</v>
      </c>
      <c r="O20" s="43">
        <v>61038.461538461539</v>
      </c>
      <c r="P20" s="72"/>
      <c r="Q20" s="43">
        <v>187709.09090909091</v>
      </c>
      <c r="R20" s="83">
        <f t="shared" si="7"/>
        <v>-7.2051714870721817E-2</v>
      </c>
      <c r="S20" s="97"/>
      <c r="T20" s="43">
        <v>149700</v>
      </c>
      <c r="U20" s="83">
        <f t="shared" si="8"/>
        <v>-0.16217532194966333</v>
      </c>
      <c r="W20" s="43">
        <v>156269.23076923078</v>
      </c>
      <c r="X20" s="83">
        <f t="shared" si="9"/>
        <v>-0.14158066627538124</v>
      </c>
      <c r="Y20" s="97"/>
      <c r="Z20" s="43">
        <v>191707.69230769231</v>
      </c>
      <c r="AA20" s="83">
        <f t="shared" si="10"/>
        <v>0.3157979363040182</v>
      </c>
      <c r="AC20" s="43">
        <v>656507.69230769225</v>
      </c>
      <c r="AD20" s="83">
        <f t="shared" si="11"/>
        <v>8.274471863729671E-2</v>
      </c>
    </row>
    <row r="21" spans="1:30" ht="15" hidden="1" customHeight="1" outlineLevel="1" x14ac:dyDescent="0.2">
      <c r="A21" s="11"/>
      <c r="B21" s="51" t="s">
        <v>46</v>
      </c>
      <c r="D21" s="52">
        <v>62560</v>
      </c>
      <c r="E21" s="52">
        <v>62880</v>
      </c>
      <c r="F21" s="52">
        <v>178360</v>
      </c>
      <c r="G21" s="52">
        <v>47266.666666666664</v>
      </c>
      <c r="H21" s="52">
        <v>96650</v>
      </c>
      <c r="I21" s="52">
        <v>125116.66666666667</v>
      </c>
      <c r="J21" s="52">
        <v>71714.28571428571</v>
      </c>
      <c r="K21" s="52">
        <v>39587.5</v>
      </c>
      <c r="L21" s="52">
        <v>85662.5</v>
      </c>
      <c r="M21" s="52">
        <v>50200</v>
      </c>
      <c r="N21" s="52">
        <v>101337.5</v>
      </c>
      <c r="O21" s="52">
        <v>66150</v>
      </c>
      <c r="P21" s="72"/>
      <c r="Q21" s="52">
        <v>303800</v>
      </c>
      <c r="R21" s="88">
        <f t="shared" si="7"/>
        <v>-4.7401794666171226E-2</v>
      </c>
      <c r="S21" s="97"/>
      <c r="T21" s="52">
        <v>269033.33333333331</v>
      </c>
      <c r="U21" s="88">
        <f t="shared" si="8"/>
        <v>-0.18040735917218209</v>
      </c>
      <c r="W21" s="52">
        <v>188000</v>
      </c>
      <c r="X21" s="88">
        <f t="shared" si="9"/>
        <v>-0.35045472488043439</v>
      </c>
      <c r="Y21" s="97"/>
      <c r="Z21" s="52">
        <v>217687.5</v>
      </c>
      <c r="AA21" s="88">
        <f t="shared" si="10"/>
        <v>-3.0203521939953903E-2</v>
      </c>
      <c r="AC21" s="52">
        <v>797337.5</v>
      </c>
      <c r="AD21" s="88">
        <f t="shared" si="11"/>
        <v>-0.18116782795084074</v>
      </c>
    </row>
    <row r="22" spans="1:30" ht="15" hidden="1" customHeight="1" outlineLevel="1" x14ac:dyDescent="0.2">
      <c r="A22" s="11"/>
      <c r="B22" s="51" t="s">
        <v>47</v>
      </c>
      <c r="D22" s="52">
        <v>37516.666666666664</v>
      </c>
      <c r="E22" s="52">
        <v>20750</v>
      </c>
      <c r="F22" s="52">
        <v>32700</v>
      </c>
      <c r="G22" s="52">
        <v>19383.333333333332</v>
      </c>
      <c r="H22" s="52">
        <v>16650</v>
      </c>
      <c r="I22" s="52">
        <v>16528.571428571428</v>
      </c>
      <c r="J22" s="52">
        <v>38414.285714285717</v>
      </c>
      <c r="K22" s="52">
        <v>8757.1428571428569</v>
      </c>
      <c r="L22" s="52">
        <v>39460</v>
      </c>
      <c r="M22" s="52">
        <v>66120</v>
      </c>
      <c r="N22" s="52">
        <v>31160</v>
      </c>
      <c r="O22" s="52">
        <v>52860</v>
      </c>
      <c r="P22" s="72"/>
      <c r="Q22" s="52">
        <v>90966.666666666672</v>
      </c>
      <c r="R22" s="91">
        <f t="shared" si="7"/>
        <v>-0.16527035269086365</v>
      </c>
      <c r="S22" s="97"/>
      <c r="T22" s="52">
        <v>47414.285714285717</v>
      </c>
      <c r="U22" s="91">
        <f t="shared" si="8"/>
        <v>-0.19659408176198356</v>
      </c>
      <c r="W22" s="52">
        <v>105500</v>
      </c>
      <c r="X22" s="91">
        <f t="shared" si="9"/>
        <v>9.7463039941413143E-2</v>
      </c>
      <c r="Y22" s="97"/>
      <c r="Z22" s="52">
        <v>150140</v>
      </c>
      <c r="AA22" s="91">
        <f t="shared" si="10"/>
        <v>0.8754606208231841</v>
      </c>
      <c r="AC22" s="52">
        <v>431180</v>
      </c>
      <c r="AD22" s="91">
        <f t="shared" si="11"/>
        <v>0.43650531884767729</v>
      </c>
    </row>
    <row r="23" spans="1:30" ht="15" hidden="1" customHeight="1" outlineLevel="1" thickBot="1" x14ac:dyDescent="0.25">
      <c r="A23" s="11"/>
      <c r="B23" s="42" t="s">
        <v>49</v>
      </c>
      <c r="D23" s="43">
        <v>32900</v>
      </c>
      <c r="E23" s="43">
        <v>52125</v>
      </c>
      <c r="F23" s="43">
        <v>111100</v>
      </c>
      <c r="G23" s="43">
        <v>23975</v>
      </c>
      <c r="H23" s="43">
        <v>51300</v>
      </c>
      <c r="I23" s="43">
        <v>91375</v>
      </c>
      <c r="J23" s="43">
        <v>33450</v>
      </c>
      <c r="K23" s="43">
        <v>66475</v>
      </c>
      <c r="L23" s="43">
        <v>104175</v>
      </c>
      <c r="M23" s="43">
        <v>68400</v>
      </c>
      <c r="N23" s="43">
        <v>37775</v>
      </c>
      <c r="O23" s="43">
        <v>91300</v>
      </c>
      <c r="P23" s="72"/>
      <c r="Q23" s="43">
        <v>196125</v>
      </c>
      <c r="R23" s="92">
        <f t="shared" si="7"/>
        <v>-0.1708835876168372</v>
      </c>
      <c r="S23" s="97"/>
      <c r="T23" s="43">
        <v>166650</v>
      </c>
      <c r="U23" s="92">
        <f t="shared" si="8"/>
        <v>-0.31934029309415279</v>
      </c>
      <c r="W23" s="43">
        <v>204100</v>
      </c>
      <c r="X23" s="92">
        <f t="shared" si="9"/>
        <v>-0.23411760291192918</v>
      </c>
      <c r="Y23" s="97"/>
      <c r="Z23" s="43">
        <v>197475</v>
      </c>
      <c r="AA23" s="92">
        <f t="shared" si="10"/>
        <v>-0.17038465416414594</v>
      </c>
      <c r="AC23" s="43">
        <v>764350</v>
      </c>
      <c r="AD23" s="92">
        <f t="shared" si="11"/>
        <v>-0.22472246311764321</v>
      </c>
    </row>
    <row r="24" spans="1:30" ht="15" hidden="1" customHeight="1" outlineLevel="1" x14ac:dyDescent="0.2">
      <c r="B24" s="62" t="s">
        <v>62</v>
      </c>
      <c r="D24" s="64">
        <v>53450</v>
      </c>
      <c r="E24" s="64">
        <v>66775</v>
      </c>
      <c r="F24" s="64">
        <v>123308.33333333333</v>
      </c>
      <c r="G24" s="64">
        <v>58852</v>
      </c>
      <c r="H24" s="64">
        <v>64608</v>
      </c>
      <c r="I24" s="64">
        <v>97923.076923076922</v>
      </c>
      <c r="J24" s="64">
        <v>63446.428571428572</v>
      </c>
      <c r="K24" s="64">
        <v>64006.896551724138</v>
      </c>
      <c r="L24" s="64">
        <v>89060.71428571429</v>
      </c>
      <c r="M24" s="64">
        <v>77485.71428571429</v>
      </c>
      <c r="N24" s="64">
        <v>94307.142857142855</v>
      </c>
      <c r="O24" s="64">
        <v>110774.07407407407</v>
      </c>
      <c r="P24" s="75"/>
      <c r="Q24" s="64">
        <v>243533.33333333334</v>
      </c>
      <c r="R24" s="94">
        <f t="shared" si="7"/>
        <v>-0.16620160665395312</v>
      </c>
      <c r="S24" s="98"/>
      <c r="T24" s="64">
        <v>216634.61538461538</v>
      </c>
      <c r="U24" s="94">
        <f t="shared" si="8"/>
        <v>-0.23266044930723373</v>
      </c>
      <c r="W24" s="64">
        <v>218800</v>
      </c>
      <c r="X24" s="94">
        <f t="shared" si="9"/>
        <v>-0.16219758483597324</v>
      </c>
      <c r="Y24" s="98"/>
      <c r="Z24" s="64">
        <v>288929.62962962961</v>
      </c>
      <c r="AA24" s="94">
        <f t="shared" si="10"/>
        <v>0.20647853244741343</v>
      </c>
      <c r="AC24" s="64">
        <v>940918.51851851854</v>
      </c>
      <c r="AD24" s="94">
        <f t="shared" si="11"/>
        <v>1.2606680728892705E-3</v>
      </c>
    </row>
    <row r="25" spans="1:30" ht="24.95" customHeight="1" collapsed="1" x14ac:dyDescent="0.2"/>
    <row r="26" spans="1:30" ht="15" customHeight="1" x14ac:dyDescent="0.2">
      <c r="A26" s="30">
        <v>2020</v>
      </c>
      <c r="B26" s="32" t="s">
        <v>11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80"/>
      <c r="Q26" s="145" t="s">
        <v>66</v>
      </c>
      <c r="R26" s="145"/>
      <c r="S26" s="80"/>
      <c r="T26" s="145" t="s">
        <v>80</v>
      </c>
      <c r="U26" s="145"/>
      <c r="W26" s="145" t="s">
        <v>81</v>
      </c>
      <c r="X26" s="145"/>
      <c r="Y26" s="80"/>
      <c r="Z26" s="145" t="s">
        <v>82</v>
      </c>
      <c r="AA26" s="145"/>
      <c r="AC26" s="145" t="s">
        <v>67</v>
      </c>
      <c r="AD26" s="145"/>
    </row>
    <row r="27" spans="1:30" ht="15" hidden="1" customHeight="1" outlineLevel="1" x14ac:dyDescent="0.2">
      <c r="B27" s="37" t="s">
        <v>60</v>
      </c>
      <c r="D27" s="39">
        <v>43831</v>
      </c>
      <c r="E27" s="39">
        <f>EOMONTH(D27,0)+1</f>
        <v>43862</v>
      </c>
      <c r="F27" s="39">
        <f t="shared" ref="F27:O27" si="12">EOMONTH(E27,0)+1</f>
        <v>43891</v>
      </c>
      <c r="G27" s="39">
        <f t="shared" si="12"/>
        <v>43922</v>
      </c>
      <c r="H27" s="39">
        <f t="shared" si="12"/>
        <v>43952</v>
      </c>
      <c r="I27" s="39">
        <f t="shared" si="12"/>
        <v>43983</v>
      </c>
      <c r="J27" s="39">
        <f t="shared" si="12"/>
        <v>44013</v>
      </c>
      <c r="K27" s="39">
        <f t="shared" si="12"/>
        <v>44044</v>
      </c>
      <c r="L27" s="39">
        <f t="shared" si="12"/>
        <v>44075</v>
      </c>
      <c r="M27" s="39">
        <f t="shared" si="12"/>
        <v>44105</v>
      </c>
      <c r="N27" s="39">
        <f t="shared" si="12"/>
        <v>44136</v>
      </c>
      <c r="O27" s="39">
        <f t="shared" si="12"/>
        <v>44166</v>
      </c>
      <c r="P27" s="81"/>
      <c r="Q27" s="39" t="s">
        <v>41</v>
      </c>
      <c r="R27" s="39" t="s">
        <v>76</v>
      </c>
      <c r="S27" s="82"/>
      <c r="T27" s="39" t="s">
        <v>41</v>
      </c>
      <c r="U27" s="39" t="s">
        <v>76</v>
      </c>
      <c r="W27" s="39" t="s">
        <v>41</v>
      </c>
      <c r="X27" s="39" t="s">
        <v>76</v>
      </c>
      <c r="Y27" s="82"/>
      <c r="Z27" s="39" t="s">
        <v>41</v>
      </c>
      <c r="AA27" s="39" t="s">
        <v>76</v>
      </c>
      <c r="AC27" s="39" t="s">
        <v>41</v>
      </c>
      <c r="AD27" s="39" t="s">
        <v>76</v>
      </c>
    </row>
    <row r="28" spans="1:30" ht="15" hidden="1" customHeight="1" outlineLevel="1" x14ac:dyDescent="0.2">
      <c r="A28" s="11"/>
      <c r="B28" s="42" t="s">
        <v>45</v>
      </c>
      <c r="D28" s="43">
        <v>121392</v>
      </c>
      <c r="E28" s="43">
        <v>132300</v>
      </c>
      <c r="F28" s="43">
        <v>200839.5</v>
      </c>
      <c r="G28" s="43">
        <v>137989.28571428571</v>
      </c>
      <c r="H28" s="43">
        <v>118422</v>
      </c>
      <c r="I28" s="43">
        <v>175226.14285714287</v>
      </c>
      <c r="J28" s="43">
        <v>116165.57142857143</v>
      </c>
      <c r="K28" s="43">
        <v>102717</v>
      </c>
      <c r="L28" s="43">
        <v>145431</v>
      </c>
      <c r="M28" s="43">
        <v>89523</v>
      </c>
      <c r="N28" s="43">
        <v>99810</v>
      </c>
      <c r="O28" s="43">
        <v>165258</v>
      </c>
      <c r="Q28" s="43">
        <v>454531.5</v>
      </c>
      <c r="R28" s="83">
        <f>IFERROR(Q28/Q39-1,0)</f>
        <v>0</v>
      </c>
      <c r="S28" s="97"/>
      <c r="T28" s="43">
        <v>431637.42857142858</v>
      </c>
      <c r="U28" s="83">
        <f>IFERROR(T28/T39-1,0)</f>
        <v>0</v>
      </c>
      <c r="W28" s="43">
        <v>338499</v>
      </c>
      <c r="X28" s="83">
        <f>IFERROR(W28/W39-1,0)</f>
        <v>0</v>
      </c>
      <c r="Y28" s="97"/>
      <c r="Z28" s="43">
        <v>354591</v>
      </c>
      <c r="AA28" s="83">
        <f>IFERROR(Z28/Z39-1,0)</f>
        <v>0</v>
      </c>
      <c r="AC28" s="43">
        <v>1331829</v>
      </c>
      <c r="AD28" s="83">
        <f>IFERROR(AC28/AC39-1,0)</f>
        <v>0</v>
      </c>
    </row>
    <row r="29" spans="1:30" ht="15" hidden="1" customHeight="1" outlineLevel="1" x14ac:dyDescent="0.2">
      <c r="A29" s="11"/>
      <c r="B29" s="51" t="s">
        <v>46</v>
      </c>
      <c r="D29" s="52">
        <v>122087.25</v>
      </c>
      <c r="E29" s="52">
        <v>162607.5</v>
      </c>
      <c r="F29" s="52">
        <v>233097.75</v>
      </c>
      <c r="G29" s="52">
        <v>145848.6</v>
      </c>
      <c r="H29" s="52">
        <v>111877.2</v>
      </c>
      <c r="I29" s="52">
        <v>175624.2</v>
      </c>
      <c r="J29" s="52">
        <v>122229</v>
      </c>
      <c r="K29" s="52">
        <v>127251</v>
      </c>
      <c r="L29" s="52">
        <v>172746</v>
      </c>
      <c r="M29" s="52">
        <v>112239</v>
      </c>
      <c r="N29" s="52">
        <v>126063</v>
      </c>
      <c r="O29" s="52">
        <v>181642.5</v>
      </c>
      <c r="Q29" s="52">
        <v>517792.5</v>
      </c>
      <c r="R29" s="83">
        <f t="shared" ref="R29:R35" si="13">IFERROR(Q29/Q40-1,0)</f>
        <v>0</v>
      </c>
      <c r="S29" s="97"/>
      <c r="T29" s="52">
        <v>433350</v>
      </c>
      <c r="U29" s="83">
        <f t="shared" ref="U29:U35" si="14">IFERROR(T29/T40-1,0)</f>
        <v>0</v>
      </c>
      <c r="W29" s="52">
        <v>401854.5</v>
      </c>
      <c r="X29" s="83">
        <f t="shared" ref="X29:X35" si="15">IFERROR(W29/W40-1,0)</f>
        <v>0</v>
      </c>
      <c r="Y29" s="97"/>
      <c r="Z29" s="52">
        <v>419944.5</v>
      </c>
      <c r="AA29" s="83">
        <f t="shared" ref="AA29:AA35" si="16">IFERROR(Z29/Z40-1,0)</f>
        <v>0</v>
      </c>
      <c r="AC29" s="52">
        <v>1528119</v>
      </c>
      <c r="AD29" s="83">
        <f t="shared" ref="AD29:AD35" si="17">IFERROR(AC29/AC40-1,0)</f>
        <v>0</v>
      </c>
    </row>
    <row r="30" spans="1:30" ht="15" hidden="1" customHeight="1" outlineLevel="1" x14ac:dyDescent="0.2">
      <c r="A30" s="11"/>
      <c r="B30" s="51" t="s">
        <v>47</v>
      </c>
      <c r="D30" s="52">
        <v>120001.5</v>
      </c>
      <c r="E30" s="52">
        <v>71685</v>
      </c>
      <c r="F30" s="52">
        <v>136323</v>
      </c>
      <c r="G30" s="52">
        <v>118341</v>
      </c>
      <c r="H30" s="52">
        <v>134784</v>
      </c>
      <c r="I30" s="52">
        <v>174231</v>
      </c>
      <c r="J30" s="52">
        <v>101007</v>
      </c>
      <c r="K30" s="52">
        <v>53649</v>
      </c>
      <c r="L30" s="52">
        <v>90801</v>
      </c>
      <c r="M30" s="52">
        <v>44091</v>
      </c>
      <c r="N30" s="52">
        <v>47304</v>
      </c>
      <c r="O30" s="52">
        <v>132489</v>
      </c>
      <c r="Q30" s="52">
        <v>328009.5</v>
      </c>
      <c r="R30" s="83">
        <f t="shared" si="13"/>
        <v>0</v>
      </c>
      <c r="S30" s="97"/>
      <c r="T30" s="52">
        <v>427356</v>
      </c>
      <c r="U30" s="83">
        <f t="shared" si="14"/>
        <v>0</v>
      </c>
      <c r="W30" s="52">
        <v>211788</v>
      </c>
      <c r="X30" s="83">
        <f t="shared" si="15"/>
        <v>0</v>
      </c>
      <c r="Y30" s="97"/>
      <c r="Z30" s="52">
        <v>223884</v>
      </c>
      <c r="AA30" s="83">
        <f t="shared" si="16"/>
        <v>0</v>
      </c>
      <c r="AC30" s="52">
        <v>939249</v>
      </c>
      <c r="AD30" s="83">
        <f t="shared" si="17"/>
        <v>0</v>
      </c>
    </row>
    <row r="31" spans="1:30" ht="15" hidden="1" customHeight="1" outlineLevel="1" x14ac:dyDescent="0.2">
      <c r="A31" s="11"/>
      <c r="B31" s="42" t="s">
        <v>48</v>
      </c>
      <c r="D31" s="43">
        <v>43164</v>
      </c>
      <c r="E31" s="43">
        <v>49320</v>
      </c>
      <c r="F31" s="43">
        <v>109800</v>
      </c>
      <c r="G31" s="43">
        <v>41274</v>
      </c>
      <c r="H31" s="43">
        <v>63792</v>
      </c>
      <c r="I31" s="43">
        <v>73611</v>
      </c>
      <c r="J31" s="43">
        <v>45378</v>
      </c>
      <c r="K31" s="43">
        <v>35955</v>
      </c>
      <c r="L31" s="43">
        <v>100710</v>
      </c>
      <c r="M31" s="43">
        <v>38011.090909090912</v>
      </c>
      <c r="N31" s="43">
        <v>55784.7</v>
      </c>
      <c r="O31" s="43">
        <v>56972.454545454544</v>
      </c>
      <c r="Q31" s="43">
        <v>202284</v>
      </c>
      <c r="R31" s="83">
        <f t="shared" si="13"/>
        <v>0</v>
      </c>
      <c r="S31" s="97"/>
      <c r="T31" s="43">
        <v>178677</v>
      </c>
      <c r="U31" s="83">
        <f t="shared" si="14"/>
        <v>0</v>
      </c>
      <c r="W31" s="43">
        <v>182043</v>
      </c>
      <c r="X31" s="83">
        <f t="shared" si="15"/>
        <v>0</v>
      </c>
      <c r="Y31" s="97"/>
      <c r="Z31" s="43">
        <v>145696.90909090909</v>
      </c>
      <c r="AA31" s="83">
        <f t="shared" si="16"/>
        <v>0</v>
      </c>
      <c r="AC31" s="43">
        <v>606336.54545454541</v>
      </c>
      <c r="AD31" s="83">
        <f t="shared" si="17"/>
        <v>0</v>
      </c>
    </row>
    <row r="32" spans="1:30" ht="15" hidden="1" customHeight="1" outlineLevel="1" x14ac:dyDescent="0.2">
      <c r="A32" s="11"/>
      <c r="B32" s="51" t="s">
        <v>46</v>
      </c>
      <c r="D32" s="52">
        <v>60021</v>
      </c>
      <c r="E32" s="52">
        <v>79987.5</v>
      </c>
      <c r="F32" s="52">
        <v>178908.75</v>
      </c>
      <c r="G32" s="52">
        <v>66480.75</v>
      </c>
      <c r="H32" s="52">
        <v>120669.75</v>
      </c>
      <c r="I32" s="52">
        <v>141102</v>
      </c>
      <c r="J32" s="52">
        <v>60750</v>
      </c>
      <c r="K32" s="52">
        <v>62916.75</v>
      </c>
      <c r="L32" s="52">
        <v>165766.5</v>
      </c>
      <c r="M32" s="52">
        <v>69692.399999999994</v>
      </c>
      <c r="N32" s="52">
        <v>107790.75</v>
      </c>
      <c r="O32" s="52">
        <v>68542.2</v>
      </c>
      <c r="Q32" s="52">
        <v>318917.25</v>
      </c>
      <c r="R32" s="83">
        <f t="shared" si="13"/>
        <v>0</v>
      </c>
      <c r="S32" s="97"/>
      <c r="T32" s="52">
        <v>328252.5</v>
      </c>
      <c r="U32" s="83">
        <f t="shared" si="14"/>
        <v>0</v>
      </c>
      <c r="W32" s="52">
        <v>289433.25</v>
      </c>
      <c r="X32" s="83">
        <f t="shared" si="15"/>
        <v>0</v>
      </c>
      <c r="Y32" s="97"/>
      <c r="Z32" s="52">
        <v>224467.20000000001</v>
      </c>
      <c r="AA32" s="83">
        <f t="shared" si="16"/>
        <v>0</v>
      </c>
      <c r="AC32" s="52">
        <v>973749.6</v>
      </c>
      <c r="AD32" s="83">
        <f t="shared" si="17"/>
        <v>0</v>
      </c>
    </row>
    <row r="33" spans="1:30" ht="15" hidden="1" customHeight="1" outlineLevel="1" x14ac:dyDescent="0.2">
      <c r="A33" s="11"/>
      <c r="B33" s="51" t="s">
        <v>47</v>
      </c>
      <c r="D33" s="52">
        <v>29678.400000000001</v>
      </c>
      <c r="E33" s="52">
        <v>24786</v>
      </c>
      <c r="F33" s="52">
        <v>54513</v>
      </c>
      <c r="G33" s="52">
        <v>21108.6</v>
      </c>
      <c r="H33" s="52">
        <v>18289.8</v>
      </c>
      <c r="I33" s="52">
        <v>19618.2</v>
      </c>
      <c r="J33" s="52">
        <v>33080.400000000001</v>
      </c>
      <c r="K33" s="52">
        <v>14385.6</v>
      </c>
      <c r="L33" s="52">
        <v>48664.800000000003</v>
      </c>
      <c r="M33" s="52">
        <v>11610</v>
      </c>
      <c r="N33" s="52">
        <v>21114</v>
      </c>
      <c r="O33" s="52">
        <v>47331</v>
      </c>
      <c r="Q33" s="52">
        <v>108977.4</v>
      </c>
      <c r="R33" s="99">
        <f t="shared" si="13"/>
        <v>0</v>
      </c>
      <c r="S33" s="97"/>
      <c r="T33" s="52">
        <v>59016.6</v>
      </c>
      <c r="U33" s="99">
        <f t="shared" si="14"/>
        <v>0</v>
      </c>
      <c r="W33" s="52">
        <v>96130.8</v>
      </c>
      <c r="X33" s="99">
        <f t="shared" si="15"/>
        <v>0</v>
      </c>
      <c r="Y33" s="97"/>
      <c r="Z33" s="52">
        <v>80055</v>
      </c>
      <c r="AA33" s="99">
        <f t="shared" si="16"/>
        <v>0</v>
      </c>
      <c r="AC33" s="52">
        <v>300159</v>
      </c>
      <c r="AD33" s="99">
        <f t="shared" si="17"/>
        <v>0</v>
      </c>
    </row>
    <row r="34" spans="1:30" ht="15" hidden="1" customHeight="1" outlineLevel="1" thickBot="1" x14ac:dyDescent="0.25">
      <c r="A34" s="11"/>
      <c r="B34" s="42" t="s">
        <v>49</v>
      </c>
      <c r="D34" s="43">
        <v>45414</v>
      </c>
      <c r="E34" s="43">
        <v>48951</v>
      </c>
      <c r="F34" s="43">
        <v>142182</v>
      </c>
      <c r="G34" s="43">
        <v>104517</v>
      </c>
      <c r="H34" s="43">
        <v>78219</v>
      </c>
      <c r="I34" s="43">
        <v>62100</v>
      </c>
      <c r="J34" s="43">
        <v>76977</v>
      </c>
      <c r="K34" s="43">
        <v>84888</v>
      </c>
      <c r="L34" s="43">
        <v>104625</v>
      </c>
      <c r="M34" s="43">
        <v>62127</v>
      </c>
      <c r="N34" s="43">
        <v>65583</v>
      </c>
      <c r="O34" s="43">
        <v>110322</v>
      </c>
      <c r="Q34" s="43">
        <v>236547</v>
      </c>
      <c r="R34" s="99">
        <f t="shared" si="13"/>
        <v>0</v>
      </c>
      <c r="S34" s="97"/>
      <c r="T34" s="43">
        <v>244836</v>
      </c>
      <c r="U34" s="99">
        <f t="shared" si="14"/>
        <v>0</v>
      </c>
      <c r="W34" s="43">
        <v>266490</v>
      </c>
      <c r="X34" s="99">
        <f t="shared" si="15"/>
        <v>0</v>
      </c>
      <c r="Y34" s="97"/>
      <c r="Z34" s="43">
        <v>238032</v>
      </c>
      <c r="AA34" s="99">
        <f t="shared" si="16"/>
        <v>0</v>
      </c>
      <c r="AC34" s="43">
        <v>985905</v>
      </c>
      <c r="AD34" s="99">
        <f t="shared" si="17"/>
        <v>0</v>
      </c>
    </row>
    <row r="35" spans="1:30" ht="15" hidden="1" customHeight="1" outlineLevel="1" x14ac:dyDescent="0.2">
      <c r="B35" s="62" t="s">
        <v>62</v>
      </c>
      <c r="D35" s="64">
        <v>69615</v>
      </c>
      <c r="E35" s="64">
        <v>76918.5</v>
      </c>
      <c r="F35" s="64">
        <v>145543.5</v>
      </c>
      <c r="G35" s="64">
        <v>86891.68421052632</v>
      </c>
      <c r="H35" s="64">
        <v>86196.789473684214</v>
      </c>
      <c r="I35" s="64">
        <v>109230.63157894737</v>
      </c>
      <c r="J35" s="64">
        <v>76446.947368421053</v>
      </c>
      <c r="K35" s="64">
        <v>71557.71428571429</v>
      </c>
      <c r="L35" s="64">
        <v>120435.42857142857</v>
      </c>
      <c r="M35" s="64">
        <v>61313.478260869568</v>
      </c>
      <c r="N35" s="64">
        <v>75131.181818181823</v>
      </c>
      <c r="O35" s="64">
        <v>106303.69565217392</v>
      </c>
      <c r="P35" s="75"/>
      <c r="Q35" s="64">
        <v>292077</v>
      </c>
      <c r="R35" s="94">
        <f t="shared" si="13"/>
        <v>0</v>
      </c>
      <c r="S35" s="98"/>
      <c r="T35" s="64">
        <v>282319.10526315792</v>
      </c>
      <c r="U35" s="94">
        <f t="shared" si="14"/>
        <v>0</v>
      </c>
      <c r="W35" s="64">
        <v>261159.42857142858</v>
      </c>
      <c r="X35" s="94">
        <f t="shared" si="15"/>
        <v>0</v>
      </c>
      <c r="Y35" s="98"/>
      <c r="Z35" s="64">
        <v>239481.78260869565</v>
      </c>
      <c r="AA35" s="94">
        <f t="shared" si="16"/>
        <v>0</v>
      </c>
      <c r="AC35" s="64">
        <v>939733.82608695654</v>
      </c>
      <c r="AD35" s="94">
        <f t="shared" si="17"/>
        <v>0</v>
      </c>
    </row>
    <row r="36" spans="1:30" ht="15" customHeight="1" collapsed="1" x14ac:dyDescent="0.2"/>
  </sheetData>
  <mergeCells count="15">
    <mergeCell ref="Q15:R15"/>
    <mergeCell ref="T15:U15"/>
    <mergeCell ref="W15:X15"/>
    <mergeCell ref="Z15:AA15"/>
    <mergeCell ref="AC15:AD15"/>
    <mergeCell ref="Q4:R4"/>
    <mergeCell ref="T4:U4"/>
    <mergeCell ref="W4:X4"/>
    <mergeCell ref="Z4:AA4"/>
    <mergeCell ref="AC4:AD4"/>
    <mergeCell ref="Q26:R26"/>
    <mergeCell ref="T26:U26"/>
    <mergeCell ref="W26:X26"/>
    <mergeCell ref="Z26:AA26"/>
    <mergeCell ref="AC26:AD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029A-9443-439A-BBA6-C2FD6B4A3D55}">
  <dimension ref="A2:U128"/>
  <sheetViews>
    <sheetView showGridLines="0" tabSelected="1" topLeftCell="A14" workbookViewId="0">
      <selection activeCell="C37" sqref="C37"/>
    </sheetView>
  </sheetViews>
  <sheetFormatPr defaultColWidth="9.140625" defaultRowHeight="15" customHeight="1" x14ac:dyDescent="0.2"/>
  <cols>
    <col min="1" max="1" width="9.140625" style="30" customWidth="1"/>
    <col min="2" max="2" width="25.7109375" style="3" customWidth="1"/>
    <col min="3" max="8" width="11.7109375" style="3" customWidth="1"/>
    <col min="9" max="14" width="11.7109375" style="124" customWidth="1"/>
    <col min="15" max="15" width="2.7109375" style="3" customWidth="1"/>
    <col min="16" max="19" width="11.7109375" style="3" customWidth="1"/>
    <col min="20" max="20" width="2.7109375" style="3" customWidth="1"/>
    <col min="21" max="21" width="11.7109375" style="3" customWidth="1"/>
    <col min="22" max="16384" width="9.140625" style="3"/>
  </cols>
  <sheetData>
    <row r="2" spans="1:21" ht="24.95" customHeight="1" x14ac:dyDescent="0.2">
      <c r="B2" s="12" t="s">
        <v>149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P2" s="86"/>
      <c r="Q2" s="86"/>
      <c r="R2" s="86"/>
      <c r="S2" s="86"/>
      <c r="U2" s="86"/>
    </row>
    <row r="3" spans="1:21" ht="24.95" customHeight="1" x14ac:dyDescent="0.2">
      <c r="B3" s="12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P3" s="86"/>
      <c r="Q3" s="86"/>
      <c r="R3" s="86"/>
      <c r="S3" s="86"/>
      <c r="U3" s="86"/>
    </row>
    <row r="4" spans="1:21" ht="15" customHeight="1" x14ac:dyDescent="0.2">
      <c r="A4" s="30">
        <v>2022</v>
      </c>
      <c r="B4" s="32" t="s">
        <v>150</v>
      </c>
      <c r="C4" s="111" t="s">
        <v>41</v>
      </c>
      <c r="D4" s="111" t="s">
        <v>41</v>
      </c>
      <c r="E4" s="111" t="s">
        <v>41</v>
      </c>
      <c r="F4" s="111" t="s">
        <v>41</v>
      </c>
      <c r="G4" s="111" t="s">
        <v>41</v>
      </c>
      <c r="H4" s="111" t="s">
        <v>41</v>
      </c>
      <c r="I4" s="111" t="s">
        <v>41</v>
      </c>
      <c r="J4" s="111" t="s">
        <v>41</v>
      </c>
      <c r="K4" s="111" t="s">
        <v>41</v>
      </c>
      <c r="L4" s="111" t="s">
        <v>41</v>
      </c>
      <c r="M4" s="111" t="s">
        <v>41</v>
      </c>
      <c r="N4" s="111" t="s">
        <v>41</v>
      </c>
      <c r="O4" s="20"/>
      <c r="P4" s="111" t="s">
        <v>41</v>
      </c>
      <c r="Q4" s="111" t="s">
        <v>41</v>
      </c>
      <c r="R4" s="111" t="s">
        <v>41</v>
      </c>
      <c r="S4" s="111" t="s">
        <v>41</v>
      </c>
      <c r="T4" s="20"/>
      <c r="U4" s="111" t="s">
        <v>41</v>
      </c>
    </row>
    <row r="5" spans="1:21" ht="15" customHeight="1" x14ac:dyDescent="0.2">
      <c r="B5" s="37" t="s">
        <v>40</v>
      </c>
      <c r="C5" s="39">
        <v>44562</v>
      </c>
      <c r="D5" s="39">
        <f>EOMONTH(C5,0)+1</f>
        <v>44593</v>
      </c>
      <c r="E5" s="39">
        <f t="shared" ref="E5:N5" si="0">EOMONTH(D5,0)+1</f>
        <v>44621</v>
      </c>
      <c r="F5" s="39">
        <f t="shared" si="0"/>
        <v>44652</v>
      </c>
      <c r="G5" s="39">
        <f t="shared" si="0"/>
        <v>44682</v>
      </c>
      <c r="H5" s="39">
        <f t="shared" si="0"/>
        <v>44713</v>
      </c>
      <c r="I5" s="39">
        <f t="shared" si="0"/>
        <v>44743</v>
      </c>
      <c r="J5" s="39">
        <f t="shared" si="0"/>
        <v>44774</v>
      </c>
      <c r="K5" s="39">
        <f t="shared" si="0"/>
        <v>44805</v>
      </c>
      <c r="L5" s="39">
        <f t="shared" si="0"/>
        <v>44835</v>
      </c>
      <c r="M5" s="39">
        <f t="shared" si="0"/>
        <v>44866</v>
      </c>
      <c r="N5" s="39">
        <f t="shared" si="0"/>
        <v>44896</v>
      </c>
      <c r="P5" s="39" t="s">
        <v>58</v>
      </c>
      <c r="Q5" s="39" t="s">
        <v>73</v>
      </c>
      <c r="R5" s="39" t="s">
        <v>74</v>
      </c>
      <c r="S5" s="39" t="s">
        <v>75</v>
      </c>
      <c r="U5" s="39" t="s">
        <v>59</v>
      </c>
    </row>
    <row r="6" spans="1:21" ht="15" customHeight="1" x14ac:dyDescent="0.2">
      <c r="B6" s="49" t="s">
        <v>45</v>
      </c>
      <c r="C6" s="43">
        <f>SUM(C7:C8)</f>
        <v>969700</v>
      </c>
      <c r="D6" s="43">
        <f t="shared" ref="D6:N6" si="1">SUM(D7:D8)</f>
        <v>1160400</v>
      </c>
      <c r="E6" s="43">
        <f t="shared" si="1"/>
        <v>1771300</v>
      </c>
      <c r="F6" s="43">
        <f t="shared" si="1"/>
        <v>1037300</v>
      </c>
      <c r="G6" s="43">
        <f t="shared" si="1"/>
        <v>1056600</v>
      </c>
      <c r="H6" s="43">
        <f t="shared" si="1"/>
        <v>1418100</v>
      </c>
      <c r="I6" s="43">
        <f t="shared" si="1"/>
        <v>1242300</v>
      </c>
      <c r="J6" s="43">
        <f t="shared" si="1"/>
        <v>1112800</v>
      </c>
      <c r="K6" s="43">
        <f t="shared" si="1"/>
        <v>1473100</v>
      </c>
      <c r="L6" s="43">
        <f t="shared" si="1"/>
        <v>807200</v>
      </c>
      <c r="M6" s="43">
        <f t="shared" si="1"/>
        <v>1205100</v>
      </c>
      <c r="N6" s="43">
        <f t="shared" si="1"/>
        <v>1715600</v>
      </c>
      <c r="O6" s="49"/>
      <c r="P6" s="43">
        <f t="shared" ref="P6:P14" si="2">SUM($C6:$E6)</f>
        <v>3901400</v>
      </c>
      <c r="Q6" s="43">
        <f t="shared" ref="Q6:Q14" si="3">SUM($F6:$H6)</f>
        <v>3512000</v>
      </c>
      <c r="R6" s="43">
        <f t="shared" ref="R6:R14" si="4">SUM($I6:$K6)</f>
        <v>3828200</v>
      </c>
      <c r="S6" s="43">
        <f t="shared" ref="S6:S14" si="5">SUM($L6:$N6)</f>
        <v>3727900</v>
      </c>
      <c r="T6" s="49"/>
      <c r="U6" s="43">
        <f t="shared" ref="U6:U14" si="6">SUM($P6:$S6)</f>
        <v>14969500</v>
      </c>
    </row>
    <row r="7" spans="1:21" ht="15" customHeight="1" x14ac:dyDescent="0.2">
      <c r="B7" s="51" t="s">
        <v>46</v>
      </c>
      <c r="C7" s="52">
        <v>657400</v>
      </c>
      <c r="D7" s="52">
        <v>987500</v>
      </c>
      <c r="E7" s="52">
        <v>1378900</v>
      </c>
      <c r="F7" s="52">
        <v>760600</v>
      </c>
      <c r="G7" s="52">
        <v>737000</v>
      </c>
      <c r="H7" s="52">
        <v>1134600</v>
      </c>
      <c r="I7" s="52">
        <v>989800</v>
      </c>
      <c r="J7" s="52">
        <v>855100</v>
      </c>
      <c r="K7" s="52">
        <v>978700</v>
      </c>
      <c r="L7" s="52">
        <v>749800</v>
      </c>
      <c r="M7" s="52">
        <v>1046400</v>
      </c>
      <c r="N7" s="52">
        <v>1221100</v>
      </c>
      <c r="O7" s="58"/>
      <c r="P7" s="52">
        <f>SUM($C7:$E7)</f>
        <v>3023800</v>
      </c>
      <c r="Q7" s="52">
        <f>SUM($F7:$H7)</f>
        <v>2632200</v>
      </c>
      <c r="R7" s="52">
        <f>SUM($I7:$K7)</f>
        <v>2823600</v>
      </c>
      <c r="S7" s="52">
        <f>SUM($L7:$N7)</f>
        <v>3017300</v>
      </c>
      <c r="T7" s="58"/>
      <c r="U7" s="52">
        <f>SUM($P7:$S7)</f>
        <v>11496900</v>
      </c>
    </row>
    <row r="8" spans="1:21" ht="15" customHeight="1" x14ac:dyDescent="0.2">
      <c r="B8" s="51" t="s">
        <v>47</v>
      </c>
      <c r="C8" s="52">
        <v>312300</v>
      </c>
      <c r="D8" s="52">
        <v>172900</v>
      </c>
      <c r="E8" s="52">
        <v>392400</v>
      </c>
      <c r="F8" s="52">
        <v>276700</v>
      </c>
      <c r="G8" s="52">
        <v>319600</v>
      </c>
      <c r="H8" s="52">
        <v>283500</v>
      </c>
      <c r="I8" s="52">
        <v>252500</v>
      </c>
      <c r="J8" s="52">
        <v>257700</v>
      </c>
      <c r="K8" s="52">
        <v>494400</v>
      </c>
      <c r="L8" s="52">
        <v>57400</v>
      </c>
      <c r="M8" s="52">
        <v>158700</v>
      </c>
      <c r="N8" s="52">
        <v>494500</v>
      </c>
      <c r="O8" s="58"/>
      <c r="P8" s="52">
        <f t="shared" si="2"/>
        <v>877600</v>
      </c>
      <c r="Q8" s="52">
        <f t="shared" si="3"/>
        <v>879800</v>
      </c>
      <c r="R8" s="52">
        <f t="shared" si="4"/>
        <v>1004600</v>
      </c>
      <c r="S8" s="52">
        <f t="shared" si="5"/>
        <v>710600</v>
      </c>
      <c r="T8" s="58"/>
      <c r="U8" s="52">
        <f t="shared" si="6"/>
        <v>3472600</v>
      </c>
    </row>
    <row r="9" spans="1:21" ht="15" customHeight="1" x14ac:dyDescent="0.2">
      <c r="B9" s="49" t="s">
        <v>48</v>
      </c>
      <c r="C9" s="43">
        <f>SUM(C10:C11)</f>
        <v>761800</v>
      </c>
      <c r="D9" s="43">
        <f t="shared" ref="D9:N9" si="7">SUM(D10:D11)</f>
        <v>628600</v>
      </c>
      <c r="E9" s="43">
        <f t="shared" si="7"/>
        <v>2180400</v>
      </c>
      <c r="F9" s="43">
        <f t="shared" si="7"/>
        <v>693200</v>
      </c>
      <c r="G9" s="43">
        <f t="shared" si="7"/>
        <v>884100</v>
      </c>
      <c r="H9" s="43">
        <f t="shared" si="7"/>
        <v>1348100</v>
      </c>
      <c r="I9" s="43">
        <f t="shared" si="7"/>
        <v>1014600</v>
      </c>
      <c r="J9" s="43">
        <f t="shared" si="7"/>
        <v>750900</v>
      </c>
      <c r="K9" s="43">
        <f t="shared" si="7"/>
        <v>1041700</v>
      </c>
      <c r="L9" s="43">
        <f t="shared" si="7"/>
        <v>957100</v>
      </c>
      <c r="M9" s="43">
        <f t="shared" si="7"/>
        <v>1401600</v>
      </c>
      <c r="N9" s="43">
        <f t="shared" si="7"/>
        <v>924100</v>
      </c>
      <c r="O9" s="49"/>
      <c r="P9" s="43">
        <f t="shared" si="2"/>
        <v>3570800</v>
      </c>
      <c r="Q9" s="43">
        <f t="shared" si="3"/>
        <v>2925400</v>
      </c>
      <c r="R9" s="43">
        <f t="shared" si="4"/>
        <v>2807200</v>
      </c>
      <c r="S9" s="43">
        <f t="shared" si="5"/>
        <v>3282800</v>
      </c>
      <c r="T9" s="49"/>
      <c r="U9" s="43">
        <f t="shared" si="6"/>
        <v>12586200</v>
      </c>
    </row>
    <row r="10" spans="1:21" ht="15" customHeight="1" x14ac:dyDescent="0.2">
      <c r="B10" s="51" t="s">
        <v>46</v>
      </c>
      <c r="C10" s="52">
        <v>296100</v>
      </c>
      <c r="D10" s="52">
        <v>392500</v>
      </c>
      <c r="E10" s="52">
        <v>989700</v>
      </c>
      <c r="F10" s="52">
        <v>501800</v>
      </c>
      <c r="G10" s="52">
        <v>576000</v>
      </c>
      <c r="H10" s="52">
        <v>1038900</v>
      </c>
      <c r="I10" s="52">
        <v>775400</v>
      </c>
      <c r="J10" s="52">
        <v>668800</v>
      </c>
      <c r="K10" s="52">
        <v>781300</v>
      </c>
      <c r="L10" s="52">
        <v>684400</v>
      </c>
      <c r="M10" s="52">
        <v>1114700</v>
      </c>
      <c r="N10" s="52">
        <v>636300</v>
      </c>
      <c r="O10" s="58"/>
      <c r="P10" s="52">
        <f>SUM($C10:$E10)</f>
        <v>1678300</v>
      </c>
      <c r="Q10" s="52">
        <f>SUM($F10:$H10)</f>
        <v>2116700</v>
      </c>
      <c r="R10" s="52">
        <f>SUM($I10:$K10)</f>
        <v>2225500</v>
      </c>
      <c r="S10" s="52">
        <f>SUM($L10:$N10)</f>
        <v>2435400</v>
      </c>
      <c r="T10" s="58"/>
      <c r="U10" s="52">
        <f>SUM($P10:$S10)</f>
        <v>8455900</v>
      </c>
    </row>
    <row r="11" spans="1:21" ht="15" customHeight="1" x14ac:dyDescent="0.2">
      <c r="B11" s="51" t="s">
        <v>47</v>
      </c>
      <c r="C11" s="52">
        <v>465700</v>
      </c>
      <c r="D11" s="52">
        <v>236100</v>
      </c>
      <c r="E11" s="52">
        <v>1190700</v>
      </c>
      <c r="F11" s="52">
        <v>191400</v>
      </c>
      <c r="G11" s="52">
        <v>308100</v>
      </c>
      <c r="H11" s="52">
        <v>309200</v>
      </c>
      <c r="I11" s="52">
        <v>239200</v>
      </c>
      <c r="J11" s="52">
        <v>82100</v>
      </c>
      <c r="K11" s="52">
        <v>260400</v>
      </c>
      <c r="L11" s="52">
        <v>272700</v>
      </c>
      <c r="M11" s="52">
        <v>286900</v>
      </c>
      <c r="N11" s="52">
        <v>287800</v>
      </c>
      <c r="O11" s="58"/>
      <c r="P11" s="52">
        <f t="shared" si="2"/>
        <v>1892500</v>
      </c>
      <c r="Q11" s="52">
        <f t="shared" si="3"/>
        <v>808700</v>
      </c>
      <c r="R11" s="52">
        <f t="shared" si="4"/>
        <v>581700</v>
      </c>
      <c r="S11" s="52">
        <f t="shared" si="5"/>
        <v>847400</v>
      </c>
      <c r="T11" s="58"/>
      <c r="U11" s="52">
        <f t="shared" si="6"/>
        <v>4130300</v>
      </c>
    </row>
    <row r="12" spans="1:21" ht="15" customHeight="1" thickBot="1" x14ac:dyDescent="0.25">
      <c r="B12" s="49" t="s">
        <v>49</v>
      </c>
      <c r="C12" s="43">
        <v>209800</v>
      </c>
      <c r="D12" s="43">
        <v>353800</v>
      </c>
      <c r="E12" s="43">
        <v>574700</v>
      </c>
      <c r="F12" s="43">
        <v>187800</v>
      </c>
      <c r="G12" s="43">
        <v>269600</v>
      </c>
      <c r="H12" s="43">
        <v>491600</v>
      </c>
      <c r="I12" s="43">
        <v>510600</v>
      </c>
      <c r="J12" s="43">
        <v>539200</v>
      </c>
      <c r="K12" s="43">
        <v>690400</v>
      </c>
      <c r="L12" s="43">
        <v>521400</v>
      </c>
      <c r="M12" s="43">
        <v>225800</v>
      </c>
      <c r="N12" s="43">
        <v>393100</v>
      </c>
      <c r="O12" s="49"/>
      <c r="P12" s="43">
        <f t="shared" si="2"/>
        <v>1138300</v>
      </c>
      <c r="Q12" s="43">
        <f t="shared" si="3"/>
        <v>949000</v>
      </c>
      <c r="R12" s="43">
        <f t="shared" si="4"/>
        <v>1740200</v>
      </c>
      <c r="S12" s="43">
        <f t="shared" si="5"/>
        <v>1140300</v>
      </c>
      <c r="T12" s="49"/>
      <c r="U12" s="43">
        <f t="shared" si="6"/>
        <v>4967800</v>
      </c>
    </row>
    <row r="13" spans="1:21" ht="15" customHeight="1" x14ac:dyDescent="0.2">
      <c r="B13" s="62" t="s">
        <v>62</v>
      </c>
      <c r="C13" s="64">
        <f t="shared" ref="C13:N13" si="8">C6+C9+C12</f>
        <v>1941300</v>
      </c>
      <c r="D13" s="64">
        <f t="shared" si="8"/>
        <v>2142800</v>
      </c>
      <c r="E13" s="64">
        <f t="shared" si="8"/>
        <v>4526400</v>
      </c>
      <c r="F13" s="64">
        <f t="shared" si="8"/>
        <v>1918300</v>
      </c>
      <c r="G13" s="64">
        <f t="shared" si="8"/>
        <v>2210300</v>
      </c>
      <c r="H13" s="64">
        <f t="shared" si="8"/>
        <v>3257800</v>
      </c>
      <c r="I13" s="64">
        <f t="shared" si="8"/>
        <v>2767500</v>
      </c>
      <c r="J13" s="64">
        <f t="shared" si="8"/>
        <v>2402900</v>
      </c>
      <c r="K13" s="64">
        <f t="shared" si="8"/>
        <v>3205200</v>
      </c>
      <c r="L13" s="64">
        <f t="shared" si="8"/>
        <v>2285700</v>
      </c>
      <c r="M13" s="64">
        <f t="shared" si="8"/>
        <v>2832500</v>
      </c>
      <c r="N13" s="64">
        <f t="shared" si="8"/>
        <v>3032800</v>
      </c>
      <c r="O13" s="49"/>
      <c r="P13" s="64">
        <f t="shared" si="2"/>
        <v>8610500</v>
      </c>
      <c r="Q13" s="64">
        <f t="shared" si="3"/>
        <v>7386400</v>
      </c>
      <c r="R13" s="64">
        <f t="shared" si="4"/>
        <v>8375600</v>
      </c>
      <c r="S13" s="64">
        <f t="shared" si="5"/>
        <v>8151000</v>
      </c>
      <c r="T13" s="49"/>
      <c r="U13" s="64">
        <f t="shared" si="6"/>
        <v>32523500</v>
      </c>
    </row>
    <row r="14" spans="1:21" ht="15" customHeight="1" x14ac:dyDescent="0.2">
      <c r="B14" s="63" t="s">
        <v>151</v>
      </c>
      <c r="C14" s="66">
        <f t="shared" ref="C14:N14" si="9">C7+C10+C12</f>
        <v>1163300</v>
      </c>
      <c r="D14" s="66">
        <f t="shared" si="9"/>
        <v>1733800</v>
      </c>
      <c r="E14" s="66">
        <f t="shared" si="9"/>
        <v>2943300</v>
      </c>
      <c r="F14" s="66">
        <f t="shared" si="9"/>
        <v>1450200</v>
      </c>
      <c r="G14" s="66">
        <f t="shared" si="9"/>
        <v>1582600</v>
      </c>
      <c r="H14" s="66">
        <f t="shared" si="9"/>
        <v>2665100</v>
      </c>
      <c r="I14" s="66">
        <f t="shared" si="9"/>
        <v>2275800</v>
      </c>
      <c r="J14" s="66">
        <f t="shared" si="9"/>
        <v>2063100</v>
      </c>
      <c r="K14" s="66">
        <f t="shared" si="9"/>
        <v>2450400</v>
      </c>
      <c r="L14" s="66">
        <f t="shared" si="9"/>
        <v>1955600</v>
      </c>
      <c r="M14" s="66">
        <f t="shared" si="9"/>
        <v>2386900</v>
      </c>
      <c r="N14" s="66">
        <f t="shared" si="9"/>
        <v>2250500</v>
      </c>
      <c r="O14" s="49"/>
      <c r="P14" s="66">
        <f t="shared" si="2"/>
        <v>5840400</v>
      </c>
      <c r="Q14" s="66">
        <f t="shared" si="3"/>
        <v>5697900</v>
      </c>
      <c r="R14" s="66">
        <f t="shared" si="4"/>
        <v>6789300</v>
      </c>
      <c r="S14" s="66">
        <f t="shared" si="5"/>
        <v>6593000</v>
      </c>
      <c r="T14" s="49"/>
      <c r="U14" s="66">
        <f t="shared" si="6"/>
        <v>24920600</v>
      </c>
    </row>
    <row r="15" spans="1:21" ht="15" customHeight="1" x14ac:dyDescent="0.2">
      <c r="B15" s="63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76"/>
      <c r="P15" s="112"/>
      <c r="Q15" s="112"/>
      <c r="R15" s="112"/>
      <c r="S15" s="112"/>
      <c r="T15" s="76"/>
      <c r="U15" s="112"/>
    </row>
    <row r="16" spans="1:21" ht="15" customHeight="1" x14ac:dyDescent="0.2">
      <c r="B16" s="63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76"/>
      <c r="P16" s="112"/>
      <c r="Q16" s="112"/>
      <c r="R16" s="112"/>
      <c r="S16" s="112"/>
      <c r="T16" s="76"/>
      <c r="U16" s="112"/>
    </row>
    <row r="17" spans="1:21" ht="15" customHeight="1" x14ac:dyDescent="0.2">
      <c r="A17" s="30">
        <v>2022</v>
      </c>
      <c r="B17" s="32" t="s">
        <v>152</v>
      </c>
      <c r="C17" s="111" t="s">
        <v>71</v>
      </c>
      <c r="D17" s="111" t="s">
        <v>71</v>
      </c>
      <c r="E17" s="111" t="s">
        <v>71</v>
      </c>
      <c r="F17" s="111" t="s">
        <v>71</v>
      </c>
      <c r="G17" s="111" t="s">
        <v>71</v>
      </c>
      <c r="H17" s="111" t="s">
        <v>71</v>
      </c>
      <c r="I17" s="111" t="s">
        <v>71</v>
      </c>
      <c r="J17" s="111" t="s">
        <v>71</v>
      </c>
      <c r="K17" s="111" t="s">
        <v>71</v>
      </c>
      <c r="L17" s="111" t="s">
        <v>71</v>
      </c>
      <c r="M17" s="111" t="s">
        <v>71</v>
      </c>
      <c r="N17" s="111" t="s">
        <v>71</v>
      </c>
      <c r="O17" s="20"/>
      <c r="P17" s="111" t="s">
        <v>71</v>
      </c>
      <c r="Q17" s="111" t="s">
        <v>71</v>
      </c>
      <c r="R17" s="111" t="s">
        <v>71</v>
      </c>
      <c r="S17" s="111" t="s">
        <v>71</v>
      </c>
      <c r="T17" s="20"/>
      <c r="U17" s="111" t="s">
        <v>71</v>
      </c>
    </row>
    <row r="18" spans="1:21" ht="15" customHeight="1" x14ac:dyDescent="0.2">
      <c r="B18" s="37" t="s">
        <v>40</v>
      </c>
      <c r="C18" s="39">
        <v>44562</v>
      </c>
      <c r="D18" s="39">
        <f>EOMONTH(C18,0)+1</f>
        <v>44593</v>
      </c>
      <c r="E18" s="39">
        <f t="shared" ref="E18:N18" si="10">EOMONTH(D18,0)+1</f>
        <v>44621</v>
      </c>
      <c r="F18" s="39">
        <f t="shared" si="10"/>
        <v>44652</v>
      </c>
      <c r="G18" s="39">
        <f t="shared" si="10"/>
        <v>44682</v>
      </c>
      <c r="H18" s="39">
        <f t="shared" si="10"/>
        <v>44713</v>
      </c>
      <c r="I18" s="39">
        <f t="shared" si="10"/>
        <v>44743</v>
      </c>
      <c r="J18" s="39">
        <f t="shared" si="10"/>
        <v>44774</v>
      </c>
      <c r="K18" s="39">
        <f t="shared" si="10"/>
        <v>44805</v>
      </c>
      <c r="L18" s="39">
        <f t="shared" si="10"/>
        <v>44835</v>
      </c>
      <c r="M18" s="39">
        <f t="shared" si="10"/>
        <v>44866</v>
      </c>
      <c r="N18" s="39">
        <f t="shared" si="10"/>
        <v>44896</v>
      </c>
      <c r="P18" s="39" t="s">
        <v>58</v>
      </c>
      <c r="Q18" s="39" t="s">
        <v>73</v>
      </c>
      <c r="R18" s="39" t="s">
        <v>74</v>
      </c>
      <c r="S18" s="39" t="s">
        <v>75</v>
      </c>
      <c r="U18" s="39" t="s">
        <v>59</v>
      </c>
    </row>
    <row r="19" spans="1:21" ht="15" customHeight="1" x14ac:dyDescent="0.2">
      <c r="B19" s="49" t="s">
        <v>45</v>
      </c>
      <c r="C19" s="43">
        <v>1092000</v>
      </c>
      <c r="D19" s="43">
        <v>1393200</v>
      </c>
      <c r="E19" s="43">
        <v>2192500</v>
      </c>
      <c r="F19" s="43">
        <v>1188800</v>
      </c>
      <c r="G19" s="43">
        <v>1136000</v>
      </c>
      <c r="H19" s="43">
        <v>1629700</v>
      </c>
      <c r="I19" s="43">
        <v>1344200</v>
      </c>
      <c r="J19" s="43">
        <v>1230900</v>
      </c>
      <c r="K19" s="43">
        <v>1616900</v>
      </c>
      <c r="L19" s="47">
        <v>891738.28927680792</v>
      </c>
      <c r="M19" s="47">
        <v>1451036.1272727274</v>
      </c>
      <c r="N19" s="47">
        <v>1491115.590378528</v>
      </c>
      <c r="O19" s="49"/>
      <c r="P19" s="43">
        <f t="shared" ref="P19:P27" si="11">SUM($C19:$E19)</f>
        <v>4677700</v>
      </c>
      <c r="Q19" s="43">
        <f t="shared" ref="Q19:Q27" si="12">SUM($F19:$H19)</f>
        <v>3954500</v>
      </c>
      <c r="R19" s="43">
        <f t="shared" ref="R19:R27" si="13">SUM($I19:$K19)</f>
        <v>4192000</v>
      </c>
      <c r="S19" s="47">
        <f t="shared" ref="S19:S27" si="14">SUM($L19:$N19)</f>
        <v>3833890.0069280635</v>
      </c>
      <c r="T19" s="49"/>
      <c r="U19" s="47">
        <f t="shared" ref="U19:U27" si="15">SUM($P19:$S19)</f>
        <v>16658090.006928064</v>
      </c>
    </row>
    <row r="20" spans="1:21" ht="15" customHeight="1" x14ac:dyDescent="0.2">
      <c r="B20" s="51" t="s">
        <v>46</v>
      </c>
      <c r="C20" s="52">
        <v>700600</v>
      </c>
      <c r="D20" s="52">
        <v>1110400</v>
      </c>
      <c r="E20" s="52">
        <v>1588900</v>
      </c>
      <c r="F20" s="52">
        <v>912100</v>
      </c>
      <c r="G20" s="52">
        <v>816400</v>
      </c>
      <c r="H20" s="52">
        <v>1346200</v>
      </c>
      <c r="I20" s="52">
        <v>1091700</v>
      </c>
      <c r="J20" s="52">
        <v>973200</v>
      </c>
      <c r="K20" s="52">
        <v>1122500</v>
      </c>
      <c r="L20" s="56">
        <v>834782.93398083735</v>
      </c>
      <c r="M20" s="56">
        <v>1259948.7209179173</v>
      </c>
      <c r="N20" s="56">
        <v>1074647.5534159851</v>
      </c>
      <c r="O20" s="58"/>
      <c r="P20" s="52">
        <f>SUM($C20:$E20)</f>
        <v>3399900</v>
      </c>
      <c r="Q20" s="52">
        <f>SUM($F20:$H20)</f>
        <v>3074700</v>
      </c>
      <c r="R20" s="52">
        <f>SUM($I20:$K20)</f>
        <v>3187400</v>
      </c>
      <c r="S20" s="56">
        <f>SUM($L20:$N20)</f>
        <v>3169379.2083147401</v>
      </c>
      <c r="T20" s="58"/>
      <c r="U20" s="56">
        <f>SUM($P20:$S20)</f>
        <v>12831379.208314739</v>
      </c>
    </row>
    <row r="21" spans="1:21" ht="15" customHeight="1" x14ac:dyDescent="0.2">
      <c r="B21" s="51" t="s">
        <v>47</v>
      </c>
      <c r="C21" s="52">
        <v>391400</v>
      </c>
      <c r="D21" s="52">
        <v>282800</v>
      </c>
      <c r="E21" s="52">
        <v>603600</v>
      </c>
      <c r="F21" s="52">
        <v>276700</v>
      </c>
      <c r="G21" s="52">
        <v>319600</v>
      </c>
      <c r="H21" s="52">
        <v>283500</v>
      </c>
      <c r="I21" s="52">
        <v>252500</v>
      </c>
      <c r="J21" s="52">
        <v>257700</v>
      </c>
      <c r="K21" s="52">
        <v>494400</v>
      </c>
      <c r="L21" s="56">
        <v>56955.355295970599</v>
      </c>
      <c r="M21" s="56">
        <v>191087.40635481029</v>
      </c>
      <c r="N21" s="56">
        <v>416468.03696254286</v>
      </c>
      <c r="O21" s="58"/>
      <c r="P21" s="52">
        <f t="shared" si="11"/>
        <v>1277800</v>
      </c>
      <c r="Q21" s="52">
        <f t="shared" si="12"/>
        <v>879800</v>
      </c>
      <c r="R21" s="52">
        <f t="shared" si="13"/>
        <v>1004600</v>
      </c>
      <c r="S21" s="56">
        <f t="shared" si="14"/>
        <v>664510.79861332371</v>
      </c>
      <c r="T21" s="58"/>
      <c r="U21" s="56">
        <f t="shared" si="15"/>
        <v>3826710.7986133238</v>
      </c>
    </row>
    <row r="22" spans="1:21" ht="15" customHeight="1" x14ac:dyDescent="0.2">
      <c r="B22" s="49" t="s">
        <v>48</v>
      </c>
      <c r="C22" s="43">
        <v>639500</v>
      </c>
      <c r="D22" s="43">
        <v>395800</v>
      </c>
      <c r="E22" s="43">
        <v>1759200</v>
      </c>
      <c r="F22" s="43">
        <v>541700</v>
      </c>
      <c r="G22" s="43">
        <v>804700</v>
      </c>
      <c r="H22" s="43">
        <v>1136500</v>
      </c>
      <c r="I22" s="43">
        <v>1014600</v>
      </c>
      <c r="J22" s="43">
        <v>750900</v>
      </c>
      <c r="K22" s="43">
        <v>1041700</v>
      </c>
      <c r="L22" s="47">
        <v>843850.19690546999</v>
      </c>
      <c r="M22" s="47">
        <v>1475807.4224132232</v>
      </c>
      <c r="N22" s="47">
        <v>941221.38108968525</v>
      </c>
      <c r="O22" s="49"/>
      <c r="P22" s="43">
        <f t="shared" si="11"/>
        <v>2794500</v>
      </c>
      <c r="Q22" s="43">
        <f t="shared" si="12"/>
        <v>2482900</v>
      </c>
      <c r="R22" s="43">
        <f t="shared" si="13"/>
        <v>2807200</v>
      </c>
      <c r="S22" s="47">
        <f t="shared" si="14"/>
        <v>3260879.0004083784</v>
      </c>
      <c r="T22" s="49"/>
      <c r="U22" s="47">
        <f t="shared" si="15"/>
        <v>11345479.000408377</v>
      </c>
    </row>
    <row r="23" spans="1:21" ht="15" customHeight="1" x14ac:dyDescent="0.2">
      <c r="B23" s="51" t="s">
        <v>46</v>
      </c>
      <c r="C23" s="52">
        <v>418000</v>
      </c>
      <c r="D23" s="52">
        <v>325200</v>
      </c>
      <c r="E23" s="52">
        <v>1331900</v>
      </c>
      <c r="F23" s="52">
        <v>389500</v>
      </c>
      <c r="G23" s="52">
        <v>719800</v>
      </c>
      <c r="H23" s="52">
        <v>1011000</v>
      </c>
      <c r="I23" s="52">
        <v>775400</v>
      </c>
      <c r="J23" s="52">
        <v>668800</v>
      </c>
      <c r="K23" s="52">
        <v>781300</v>
      </c>
      <c r="L23" s="56">
        <v>603417.69382729463</v>
      </c>
      <c r="M23" s="56">
        <v>1173717.5611900827</v>
      </c>
      <c r="N23" s="56">
        <v>648089.12973419193</v>
      </c>
      <c r="O23" s="58"/>
      <c r="P23" s="52">
        <f>SUM($C23:$E23)</f>
        <v>2075100</v>
      </c>
      <c r="Q23" s="52">
        <f>SUM($F23:$H23)</f>
        <v>2120300</v>
      </c>
      <c r="R23" s="52">
        <f>SUM($I23:$K23)</f>
        <v>2225500</v>
      </c>
      <c r="S23" s="56">
        <f>SUM($L23:$N23)</f>
        <v>2425224.3847515695</v>
      </c>
      <c r="T23" s="58"/>
      <c r="U23" s="56">
        <f>SUM($P23:$S23)</f>
        <v>8846124.3847515695</v>
      </c>
    </row>
    <row r="24" spans="1:21" ht="15" customHeight="1" x14ac:dyDescent="0.2">
      <c r="B24" s="51" t="s">
        <v>47</v>
      </c>
      <c r="C24" s="52">
        <v>221500</v>
      </c>
      <c r="D24" s="52">
        <v>70600</v>
      </c>
      <c r="E24" s="52">
        <v>427300</v>
      </c>
      <c r="F24" s="52">
        <v>152200</v>
      </c>
      <c r="G24" s="52">
        <v>84900</v>
      </c>
      <c r="H24" s="52">
        <v>125500</v>
      </c>
      <c r="I24" s="52">
        <v>239200</v>
      </c>
      <c r="J24" s="52">
        <v>82100</v>
      </c>
      <c r="K24" s="52">
        <v>260400</v>
      </c>
      <c r="L24" s="56">
        <v>240432.50307817542</v>
      </c>
      <c r="M24" s="56">
        <v>302089.8612231405</v>
      </c>
      <c r="N24" s="56">
        <v>293132.25135549338</v>
      </c>
      <c r="O24" s="58"/>
      <c r="P24" s="52">
        <f t="shared" si="11"/>
        <v>719400</v>
      </c>
      <c r="Q24" s="52">
        <f t="shared" si="12"/>
        <v>362600</v>
      </c>
      <c r="R24" s="52">
        <f t="shared" si="13"/>
        <v>581700</v>
      </c>
      <c r="S24" s="56">
        <f t="shared" si="14"/>
        <v>835654.61565680942</v>
      </c>
      <c r="T24" s="58"/>
      <c r="U24" s="56">
        <f t="shared" si="15"/>
        <v>2499354.6156568094</v>
      </c>
    </row>
    <row r="25" spans="1:21" ht="15" customHeight="1" thickBot="1" x14ac:dyDescent="0.25">
      <c r="B25" s="49" t="s">
        <v>49</v>
      </c>
      <c r="C25" s="43">
        <v>209800</v>
      </c>
      <c r="D25" s="43">
        <v>353800</v>
      </c>
      <c r="E25" s="43">
        <v>574700</v>
      </c>
      <c r="F25" s="43">
        <v>187800</v>
      </c>
      <c r="G25" s="43">
        <v>269600</v>
      </c>
      <c r="H25" s="43">
        <v>491600</v>
      </c>
      <c r="I25" s="43">
        <v>408700</v>
      </c>
      <c r="J25" s="43">
        <v>421100</v>
      </c>
      <c r="K25" s="43">
        <v>546600</v>
      </c>
      <c r="L25" s="47">
        <v>422070.22006814601</v>
      </c>
      <c r="M25" s="47">
        <v>261968.93892995146</v>
      </c>
      <c r="N25" s="47">
        <v>307291.85332054523</v>
      </c>
      <c r="O25" s="49"/>
      <c r="P25" s="43">
        <f t="shared" si="11"/>
        <v>1138300</v>
      </c>
      <c r="Q25" s="43">
        <f t="shared" si="12"/>
        <v>949000</v>
      </c>
      <c r="R25" s="43">
        <f t="shared" si="13"/>
        <v>1376400</v>
      </c>
      <c r="S25" s="47">
        <f t="shared" si="14"/>
        <v>991331.01231864281</v>
      </c>
      <c r="T25" s="49"/>
      <c r="U25" s="47">
        <f t="shared" si="15"/>
        <v>4455031.0123186428</v>
      </c>
    </row>
    <row r="26" spans="1:21" ht="15" customHeight="1" x14ac:dyDescent="0.2">
      <c r="B26" s="62" t="s">
        <v>62</v>
      </c>
      <c r="C26" s="64">
        <f t="shared" ref="C26:N26" si="16">C19+C22+C25</f>
        <v>1941300</v>
      </c>
      <c r="D26" s="64">
        <f t="shared" si="16"/>
        <v>2142800</v>
      </c>
      <c r="E26" s="64">
        <f t="shared" si="16"/>
        <v>4526400</v>
      </c>
      <c r="F26" s="64">
        <f t="shared" si="16"/>
        <v>1918300</v>
      </c>
      <c r="G26" s="64">
        <f t="shared" si="16"/>
        <v>2210300</v>
      </c>
      <c r="H26" s="64">
        <f t="shared" si="16"/>
        <v>3257800</v>
      </c>
      <c r="I26" s="64">
        <f t="shared" si="16"/>
        <v>2767500</v>
      </c>
      <c r="J26" s="64">
        <f t="shared" si="16"/>
        <v>2402900</v>
      </c>
      <c r="K26" s="64">
        <f t="shared" si="16"/>
        <v>3205200</v>
      </c>
      <c r="L26" s="67">
        <f t="shared" si="16"/>
        <v>2157658.706250424</v>
      </c>
      <c r="M26" s="67">
        <f t="shared" si="16"/>
        <v>3188812.4886159017</v>
      </c>
      <c r="N26" s="67">
        <f t="shared" si="16"/>
        <v>2739628.8247887581</v>
      </c>
      <c r="O26" s="49"/>
      <c r="P26" s="64">
        <f t="shared" si="11"/>
        <v>8610500</v>
      </c>
      <c r="Q26" s="64">
        <f t="shared" si="12"/>
        <v>7386400</v>
      </c>
      <c r="R26" s="64">
        <f t="shared" si="13"/>
        <v>8375600</v>
      </c>
      <c r="S26" s="67">
        <f t="shared" si="14"/>
        <v>8086100.0196550842</v>
      </c>
      <c r="T26" s="49"/>
      <c r="U26" s="67">
        <f t="shared" si="15"/>
        <v>32458600.019655086</v>
      </c>
    </row>
    <row r="27" spans="1:21" ht="15" customHeight="1" x14ac:dyDescent="0.2">
      <c r="B27" s="63" t="s">
        <v>151</v>
      </c>
      <c r="C27" s="66">
        <f t="shared" ref="C27:N27" si="17">C20+C23+C25</f>
        <v>1328400</v>
      </c>
      <c r="D27" s="66">
        <f t="shared" si="17"/>
        <v>1789400</v>
      </c>
      <c r="E27" s="66">
        <f t="shared" si="17"/>
        <v>3495500</v>
      </c>
      <c r="F27" s="66">
        <f t="shared" si="17"/>
        <v>1489400</v>
      </c>
      <c r="G27" s="66">
        <f t="shared" si="17"/>
        <v>1805800</v>
      </c>
      <c r="H27" s="66">
        <f t="shared" si="17"/>
        <v>2848800</v>
      </c>
      <c r="I27" s="66">
        <f t="shared" si="17"/>
        <v>2275800</v>
      </c>
      <c r="J27" s="66">
        <f t="shared" si="17"/>
        <v>2063100</v>
      </c>
      <c r="K27" s="66">
        <f t="shared" si="17"/>
        <v>2450400</v>
      </c>
      <c r="L27" s="112">
        <f t="shared" si="17"/>
        <v>1860270.847876278</v>
      </c>
      <c r="M27" s="112">
        <f t="shared" si="17"/>
        <v>2695635.2210379513</v>
      </c>
      <c r="N27" s="112">
        <f t="shared" si="17"/>
        <v>2030028.5364707222</v>
      </c>
      <c r="O27" s="49"/>
      <c r="P27" s="66">
        <f t="shared" si="11"/>
        <v>6613300</v>
      </c>
      <c r="Q27" s="66">
        <f t="shared" si="12"/>
        <v>6144000</v>
      </c>
      <c r="R27" s="66">
        <f t="shared" si="13"/>
        <v>6789300</v>
      </c>
      <c r="S27" s="112">
        <f t="shared" si="14"/>
        <v>6585934.6053849515</v>
      </c>
      <c r="T27" s="49"/>
      <c r="U27" s="112">
        <f t="shared" si="15"/>
        <v>26132534.605384953</v>
      </c>
    </row>
    <row r="28" spans="1:21" ht="15" customHeight="1" x14ac:dyDescent="0.2">
      <c r="B28" s="63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76"/>
      <c r="P28" s="112"/>
      <c r="Q28" s="112"/>
      <c r="R28" s="112"/>
      <c r="S28" s="112"/>
      <c r="T28" s="76"/>
      <c r="U28" s="112"/>
    </row>
    <row r="29" spans="1:21" ht="15" customHeight="1" x14ac:dyDescent="0.2">
      <c r="B29" s="113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P29" s="86"/>
      <c r="Q29" s="86"/>
      <c r="R29" s="86"/>
      <c r="S29" s="86"/>
      <c r="U29" s="86"/>
    </row>
    <row r="30" spans="1:21" ht="15" customHeight="1" x14ac:dyDescent="0.2">
      <c r="A30" s="114">
        <v>2022</v>
      </c>
      <c r="B30" s="32" t="s">
        <v>153</v>
      </c>
      <c r="C30" s="111" t="s">
        <v>42</v>
      </c>
      <c r="D30" s="111" t="s">
        <v>42</v>
      </c>
      <c r="E30" s="111" t="s">
        <v>42</v>
      </c>
      <c r="F30" s="111" t="s">
        <v>42</v>
      </c>
      <c r="G30" s="111" t="s">
        <v>42</v>
      </c>
      <c r="H30" s="111" t="s">
        <v>42</v>
      </c>
      <c r="I30" s="111" t="s">
        <v>42</v>
      </c>
      <c r="J30" s="111" t="s">
        <v>42</v>
      </c>
      <c r="K30" s="111" t="s">
        <v>42</v>
      </c>
      <c r="L30" s="111" t="s">
        <v>42</v>
      </c>
      <c r="M30" s="111" t="s">
        <v>42</v>
      </c>
      <c r="N30" s="111" t="s">
        <v>42</v>
      </c>
      <c r="O30" s="20"/>
      <c r="P30" s="111" t="s">
        <v>42</v>
      </c>
      <c r="Q30" s="111" t="s">
        <v>42</v>
      </c>
      <c r="R30" s="111" t="s">
        <v>42</v>
      </c>
      <c r="S30" s="111" t="s">
        <v>42</v>
      </c>
      <c r="T30" s="20"/>
      <c r="U30" s="111" t="s">
        <v>42</v>
      </c>
    </row>
    <row r="31" spans="1:21" ht="15" customHeight="1" x14ac:dyDescent="0.2">
      <c r="A31" s="115"/>
      <c r="B31" s="37" t="s">
        <v>40</v>
      </c>
      <c r="C31" s="39">
        <v>44562</v>
      </c>
      <c r="D31" s="39">
        <f>EOMONTH(C31,0)+1</f>
        <v>44593</v>
      </c>
      <c r="E31" s="39">
        <f t="shared" ref="E31:N31" si="18">EOMONTH(D31,0)+1</f>
        <v>44621</v>
      </c>
      <c r="F31" s="39">
        <f t="shared" si="18"/>
        <v>44652</v>
      </c>
      <c r="G31" s="39">
        <f t="shared" si="18"/>
        <v>44682</v>
      </c>
      <c r="H31" s="39">
        <f t="shared" si="18"/>
        <v>44713</v>
      </c>
      <c r="I31" s="39">
        <f t="shared" si="18"/>
        <v>44743</v>
      </c>
      <c r="J31" s="39">
        <f t="shared" si="18"/>
        <v>44774</v>
      </c>
      <c r="K31" s="39">
        <f t="shared" si="18"/>
        <v>44805</v>
      </c>
      <c r="L31" s="39">
        <f t="shared" si="18"/>
        <v>44835</v>
      </c>
      <c r="M31" s="39">
        <f t="shared" si="18"/>
        <v>44866</v>
      </c>
      <c r="N31" s="39">
        <f t="shared" si="18"/>
        <v>44896</v>
      </c>
      <c r="P31" s="39" t="s">
        <v>58</v>
      </c>
      <c r="Q31" s="39" t="s">
        <v>73</v>
      </c>
      <c r="R31" s="39" t="s">
        <v>74</v>
      </c>
      <c r="S31" s="39" t="s">
        <v>75</v>
      </c>
      <c r="U31" s="39" t="s">
        <v>59</v>
      </c>
    </row>
    <row r="32" spans="1:21" s="49" customFormat="1" ht="15" customHeight="1" x14ac:dyDescent="0.2">
      <c r="A32" s="61"/>
      <c r="B32" s="49" t="s">
        <v>45</v>
      </c>
      <c r="C32" s="43">
        <f>SUM(C33:C34)</f>
        <v>2076184.33626951</v>
      </c>
      <c r="D32" s="43">
        <f t="shared" ref="D32:N32" si="19">SUM(D33:D34)</f>
        <v>1221326.9210378944</v>
      </c>
      <c r="E32" s="43">
        <f t="shared" si="19"/>
        <v>1518548.9246421</v>
      </c>
      <c r="F32" s="43">
        <f t="shared" si="19"/>
        <v>1762295.7610384196</v>
      </c>
      <c r="G32" s="43">
        <f t="shared" si="19"/>
        <v>1437849.2258969371</v>
      </c>
      <c r="H32" s="43">
        <f t="shared" si="19"/>
        <v>1195466.3399533429</v>
      </c>
      <c r="I32" s="43">
        <f t="shared" si="19"/>
        <v>1375570.0094670281</v>
      </c>
      <c r="J32" s="43">
        <f t="shared" si="19"/>
        <v>1081779.1978858879</v>
      </c>
      <c r="K32" s="43">
        <f t="shared" si="19"/>
        <v>1193156.3756395858</v>
      </c>
      <c r="L32" s="43">
        <f t="shared" si="19"/>
        <v>891738.28927680792</v>
      </c>
      <c r="M32" s="43">
        <f t="shared" si="19"/>
        <v>1451036.1272727277</v>
      </c>
      <c r="N32" s="43">
        <f t="shared" si="19"/>
        <v>1491115.590378528</v>
      </c>
      <c r="P32" s="43">
        <f t="shared" ref="P32:P40" si="20">SUM($C32:$E32)</f>
        <v>4816060.1819495047</v>
      </c>
      <c r="Q32" s="43">
        <f t="shared" ref="Q32:Q40" si="21">SUM($F32:$H32)</f>
        <v>4395611.3268886991</v>
      </c>
      <c r="R32" s="43">
        <f t="shared" ref="R32:R40" si="22">SUM($I32:$K32)</f>
        <v>3650505.5829925016</v>
      </c>
      <c r="S32" s="43">
        <f t="shared" ref="S32:S40" si="23">SUM($L32:$N32)</f>
        <v>3833890.0069280635</v>
      </c>
      <c r="U32" s="43">
        <f t="shared" ref="U32:U40" si="24">SUM($P32:$S32)</f>
        <v>16696067.098758768</v>
      </c>
    </row>
    <row r="33" spans="1:21" s="58" customFormat="1" ht="15" customHeight="1" x14ac:dyDescent="0.2">
      <c r="A33" s="116"/>
      <c r="B33" s="51" t="s">
        <v>46</v>
      </c>
      <c r="C33" s="52">
        <v>1332028.1556688817</v>
      </c>
      <c r="D33" s="52">
        <v>973414.73809968273</v>
      </c>
      <c r="E33" s="52">
        <v>1100489.1157873808</v>
      </c>
      <c r="F33" s="52">
        <v>1352111.3422300997</v>
      </c>
      <c r="G33" s="52">
        <v>1033327.5598787494</v>
      </c>
      <c r="H33" s="52">
        <v>987504.93148750707</v>
      </c>
      <c r="I33" s="52">
        <v>1117177.339186992</v>
      </c>
      <c r="J33" s="52">
        <v>855298.98073161603</v>
      </c>
      <c r="K33" s="52">
        <v>828324.59128915519</v>
      </c>
      <c r="L33" s="52">
        <v>834782.93398083735</v>
      </c>
      <c r="M33" s="52">
        <v>1259948.7209179173</v>
      </c>
      <c r="N33" s="52">
        <v>1074647.5534159851</v>
      </c>
      <c r="P33" s="52">
        <f>SUM($C33:$E33)</f>
        <v>3405932.0095559452</v>
      </c>
      <c r="Q33" s="52">
        <f>SUM($F33:$H33)</f>
        <v>3372943.8335963562</v>
      </c>
      <c r="R33" s="52">
        <f>SUM($I33:$K33)</f>
        <v>2800800.9112077635</v>
      </c>
      <c r="S33" s="52">
        <f>SUM($L33:$N33)</f>
        <v>3169379.2083147401</v>
      </c>
      <c r="U33" s="52">
        <f>SUM($P33:$S33)</f>
        <v>12749055.962674804</v>
      </c>
    </row>
    <row r="34" spans="1:21" s="58" customFormat="1" ht="15" customHeight="1" x14ac:dyDescent="0.2">
      <c r="A34" s="116"/>
      <c r="B34" s="51" t="s">
        <v>47</v>
      </c>
      <c r="C34" s="52">
        <v>744156.18060062837</v>
      </c>
      <c r="D34" s="52">
        <v>247912.18293821171</v>
      </c>
      <c r="E34" s="52">
        <v>418059.80885471904</v>
      </c>
      <c r="F34" s="52">
        <v>410184.4188083199</v>
      </c>
      <c r="G34" s="52">
        <v>404521.66601818759</v>
      </c>
      <c r="H34" s="52">
        <v>207961.40846583588</v>
      </c>
      <c r="I34" s="52">
        <v>258392.67028003614</v>
      </c>
      <c r="J34" s="52">
        <v>226480.21715427193</v>
      </c>
      <c r="K34" s="52">
        <v>364831.78435043059</v>
      </c>
      <c r="L34" s="52">
        <v>56955.355295970599</v>
      </c>
      <c r="M34" s="52">
        <v>191087.40635481029</v>
      </c>
      <c r="N34" s="52">
        <v>416468.03696254286</v>
      </c>
      <c r="P34" s="52">
        <f t="shared" si="20"/>
        <v>1410128.172393559</v>
      </c>
      <c r="Q34" s="52">
        <f t="shared" si="21"/>
        <v>1022667.4932923433</v>
      </c>
      <c r="R34" s="52">
        <f t="shared" si="22"/>
        <v>849704.67178473866</v>
      </c>
      <c r="S34" s="52">
        <f t="shared" si="23"/>
        <v>664510.79861332371</v>
      </c>
      <c r="U34" s="52">
        <f t="shared" si="24"/>
        <v>3947011.1360839647</v>
      </c>
    </row>
    <row r="35" spans="1:21" s="49" customFormat="1" ht="15" customHeight="1" x14ac:dyDescent="0.2">
      <c r="A35" s="117"/>
      <c r="B35" s="49" t="s">
        <v>48</v>
      </c>
      <c r="C35" s="43">
        <f>SUM(C36:C37)</f>
        <v>1306369.8411087168</v>
      </c>
      <c r="D35" s="43">
        <f t="shared" ref="D35:N35" si="25">SUM(D36:D37)</f>
        <v>385107.77018237754</v>
      </c>
      <c r="E35" s="43">
        <f t="shared" si="25"/>
        <v>1178234.1202347078</v>
      </c>
      <c r="F35" s="43">
        <f t="shared" si="25"/>
        <v>981412.19311604649</v>
      </c>
      <c r="G35" s="43">
        <f t="shared" si="25"/>
        <v>986745.11730501067</v>
      </c>
      <c r="H35" s="43">
        <f t="shared" si="25"/>
        <v>799598.93036925979</v>
      </c>
      <c r="I35" s="43">
        <f t="shared" si="25"/>
        <v>891023.73983929434</v>
      </c>
      <c r="J35" s="43">
        <f t="shared" si="25"/>
        <v>571721.24070602749</v>
      </c>
      <c r="K35" s="43">
        <f t="shared" si="25"/>
        <v>880005.86986888689</v>
      </c>
      <c r="L35" s="43">
        <f t="shared" si="25"/>
        <v>843850.19690546999</v>
      </c>
      <c r="M35" s="43">
        <f t="shared" si="25"/>
        <v>1475807.4224132232</v>
      </c>
      <c r="N35" s="43">
        <f t="shared" si="25"/>
        <v>941221.38108968525</v>
      </c>
      <c r="P35" s="43">
        <f t="shared" si="20"/>
        <v>2869711.7315258021</v>
      </c>
      <c r="Q35" s="43">
        <f t="shared" si="21"/>
        <v>2767756.2407903168</v>
      </c>
      <c r="R35" s="43">
        <f t="shared" si="22"/>
        <v>2342750.8504142091</v>
      </c>
      <c r="S35" s="43">
        <f t="shared" si="23"/>
        <v>3260879.0004083784</v>
      </c>
      <c r="U35" s="43">
        <f t="shared" si="24"/>
        <v>11241097.823138706</v>
      </c>
    </row>
    <row r="36" spans="1:21" s="58" customFormat="1" ht="15" customHeight="1" x14ac:dyDescent="0.2">
      <c r="A36" s="116"/>
      <c r="B36" s="51" t="s">
        <v>46</v>
      </c>
      <c r="C36" s="52">
        <v>853889.90396160062</v>
      </c>
      <c r="D36" s="52">
        <v>316414.97438936122</v>
      </c>
      <c r="E36" s="52">
        <v>892047.53566428332</v>
      </c>
      <c r="F36" s="52">
        <v>705667.43440779042</v>
      </c>
      <c r="G36" s="52">
        <v>882638.41858599067</v>
      </c>
      <c r="H36" s="52">
        <v>711301.82015250472</v>
      </c>
      <c r="I36" s="52">
        <v>680957.82364615495</v>
      </c>
      <c r="J36" s="52">
        <v>509211.8335120405</v>
      </c>
      <c r="K36" s="52">
        <v>660025.52186671912</v>
      </c>
      <c r="L36" s="52">
        <v>603417.69382729463</v>
      </c>
      <c r="M36" s="52">
        <v>1173717.5611900827</v>
      </c>
      <c r="N36" s="52">
        <v>648089.12973419193</v>
      </c>
      <c r="P36" s="52">
        <f>SUM($C36:$E36)</f>
        <v>2062352.4140152452</v>
      </c>
      <c r="Q36" s="52">
        <f>SUM($F36:$H36)</f>
        <v>2299607.673146286</v>
      </c>
      <c r="R36" s="52">
        <f>SUM($I36:$K36)</f>
        <v>1850195.1790249147</v>
      </c>
      <c r="S36" s="52">
        <f>SUM($L36:$N36)</f>
        <v>2425224.3847515695</v>
      </c>
      <c r="U36" s="52">
        <f>SUM($P36:$S36)</f>
        <v>8637379.6509380154</v>
      </c>
    </row>
    <row r="37" spans="1:21" s="58" customFormat="1" ht="15" customHeight="1" x14ac:dyDescent="0.2">
      <c r="A37" s="116"/>
      <c r="B37" s="51" t="s">
        <v>47</v>
      </c>
      <c r="C37" s="52">
        <v>452479.93714711611</v>
      </c>
      <c r="D37" s="52">
        <v>68692.79579301631</v>
      </c>
      <c r="E37" s="52">
        <v>286186.58457042446</v>
      </c>
      <c r="F37" s="52">
        <v>275744.75870825601</v>
      </c>
      <c r="G37" s="52">
        <v>104106.69871902002</v>
      </c>
      <c r="H37" s="52">
        <v>88297.110216755027</v>
      </c>
      <c r="I37" s="52">
        <v>210065.91619313936</v>
      </c>
      <c r="J37" s="52">
        <v>62509.407193987019</v>
      </c>
      <c r="K37" s="52">
        <v>219980.34800216777</v>
      </c>
      <c r="L37" s="52">
        <v>240432.50307817542</v>
      </c>
      <c r="M37" s="52">
        <v>302089.8612231405</v>
      </c>
      <c r="N37" s="52">
        <v>293132.25135549338</v>
      </c>
      <c r="P37" s="52">
        <f t="shared" si="20"/>
        <v>807359.3175105569</v>
      </c>
      <c r="Q37" s="52">
        <f t="shared" si="21"/>
        <v>468148.56764403102</v>
      </c>
      <c r="R37" s="52">
        <f t="shared" si="22"/>
        <v>492555.67138929415</v>
      </c>
      <c r="S37" s="52">
        <f t="shared" si="23"/>
        <v>835654.61565680942</v>
      </c>
      <c r="U37" s="52">
        <f t="shared" si="24"/>
        <v>2603718.1722006914</v>
      </c>
    </row>
    <row r="38" spans="1:21" s="49" customFormat="1" ht="15" customHeight="1" thickBot="1" x14ac:dyDescent="0.25">
      <c r="A38" s="117"/>
      <c r="B38" s="49" t="s">
        <v>49</v>
      </c>
      <c r="C38" s="43">
        <v>391790.30670888169</v>
      </c>
      <c r="D38" s="43">
        <v>321584.96311075799</v>
      </c>
      <c r="E38" s="43">
        <v>393100.18906652112</v>
      </c>
      <c r="F38" s="43">
        <v>318990.57696408732</v>
      </c>
      <c r="G38" s="43">
        <v>332677.6353107022</v>
      </c>
      <c r="H38" s="43">
        <v>343368.86367812369</v>
      </c>
      <c r="I38" s="43">
        <v>372893.11726883246</v>
      </c>
      <c r="J38" s="43">
        <v>328710.60717926489</v>
      </c>
      <c r="K38" s="43">
        <v>417443.36646540964</v>
      </c>
      <c r="L38" s="43">
        <v>422070.22006814601</v>
      </c>
      <c r="M38" s="43">
        <v>261968.93892995146</v>
      </c>
      <c r="N38" s="43">
        <v>307291.85332054523</v>
      </c>
      <c r="P38" s="43">
        <f t="shared" si="20"/>
        <v>1106475.4588861607</v>
      </c>
      <c r="Q38" s="43">
        <f t="shared" si="21"/>
        <v>995037.07595291326</v>
      </c>
      <c r="R38" s="43">
        <f t="shared" si="22"/>
        <v>1119047.0909135072</v>
      </c>
      <c r="S38" s="43">
        <f t="shared" si="23"/>
        <v>991331.01231864281</v>
      </c>
      <c r="U38" s="43">
        <f t="shared" si="24"/>
        <v>4211890.6380712241</v>
      </c>
    </row>
    <row r="39" spans="1:21" s="49" customFormat="1" ht="15" customHeight="1" x14ac:dyDescent="0.2">
      <c r="A39" s="61"/>
      <c r="B39" s="62" t="s">
        <v>62</v>
      </c>
      <c r="C39" s="64">
        <f t="shared" ref="C39:N39" si="26">C32+C35+C38</f>
        <v>3774344.4840871086</v>
      </c>
      <c r="D39" s="64">
        <f t="shared" si="26"/>
        <v>1928019.6543310299</v>
      </c>
      <c r="E39" s="64">
        <f t="shared" si="26"/>
        <v>3089883.2339433292</v>
      </c>
      <c r="F39" s="64">
        <f t="shared" si="26"/>
        <v>3062698.5311185536</v>
      </c>
      <c r="G39" s="64">
        <f t="shared" si="26"/>
        <v>2757271.9785126499</v>
      </c>
      <c r="H39" s="64">
        <f t="shared" si="26"/>
        <v>2338434.1340007265</v>
      </c>
      <c r="I39" s="64">
        <f t="shared" si="26"/>
        <v>2639486.8665751549</v>
      </c>
      <c r="J39" s="64">
        <f t="shared" si="26"/>
        <v>1982211.0457711802</v>
      </c>
      <c r="K39" s="64">
        <f t="shared" si="26"/>
        <v>2490605.6119738822</v>
      </c>
      <c r="L39" s="64">
        <f t="shared" si="26"/>
        <v>2157658.706250424</v>
      </c>
      <c r="M39" s="64">
        <f t="shared" si="26"/>
        <v>3188812.4886159021</v>
      </c>
      <c r="N39" s="64">
        <f t="shared" si="26"/>
        <v>2739628.8247887581</v>
      </c>
      <c r="P39" s="64">
        <f t="shared" si="20"/>
        <v>8792247.3723614663</v>
      </c>
      <c r="Q39" s="64">
        <f t="shared" si="21"/>
        <v>8158404.6436319295</v>
      </c>
      <c r="R39" s="64">
        <f t="shared" si="22"/>
        <v>7112303.5243202168</v>
      </c>
      <c r="S39" s="64">
        <f t="shared" si="23"/>
        <v>8086100.0196550842</v>
      </c>
      <c r="U39" s="64">
        <f t="shared" si="24"/>
        <v>32149055.559968695</v>
      </c>
    </row>
    <row r="40" spans="1:21" ht="15" customHeight="1" x14ac:dyDescent="0.2">
      <c r="B40" s="63" t="s">
        <v>151</v>
      </c>
      <c r="C40" s="66">
        <f t="shared" ref="C40:N40" si="27">C33+C36+C38</f>
        <v>2577708.3663393641</v>
      </c>
      <c r="D40" s="66">
        <f t="shared" si="27"/>
        <v>1611414.6755998018</v>
      </c>
      <c r="E40" s="66">
        <f t="shared" si="27"/>
        <v>2385636.8405181849</v>
      </c>
      <c r="F40" s="66">
        <f t="shared" si="27"/>
        <v>2376769.3536019772</v>
      </c>
      <c r="G40" s="66">
        <f t="shared" si="27"/>
        <v>2248643.6137754424</v>
      </c>
      <c r="H40" s="66">
        <f t="shared" si="27"/>
        <v>2042175.6153181354</v>
      </c>
      <c r="I40" s="66">
        <f t="shared" si="27"/>
        <v>2171028.2801019796</v>
      </c>
      <c r="J40" s="66">
        <f t="shared" si="27"/>
        <v>1693221.4214229216</v>
      </c>
      <c r="K40" s="66">
        <f t="shared" si="27"/>
        <v>1905793.4796212842</v>
      </c>
      <c r="L40" s="66">
        <f t="shared" si="27"/>
        <v>1860270.847876278</v>
      </c>
      <c r="M40" s="66">
        <f t="shared" si="27"/>
        <v>2695635.2210379513</v>
      </c>
      <c r="N40" s="66">
        <f t="shared" si="27"/>
        <v>2030028.5364707222</v>
      </c>
      <c r="O40" s="49"/>
      <c r="P40" s="66">
        <f t="shared" si="20"/>
        <v>6574759.8824573513</v>
      </c>
      <c r="Q40" s="66">
        <f t="shared" si="21"/>
        <v>6667588.5826955549</v>
      </c>
      <c r="R40" s="66">
        <f t="shared" si="22"/>
        <v>5770043.1811461858</v>
      </c>
      <c r="S40" s="66">
        <f t="shared" si="23"/>
        <v>6585934.6053849515</v>
      </c>
      <c r="T40" s="49"/>
      <c r="U40" s="66">
        <f t="shared" si="24"/>
        <v>25598326.251684047</v>
      </c>
    </row>
    <row r="41" spans="1:21" ht="15" customHeight="1" x14ac:dyDescent="0.2">
      <c r="B41" s="63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P41" s="66"/>
      <c r="Q41" s="66"/>
      <c r="R41" s="66"/>
      <c r="S41" s="66"/>
      <c r="T41" s="49"/>
      <c r="U41" s="66"/>
    </row>
    <row r="42" spans="1:21" ht="15" customHeight="1" x14ac:dyDescent="0.2">
      <c r="B42" s="63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P42" s="66"/>
      <c r="Q42" s="66"/>
      <c r="R42" s="66"/>
      <c r="S42" s="66"/>
      <c r="T42" s="49"/>
      <c r="U42" s="66"/>
    </row>
    <row r="43" spans="1:21" s="121" customFormat="1" ht="15" customHeight="1" x14ac:dyDescent="0.2">
      <c r="A43" s="118"/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P43" s="120"/>
      <c r="Q43" s="120"/>
      <c r="R43" s="120"/>
      <c r="S43" s="120"/>
      <c r="T43" s="122"/>
      <c r="U43" s="120"/>
    </row>
    <row r="44" spans="1:21" ht="15" customHeight="1" x14ac:dyDescent="0.2">
      <c r="B44" s="63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P44" s="86"/>
      <c r="Q44" s="86"/>
      <c r="R44" s="86"/>
      <c r="S44" s="86"/>
      <c r="U44" s="86"/>
    </row>
    <row r="45" spans="1:21" ht="15" customHeight="1" x14ac:dyDescent="0.2">
      <c r="B45" s="113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P45" s="86"/>
      <c r="Q45" s="86"/>
      <c r="R45" s="86"/>
      <c r="S45" s="86"/>
      <c r="U45" s="86"/>
    </row>
    <row r="46" spans="1:21" ht="15" customHeight="1" x14ac:dyDescent="0.2">
      <c r="A46" s="114">
        <v>2021</v>
      </c>
      <c r="B46" s="32" t="s">
        <v>154</v>
      </c>
      <c r="C46" s="111" t="s">
        <v>41</v>
      </c>
      <c r="D46" s="111" t="s">
        <v>41</v>
      </c>
      <c r="E46" s="111" t="s">
        <v>41</v>
      </c>
      <c r="F46" s="111" t="s">
        <v>41</v>
      </c>
      <c r="G46" s="111" t="s">
        <v>41</v>
      </c>
      <c r="H46" s="111" t="s">
        <v>41</v>
      </c>
      <c r="I46" s="111" t="s">
        <v>41</v>
      </c>
      <c r="J46" s="111" t="s">
        <v>41</v>
      </c>
      <c r="K46" s="111" t="s">
        <v>41</v>
      </c>
      <c r="L46" s="111" t="s">
        <v>41</v>
      </c>
      <c r="M46" s="111" t="s">
        <v>41</v>
      </c>
      <c r="N46" s="111" t="s">
        <v>41</v>
      </c>
      <c r="O46" s="20"/>
      <c r="P46" s="111" t="s">
        <v>41</v>
      </c>
      <c r="Q46" s="111" t="s">
        <v>41</v>
      </c>
      <c r="R46" s="111" t="s">
        <v>41</v>
      </c>
      <c r="S46" s="111" t="s">
        <v>41</v>
      </c>
      <c r="T46" s="20"/>
      <c r="U46" s="111" t="s">
        <v>41</v>
      </c>
    </row>
    <row r="47" spans="1:21" ht="15" customHeight="1" x14ac:dyDescent="0.2">
      <c r="A47" s="115"/>
      <c r="B47" s="37" t="s">
        <v>40</v>
      </c>
      <c r="C47" s="39">
        <v>44197</v>
      </c>
      <c r="D47" s="39">
        <f>EOMONTH(C47,0)+1</f>
        <v>44228</v>
      </c>
      <c r="E47" s="39">
        <f t="shared" ref="E47:N47" si="28">EOMONTH(D47,0)+1</f>
        <v>44256</v>
      </c>
      <c r="F47" s="39">
        <f t="shared" si="28"/>
        <v>44287</v>
      </c>
      <c r="G47" s="39">
        <f t="shared" si="28"/>
        <v>44317</v>
      </c>
      <c r="H47" s="39">
        <f t="shared" si="28"/>
        <v>44348</v>
      </c>
      <c r="I47" s="39">
        <f t="shared" si="28"/>
        <v>44378</v>
      </c>
      <c r="J47" s="39">
        <f t="shared" si="28"/>
        <v>44409</v>
      </c>
      <c r="K47" s="39">
        <f t="shared" si="28"/>
        <v>44440</v>
      </c>
      <c r="L47" s="39">
        <f t="shared" si="28"/>
        <v>44470</v>
      </c>
      <c r="M47" s="39">
        <f t="shared" si="28"/>
        <v>44501</v>
      </c>
      <c r="N47" s="39">
        <f t="shared" si="28"/>
        <v>44531</v>
      </c>
      <c r="P47" s="39" t="s">
        <v>63</v>
      </c>
      <c r="Q47" s="39" t="s">
        <v>77</v>
      </c>
      <c r="R47" s="39" t="s">
        <v>78</v>
      </c>
      <c r="S47" s="39" t="s">
        <v>79</v>
      </c>
      <c r="U47" s="39" t="s">
        <v>64</v>
      </c>
    </row>
    <row r="48" spans="1:21" s="49" customFormat="1" ht="15" customHeight="1" x14ac:dyDescent="0.2">
      <c r="A48" s="61"/>
      <c r="B48" s="49" t="s">
        <v>45</v>
      </c>
      <c r="C48" s="43">
        <f>SUM(C49:C50)</f>
        <v>613300</v>
      </c>
      <c r="D48" s="43">
        <f t="shared" ref="D48:N48" si="29">SUM(D49:D50)</f>
        <v>955200</v>
      </c>
      <c r="E48" s="43">
        <f t="shared" si="29"/>
        <v>1427000</v>
      </c>
      <c r="F48" s="43">
        <f t="shared" si="29"/>
        <v>975500</v>
      </c>
      <c r="G48" s="43">
        <f t="shared" si="29"/>
        <v>730200</v>
      </c>
      <c r="H48" s="43">
        <f t="shared" si="29"/>
        <v>1314100</v>
      </c>
      <c r="I48" s="43">
        <f t="shared" si="29"/>
        <v>871800</v>
      </c>
      <c r="J48" s="43">
        <f t="shared" si="29"/>
        <v>1212300</v>
      </c>
      <c r="K48" s="43">
        <f t="shared" si="29"/>
        <v>1194400</v>
      </c>
      <c r="L48" s="43">
        <f t="shared" si="29"/>
        <v>1163800</v>
      </c>
      <c r="M48" s="43">
        <f t="shared" si="29"/>
        <v>1523000</v>
      </c>
      <c r="N48" s="43">
        <f t="shared" si="29"/>
        <v>1832200</v>
      </c>
      <c r="P48" s="43">
        <f t="shared" ref="P48:P56" si="30">SUM($C48:$E48)</f>
        <v>2995500</v>
      </c>
      <c r="Q48" s="43">
        <f t="shared" ref="Q48:Q56" si="31">SUM($F48:$H48)</f>
        <v>3019800</v>
      </c>
      <c r="R48" s="43">
        <f t="shared" ref="R48:R56" si="32">SUM($I48:$K48)</f>
        <v>3278500</v>
      </c>
      <c r="S48" s="43">
        <f t="shared" ref="S48:S56" si="33">SUM($L48:$N48)</f>
        <v>4519000</v>
      </c>
      <c r="U48" s="43">
        <f t="shared" ref="U48:U56" si="34">SUM($P48:$S48)</f>
        <v>13812800</v>
      </c>
    </row>
    <row r="49" spans="1:21" s="49" customFormat="1" ht="15" customHeight="1" x14ac:dyDescent="0.2">
      <c r="A49" s="61"/>
      <c r="B49" s="51" t="s">
        <v>46</v>
      </c>
      <c r="C49" s="52">
        <v>450700</v>
      </c>
      <c r="D49" s="52">
        <v>735400</v>
      </c>
      <c r="E49" s="52">
        <v>1090200</v>
      </c>
      <c r="F49" s="52">
        <v>840600</v>
      </c>
      <c r="G49" s="52">
        <v>552100</v>
      </c>
      <c r="H49" s="52">
        <v>961600</v>
      </c>
      <c r="I49" s="52">
        <v>707000</v>
      </c>
      <c r="J49" s="52">
        <v>824000</v>
      </c>
      <c r="K49" s="52">
        <v>893900</v>
      </c>
      <c r="L49" s="52">
        <v>945700</v>
      </c>
      <c r="M49" s="52">
        <v>1259200</v>
      </c>
      <c r="N49" s="52">
        <v>1200400</v>
      </c>
      <c r="O49" s="58"/>
      <c r="P49" s="52">
        <f>SUM($C49:$E49)</f>
        <v>2276300</v>
      </c>
      <c r="Q49" s="52">
        <f>SUM($F49:$H49)</f>
        <v>2354300</v>
      </c>
      <c r="R49" s="52">
        <f>SUM($I49:$K49)</f>
        <v>2424900</v>
      </c>
      <c r="S49" s="52">
        <f>SUM($L49:$N49)</f>
        <v>3405300</v>
      </c>
      <c r="T49" s="58"/>
      <c r="U49" s="52">
        <f>SUM($P49:$S49)</f>
        <v>10460800</v>
      </c>
    </row>
    <row r="50" spans="1:21" s="49" customFormat="1" ht="15" customHeight="1" x14ac:dyDescent="0.2">
      <c r="A50" s="117"/>
      <c r="B50" s="51" t="s">
        <v>47</v>
      </c>
      <c r="C50" s="52">
        <v>162600</v>
      </c>
      <c r="D50" s="52">
        <v>219800</v>
      </c>
      <c r="E50" s="52">
        <v>336800</v>
      </c>
      <c r="F50" s="52">
        <v>134900</v>
      </c>
      <c r="G50" s="52">
        <v>178100</v>
      </c>
      <c r="H50" s="52">
        <v>352500</v>
      </c>
      <c r="I50" s="52">
        <v>164800</v>
      </c>
      <c r="J50" s="52">
        <v>388300</v>
      </c>
      <c r="K50" s="52">
        <v>300500</v>
      </c>
      <c r="L50" s="52">
        <v>218100</v>
      </c>
      <c r="M50" s="52">
        <v>263800</v>
      </c>
      <c r="N50" s="52">
        <v>631800</v>
      </c>
      <c r="O50" s="58"/>
      <c r="P50" s="52">
        <f t="shared" si="30"/>
        <v>719200</v>
      </c>
      <c r="Q50" s="52">
        <f t="shared" si="31"/>
        <v>665500</v>
      </c>
      <c r="R50" s="52">
        <f t="shared" si="32"/>
        <v>853600</v>
      </c>
      <c r="S50" s="52">
        <f t="shared" si="33"/>
        <v>1113700</v>
      </c>
      <c r="T50" s="58"/>
      <c r="U50" s="52">
        <f t="shared" si="34"/>
        <v>3352000</v>
      </c>
    </row>
    <row r="51" spans="1:21" s="49" customFormat="1" ht="15" customHeight="1" x14ac:dyDescent="0.2">
      <c r="A51" s="61"/>
      <c r="B51" s="49" t="s">
        <v>48</v>
      </c>
      <c r="C51" s="43">
        <f>SUM(C52:C53)</f>
        <v>537900</v>
      </c>
      <c r="D51" s="43">
        <f t="shared" ref="D51:N51" si="35">SUM(D52:D53)</f>
        <v>438900</v>
      </c>
      <c r="E51" s="43">
        <f t="shared" si="35"/>
        <v>1088000</v>
      </c>
      <c r="F51" s="43">
        <f t="shared" si="35"/>
        <v>399900</v>
      </c>
      <c r="G51" s="43">
        <f t="shared" si="35"/>
        <v>679800</v>
      </c>
      <c r="H51" s="43">
        <f t="shared" si="35"/>
        <v>866400</v>
      </c>
      <c r="I51" s="43">
        <f t="shared" si="35"/>
        <v>770900</v>
      </c>
      <c r="J51" s="43">
        <f t="shared" si="35"/>
        <v>378000</v>
      </c>
      <c r="K51" s="43">
        <f t="shared" si="35"/>
        <v>882600</v>
      </c>
      <c r="L51" s="43">
        <f t="shared" si="35"/>
        <v>732200</v>
      </c>
      <c r="M51" s="43">
        <f t="shared" si="35"/>
        <v>966500</v>
      </c>
      <c r="N51" s="43">
        <f t="shared" si="35"/>
        <v>793500</v>
      </c>
      <c r="P51" s="43">
        <f t="shared" si="30"/>
        <v>2064800</v>
      </c>
      <c r="Q51" s="43">
        <f t="shared" si="31"/>
        <v>1946100</v>
      </c>
      <c r="R51" s="43">
        <f t="shared" si="32"/>
        <v>2031500</v>
      </c>
      <c r="S51" s="43">
        <f t="shared" si="33"/>
        <v>2492200</v>
      </c>
      <c r="U51" s="43">
        <f t="shared" si="34"/>
        <v>8534600</v>
      </c>
    </row>
    <row r="52" spans="1:21" s="49" customFormat="1" ht="15" customHeight="1" x14ac:dyDescent="0.2">
      <c r="A52" s="61"/>
      <c r="B52" s="51" t="s">
        <v>46</v>
      </c>
      <c r="C52" s="52">
        <v>312800</v>
      </c>
      <c r="D52" s="52">
        <v>314400</v>
      </c>
      <c r="E52" s="52">
        <v>891800</v>
      </c>
      <c r="F52" s="52">
        <v>283600</v>
      </c>
      <c r="G52" s="52">
        <v>579900</v>
      </c>
      <c r="H52" s="52">
        <v>750700</v>
      </c>
      <c r="I52" s="52">
        <v>502000</v>
      </c>
      <c r="J52" s="52">
        <v>316700</v>
      </c>
      <c r="K52" s="52">
        <v>685300</v>
      </c>
      <c r="L52" s="52">
        <v>401600</v>
      </c>
      <c r="M52" s="52">
        <v>810700</v>
      </c>
      <c r="N52" s="52">
        <v>529200</v>
      </c>
      <c r="O52" s="58"/>
      <c r="P52" s="52">
        <f>SUM($C52:$E52)</f>
        <v>1519000</v>
      </c>
      <c r="Q52" s="52">
        <f>SUM($F52:$H52)</f>
        <v>1614200</v>
      </c>
      <c r="R52" s="52">
        <f>SUM($I52:$K52)</f>
        <v>1504000</v>
      </c>
      <c r="S52" s="52">
        <f>SUM($L52:$N52)</f>
        <v>1741500</v>
      </c>
      <c r="T52" s="58"/>
      <c r="U52" s="52">
        <f>SUM($P52:$S52)</f>
        <v>6378700</v>
      </c>
    </row>
    <row r="53" spans="1:21" s="49" customFormat="1" ht="15" customHeight="1" x14ac:dyDescent="0.2">
      <c r="A53" s="61"/>
      <c r="B53" s="51" t="s">
        <v>47</v>
      </c>
      <c r="C53" s="52">
        <v>225100</v>
      </c>
      <c r="D53" s="52">
        <v>124500</v>
      </c>
      <c r="E53" s="52">
        <v>196200</v>
      </c>
      <c r="F53" s="52">
        <v>116300</v>
      </c>
      <c r="G53" s="52">
        <v>99900</v>
      </c>
      <c r="H53" s="52">
        <v>115700</v>
      </c>
      <c r="I53" s="52">
        <v>268900</v>
      </c>
      <c r="J53" s="52">
        <v>61300</v>
      </c>
      <c r="K53" s="52">
        <v>197300</v>
      </c>
      <c r="L53" s="52">
        <v>330600</v>
      </c>
      <c r="M53" s="52">
        <v>155800</v>
      </c>
      <c r="N53" s="52">
        <v>264300</v>
      </c>
      <c r="O53" s="58"/>
      <c r="P53" s="52">
        <f t="shared" si="30"/>
        <v>545800</v>
      </c>
      <c r="Q53" s="52">
        <f t="shared" si="31"/>
        <v>331900</v>
      </c>
      <c r="R53" s="52">
        <f t="shared" si="32"/>
        <v>527500</v>
      </c>
      <c r="S53" s="52">
        <f t="shared" si="33"/>
        <v>750700</v>
      </c>
      <c r="T53" s="58"/>
      <c r="U53" s="52">
        <f t="shared" si="34"/>
        <v>2155900</v>
      </c>
    </row>
    <row r="54" spans="1:21" s="49" customFormat="1" ht="15" customHeight="1" thickBot="1" x14ac:dyDescent="0.25">
      <c r="A54" s="61"/>
      <c r="B54" s="49" t="s">
        <v>49</v>
      </c>
      <c r="C54" s="43">
        <v>131600</v>
      </c>
      <c r="D54" s="43">
        <v>208500</v>
      </c>
      <c r="E54" s="43">
        <v>444400</v>
      </c>
      <c r="F54" s="43">
        <v>95900</v>
      </c>
      <c r="G54" s="43">
        <v>205200</v>
      </c>
      <c r="H54" s="43">
        <v>365500</v>
      </c>
      <c r="I54" s="43">
        <v>133800</v>
      </c>
      <c r="J54" s="43">
        <v>265900</v>
      </c>
      <c r="K54" s="43">
        <v>416700</v>
      </c>
      <c r="L54" s="43">
        <v>273600</v>
      </c>
      <c r="M54" s="43">
        <v>151100</v>
      </c>
      <c r="N54" s="43">
        <v>365200</v>
      </c>
      <c r="P54" s="43">
        <f t="shared" si="30"/>
        <v>784500</v>
      </c>
      <c r="Q54" s="43">
        <f t="shared" si="31"/>
        <v>666600</v>
      </c>
      <c r="R54" s="43">
        <f t="shared" si="32"/>
        <v>816400</v>
      </c>
      <c r="S54" s="43">
        <f t="shared" si="33"/>
        <v>789900</v>
      </c>
      <c r="U54" s="43">
        <f t="shared" si="34"/>
        <v>3057400</v>
      </c>
    </row>
    <row r="55" spans="1:21" s="49" customFormat="1" ht="15" customHeight="1" x14ac:dyDescent="0.2">
      <c r="A55" s="61"/>
      <c r="B55" s="62" t="s">
        <v>62</v>
      </c>
      <c r="C55" s="64">
        <f t="shared" ref="C55:N55" si="36">C48+C51+C54</f>
        <v>1282800</v>
      </c>
      <c r="D55" s="64">
        <f t="shared" si="36"/>
        <v>1602600</v>
      </c>
      <c r="E55" s="64">
        <f t="shared" si="36"/>
        <v>2959400</v>
      </c>
      <c r="F55" s="64">
        <f t="shared" si="36"/>
        <v>1471300</v>
      </c>
      <c r="G55" s="64">
        <f t="shared" si="36"/>
        <v>1615200</v>
      </c>
      <c r="H55" s="64">
        <f t="shared" si="36"/>
        <v>2546000</v>
      </c>
      <c r="I55" s="64">
        <f t="shared" si="36"/>
        <v>1776500</v>
      </c>
      <c r="J55" s="64">
        <f t="shared" si="36"/>
        <v>1856200</v>
      </c>
      <c r="K55" s="64">
        <f t="shared" si="36"/>
        <v>2493700</v>
      </c>
      <c r="L55" s="64">
        <f t="shared" si="36"/>
        <v>2169600</v>
      </c>
      <c r="M55" s="64">
        <f t="shared" si="36"/>
        <v>2640600</v>
      </c>
      <c r="N55" s="64">
        <f t="shared" si="36"/>
        <v>2990900</v>
      </c>
      <c r="P55" s="64">
        <f t="shared" si="30"/>
        <v>5844800</v>
      </c>
      <c r="Q55" s="64">
        <f t="shared" si="31"/>
        <v>5632500</v>
      </c>
      <c r="R55" s="64">
        <f t="shared" si="32"/>
        <v>6126400</v>
      </c>
      <c r="S55" s="64">
        <f t="shared" si="33"/>
        <v>7801100</v>
      </c>
      <c r="U55" s="64">
        <f t="shared" si="34"/>
        <v>25404800</v>
      </c>
    </row>
    <row r="56" spans="1:21" s="49" customFormat="1" ht="15" customHeight="1" x14ac:dyDescent="0.2">
      <c r="A56" s="61"/>
      <c r="B56" s="63" t="s">
        <v>151</v>
      </c>
      <c r="C56" s="66">
        <f t="shared" ref="C56:N56" si="37">C49+C52+C54</f>
        <v>895100</v>
      </c>
      <c r="D56" s="66">
        <f t="shared" si="37"/>
        <v>1258300</v>
      </c>
      <c r="E56" s="66">
        <f t="shared" si="37"/>
        <v>2426400</v>
      </c>
      <c r="F56" s="66">
        <f t="shared" si="37"/>
        <v>1220100</v>
      </c>
      <c r="G56" s="66">
        <f t="shared" si="37"/>
        <v>1337200</v>
      </c>
      <c r="H56" s="66">
        <f t="shared" si="37"/>
        <v>2077800</v>
      </c>
      <c r="I56" s="66">
        <f t="shared" si="37"/>
        <v>1342800</v>
      </c>
      <c r="J56" s="66">
        <f t="shared" si="37"/>
        <v>1406600</v>
      </c>
      <c r="K56" s="66">
        <f t="shared" si="37"/>
        <v>1995900</v>
      </c>
      <c r="L56" s="66">
        <f t="shared" si="37"/>
        <v>1620900</v>
      </c>
      <c r="M56" s="66">
        <f t="shared" si="37"/>
        <v>2221000</v>
      </c>
      <c r="N56" s="66">
        <f t="shared" si="37"/>
        <v>2094800</v>
      </c>
      <c r="P56" s="66">
        <f t="shared" si="30"/>
        <v>4579800</v>
      </c>
      <c r="Q56" s="66">
        <f t="shared" si="31"/>
        <v>4635100</v>
      </c>
      <c r="R56" s="66">
        <f t="shared" si="32"/>
        <v>4745300</v>
      </c>
      <c r="S56" s="66">
        <f t="shared" si="33"/>
        <v>5936700</v>
      </c>
      <c r="U56" s="66">
        <f t="shared" si="34"/>
        <v>19896900</v>
      </c>
    </row>
    <row r="57" spans="1:21" s="49" customFormat="1" ht="15" customHeight="1" x14ac:dyDescent="0.2">
      <c r="A57" s="61"/>
      <c r="B57" s="63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P57" s="66"/>
      <c r="Q57" s="66"/>
      <c r="R57" s="66"/>
      <c r="S57" s="66"/>
      <c r="U57" s="66"/>
    </row>
    <row r="58" spans="1:21" ht="15" customHeight="1" x14ac:dyDescent="0.2">
      <c r="A58" s="114">
        <v>2021</v>
      </c>
      <c r="B58" s="32" t="s">
        <v>155</v>
      </c>
      <c r="C58" s="111" t="s">
        <v>42</v>
      </c>
      <c r="D58" s="111" t="s">
        <v>42</v>
      </c>
      <c r="E58" s="111" t="s">
        <v>42</v>
      </c>
      <c r="F58" s="111" t="s">
        <v>42</v>
      </c>
      <c r="G58" s="111" t="s">
        <v>42</v>
      </c>
      <c r="H58" s="111" t="s">
        <v>42</v>
      </c>
      <c r="I58" s="111" t="s">
        <v>42</v>
      </c>
      <c r="J58" s="111" t="s">
        <v>42</v>
      </c>
      <c r="K58" s="111" t="s">
        <v>42</v>
      </c>
      <c r="L58" s="111" t="s">
        <v>42</v>
      </c>
      <c r="M58" s="111" t="s">
        <v>42</v>
      </c>
      <c r="N58" s="111" t="s">
        <v>42</v>
      </c>
      <c r="O58" s="20"/>
      <c r="P58" s="111" t="s">
        <v>42</v>
      </c>
      <c r="Q58" s="111" t="s">
        <v>42</v>
      </c>
      <c r="R58" s="111" t="s">
        <v>42</v>
      </c>
      <c r="S58" s="111" t="s">
        <v>42</v>
      </c>
      <c r="T58" s="20"/>
      <c r="U58" s="111" t="s">
        <v>42</v>
      </c>
    </row>
    <row r="59" spans="1:21" ht="15" customHeight="1" x14ac:dyDescent="0.2">
      <c r="A59" s="115"/>
      <c r="B59" s="37" t="s">
        <v>40</v>
      </c>
      <c r="C59" s="39">
        <v>44197</v>
      </c>
      <c r="D59" s="39">
        <f t="shared" ref="D59:N59" si="38">EOMONTH(C59,0)+1</f>
        <v>44228</v>
      </c>
      <c r="E59" s="39">
        <f t="shared" si="38"/>
        <v>44256</v>
      </c>
      <c r="F59" s="39">
        <f t="shared" si="38"/>
        <v>44287</v>
      </c>
      <c r="G59" s="39">
        <f t="shared" si="38"/>
        <v>44317</v>
      </c>
      <c r="H59" s="39">
        <f t="shared" si="38"/>
        <v>44348</v>
      </c>
      <c r="I59" s="39">
        <f t="shared" si="38"/>
        <v>44378</v>
      </c>
      <c r="J59" s="39">
        <f t="shared" si="38"/>
        <v>44409</v>
      </c>
      <c r="K59" s="39">
        <f t="shared" si="38"/>
        <v>44440</v>
      </c>
      <c r="L59" s="39">
        <f t="shared" si="38"/>
        <v>44470</v>
      </c>
      <c r="M59" s="39">
        <f t="shared" si="38"/>
        <v>44501</v>
      </c>
      <c r="N59" s="39">
        <f t="shared" si="38"/>
        <v>44531</v>
      </c>
      <c r="P59" s="39" t="s">
        <v>63</v>
      </c>
      <c r="Q59" s="39" t="s">
        <v>77</v>
      </c>
      <c r="R59" s="39" t="s">
        <v>78</v>
      </c>
      <c r="S59" s="39" t="s">
        <v>79</v>
      </c>
      <c r="U59" s="39" t="s">
        <v>64</v>
      </c>
    </row>
    <row r="60" spans="1:21" s="49" customFormat="1" ht="15" customHeight="1" x14ac:dyDescent="0.2">
      <c r="A60" s="61"/>
      <c r="B60" s="49" t="s">
        <v>45</v>
      </c>
      <c r="C60" s="43">
        <v>940612.31031025888</v>
      </c>
      <c r="D60" s="43">
        <v>1358527.6509472106</v>
      </c>
      <c r="E60" s="43">
        <v>1146880.9752889099</v>
      </c>
      <c r="F60" s="43">
        <v>1343022.7909161965</v>
      </c>
      <c r="G60" s="43">
        <v>1282519.9436478454</v>
      </c>
      <c r="H60" s="43">
        <v>1087754.0790816967</v>
      </c>
      <c r="I60" s="43">
        <v>869287.9106310159</v>
      </c>
      <c r="J60" s="43">
        <v>1214890.2870956792</v>
      </c>
      <c r="K60" s="43">
        <v>962673.04640012817</v>
      </c>
      <c r="L60" s="43">
        <v>986435.42632282444</v>
      </c>
      <c r="M60" s="43">
        <v>1095743.1942096492</v>
      </c>
      <c r="N60" s="43">
        <v>1226414.4622528336</v>
      </c>
      <c r="P60" s="43">
        <f>SUM($C60:$E60)</f>
        <v>3446020.9365463792</v>
      </c>
      <c r="Q60" s="43">
        <f>SUM($F60:$H60)</f>
        <v>3713296.8136457382</v>
      </c>
      <c r="R60" s="43">
        <f>SUM($I60:$K60)</f>
        <v>3046851.2441268233</v>
      </c>
      <c r="S60" s="43">
        <f>SUM($L60:$N60)</f>
        <v>3308593.0827853074</v>
      </c>
      <c r="U60" s="43">
        <f>SUM($P60:$S60)</f>
        <v>13514762.077104248</v>
      </c>
    </row>
    <row r="61" spans="1:21" s="49" customFormat="1" ht="15" customHeight="1" x14ac:dyDescent="0.2">
      <c r="A61" s="61"/>
      <c r="B61" s="51" t="s">
        <v>46</v>
      </c>
      <c r="C61" s="52">
        <v>691234.25445431867</v>
      </c>
      <c r="D61" s="52">
        <v>1045918.3778335205</v>
      </c>
      <c r="E61" s="52">
        <v>876194.56149962824</v>
      </c>
      <c r="F61" s="52">
        <v>1157298.7781077959</v>
      </c>
      <c r="G61" s="52">
        <v>969705.91740341741</v>
      </c>
      <c r="H61" s="52">
        <v>795970.1106802827</v>
      </c>
      <c r="I61" s="52">
        <v>704962.78139037418</v>
      </c>
      <c r="J61" s="52">
        <v>825760.61747656483</v>
      </c>
      <c r="K61" s="52">
        <v>720473.40604242682</v>
      </c>
      <c r="L61" s="52">
        <v>801574.13874677347</v>
      </c>
      <c r="M61" s="52">
        <v>905948.67376808298</v>
      </c>
      <c r="N61" s="52">
        <v>803508.30721990042</v>
      </c>
      <c r="O61" s="58"/>
      <c r="P61" s="52">
        <f>SUM($C61:$E61)</f>
        <v>2613347.1937874677</v>
      </c>
      <c r="Q61" s="52">
        <f>SUM($F61:$H61)</f>
        <v>2922974.8061914961</v>
      </c>
      <c r="R61" s="52">
        <f>SUM($I61:$K61)</f>
        <v>2251196.8049093657</v>
      </c>
      <c r="S61" s="52">
        <f>SUM($L61:$N61)</f>
        <v>2511031.1197347566</v>
      </c>
      <c r="T61" s="58"/>
      <c r="U61" s="52">
        <f>SUM($P61:$S61)</f>
        <v>10298549.924623085</v>
      </c>
    </row>
    <row r="62" spans="1:21" s="49" customFormat="1" ht="15" customHeight="1" x14ac:dyDescent="0.2">
      <c r="A62" s="61"/>
      <c r="B62" s="51" t="s">
        <v>47</v>
      </c>
      <c r="C62" s="52">
        <v>249378.05585594013</v>
      </c>
      <c r="D62" s="52">
        <v>312609.2731136902</v>
      </c>
      <c r="E62" s="52">
        <v>270686.41378928162</v>
      </c>
      <c r="F62" s="52">
        <v>185724.01280840073</v>
      </c>
      <c r="G62" s="52">
        <v>312814.02624442789</v>
      </c>
      <c r="H62" s="52">
        <v>291783.96840141393</v>
      </c>
      <c r="I62" s="52">
        <v>164325.12924064169</v>
      </c>
      <c r="J62" s="52">
        <v>389129.66961911425</v>
      </c>
      <c r="K62" s="52">
        <v>242199.64035770137</v>
      </c>
      <c r="L62" s="52">
        <v>184861.28757605088</v>
      </c>
      <c r="M62" s="52">
        <v>189794.5204415663</v>
      </c>
      <c r="N62" s="52">
        <v>422906.15503293328</v>
      </c>
      <c r="O62" s="58"/>
      <c r="P62" s="52">
        <f t="shared" ref="P62:P68" si="39">SUM($C62:$E62)</f>
        <v>832673.74275891192</v>
      </c>
      <c r="Q62" s="52">
        <f t="shared" ref="Q62:Q68" si="40">SUM($F62:$H62)</f>
        <v>790322.00745424256</v>
      </c>
      <c r="R62" s="52">
        <f t="shared" ref="R62:R68" si="41">SUM($I62:$K62)</f>
        <v>795654.43921745731</v>
      </c>
      <c r="S62" s="52">
        <f t="shared" ref="S62:S68" si="42">SUM($L62:$N62)</f>
        <v>797561.96305055055</v>
      </c>
      <c r="T62" s="58"/>
      <c r="U62" s="52">
        <f t="shared" ref="U62:U68" si="43">SUM($P62:$S62)</f>
        <v>3216212.1524811629</v>
      </c>
    </row>
    <row r="63" spans="1:21" s="49" customFormat="1" ht="15" customHeight="1" x14ac:dyDescent="0.2">
      <c r="A63" s="61"/>
      <c r="B63" s="49" t="s">
        <v>48</v>
      </c>
      <c r="C63" s="43">
        <v>818908.89475092199</v>
      </c>
      <c r="D63" s="43">
        <v>736065.91017993365</v>
      </c>
      <c r="E63" s="43">
        <v>1013662.2257069154</v>
      </c>
      <c r="F63" s="43">
        <v>602699.44127494155</v>
      </c>
      <c r="G63" s="43">
        <v>1058030.2944283211</v>
      </c>
      <c r="H63" s="43">
        <v>781430.51101804408</v>
      </c>
      <c r="I63" s="43">
        <v>860882.92984842206</v>
      </c>
      <c r="J63" s="43">
        <v>459387.34118266596</v>
      </c>
      <c r="K63" s="43">
        <v>574176.45802628947</v>
      </c>
      <c r="L63" s="43">
        <v>667808.76692153432</v>
      </c>
      <c r="M63" s="43">
        <v>822818.1902420749</v>
      </c>
      <c r="N63" s="43">
        <v>639072.94707782799</v>
      </c>
      <c r="P63" s="43">
        <f t="shared" si="39"/>
        <v>2568637.0306377709</v>
      </c>
      <c r="Q63" s="43">
        <f t="shared" si="40"/>
        <v>2442160.2467213068</v>
      </c>
      <c r="R63" s="43">
        <f t="shared" si="41"/>
        <v>1894446.7290573774</v>
      </c>
      <c r="S63" s="43">
        <f t="shared" si="42"/>
        <v>2129699.9042414371</v>
      </c>
      <c r="U63" s="43">
        <f t="shared" si="43"/>
        <v>9034943.910657892</v>
      </c>
    </row>
    <row r="64" spans="1:21" s="49" customFormat="1" ht="15" customHeight="1" x14ac:dyDescent="0.2">
      <c r="A64" s="61"/>
      <c r="B64" s="51" t="s">
        <v>46</v>
      </c>
      <c r="C64" s="52">
        <v>476212.49726359622</v>
      </c>
      <c r="D64" s="52">
        <v>527270.72718289169</v>
      </c>
      <c r="E64" s="52">
        <v>830867.62213734118</v>
      </c>
      <c r="F64" s="52">
        <v>427420.75905369699</v>
      </c>
      <c r="G64" s="52">
        <v>902547.46651806915</v>
      </c>
      <c r="H64" s="52">
        <v>677077.42915656243</v>
      </c>
      <c r="I64" s="52">
        <v>560595.70733416511</v>
      </c>
      <c r="J64" s="52">
        <v>384888.8120437839</v>
      </c>
      <c r="K64" s="52">
        <v>445822.7132171042</v>
      </c>
      <c r="L64" s="52">
        <v>366282.43757947028</v>
      </c>
      <c r="M64" s="52">
        <v>690179.7277074497</v>
      </c>
      <c r="N64" s="52">
        <v>426209.70837250986</v>
      </c>
      <c r="O64" s="58"/>
      <c r="P64" s="52">
        <f>SUM($C64:$E64)</f>
        <v>1834350.846583829</v>
      </c>
      <c r="Q64" s="52">
        <f>SUM($F64:$H64)</f>
        <v>2007045.6547283283</v>
      </c>
      <c r="R64" s="52">
        <f>SUM($I64:$K64)</f>
        <v>1391307.232595053</v>
      </c>
      <c r="S64" s="52">
        <f>SUM($L64:$N64)</f>
        <v>1482671.8736594298</v>
      </c>
      <c r="T64" s="58"/>
      <c r="U64" s="52">
        <f>SUM($P64:$S64)</f>
        <v>6715375.6075666398</v>
      </c>
    </row>
    <row r="65" spans="1:21" s="49" customFormat="1" ht="15" customHeight="1" x14ac:dyDescent="0.2">
      <c r="A65" s="61"/>
      <c r="B65" s="51" t="s">
        <v>47</v>
      </c>
      <c r="C65" s="52">
        <v>342696.39748732577</v>
      </c>
      <c r="D65" s="52">
        <v>208795.18299704199</v>
      </c>
      <c r="E65" s="52">
        <v>182794.60356957425</v>
      </c>
      <c r="F65" s="52">
        <v>175278.68222124455</v>
      </c>
      <c r="G65" s="52">
        <v>155482.82791025194</v>
      </c>
      <c r="H65" s="52">
        <v>104353.08186148165</v>
      </c>
      <c r="I65" s="52">
        <v>300287.22251425695</v>
      </c>
      <c r="J65" s="52">
        <v>74498.529138882062</v>
      </c>
      <c r="K65" s="52">
        <v>128353.74480918527</v>
      </c>
      <c r="L65" s="52">
        <v>301526.32934206398</v>
      </c>
      <c r="M65" s="52">
        <v>132638.4625346252</v>
      </c>
      <c r="N65" s="52">
        <v>212863.23870531816</v>
      </c>
      <c r="O65" s="58"/>
      <c r="P65" s="52">
        <f t="shared" si="39"/>
        <v>734286.1840539421</v>
      </c>
      <c r="Q65" s="52">
        <f t="shared" si="40"/>
        <v>435114.59199297812</v>
      </c>
      <c r="R65" s="52">
        <f t="shared" si="41"/>
        <v>503139.49646232428</v>
      </c>
      <c r="S65" s="52">
        <f t="shared" si="42"/>
        <v>647028.03058200737</v>
      </c>
      <c r="T65" s="58"/>
      <c r="U65" s="52">
        <f t="shared" si="43"/>
        <v>2319568.3030912518</v>
      </c>
    </row>
    <row r="66" spans="1:21" s="49" customFormat="1" ht="15" customHeight="1" thickBot="1" x14ac:dyDescent="0.25">
      <c r="A66" s="61"/>
      <c r="B66" s="49" t="s">
        <v>49</v>
      </c>
      <c r="C66" s="43">
        <v>200350.27058788127</v>
      </c>
      <c r="D66" s="43">
        <v>311438.69557448151</v>
      </c>
      <c r="E66" s="43">
        <v>399657.07798857952</v>
      </c>
      <c r="F66" s="43">
        <v>135345.45135172707</v>
      </c>
      <c r="G66" s="43">
        <v>347032.27887946507</v>
      </c>
      <c r="H66" s="43">
        <v>320791.34931614675</v>
      </c>
      <c r="I66" s="43">
        <v>142265.89343910752</v>
      </c>
      <c r="J66" s="43">
        <v>287013.35884619493</v>
      </c>
      <c r="K66" s="43">
        <v>298830.37977133371</v>
      </c>
      <c r="L66" s="43">
        <v>237614.4000170893</v>
      </c>
      <c r="M66" s="43">
        <v>122744.99430709209</v>
      </c>
      <c r="N66" s="43">
        <v>271424.68340198015</v>
      </c>
      <c r="P66" s="43">
        <f t="shared" si="39"/>
        <v>911446.04415094224</v>
      </c>
      <c r="Q66" s="43">
        <f t="shared" si="40"/>
        <v>803169.07954733889</v>
      </c>
      <c r="R66" s="43">
        <f t="shared" si="41"/>
        <v>728109.63205663615</v>
      </c>
      <c r="S66" s="43">
        <f t="shared" si="42"/>
        <v>631784.07772616157</v>
      </c>
      <c r="U66" s="43">
        <f t="shared" si="43"/>
        <v>3074508.833481079</v>
      </c>
    </row>
    <row r="67" spans="1:21" s="49" customFormat="1" ht="15" customHeight="1" x14ac:dyDescent="0.2">
      <c r="A67" s="61"/>
      <c r="B67" s="62" t="s">
        <v>62</v>
      </c>
      <c r="C67" s="64">
        <f t="shared" ref="C67:N67" si="44">C60+C63+C66</f>
        <v>1959871.4756490623</v>
      </c>
      <c r="D67" s="64">
        <f t="shared" si="44"/>
        <v>2406032.2567016259</v>
      </c>
      <c r="E67" s="64">
        <f t="shared" si="44"/>
        <v>2560200.2789844046</v>
      </c>
      <c r="F67" s="64">
        <f t="shared" si="44"/>
        <v>2081067.6835428651</v>
      </c>
      <c r="G67" s="64">
        <f t="shared" si="44"/>
        <v>2687582.5169556313</v>
      </c>
      <c r="H67" s="64">
        <f t="shared" si="44"/>
        <v>2189975.9394158875</v>
      </c>
      <c r="I67" s="64">
        <f t="shared" si="44"/>
        <v>1872436.7339185455</v>
      </c>
      <c r="J67" s="64">
        <f t="shared" si="44"/>
        <v>1961290.9871245399</v>
      </c>
      <c r="K67" s="64">
        <f t="shared" si="44"/>
        <v>1835679.8841977513</v>
      </c>
      <c r="L67" s="64">
        <f t="shared" si="44"/>
        <v>1891858.593261448</v>
      </c>
      <c r="M67" s="64">
        <f t="shared" si="44"/>
        <v>2041306.3787588163</v>
      </c>
      <c r="N67" s="64">
        <f t="shared" si="44"/>
        <v>2136912.0927326418</v>
      </c>
      <c r="P67" s="64">
        <f t="shared" si="39"/>
        <v>6926104.0113350935</v>
      </c>
      <c r="Q67" s="64">
        <f t="shared" si="40"/>
        <v>6958626.1399143841</v>
      </c>
      <c r="R67" s="64">
        <f t="shared" si="41"/>
        <v>5669407.6052408367</v>
      </c>
      <c r="S67" s="64">
        <f t="shared" si="42"/>
        <v>6070077.0647529066</v>
      </c>
      <c r="U67" s="64">
        <f t="shared" si="43"/>
        <v>25624214.821243219</v>
      </c>
    </row>
    <row r="68" spans="1:21" s="49" customFormat="1" ht="15" customHeight="1" x14ac:dyDescent="0.2">
      <c r="A68" s="61"/>
      <c r="B68" s="63" t="s">
        <v>151</v>
      </c>
      <c r="C68" s="66">
        <f t="shared" ref="C68:N68" si="45">C61+C64+C66</f>
        <v>1367797.0223057962</v>
      </c>
      <c r="D68" s="66">
        <f t="shared" si="45"/>
        <v>1884627.8005908937</v>
      </c>
      <c r="E68" s="66">
        <f t="shared" si="45"/>
        <v>2106719.2616255488</v>
      </c>
      <c r="F68" s="66">
        <f t="shared" si="45"/>
        <v>1720064.9885132199</v>
      </c>
      <c r="G68" s="66">
        <f t="shared" si="45"/>
        <v>2219285.6628009519</v>
      </c>
      <c r="H68" s="66">
        <f t="shared" si="45"/>
        <v>1793838.8891529918</v>
      </c>
      <c r="I68" s="66">
        <f t="shared" si="45"/>
        <v>1407824.3821636469</v>
      </c>
      <c r="J68" s="66">
        <f t="shared" si="45"/>
        <v>1497662.7883665436</v>
      </c>
      <c r="K68" s="66">
        <f t="shared" si="45"/>
        <v>1465126.4990308648</v>
      </c>
      <c r="L68" s="66">
        <f t="shared" si="45"/>
        <v>1405470.976343333</v>
      </c>
      <c r="M68" s="66">
        <f t="shared" si="45"/>
        <v>1718873.3957826248</v>
      </c>
      <c r="N68" s="66">
        <f t="shared" si="45"/>
        <v>1501142.6989943904</v>
      </c>
      <c r="P68" s="66">
        <f t="shared" si="39"/>
        <v>5359144.0845222389</v>
      </c>
      <c r="Q68" s="66">
        <f t="shared" si="40"/>
        <v>5733189.5404671635</v>
      </c>
      <c r="R68" s="66">
        <f t="shared" si="41"/>
        <v>4370613.6695610555</v>
      </c>
      <c r="S68" s="66">
        <f t="shared" si="42"/>
        <v>4625487.0711203488</v>
      </c>
      <c r="U68" s="66">
        <f t="shared" si="43"/>
        <v>20088434.365670804</v>
      </c>
    </row>
    <row r="69" spans="1:21" s="49" customFormat="1" ht="15" customHeight="1" x14ac:dyDescent="0.2">
      <c r="A69" s="61"/>
      <c r="B69" s="63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P69" s="66"/>
      <c r="Q69" s="66"/>
      <c r="R69" s="66"/>
      <c r="S69" s="66"/>
      <c r="U69" s="66"/>
    </row>
    <row r="71" spans="1:21" ht="15" customHeight="1" x14ac:dyDescent="0.2">
      <c r="A71" s="114">
        <v>2021</v>
      </c>
      <c r="B71" s="123" t="s">
        <v>156</v>
      </c>
      <c r="C71" s="111" t="s">
        <v>41</v>
      </c>
      <c r="D71" s="111" t="s">
        <v>41</v>
      </c>
      <c r="E71" s="111" t="s">
        <v>41</v>
      </c>
      <c r="F71" s="111" t="s">
        <v>41</v>
      </c>
      <c r="G71" s="111" t="s">
        <v>41</v>
      </c>
      <c r="H71" s="111" t="s">
        <v>41</v>
      </c>
      <c r="I71" s="111" t="s">
        <v>41</v>
      </c>
      <c r="J71" s="111" t="s">
        <v>41</v>
      </c>
      <c r="K71" s="111" t="s">
        <v>41</v>
      </c>
      <c r="L71" s="111" t="s">
        <v>41</v>
      </c>
      <c r="M71" s="111" t="s">
        <v>41</v>
      </c>
      <c r="N71" s="111" t="s">
        <v>41</v>
      </c>
      <c r="O71" s="20"/>
      <c r="P71" s="111" t="s">
        <v>41</v>
      </c>
      <c r="Q71" s="111" t="s">
        <v>41</v>
      </c>
      <c r="R71" s="111" t="s">
        <v>41</v>
      </c>
      <c r="S71" s="111" t="s">
        <v>41</v>
      </c>
      <c r="T71" s="20"/>
      <c r="U71" s="111" t="s">
        <v>41</v>
      </c>
    </row>
    <row r="72" spans="1:21" ht="15" customHeight="1" x14ac:dyDescent="0.2">
      <c r="A72" s="115"/>
      <c r="B72" s="37" t="s">
        <v>40</v>
      </c>
      <c r="C72" s="39">
        <v>44197</v>
      </c>
      <c r="D72" s="39">
        <f>EOMONTH(C72,0)+1</f>
        <v>44228</v>
      </c>
      <c r="E72" s="39">
        <f t="shared" ref="E72:N72" si="46">EOMONTH(D72,0)+1</f>
        <v>44256</v>
      </c>
      <c r="F72" s="39">
        <f t="shared" si="46"/>
        <v>44287</v>
      </c>
      <c r="G72" s="39">
        <f t="shared" si="46"/>
        <v>44317</v>
      </c>
      <c r="H72" s="39">
        <f t="shared" si="46"/>
        <v>44348</v>
      </c>
      <c r="I72" s="39">
        <f t="shared" si="46"/>
        <v>44378</v>
      </c>
      <c r="J72" s="39">
        <f t="shared" si="46"/>
        <v>44409</v>
      </c>
      <c r="K72" s="39">
        <f t="shared" si="46"/>
        <v>44440</v>
      </c>
      <c r="L72" s="39">
        <f t="shared" si="46"/>
        <v>44470</v>
      </c>
      <c r="M72" s="39">
        <f t="shared" si="46"/>
        <v>44501</v>
      </c>
      <c r="N72" s="39">
        <f t="shared" si="46"/>
        <v>44531</v>
      </c>
      <c r="P72" s="39" t="s">
        <v>63</v>
      </c>
      <c r="Q72" s="39" t="s">
        <v>77</v>
      </c>
      <c r="R72" s="39" t="s">
        <v>78</v>
      </c>
      <c r="S72" s="39" t="s">
        <v>79</v>
      </c>
      <c r="U72" s="39" t="s">
        <v>64</v>
      </c>
    </row>
    <row r="73" spans="1:21" s="49" customFormat="1" ht="15" customHeight="1" x14ac:dyDescent="0.2">
      <c r="A73" s="61"/>
      <c r="B73" s="49" t="s">
        <v>45</v>
      </c>
      <c r="C73" s="43">
        <f>SUM(C74:C75)</f>
        <v>613300</v>
      </c>
      <c r="D73" s="43">
        <f t="shared" ref="D73:N73" si="47">SUM(D74:D75)</f>
        <v>955200</v>
      </c>
      <c r="E73" s="43">
        <f t="shared" si="47"/>
        <v>1427000</v>
      </c>
      <c r="F73" s="43">
        <f t="shared" si="47"/>
        <v>975500</v>
      </c>
      <c r="G73" s="43">
        <f t="shared" si="47"/>
        <v>730200</v>
      </c>
      <c r="H73" s="43">
        <f t="shared" si="47"/>
        <v>1314100</v>
      </c>
      <c r="I73" s="43">
        <f t="shared" si="47"/>
        <v>871800</v>
      </c>
      <c r="J73" s="43">
        <f t="shared" si="47"/>
        <v>1212300</v>
      </c>
      <c r="K73" s="43">
        <f t="shared" si="47"/>
        <v>1194400</v>
      </c>
      <c r="L73" s="43">
        <f t="shared" si="47"/>
        <v>1163800</v>
      </c>
      <c r="M73" s="43">
        <f t="shared" si="47"/>
        <v>1523000</v>
      </c>
      <c r="N73" s="43">
        <f t="shared" si="47"/>
        <v>1832200</v>
      </c>
      <c r="P73" s="43">
        <f t="shared" ref="P73:P81" si="48">SUM($C73:$E73)</f>
        <v>2995500</v>
      </c>
      <c r="Q73" s="43">
        <f t="shared" ref="Q73:Q81" si="49">SUM($F73:$H73)</f>
        <v>3019800</v>
      </c>
      <c r="R73" s="43">
        <f t="shared" ref="R73:R81" si="50">SUM($I73:$K73)</f>
        <v>3278500</v>
      </c>
      <c r="S73" s="43">
        <f t="shared" ref="S73:S81" si="51">SUM($L73:$N73)</f>
        <v>4519000</v>
      </c>
      <c r="U73" s="43">
        <f t="shared" ref="U73:U81" si="52">SUM($P73:$S73)</f>
        <v>13812800</v>
      </c>
    </row>
    <row r="74" spans="1:21" s="49" customFormat="1" ht="15" customHeight="1" x14ac:dyDescent="0.2">
      <c r="A74" s="61"/>
      <c r="B74" s="51" t="s">
        <v>46</v>
      </c>
      <c r="C74" s="52">
        <v>450700</v>
      </c>
      <c r="D74" s="52">
        <v>735400</v>
      </c>
      <c r="E74" s="52">
        <v>1090200</v>
      </c>
      <c r="F74" s="52">
        <v>840600</v>
      </c>
      <c r="G74" s="52">
        <v>552100</v>
      </c>
      <c r="H74" s="52">
        <v>961600</v>
      </c>
      <c r="I74" s="52">
        <v>707000</v>
      </c>
      <c r="J74" s="52">
        <v>824000</v>
      </c>
      <c r="K74" s="52">
        <v>893900</v>
      </c>
      <c r="L74" s="52">
        <v>945700</v>
      </c>
      <c r="M74" s="52">
        <v>1259200</v>
      </c>
      <c r="N74" s="52">
        <v>1200400</v>
      </c>
      <c r="O74" s="58"/>
      <c r="P74" s="52">
        <f>SUM($C74:$E74)</f>
        <v>2276300</v>
      </c>
      <c r="Q74" s="52">
        <f>SUM($F74:$H74)</f>
        <v>2354300</v>
      </c>
      <c r="R74" s="52">
        <f>SUM($I74:$K74)</f>
        <v>2424900</v>
      </c>
      <c r="S74" s="52">
        <f>SUM($L74:$N74)</f>
        <v>3405300</v>
      </c>
      <c r="T74" s="58"/>
      <c r="U74" s="52">
        <f>SUM($P74:$S74)</f>
        <v>10460800</v>
      </c>
    </row>
    <row r="75" spans="1:21" s="49" customFormat="1" ht="15" customHeight="1" x14ac:dyDescent="0.2">
      <c r="A75" s="61"/>
      <c r="B75" s="51" t="s">
        <v>47</v>
      </c>
      <c r="C75" s="52">
        <v>162600</v>
      </c>
      <c r="D75" s="52">
        <v>219800</v>
      </c>
      <c r="E75" s="52">
        <v>336800</v>
      </c>
      <c r="F75" s="52">
        <v>134900</v>
      </c>
      <c r="G75" s="52">
        <v>178100</v>
      </c>
      <c r="H75" s="52">
        <v>352500</v>
      </c>
      <c r="I75" s="52">
        <v>164800</v>
      </c>
      <c r="J75" s="52">
        <v>388300</v>
      </c>
      <c r="K75" s="52">
        <v>300500</v>
      </c>
      <c r="L75" s="52">
        <v>218100</v>
      </c>
      <c r="M75" s="52">
        <v>263800</v>
      </c>
      <c r="N75" s="52">
        <v>631800</v>
      </c>
      <c r="O75" s="58"/>
      <c r="P75" s="52">
        <f t="shared" si="48"/>
        <v>719200</v>
      </c>
      <c r="Q75" s="52">
        <f t="shared" si="49"/>
        <v>665500</v>
      </c>
      <c r="R75" s="52">
        <f t="shared" si="50"/>
        <v>853600</v>
      </c>
      <c r="S75" s="52">
        <f t="shared" si="51"/>
        <v>1113700</v>
      </c>
      <c r="T75" s="58"/>
      <c r="U75" s="52">
        <f t="shared" si="52"/>
        <v>3352000</v>
      </c>
    </row>
    <row r="76" spans="1:21" s="49" customFormat="1" ht="15" customHeight="1" x14ac:dyDescent="0.2">
      <c r="A76" s="61"/>
      <c r="B76" s="49" t="s">
        <v>48</v>
      </c>
      <c r="C76" s="43">
        <f>SUM(C77:C78)</f>
        <v>537900</v>
      </c>
      <c r="D76" s="43">
        <f t="shared" ref="D76:N76" si="53">SUM(D77:D78)</f>
        <v>438900</v>
      </c>
      <c r="E76" s="43">
        <f t="shared" si="53"/>
        <v>1088000</v>
      </c>
      <c r="F76" s="43">
        <f t="shared" si="53"/>
        <v>399900</v>
      </c>
      <c r="G76" s="43">
        <f t="shared" si="53"/>
        <v>679800</v>
      </c>
      <c r="H76" s="43">
        <f t="shared" si="53"/>
        <v>866400</v>
      </c>
      <c r="I76" s="43">
        <f t="shared" si="53"/>
        <v>770900</v>
      </c>
      <c r="J76" s="43">
        <f t="shared" si="53"/>
        <v>378000</v>
      </c>
      <c r="K76" s="43">
        <f t="shared" si="53"/>
        <v>882600</v>
      </c>
      <c r="L76" s="43">
        <f t="shared" si="53"/>
        <v>732200</v>
      </c>
      <c r="M76" s="43">
        <f t="shared" si="53"/>
        <v>966500</v>
      </c>
      <c r="N76" s="43">
        <f t="shared" si="53"/>
        <v>793500</v>
      </c>
      <c r="P76" s="43">
        <f t="shared" si="48"/>
        <v>2064800</v>
      </c>
      <c r="Q76" s="43">
        <f t="shared" si="49"/>
        <v>1946100</v>
      </c>
      <c r="R76" s="43">
        <f t="shared" si="50"/>
        <v>2031500</v>
      </c>
      <c r="S76" s="43">
        <f t="shared" si="51"/>
        <v>2492200</v>
      </c>
      <c r="U76" s="43">
        <f t="shared" si="52"/>
        <v>8534600</v>
      </c>
    </row>
    <row r="77" spans="1:21" s="49" customFormat="1" ht="15" customHeight="1" x14ac:dyDescent="0.2">
      <c r="A77" s="61"/>
      <c r="B77" s="51" t="s">
        <v>46</v>
      </c>
      <c r="C77" s="52">
        <v>312800</v>
      </c>
      <c r="D77" s="52">
        <v>314400</v>
      </c>
      <c r="E77" s="52">
        <v>891800</v>
      </c>
      <c r="F77" s="52">
        <v>283600</v>
      </c>
      <c r="G77" s="52">
        <v>579900</v>
      </c>
      <c r="H77" s="52">
        <v>750700</v>
      </c>
      <c r="I77" s="52">
        <v>502000</v>
      </c>
      <c r="J77" s="52">
        <v>316700</v>
      </c>
      <c r="K77" s="52">
        <v>685300</v>
      </c>
      <c r="L77" s="52">
        <v>401600</v>
      </c>
      <c r="M77" s="52">
        <v>810700</v>
      </c>
      <c r="N77" s="52">
        <v>529200</v>
      </c>
      <c r="O77" s="58"/>
      <c r="P77" s="52">
        <f>SUM($C77:$E77)</f>
        <v>1519000</v>
      </c>
      <c r="Q77" s="52">
        <f>SUM($F77:$H77)</f>
        <v>1614200</v>
      </c>
      <c r="R77" s="52">
        <f>SUM($I77:$K77)</f>
        <v>1504000</v>
      </c>
      <c r="S77" s="52">
        <f>SUM($L77:$N77)</f>
        <v>1741500</v>
      </c>
      <c r="T77" s="58"/>
      <c r="U77" s="52">
        <f>SUM($P77:$S77)</f>
        <v>6378700</v>
      </c>
    </row>
    <row r="78" spans="1:21" s="49" customFormat="1" ht="15" customHeight="1" x14ac:dyDescent="0.2">
      <c r="A78" s="61"/>
      <c r="B78" s="51" t="s">
        <v>47</v>
      </c>
      <c r="C78" s="52">
        <v>225100</v>
      </c>
      <c r="D78" s="52">
        <v>124500</v>
      </c>
      <c r="E78" s="52">
        <v>196200</v>
      </c>
      <c r="F78" s="52">
        <v>116300</v>
      </c>
      <c r="G78" s="52">
        <v>99900</v>
      </c>
      <c r="H78" s="52">
        <v>115700</v>
      </c>
      <c r="I78" s="52">
        <v>268900</v>
      </c>
      <c r="J78" s="52">
        <v>61300</v>
      </c>
      <c r="K78" s="52">
        <v>197300</v>
      </c>
      <c r="L78" s="52">
        <v>330600</v>
      </c>
      <c r="M78" s="52">
        <v>155800</v>
      </c>
      <c r="N78" s="52">
        <v>264300</v>
      </c>
      <c r="O78" s="58"/>
      <c r="P78" s="52">
        <f t="shared" si="48"/>
        <v>545800</v>
      </c>
      <c r="Q78" s="52">
        <f t="shared" si="49"/>
        <v>331900</v>
      </c>
      <c r="R78" s="52">
        <f t="shared" si="50"/>
        <v>527500</v>
      </c>
      <c r="S78" s="52">
        <f t="shared" si="51"/>
        <v>750700</v>
      </c>
      <c r="T78" s="58"/>
      <c r="U78" s="52">
        <f t="shared" si="52"/>
        <v>2155900</v>
      </c>
    </row>
    <row r="79" spans="1:21" s="49" customFormat="1" ht="15" customHeight="1" thickBot="1" x14ac:dyDescent="0.25">
      <c r="A79" s="61"/>
      <c r="B79" s="49" t="s">
        <v>49</v>
      </c>
      <c r="C79" s="43">
        <v>131600</v>
      </c>
      <c r="D79" s="43">
        <v>208500</v>
      </c>
      <c r="E79" s="43">
        <v>444400</v>
      </c>
      <c r="F79" s="43">
        <v>95900</v>
      </c>
      <c r="G79" s="43">
        <v>205200</v>
      </c>
      <c r="H79" s="43">
        <v>365500</v>
      </c>
      <c r="I79" s="43">
        <v>133800</v>
      </c>
      <c r="J79" s="43">
        <v>265900</v>
      </c>
      <c r="K79" s="43">
        <v>416700</v>
      </c>
      <c r="L79" s="43">
        <v>273600</v>
      </c>
      <c r="M79" s="43">
        <v>151100</v>
      </c>
      <c r="N79" s="43">
        <v>365200</v>
      </c>
      <c r="P79" s="43">
        <f t="shared" si="48"/>
        <v>784500</v>
      </c>
      <c r="Q79" s="43">
        <f t="shared" si="49"/>
        <v>666600</v>
      </c>
      <c r="R79" s="43">
        <f t="shared" si="50"/>
        <v>816400</v>
      </c>
      <c r="S79" s="43">
        <f t="shared" si="51"/>
        <v>789900</v>
      </c>
      <c r="U79" s="43">
        <f t="shared" si="52"/>
        <v>3057400</v>
      </c>
    </row>
    <row r="80" spans="1:21" s="49" customFormat="1" ht="15" customHeight="1" x14ac:dyDescent="0.2">
      <c r="A80" s="61"/>
      <c r="B80" s="62" t="s">
        <v>62</v>
      </c>
      <c r="C80" s="64">
        <f t="shared" ref="C80:N80" si="54">C73+C76+C79</f>
        <v>1282800</v>
      </c>
      <c r="D80" s="64">
        <f t="shared" si="54"/>
        <v>1602600</v>
      </c>
      <c r="E80" s="64">
        <f t="shared" si="54"/>
        <v>2959400</v>
      </c>
      <c r="F80" s="64">
        <f t="shared" si="54"/>
        <v>1471300</v>
      </c>
      <c r="G80" s="64">
        <f t="shared" si="54"/>
        <v>1615200</v>
      </c>
      <c r="H80" s="64">
        <f t="shared" si="54"/>
        <v>2546000</v>
      </c>
      <c r="I80" s="64">
        <f t="shared" si="54"/>
        <v>1776500</v>
      </c>
      <c r="J80" s="64">
        <f t="shared" si="54"/>
        <v>1856200</v>
      </c>
      <c r="K80" s="64">
        <f t="shared" si="54"/>
        <v>2493700</v>
      </c>
      <c r="L80" s="64">
        <f t="shared" si="54"/>
        <v>2169600</v>
      </c>
      <c r="M80" s="64">
        <f t="shared" si="54"/>
        <v>2640600</v>
      </c>
      <c r="N80" s="64">
        <f t="shared" si="54"/>
        <v>2990900</v>
      </c>
      <c r="P80" s="64">
        <f t="shared" si="48"/>
        <v>5844800</v>
      </c>
      <c r="Q80" s="64">
        <f t="shared" si="49"/>
        <v>5632500</v>
      </c>
      <c r="R80" s="64">
        <f t="shared" si="50"/>
        <v>6126400</v>
      </c>
      <c r="S80" s="64">
        <f t="shared" si="51"/>
        <v>7801100</v>
      </c>
      <c r="U80" s="64">
        <f t="shared" si="52"/>
        <v>25404800</v>
      </c>
    </row>
    <row r="81" spans="1:21" s="49" customFormat="1" ht="15" customHeight="1" x14ac:dyDescent="0.2">
      <c r="A81" s="61"/>
      <c r="B81" s="63" t="s">
        <v>151</v>
      </c>
      <c r="C81" s="66">
        <f t="shared" ref="C81:N81" si="55">C74+C77+C79</f>
        <v>895100</v>
      </c>
      <c r="D81" s="66">
        <f t="shared" si="55"/>
        <v>1258300</v>
      </c>
      <c r="E81" s="66">
        <f t="shared" si="55"/>
        <v>2426400</v>
      </c>
      <c r="F81" s="66">
        <f t="shared" si="55"/>
        <v>1220100</v>
      </c>
      <c r="G81" s="66">
        <f t="shared" si="55"/>
        <v>1337200</v>
      </c>
      <c r="H81" s="66">
        <f t="shared" si="55"/>
        <v>2077800</v>
      </c>
      <c r="I81" s="66">
        <f t="shared" si="55"/>
        <v>1342800</v>
      </c>
      <c r="J81" s="66">
        <f t="shared" si="55"/>
        <v>1406600</v>
      </c>
      <c r="K81" s="66">
        <f t="shared" si="55"/>
        <v>1995900</v>
      </c>
      <c r="L81" s="66">
        <f t="shared" si="55"/>
        <v>1620900</v>
      </c>
      <c r="M81" s="66">
        <f t="shared" si="55"/>
        <v>2221000</v>
      </c>
      <c r="N81" s="66">
        <f t="shared" si="55"/>
        <v>2094800</v>
      </c>
      <c r="P81" s="66">
        <f t="shared" si="48"/>
        <v>4579800</v>
      </c>
      <c r="Q81" s="66">
        <f t="shared" si="49"/>
        <v>4635100</v>
      </c>
      <c r="R81" s="66">
        <f t="shared" si="50"/>
        <v>4745300</v>
      </c>
      <c r="S81" s="66">
        <f t="shared" si="51"/>
        <v>5936700</v>
      </c>
      <c r="U81" s="66">
        <f t="shared" si="52"/>
        <v>19896900</v>
      </c>
    </row>
    <row r="82" spans="1:21" s="49" customFormat="1" ht="15" customHeight="1" x14ac:dyDescent="0.2">
      <c r="A82" s="61"/>
      <c r="B82" s="63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P82" s="66"/>
      <c r="Q82" s="66"/>
      <c r="R82" s="66"/>
      <c r="S82" s="66"/>
      <c r="U82" s="66"/>
    </row>
    <row r="83" spans="1:21" s="49" customFormat="1" ht="15" customHeight="1" x14ac:dyDescent="0.2">
      <c r="A83" s="61"/>
      <c r="B83" s="63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P83" s="66"/>
      <c r="Q83" s="66"/>
      <c r="R83" s="66"/>
      <c r="S83" s="66"/>
      <c r="U83" s="66"/>
    </row>
    <row r="84" spans="1:21" s="121" customFormat="1" ht="15" customHeight="1" x14ac:dyDescent="0.2">
      <c r="A84" s="118"/>
      <c r="B84" s="119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P84" s="120"/>
      <c r="Q84" s="120"/>
      <c r="R84" s="120"/>
      <c r="S84" s="120"/>
      <c r="T84" s="122"/>
      <c r="U84" s="120"/>
    </row>
    <row r="85" spans="1:21" s="49" customFormat="1" ht="15" customHeight="1" x14ac:dyDescent="0.2">
      <c r="A85" s="61"/>
      <c r="B85" s="63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P85" s="66"/>
      <c r="Q85" s="66"/>
      <c r="R85" s="66"/>
      <c r="S85" s="66"/>
      <c r="U85" s="66"/>
    </row>
    <row r="86" spans="1:21" s="49" customFormat="1" ht="15" customHeight="1" x14ac:dyDescent="0.2">
      <c r="A86" s="61"/>
      <c r="B86" s="63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112"/>
      <c r="N86" s="112"/>
      <c r="P86" s="66"/>
      <c r="Q86" s="66"/>
      <c r="R86" s="66"/>
      <c r="S86" s="112"/>
      <c r="U86" s="112"/>
    </row>
    <row r="87" spans="1:21" ht="15" customHeight="1" x14ac:dyDescent="0.2">
      <c r="A87" s="114">
        <v>2020</v>
      </c>
      <c r="B87" s="123" t="s">
        <v>157</v>
      </c>
      <c r="C87" s="111" t="s">
        <v>41</v>
      </c>
      <c r="D87" s="111" t="s">
        <v>41</v>
      </c>
      <c r="E87" s="111" t="s">
        <v>41</v>
      </c>
      <c r="F87" s="111" t="s">
        <v>41</v>
      </c>
      <c r="G87" s="111" t="s">
        <v>41</v>
      </c>
      <c r="H87" s="111" t="s">
        <v>41</v>
      </c>
      <c r="I87" s="111" t="s">
        <v>41</v>
      </c>
      <c r="J87" s="111" t="s">
        <v>41</v>
      </c>
      <c r="K87" s="111" t="s">
        <v>41</v>
      </c>
      <c r="L87" s="111" t="s">
        <v>41</v>
      </c>
      <c r="M87" s="111" t="s">
        <v>41</v>
      </c>
      <c r="N87" s="111" t="s">
        <v>41</v>
      </c>
      <c r="O87" s="20"/>
      <c r="P87" s="111" t="s">
        <v>41</v>
      </c>
      <c r="Q87" s="111" t="s">
        <v>41</v>
      </c>
      <c r="R87" s="111" t="s">
        <v>41</v>
      </c>
      <c r="S87" s="111" t="s">
        <v>41</v>
      </c>
      <c r="T87" s="20"/>
      <c r="U87" s="111" t="s">
        <v>41</v>
      </c>
    </row>
    <row r="88" spans="1:21" ht="15" customHeight="1" x14ac:dyDescent="0.2">
      <c r="A88" s="115"/>
      <c r="B88" s="37" t="s">
        <v>40</v>
      </c>
      <c r="C88" s="39">
        <v>43831</v>
      </c>
      <c r="D88" s="39">
        <f t="shared" ref="D88:N88" si="56">EOMONTH(C88,0)+1</f>
        <v>43862</v>
      </c>
      <c r="E88" s="39">
        <f t="shared" si="56"/>
        <v>43891</v>
      </c>
      <c r="F88" s="39">
        <f t="shared" si="56"/>
        <v>43922</v>
      </c>
      <c r="G88" s="39">
        <f t="shared" si="56"/>
        <v>43952</v>
      </c>
      <c r="H88" s="39">
        <f t="shared" si="56"/>
        <v>43983</v>
      </c>
      <c r="I88" s="39">
        <f t="shared" si="56"/>
        <v>44013</v>
      </c>
      <c r="J88" s="39">
        <f t="shared" si="56"/>
        <v>44044</v>
      </c>
      <c r="K88" s="39">
        <f t="shared" si="56"/>
        <v>44075</v>
      </c>
      <c r="L88" s="39">
        <f t="shared" si="56"/>
        <v>44105</v>
      </c>
      <c r="M88" s="39">
        <f t="shared" si="56"/>
        <v>44136</v>
      </c>
      <c r="N88" s="39">
        <f t="shared" si="56"/>
        <v>44166</v>
      </c>
      <c r="P88" s="39" t="s">
        <v>66</v>
      </c>
      <c r="Q88" s="39" t="s">
        <v>80</v>
      </c>
      <c r="R88" s="39" t="s">
        <v>81</v>
      </c>
      <c r="S88" s="39" t="s">
        <v>82</v>
      </c>
      <c r="U88" s="39" t="s">
        <v>67</v>
      </c>
    </row>
    <row r="89" spans="1:21" s="49" customFormat="1" ht="15" customHeight="1" x14ac:dyDescent="0.2">
      <c r="A89" s="61"/>
      <c r="B89" s="49" t="s">
        <v>45</v>
      </c>
      <c r="C89" s="43">
        <f>SUM(C90:C91)</f>
        <v>728352</v>
      </c>
      <c r="D89" s="43">
        <f t="shared" ref="D89:N89" si="57">SUM(D90:D91)</f>
        <v>793800</v>
      </c>
      <c r="E89" s="43">
        <f t="shared" si="57"/>
        <v>1205037</v>
      </c>
      <c r="F89" s="43">
        <f t="shared" si="57"/>
        <v>965925</v>
      </c>
      <c r="G89" s="43">
        <f t="shared" si="57"/>
        <v>828954</v>
      </c>
      <c r="H89" s="43">
        <f t="shared" si="57"/>
        <v>1226583</v>
      </c>
      <c r="I89" s="43">
        <f t="shared" si="57"/>
        <v>813159</v>
      </c>
      <c r="J89" s="43">
        <f t="shared" si="57"/>
        <v>924453</v>
      </c>
      <c r="K89" s="43">
        <f t="shared" si="57"/>
        <v>1308879</v>
      </c>
      <c r="L89" s="43">
        <f t="shared" si="57"/>
        <v>805707</v>
      </c>
      <c r="M89" s="43">
        <f t="shared" si="57"/>
        <v>898290</v>
      </c>
      <c r="N89" s="43">
        <f t="shared" si="57"/>
        <v>1487322</v>
      </c>
      <c r="P89" s="43">
        <f t="shared" ref="P89:P97" si="58">SUM($C89:$E89)</f>
        <v>2727189</v>
      </c>
      <c r="Q89" s="43">
        <f t="shared" ref="Q89:Q97" si="59">SUM($F89:$H89)</f>
        <v>3021462</v>
      </c>
      <c r="R89" s="43">
        <f t="shared" ref="R89:R97" si="60">SUM($I89:$K89)</f>
        <v>3046491</v>
      </c>
      <c r="S89" s="43">
        <f t="shared" ref="S89:S97" si="61">SUM($L89:$N89)</f>
        <v>3191319</v>
      </c>
      <c r="U89" s="43">
        <f t="shared" ref="U89:U97" si="62">SUM($P89:$S89)</f>
        <v>11986461</v>
      </c>
    </row>
    <row r="90" spans="1:21" s="49" customFormat="1" ht="15" customHeight="1" x14ac:dyDescent="0.2">
      <c r="A90" s="61"/>
      <c r="B90" s="51" t="s">
        <v>46</v>
      </c>
      <c r="C90" s="52">
        <v>488349</v>
      </c>
      <c r="D90" s="52">
        <v>650430</v>
      </c>
      <c r="E90" s="52">
        <v>932391</v>
      </c>
      <c r="F90" s="52">
        <v>729243</v>
      </c>
      <c r="G90" s="52">
        <v>559386</v>
      </c>
      <c r="H90" s="52">
        <v>878121</v>
      </c>
      <c r="I90" s="52">
        <v>611145</v>
      </c>
      <c r="J90" s="52">
        <v>763506</v>
      </c>
      <c r="K90" s="52">
        <v>1036476</v>
      </c>
      <c r="L90" s="52">
        <v>673434</v>
      </c>
      <c r="M90" s="52">
        <v>756378</v>
      </c>
      <c r="N90" s="52">
        <v>1089855</v>
      </c>
      <c r="O90" s="58"/>
      <c r="P90" s="52">
        <f>SUM($C90:$E90)</f>
        <v>2071170</v>
      </c>
      <c r="Q90" s="52">
        <f>SUM($F90:$H90)</f>
        <v>2166750</v>
      </c>
      <c r="R90" s="52">
        <f>SUM($I90:$K90)</f>
        <v>2411127</v>
      </c>
      <c r="S90" s="52">
        <f>SUM($L90:$N90)</f>
        <v>2519667</v>
      </c>
      <c r="T90" s="58"/>
      <c r="U90" s="52">
        <f>SUM($P90:$S90)</f>
        <v>9168714</v>
      </c>
    </row>
    <row r="91" spans="1:21" s="49" customFormat="1" ht="15" customHeight="1" x14ac:dyDescent="0.2">
      <c r="A91" s="61"/>
      <c r="B91" s="51" t="s">
        <v>47</v>
      </c>
      <c r="C91" s="52">
        <v>240003</v>
      </c>
      <c r="D91" s="52">
        <v>143370</v>
      </c>
      <c r="E91" s="52">
        <v>272646</v>
      </c>
      <c r="F91" s="52">
        <v>236682</v>
      </c>
      <c r="G91" s="52">
        <v>269568</v>
      </c>
      <c r="H91" s="52">
        <v>348462</v>
      </c>
      <c r="I91" s="52">
        <v>202014</v>
      </c>
      <c r="J91" s="52">
        <v>160947</v>
      </c>
      <c r="K91" s="52">
        <v>272403</v>
      </c>
      <c r="L91" s="52">
        <v>132273</v>
      </c>
      <c r="M91" s="52">
        <v>141912</v>
      </c>
      <c r="N91" s="52">
        <v>397467</v>
      </c>
      <c r="O91" s="58"/>
      <c r="P91" s="52">
        <f t="shared" si="58"/>
        <v>656019</v>
      </c>
      <c r="Q91" s="52">
        <f t="shared" si="59"/>
        <v>854712</v>
      </c>
      <c r="R91" s="52">
        <f t="shared" si="60"/>
        <v>635364</v>
      </c>
      <c r="S91" s="52">
        <f t="shared" si="61"/>
        <v>671652</v>
      </c>
      <c r="T91" s="58"/>
      <c r="U91" s="52">
        <f t="shared" si="62"/>
        <v>2817747</v>
      </c>
    </row>
    <row r="92" spans="1:21" s="49" customFormat="1" ht="15" customHeight="1" x14ac:dyDescent="0.2">
      <c r="A92" s="61"/>
      <c r="B92" s="49" t="s">
        <v>48</v>
      </c>
      <c r="C92" s="43">
        <f>SUM(C93:C94)</f>
        <v>388476</v>
      </c>
      <c r="D92" s="43">
        <f t="shared" ref="D92:N92" si="63">SUM(D93:D94)</f>
        <v>443880</v>
      </c>
      <c r="E92" s="43">
        <f t="shared" si="63"/>
        <v>988200</v>
      </c>
      <c r="F92" s="43">
        <f t="shared" si="63"/>
        <v>371466</v>
      </c>
      <c r="G92" s="43">
        <f t="shared" si="63"/>
        <v>574128</v>
      </c>
      <c r="H92" s="43">
        <f t="shared" si="63"/>
        <v>662499</v>
      </c>
      <c r="I92" s="43">
        <f t="shared" si="63"/>
        <v>408402</v>
      </c>
      <c r="J92" s="43">
        <f t="shared" si="63"/>
        <v>323595</v>
      </c>
      <c r="K92" s="43">
        <f t="shared" si="63"/>
        <v>906390</v>
      </c>
      <c r="L92" s="43">
        <f t="shared" si="63"/>
        <v>418122</v>
      </c>
      <c r="M92" s="43">
        <f t="shared" si="63"/>
        <v>557847</v>
      </c>
      <c r="N92" s="43">
        <f t="shared" si="63"/>
        <v>626697</v>
      </c>
      <c r="P92" s="43">
        <f>SUM($C92:$E92)</f>
        <v>1820556</v>
      </c>
      <c r="Q92" s="43">
        <f>SUM($F92:$H92)</f>
        <v>1608093</v>
      </c>
      <c r="R92" s="43">
        <f>SUM($I92:$K92)</f>
        <v>1638387</v>
      </c>
      <c r="S92" s="43">
        <f>SUM($L92:$N92)</f>
        <v>1602666</v>
      </c>
      <c r="U92" s="43">
        <f>SUM($P92:$S92)</f>
        <v>6669702</v>
      </c>
    </row>
    <row r="93" spans="1:21" s="49" customFormat="1" ht="15" customHeight="1" x14ac:dyDescent="0.2">
      <c r="A93" s="61"/>
      <c r="B93" s="51" t="s">
        <v>46</v>
      </c>
      <c r="C93" s="52">
        <v>240084</v>
      </c>
      <c r="D93" s="52">
        <v>319950</v>
      </c>
      <c r="E93" s="52">
        <v>715635</v>
      </c>
      <c r="F93" s="52">
        <v>265923</v>
      </c>
      <c r="G93" s="52">
        <v>482679</v>
      </c>
      <c r="H93" s="52">
        <v>564408</v>
      </c>
      <c r="I93" s="52">
        <v>243000</v>
      </c>
      <c r="J93" s="52">
        <v>251667</v>
      </c>
      <c r="K93" s="52">
        <v>663066</v>
      </c>
      <c r="L93" s="52">
        <v>348462</v>
      </c>
      <c r="M93" s="52">
        <v>431163</v>
      </c>
      <c r="N93" s="52">
        <v>342711</v>
      </c>
      <c r="O93" s="58"/>
      <c r="P93" s="52">
        <f>SUM($C93:$E93)</f>
        <v>1275669</v>
      </c>
      <c r="Q93" s="52">
        <f>SUM($F93:$H93)</f>
        <v>1313010</v>
      </c>
      <c r="R93" s="52">
        <f>SUM($I93:$K93)</f>
        <v>1157733</v>
      </c>
      <c r="S93" s="52">
        <f>SUM($L93:$N93)</f>
        <v>1122336</v>
      </c>
      <c r="T93" s="58"/>
      <c r="U93" s="52">
        <f>SUM($P93:$S93)</f>
        <v>4868748</v>
      </c>
    </row>
    <row r="94" spans="1:21" s="49" customFormat="1" ht="15" customHeight="1" x14ac:dyDescent="0.2">
      <c r="A94" s="61"/>
      <c r="B94" s="51" t="s">
        <v>47</v>
      </c>
      <c r="C94" s="52">
        <v>148392</v>
      </c>
      <c r="D94" s="52">
        <v>123930</v>
      </c>
      <c r="E94" s="52">
        <v>272565</v>
      </c>
      <c r="F94" s="52">
        <v>105543</v>
      </c>
      <c r="G94" s="52">
        <v>91449</v>
      </c>
      <c r="H94" s="52">
        <v>98091</v>
      </c>
      <c r="I94" s="52">
        <v>165402</v>
      </c>
      <c r="J94" s="52">
        <v>71928</v>
      </c>
      <c r="K94" s="52">
        <v>243324</v>
      </c>
      <c r="L94" s="52">
        <v>69660</v>
      </c>
      <c r="M94" s="52">
        <v>126684</v>
      </c>
      <c r="N94" s="52">
        <v>283986</v>
      </c>
      <c r="O94" s="58"/>
      <c r="P94" s="52">
        <f t="shared" si="58"/>
        <v>544887</v>
      </c>
      <c r="Q94" s="52">
        <f t="shared" si="59"/>
        <v>295083</v>
      </c>
      <c r="R94" s="52">
        <f t="shared" si="60"/>
        <v>480654</v>
      </c>
      <c r="S94" s="52">
        <f t="shared" si="61"/>
        <v>480330</v>
      </c>
      <c r="T94" s="58"/>
      <c r="U94" s="52">
        <f t="shared" si="62"/>
        <v>1800954</v>
      </c>
    </row>
    <row r="95" spans="1:21" s="49" customFormat="1" ht="15" customHeight="1" thickBot="1" x14ac:dyDescent="0.25">
      <c r="A95" s="61"/>
      <c r="B95" s="49" t="s">
        <v>49</v>
      </c>
      <c r="C95" s="43">
        <v>136242</v>
      </c>
      <c r="D95" s="43">
        <v>146853</v>
      </c>
      <c r="E95" s="43">
        <v>426546</v>
      </c>
      <c r="F95" s="43">
        <v>313551</v>
      </c>
      <c r="G95" s="43">
        <v>234657</v>
      </c>
      <c r="H95" s="43">
        <v>186300</v>
      </c>
      <c r="I95" s="43">
        <v>230931</v>
      </c>
      <c r="J95" s="43">
        <v>254664</v>
      </c>
      <c r="K95" s="43">
        <v>313875</v>
      </c>
      <c r="L95" s="43">
        <v>186381</v>
      </c>
      <c r="M95" s="43">
        <v>196749</v>
      </c>
      <c r="N95" s="43">
        <v>330966</v>
      </c>
      <c r="P95" s="43">
        <f t="shared" si="58"/>
        <v>709641</v>
      </c>
      <c r="Q95" s="43">
        <f t="shared" si="59"/>
        <v>734508</v>
      </c>
      <c r="R95" s="43">
        <f t="shared" si="60"/>
        <v>799470</v>
      </c>
      <c r="S95" s="43">
        <f t="shared" si="61"/>
        <v>714096</v>
      </c>
      <c r="U95" s="43">
        <f t="shared" si="62"/>
        <v>2957715</v>
      </c>
    </row>
    <row r="96" spans="1:21" s="49" customFormat="1" ht="15" customHeight="1" x14ac:dyDescent="0.2">
      <c r="A96" s="61"/>
      <c r="B96" s="62" t="s">
        <v>62</v>
      </c>
      <c r="C96" s="64">
        <f t="shared" ref="C96:N96" si="64">C89+C92+C95</f>
        <v>1253070</v>
      </c>
      <c r="D96" s="64">
        <f t="shared" si="64"/>
        <v>1384533</v>
      </c>
      <c r="E96" s="64">
        <f t="shared" si="64"/>
        <v>2619783</v>
      </c>
      <c r="F96" s="64">
        <f t="shared" si="64"/>
        <v>1650942</v>
      </c>
      <c r="G96" s="64">
        <f t="shared" si="64"/>
        <v>1637739</v>
      </c>
      <c r="H96" s="64">
        <f t="shared" si="64"/>
        <v>2075382</v>
      </c>
      <c r="I96" s="64">
        <f t="shared" si="64"/>
        <v>1452492</v>
      </c>
      <c r="J96" s="64">
        <f t="shared" si="64"/>
        <v>1502712</v>
      </c>
      <c r="K96" s="64">
        <f t="shared" si="64"/>
        <v>2529144</v>
      </c>
      <c r="L96" s="64">
        <f t="shared" si="64"/>
        <v>1410210</v>
      </c>
      <c r="M96" s="64">
        <f t="shared" si="64"/>
        <v>1652886</v>
      </c>
      <c r="N96" s="64">
        <f t="shared" si="64"/>
        <v>2444985</v>
      </c>
      <c r="P96" s="64">
        <f t="shared" si="58"/>
        <v>5257386</v>
      </c>
      <c r="Q96" s="64">
        <f t="shared" si="59"/>
        <v>5364063</v>
      </c>
      <c r="R96" s="64">
        <f t="shared" si="60"/>
        <v>5484348</v>
      </c>
      <c r="S96" s="64">
        <f t="shared" si="61"/>
        <v>5508081</v>
      </c>
      <c r="U96" s="64">
        <f t="shared" si="62"/>
        <v>21613878</v>
      </c>
    </row>
    <row r="97" spans="1:21" s="49" customFormat="1" ht="15" customHeight="1" x14ac:dyDescent="0.2">
      <c r="A97" s="61"/>
      <c r="B97" s="63" t="s">
        <v>151</v>
      </c>
      <c r="C97" s="66">
        <f t="shared" ref="C97:N97" si="65">C90+C93+C95</f>
        <v>864675</v>
      </c>
      <c r="D97" s="66">
        <f t="shared" si="65"/>
        <v>1117233</v>
      </c>
      <c r="E97" s="66">
        <f t="shared" si="65"/>
        <v>2074572</v>
      </c>
      <c r="F97" s="66">
        <f t="shared" si="65"/>
        <v>1308717</v>
      </c>
      <c r="G97" s="66">
        <f t="shared" si="65"/>
        <v>1276722</v>
      </c>
      <c r="H97" s="66">
        <f t="shared" si="65"/>
        <v>1628829</v>
      </c>
      <c r="I97" s="66">
        <f t="shared" si="65"/>
        <v>1085076</v>
      </c>
      <c r="J97" s="66">
        <f t="shared" si="65"/>
        <v>1269837</v>
      </c>
      <c r="K97" s="66">
        <f t="shared" si="65"/>
        <v>2013417</v>
      </c>
      <c r="L97" s="66">
        <f t="shared" si="65"/>
        <v>1208277</v>
      </c>
      <c r="M97" s="66">
        <f t="shared" si="65"/>
        <v>1384290</v>
      </c>
      <c r="N97" s="66">
        <f t="shared" si="65"/>
        <v>1763532</v>
      </c>
      <c r="P97" s="66">
        <f t="shared" si="58"/>
        <v>4056480</v>
      </c>
      <c r="Q97" s="66">
        <f t="shared" si="59"/>
        <v>4214268</v>
      </c>
      <c r="R97" s="66">
        <f t="shared" si="60"/>
        <v>4368330</v>
      </c>
      <c r="S97" s="66">
        <f t="shared" si="61"/>
        <v>4356099</v>
      </c>
      <c r="U97" s="66">
        <f t="shared" si="62"/>
        <v>16995177</v>
      </c>
    </row>
    <row r="98" spans="1:21" s="49" customFormat="1" ht="15" customHeight="1" x14ac:dyDescent="0.2">
      <c r="A98" s="61"/>
      <c r="B98" s="63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P98" s="66"/>
      <c r="Q98" s="66"/>
      <c r="R98" s="66"/>
      <c r="S98" s="66"/>
      <c r="U98" s="66"/>
    </row>
    <row r="99" spans="1:21" ht="15" customHeight="1" x14ac:dyDescent="0.2"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S99" s="124"/>
      <c r="U99" s="124"/>
    </row>
    <row r="100" spans="1:21" ht="15" customHeight="1" x14ac:dyDescent="0.2">
      <c r="A100" s="114">
        <v>2020</v>
      </c>
      <c r="B100" s="32" t="s">
        <v>158</v>
      </c>
      <c r="C100" s="111" t="s">
        <v>42</v>
      </c>
      <c r="D100" s="111" t="s">
        <v>42</v>
      </c>
      <c r="E100" s="111" t="s">
        <v>42</v>
      </c>
      <c r="F100" s="111" t="s">
        <v>42</v>
      </c>
      <c r="G100" s="111" t="s">
        <v>42</v>
      </c>
      <c r="H100" s="111" t="s">
        <v>42</v>
      </c>
      <c r="I100" s="111" t="s">
        <v>42</v>
      </c>
      <c r="J100" s="111" t="s">
        <v>42</v>
      </c>
      <c r="K100" s="111" t="s">
        <v>42</v>
      </c>
      <c r="L100" s="111" t="s">
        <v>42</v>
      </c>
      <c r="M100" s="111" t="s">
        <v>42</v>
      </c>
      <c r="N100" s="111" t="s">
        <v>42</v>
      </c>
      <c r="O100" s="20"/>
      <c r="P100" s="111" t="s">
        <v>42</v>
      </c>
      <c r="Q100" s="111" t="s">
        <v>42</v>
      </c>
      <c r="R100" s="111" t="s">
        <v>42</v>
      </c>
      <c r="S100" s="111" t="s">
        <v>42</v>
      </c>
      <c r="T100" s="20"/>
      <c r="U100" s="111" t="s">
        <v>42</v>
      </c>
    </row>
    <row r="101" spans="1:21" ht="15" customHeight="1" x14ac:dyDescent="0.2">
      <c r="A101" s="115"/>
      <c r="B101" s="37" t="s">
        <v>40</v>
      </c>
      <c r="C101" s="39">
        <v>43831</v>
      </c>
      <c r="D101" s="39">
        <f>EOMONTH(C101,0)+1</f>
        <v>43862</v>
      </c>
      <c r="E101" s="39">
        <f t="shared" ref="E101:N101" si="66">EOMONTH(D101,0)+1</f>
        <v>43891</v>
      </c>
      <c r="F101" s="39">
        <f t="shared" si="66"/>
        <v>43922</v>
      </c>
      <c r="G101" s="39">
        <f t="shared" si="66"/>
        <v>43952</v>
      </c>
      <c r="H101" s="39">
        <f t="shared" si="66"/>
        <v>43983</v>
      </c>
      <c r="I101" s="39">
        <f t="shared" si="66"/>
        <v>44013</v>
      </c>
      <c r="J101" s="39">
        <f t="shared" si="66"/>
        <v>44044</v>
      </c>
      <c r="K101" s="39">
        <f t="shared" si="66"/>
        <v>44075</v>
      </c>
      <c r="L101" s="39">
        <f t="shared" si="66"/>
        <v>44105</v>
      </c>
      <c r="M101" s="39">
        <f t="shared" si="66"/>
        <v>44136</v>
      </c>
      <c r="N101" s="39">
        <f t="shared" si="66"/>
        <v>44166</v>
      </c>
      <c r="P101" s="39" t="s">
        <v>66</v>
      </c>
      <c r="Q101" s="39" t="s">
        <v>80</v>
      </c>
      <c r="R101" s="39" t="s">
        <v>81</v>
      </c>
      <c r="S101" s="39" t="s">
        <v>82</v>
      </c>
      <c r="U101" s="39" t="s">
        <v>67</v>
      </c>
    </row>
    <row r="102" spans="1:21" s="49" customFormat="1" ht="15" customHeight="1" x14ac:dyDescent="0.2">
      <c r="A102" s="61"/>
      <c r="B102" s="49" t="s">
        <v>45</v>
      </c>
      <c r="C102" s="43">
        <v>1102376.4670092224</v>
      </c>
      <c r="D102" s="43">
        <v>904973.85417485994</v>
      </c>
      <c r="E102" s="43">
        <v>1180196.706217201</v>
      </c>
      <c r="F102" s="43">
        <v>1073902.9093089399</v>
      </c>
      <c r="G102" s="43">
        <v>1003917.136073023</v>
      </c>
      <c r="H102" s="43">
        <v>1248122.8903196633</v>
      </c>
      <c r="I102" s="43">
        <v>1177204.5043531451</v>
      </c>
      <c r="J102" s="43">
        <v>1109210.9701163615</v>
      </c>
      <c r="K102" s="43">
        <v>1094238.2310177181</v>
      </c>
      <c r="L102" s="43">
        <v>948114.60848875588</v>
      </c>
      <c r="M102" s="43">
        <v>929578.62214069231</v>
      </c>
      <c r="N102" s="43">
        <v>1343855.5914821099</v>
      </c>
      <c r="P102" s="43">
        <f t="shared" ref="P102:P110" si="67">SUM($C102:$E102)</f>
        <v>3187547.0274012834</v>
      </c>
      <c r="Q102" s="43">
        <f t="shared" ref="Q102:Q110" si="68">SUM($F102:$H102)</f>
        <v>3325942.9357016264</v>
      </c>
      <c r="R102" s="43">
        <f t="shared" ref="R102:R110" si="69">SUM($I102:$K102)</f>
        <v>3380653.7054872247</v>
      </c>
      <c r="S102" s="43">
        <f t="shared" ref="S102:S110" si="70">SUM($L102:$N102)</f>
        <v>3221548.8221115582</v>
      </c>
      <c r="U102" s="43">
        <f t="shared" ref="U102:U110" si="71">SUM($P102:$S102)</f>
        <v>13115692.490701692</v>
      </c>
    </row>
    <row r="103" spans="1:21" s="49" customFormat="1" ht="15" customHeight="1" x14ac:dyDescent="0.2">
      <c r="A103" s="61"/>
      <c r="B103" s="51" t="s">
        <v>46</v>
      </c>
      <c r="C103" s="52">
        <v>739126.74817600101</v>
      </c>
      <c r="D103" s="52">
        <v>741524.49479838018</v>
      </c>
      <c r="E103" s="52">
        <v>913170.95417531754</v>
      </c>
      <c r="F103" s="52">
        <v>810762.92599651043</v>
      </c>
      <c r="G103" s="52">
        <v>677452.77914015017</v>
      </c>
      <c r="H103" s="52">
        <v>893541.58713302971</v>
      </c>
      <c r="I103" s="52">
        <v>884750.2724718079</v>
      </c>
      <c r="J103" s="52">
        <v>916097.66094075388</v>
      </c>
      <c r="K103" s="52">
        <v>866506.12068214128</v>
      </c>
      <c r="L103" s="52">
        <v>792462.53694335138</v>
      </c>
      <c r="M103" s="52">
        <v>782723.64053649991</v>
      </c>
      <c r="N103" s="52">
        <v>984728.07882538869</v>
      </c>
      <c r="O103" s="58"/>
      <c r="P103" s="52">
        <f>SUM($C103:$E103)</f>
        <v>2393822.1971496986</v>
      </c>
      <c r="Q103" s="52">
        <f>SUM($F103:$H103)</f>
        <v>2381757.29226969</v>
      </c>
      <c r="R103" s="52">
        <f>SUM($I103:$K103)</f>
        <v>2667354.0540947029</v>
      </c>
      <c r="S103" s="52">
        <f>SUM($L103:$N103)</f>
        <v>2559914.2563052401</v>
      </c>
      <c r="T103" s="58"/>
      <c r="U103" s="52">
        <f>SUM($P103:$S103)</f>
        <v>10002847.799819332</v>
      </c>
    </row>
    <row r="104" spans="1:21" s="49" customFormat="1" ht="15" customHeight="1" x14ac:dyDescent="0.2">
      <c r="A104" s="61"/>
      <c r="B104" s="51" t="s">
        <v>47</v>
      </c>
      <c r="C104" s="52">
        <v>363249.7188332213</v>
      </c>
      <c r="D104" s="52">
        <v>163449.35937647981</v>
      </c>
      <c r="E104" s="52">
        <v>267025.75204188336</v>
      </c>
      <c r="F104" s="52">
        <v>263139.98331242957</v>
      </c>
      <c r="G104" s="52">
        <v>326464.35693287285</v>
      </c>
      <c r="H104" s="52">
        <v>354581.30318663351</v>
      </c>
      <c r="I104" s="52">
        <v>292454.23188133718</v>
      </c>
      <c r="J104" s="52">
        <v>193113.30917560769</v>
      </c>
      <c r="K104" s="52">
        <v>227732.11033557681</v>
      </c>
      <c r="L104" s="52">
        <v>155652.07154540447</v>
      </c>
      <c r="M104" s="52">
        <v>146854.98160419232</v>
      </c>
      <c r="N104" s="52">
        <v>359127.51265672111</v>
      </c>
      <c r="O104" s="58"/>
      <c r="P104" s="52">
        <f t="shared" si="67"/>
        <v>793724.83025158453</v>
      </c>
      <c r="Q104" s="52">
        <f t="shared" si="68"/>
        <v>944185.64343193593</v>
      </c>
      <c r="R104" s="52">
        <f t="shared" si="69"/>
        <v>713299.65139252169</v>
      </c>
      <c r="S104" s="52">
        <f t="shared" si="70"/>
        <v>661634.56580631784</v>
      </c>
      <c r="T104" s="58"/>
      <c r="U104" s="52">
        <f t="shared" si="71"/>
        <v>3112844.6908823596</v>
      </c>
    </row>
    <row r="105" spans="1:21" s="49" customFormat="1" ht="15" customHeight="1" x14ac:dyDescent="0.2">
      <c r="A105" s="61"/>
      <c r="B105" s="49" t="s">
        <v>48</v>
      </c>
      <c r="C105" s="43">
        <v>634595.42551229266</v>
      </c>
      <c r="D105" s="43">
        <v>513811.17756509455</v>
      </c>
      <c r="E105" s="43">
        <v>885477.21948818828</v>
      </c>
      <c r="F105" s="43">
        <v>458645.75180570933</v>
      </c>
      <c r="G105" s="43">
        <v>642195.41127117921</v>
      </c>
      <c r="H105" s="43">
        <v>730029.17739767279</v>
      </c>
      <c r="I105" s="43">
        <v>548512.13833801402</v>
      </c>
      <c r="J105" s="43">
        <v>499995.03696053859</v>
      </c>
      <c r="K105" s="43">
        <v>775535.78650643397</v>
      </c>
      <c r="L105" s="43">
        <v>531547.73227226525</v>
      </c>
      <c r="M105" s="43">
        <v>591274.96331785666</v>
      </c>
      <c r="N105" s="43">
        <v>620825.17311894777</v>
      </c>
      <c r="P105" s="43">
        <f t="shared" si="67"/>
        <v>2033883.8225655756</v>
      </c>
      <c r="Q105" s="43">
        <f t="shared" si="68"/>
        <v>1830870.3404745613</v>
      </c>
      <c r="R105" s="43">
        <f t="shared" si="69"/>
        <v>1824042.9618049865</v>
      </c>
      <c r="S105" s="43">
        <f t="shared" si="70"/>
        <v>1743647.8687090697</v>
      </c>
      <c r="U105" s="43">
        <f t="shared" si="71"/>
        <v>7432444.9935541926</v>
      </c>
    </row>
    <row r="106" spans="1:21" s="49" customFormat="1" ht="15" customHeight="1" x14ac:dyDescent="0.2">
      <c r="A106" s="61"/>
      <c r="B106" s="51" t="s">
        <v>46</v>
      </c>
      <c r="C106" s="52">
        <v>392189.49983703822</v>
      </c>
      <c r="D106" s="52">
        <v>370356.5969675408</v>
      </c>
      <c r="E106" s="52">
        <v>641245.18312935601</v>
      </c>
      <c r="F106" s="52">
        <v>328332.75254647707</v>
      </c>
      <c r="G106" s="52">
        <v>539904.40967338555</v>
      </c>
      <c r="H106" s="52">
        <v>621939.51682442648</v>
      </c>
      <c r="I106" s="52">
        <v>326365.81019715231</v>
      </c>
      <c r="J106" s="52">
        <v>388857.21647969796</v>
      </c>
      <c r="K106" s="52">
        <v>567340.12049523403</v>
      </c>
      <c r="L106" s="52">
        <v>442990.76796499128</v>
      </c>
      <c r="M106" s="52">
        <v>456999.65583577042</v>
      </c>
      <c r="N106" s="52">
        <v>339499.97511519556</v>
      </c>
      <c r="O106" s="58"/>
      <c r="P106" s="52">
        <f>SUM($C106:$E106)</f>
        <v>1403791.279933935</v>
      </c>
      <c r="Q106" s="52">
        <f>SUM($F106:$H106)</f>
        <v>1490176.679044289</v>
      </c>
      <c r="R106" s="52">
        <f>SUM($I106:$K106)</f>
        <v>1282563.1471720843</v>
      </c>
      <c r="S106" s="52">
        <f>SUM($L106:$N106)</f>
        <v>1239490.3989159572</v>
      </c>
      <c r="T106" s="58"/>
      <c r="U106" s="52">
        <f>SUM($P106:$S106)</f>
        <v>5416021.5050662663</v>
      </c>
    </row>
    <row r="107" spans="1:21" s="49" customFormat="1" ht="15" customHeight="1" x14ac:dyDescent="0.2">
      <c r="A107" s="61"/>
      <c r="B107" s="51" t="s">
        <v>47</v>
      </c>
      <c r="C107" s="52">
        <v>242405.9256752544</v>
      </c>
      <c r="D107" s="52">
        <v>143454.58059755378</v>
      </c>
      <c r="E107" s="52">
        <v>244232.03635883227</v>
      </c>
      <c r="F107" s="52">
        <v>130312.99925923227</v>
      </c>
      <c r="G107" s="52">
        <v>102291.00159779364</v>
      </c>
      <c r="H107" s="52">
        <v>108089.66057324632</v>
      </c>
      <c r="I107" s="52">
        <v>222146.32814086167</v>
      </c>
      <c r="J107" s="52">
        <v>111137.82048084062</v>
      </c>
      <c r="K107" s="52">
        <v>208195.6660112</v>
      </c>
      <c r="L107" s="52">
        <v>88556.964307273942</v>
      </c>
      <c r="M107" s="52">
        <v>134275.30748208624</v>
      </c>
      <c r="N107" s="52">
        <v>281325.19800375222</v>
      </c>
      <c r="O107" s="58"/>
      <c r="P107" s="52">
        <f t="shared" si="67"/>
        <v>630092.54263164045</v>
      </c>
      <c r="Q107" s="52">
        <f t="shared" si="68"/>
        <v>340693.66143027222</v>
      </c>
      <c r="R107" s="52">
        <f t="shared" si="69"/>
        <v>541479.81463290227</v>
      </c>
      <c r="S107" s="52">
        <f t="shared" si="70"/>
        <v>504157.46979311237</v>
      </c>
      <c r="T107" s="58"/>
      <c r="U107" s="52">
        <f t="shared" si="71"/>
        <v>2016423.4884879272</v>
      </c>
    </row>
    <row r="108" spans="1:21" s="49" customFormat="1" ht="15" customHeight="1" thickBot="1" x14ac:dyDescent="0.25">
      <c r="A108" s="61"/>
      <c r="B108" s="49" t="s">
        <v>49</v>
      </c>
      <c r="C108" s="43">
        <v>219755.86685055622</v>
      </c>
      <c r="D108" s="43">
        <v>180099.51450088256</v>
      </c>
      <c r="E108" s="43">
        <v>391789.87362912379</v>
      </c>
      <c r="F108" s="43">
        <v>366624.47172587033</v>
      </c>
      <c r="G108" s="43">
        <v>271172.01263680105</v>
      </c>
      <c r="H108" s="43">
        <v>209820.72285921348</v>
      </c>
      <c r="I108" s="43">
        <v>318195.82828727446</v>
      </c>
      <c r="J108" s="43">
        <v>341863.34520714066</v>
      </c>
      <c r="K108" s="43">
        <v>261693.21004689811</v>
      </c>
      <c r="L108" s="43">
        <v>226284.18865642711</v>
      </c>
      <c r="M108" s="43">
        <v>214821.26221633761</v>
      </c>
      <c r="N108" s="43">
        <v>305008.8981251776</v>
      </c>
      <c r="P108" s="43">
        <f t="shared" si="67"/>
        <v>791645.2549805626</v>
      </c>
      <c r="Q108" s="43">
        <f t="shared" si="68"/>
        <v>847617.20722188486</v>
      </c>
      <c r="R108" s="43">
        <f t="shared" si="69"/>
        <v>921752.38354131323</v>
      </c>
      <c r="S108" s="43">
        <f t="shared" si="70"/>
        <v>746114.34899794229</v>
      </c>
      <c r="U108" s="43">
        <f t="shared" si="71"/>
        <v>3307129.1947417026</v>
      </c>
    </row>
    <row r="109" spans="1:21" s="49" customFormat="1" ht="15" customHeight="1" x14ac:dyDescent="0.2">
      <c r="A109" s="61"/>
      <c r="B109" s="62" t="s">
        <v>62</v>
      </c>
      <c r="C109" s="64">
        <f t="shared" ref="C109:N109" si="72">C102+C105+C108</f>
        <v>1956727.7593720714</v>
      </c>
      <c r="D109" s="64">
        <f t="shared" si="72"/>
        <v>1598884.5462408368</v>
      </c>
      <c r="E109" s="64">
        <f t="shared" si="72"/>
        <v>2457463.799334513</v>
      </c>
      <c r="F109" s="64">
        <f t="shared" si="72"/>
        <v>1899173.1328405198</v>
      </c>
      <c r="G109" s="64">
        <f t="shared" si="72"/>
        <v>1917284.5599810032</v>
      </c>
      <c r="H109" s="64">
        <f t="shared" si="72"/>
        <v>2187972.7905765497</v>
      </c>
      <c r="I109" s="64">
        <f t="shared" si="72"/>
        <v>2043912.4709784337</v>
      </c>
      <c r="J109" s="64">
        <f t="shared" si="72"/>
        <v>1951069.3522840408</v>
      </c>
      <c r="K109" s="64">
        <f t="shared" si="72"/>
        <v>2131467.2275710502</v>
      </c>
      <c r="L109" s="64">
        <f t="shared" si="72"/>
        <v>1705946.5294174484</v>
      </c>
      <c r="M109" s="64">
        <f t="shared" si="72"/>
        <v>1735674.8476748867</v>
      </c>
      <c r="N109" s="64">
        <f t="shared" si="72"/>
        <v>2269689.6627262351</v>
      </c>
      <c r="P109" s="64">
        <f t="shared" si="67"/>
        <v>6013076.1049474217</v>
      </c>
      <c r="Q109" s="64">
        <f t="shared" si="68"/>
        <v>6004430.4833980724</v>
      </c>
      <c r="R109" s="64">
        <f t="shared" si="69"/>
        <v>6126449.0508335251</v>
      </c>
      <c r="S109" s="64">
        <f t="shared" si="70"/>
        <v>5711311.03981857</v>
      </c>
      <c r="U109" s="64">
        <f t="shared" si="71"/>
        <v>23855266.678997591</v>
      </c>
    </row>
    <row r="110" spans="1:21" s="49" customFormat="1" ht="15" customHeight="1" x14ac:dyDescent="0.2">
      <c r="A110" s="61"/>
      <c r="B110" s="63" t="s">
        <v>151</v>
      </c>
      <c r="C110" s="66">
        <f t="shared" ref="C110:N110" si="73">C103+C106+C108</f>
        <v>1351072.1148635955</v>
      </c>
      <c r="D110" s="66">
        <f t="shared" si="73"/>
        <v>1291980.6062668036</v>
      </c>
      <c r="E110" s="66">
        <f t="shared" si="73"/>
        <v>1946206.0109337973</v>
      </c>
      <c r="F110" s="66">
        <f t="shared" si="73"/>
        <v>1505720.1502688578</v>
      </c>
      <c r="G110" s="66">
        <f t="shared" si="73"/>
        <v>1488529.2014503367</v>
      </c>
      <c r="H110" s="66">
        <f t="shared" si="73"/>
        <v>1725301.8268166697</v>
      </c>
      <c r="I110" s="66">
        <f t="shared" si="73"/>
        <v>1529311.9109562347</v>
      </c>
      <c r="J110" s="66">
        <f t="shared" si="73"/>
        <v>1646818.2226275927</v>
      </c>
      <c r="K110" s="66">
        <f t="shared" si="73"/>
        <v>1695539.4512242735</v>
      </c>
      <c r="L110" s="66">
        <f t="shared" si="73"/>
        <v>1461737.4935647699</v>
      </c>
      <c r="M110" s="66">
        <f t="shared" si="73"/>
        <v>1454544.5585886077</v>
      </c>
      <c r="N110" s="66">
        <f t="shared" si="73"/>
        <v>1629236.9520657617</v>
      </c>
      <c r="P110" s="66">
        <f t="shared" si="67"/>
        <v>4589258.7320641968</v>
      </c>
      <c r="Q110" s="66">
        <f t="shared" si="68"/>
        <v>4719551.1785358638</v>
      </c>
      <c r="R110" s="66">
        <f t="shared" si="69"/>
        <v>4871669.5848081009</v>
      </c>
      <c r="S110" s="66">
        <f t="shared" si="70"/>
        <v>4545519.004219139</v>
      </c>
      <c r="U110" s="66">
        <f t="shared" si="71"/>
        <v>18725998.4996273</v>
      </c>
    </row>
    <row r="111" spans="1:21" ht="15" customHeight="1" x14ac:dyDescent="0.2">
      <c r="I111" s="3"/>
      <c r="J111" s="3"/>
      <c r="K111" s="3"/>
      <c r="L111" s="3"/>
      <c r="M111" s="3"/>
      <c r="N111" s="3"/>
    </row>
    <row r="112" spans="1:21" ht="15" customHeight="1" x14ac:dyDescent="0.2">
      <c r="I112" s="3"/>
      <c r="J112" s="3"/>
      <c r="K112" s="3"/>
      <c r="L112" s="3"/>
      <c r="M112" s="3"/>
      <c r="N112" s="3"/>
    </row>
    <row r="113" spans="1:21" ht="15" customHeight="1" x14ac:dyDescent="0.2">
      <c r="A113" s="114">
        <v>2020</v>
      </c>
      <c r="B113" s="123" t="s">
        <v>159</v>
      </c>
      <c r="C113" s="111" t="s">
        <v>41</v>
      </c>
      <c r="D113" s="111" t="s">
        <v>41</v>
      </c>
      <c r="E113" s="111" t="s">
        <v>41</v>
      </c>
      <c r="F113" s="111" t="s">
        <v>41</v>
      </c>
      <c r="G113" s="111" t="s">
        <v>41</v>
      </c>
      <c r="H113" s="111" t="s">
        <v>41</v>
      </c>
      <c r="I113" s="111" t="s">
        <v>41</v>
      </c>
      <c r="J113" s="111" t="s">
        <v>41</v>
      </c>
      <c r="K113" s="111" t="s">
        <v>41</v>
      </c>
      <c r="L113" s="111" t="s">
        <v>41</v>
      </c>
      <c r="M113" s="111" t="s">
        <v>41</v>
      </c>
      <c r="N113" s="111" t="s">
        <v>41</v>
      </c>
      <c r="O113" s="20"/>
      <c r="P113" s="111" t="s">
        <v>41</v>
      </c>
      <c r="Q113" s="111" t="s">
        <v>41</v>
      </c>
      <c r="R113" s="111" t="s">
        <v>41</v>
      </c>
      <c r="S113" s="111" t="s">
        <v>41</v>
      </c>
      <c r="T113" s="20"/>
      <c r="U113" s="111" t="s">
        <v>41</v>
      </c>
    </row>
    <row r="114" spans="1:21" ht="15" customHeight="1" x14ac:dyDescent="0.2">
      <c r="A114" s="115"/>
      <c r="B114" s="37" t="s">
        <v>40</v>
      </c>
      <c r="C114" s="39">
        <v>43831</v>
      </c>
      <c r="D114" s="39">
        <f t="shared" ref="D114:N114" si="74">EOMONTH(C114,0)+1</f>
        <v>43862</v>
      </c>
      <c r="E114" s="39">
        <f t="shared" si="74"/>
        <v>43891</v>
      </c>
      <c r="F114" s="39">
        <f t="shared" si="74"/>
        <v>43922</v>
      </c>
      <c r="G114" s="39">
        <f t="shared" si="74"/>
        <v>43952</v>
      </c>
      <c r="H114" s="39">
        <f t="shared" si="74"/>
        <v>43983</v>
      </c>
      <c r="I114" s="39">
        <f t="shared" si="74"/>
        <v>44013</v>
      </c>
      <c r="J114" s="39">
        <f t="shared" si="74"/>
        <v>44044</v>
      </c>
      <c r="K114" s="39">
        <f t="shared" si="74"/>
        <v>44075</v>
      </c>
      <c r="L114" s="39">
        <f t="shared" si="74"/>
        <v>44105</v>
      </c>
      <c r="M114" s="39">
        <f t="shared" si="74"/>
        <v>44136</v>
      </c>
      <c r="N114" s="39">
        <f t="shared" si="74"/>
        <v>44166</v>
      </c>
      <c r="P114" s="39" t="s">
        <v>66</v>
      </c>
      <c r="Q114" s="39" t="s">
        <v>80</v>
      </c>
      <c r="R114" s="39" t="s">
        <v>81</v>
      </c>
      <c r="S114" s="39" t="s">
        <v>82</v>
      </c>
      <c r="U114" s="39" t="s">
        <v>67</v>
      </c>
    </row>
    <row r="115" spans="1:21" ht="15" customHeight="1" x14ac:dyDescent="0.2">
      <c r="A115" s="61"/>
      <c r="B115" s="49" t="s">
        <v>45</v>
      </c>
      <c r="C115" s="43">
        <v>728352</v>
      </c>
      <c r="D115" s="43">
        <v>793800</v>
      </c>
      <c r="E115" s="43">
        <v>1205037</v>
      </c>
      <c r="F115" s="43">
        <v>965925</v>
      </c>
      <c r="G115" s="43">
        <v>828954</v>
      </c>
      <c r="H115" s="43">
        <v>1226583</v>
      </c>
      <c r="I115" s="43">
        <v>813159</v>
      </c>
      <c r="J115" s="43">
        <v>924453</v>
      </c>
      <c r="K115" s="43">
        <v>1308879</v>
      </c>
      <c r="L115" s="43">
        <v>805707</v>
      </c>
      <c r="M115" s="43">
        <v>898290</v>
      </c>
      <c r="N115" s="43">
        <v>1487322</v>
      </c>
      <c r="O115" s="49"/>
      <c r="P115" s="43">
        <f t="shared" ref="P115:P123" si="75">SUM($C115:$E115)</f>
        <v>2727189</v>
      </c>
      <c r="Q115" s="43">
        <f t="shared" ref="Q115:Q123" si="76">SUM($F115:$H115)</f>
        <v>3021462</v>
      </c>
      <c r="R115" s="43">
        <f t="shared" ref="R115:R123" si="77">SUM($I115:$K115)</f>
        <v>3046491</v>
      </c>
      <c r="S115" s="43">
        <f t="shared" ref="S115:S123" si="78">SUM($L115:$N115)</f>
        <v>3191319</v>
      </c>
      <c r="T115" s="49"/>
      <c r="U115" s="43">
        <f t="shared" ref="U115:U123" si="79">SUM($P115:$S115)</f>
        <v>11986461</v>
      </c>
    </row>
    <row r="116" spans="1:21" ht="15" customHeight="1" x14ac:dyDescent="0.2">
      <c r="A116" s="61"/>
      <c r="B116" s="51" t="s">
        <v>46</v>
      </c>
      <c r="C116" s="52">
        <v>488349</v>
      </c>
      <c r="D116" s="52">
        <v>650430</v>
      </c>
      <c r="E116" s="52">
        <v>932391</v>
      </c>
      <c r="F116" s="52">
        <v>729243</v>
      </c>
      <c r="G116" s="52">
        <v>559386</v>
      </c>
      <c r="H116" s="52">
        <v>878121</v>
      </c>
      <c r="I116" s="52">
        <v>611145</v>
      </c>
      <c r="J116" s="52">
        <v>763506</v>
      </c>
      <c r="K116" s="52">
        <v>1036476</v>
      </c>
      <c r="L116" s="52">
        <v>673434</v>
      </c>
      <c r="M116" s="52">
        <v>756378</v>
      </c>
      <c r="N116" s="52">
        <v>1089855</v>
      </c>
      <c r="O116" s="58"/>
      <c r="P116" s="52">
        <f>SUM($C116:$E116)</f>
        <v>2071170</v>
      </c>
      <c r="Q116" s="52">
        <f>SUM($F116:$H116)</f>
        <v>2166750</v>
      </c>
      <c r="R116" s="52">
        <f>SUM($I116:$K116)</f>
        <v>2411127</v>
      </c>
      <c r="S116" s="52">
        <f>SUM($L116:$N116)</f>
        <v>2519667</v>
      </c>
      <c r="T116" s="58"/>
      <c r="U116" s="52">
        <f>SUM($P116:$S116)</f>
        <v>9168714</v>
      </c>
    </row>
    <row r="117" spans="1:21" ht="15" customHeight="1" x14ac:dyDescent="0.2">
      <c r="A117" s="61"/>
      <c r="B117" s="51" t="s">
        <v>47</v>
      </c>
      <c r="C117" s="52">
        <v>240003</v>
      </c>
      <c r="D117" s="52">
        <v>143370</v>
      </c>
      <c r="E117" s="52">
        <v>272646</v>
      </c>
      <c r="F117" s="52">
        <v>236682</v>
      </c>
      <c r="G117" s="52">
        <v>269568</v>
      </c>
      <c r="H117" s="52">
        <v>348462</v>
      </c>
      <c r="I117" s="52">
        <v>202014</v>
      </c>
      <c r="J117" s="52">
        <v>160947</v>
      </c>
      <c r="K117" s="52">
        <v>272403</v>
      </c>
      <c r="L117" s="52">
        <v>132273</v>
      </c>
      <c r="M117" s="52">
        <v>141912</v>
      </c>
      <c r="N117" s="52">
        <v>397467</v>
      </c>
      <c r="O117" s="58"/>
      <c r="P117" s="52">
        <f t="shared" si="75"/>
        <v>656019</v>
      </c>
      <c r="Q117" s="52">
        <f t="shared" si="76"/>
        <v>854712</v>
      </c>
      <c r="R117" s="52">
        <f t="shared" si="77"/>
        <v>635364</v>
      </c>
      <c r="S117" s="52">
        <f t="shared" si="78"/>
        <v>671652</v>
      </c>
      <c r="T117" s="58"/>
      <c r="U117" s="52">
        <f t="shared" si="79"/>
        <v>2817747</v>
      </c>
    </row>
    <row r="118" spans="1:21" ht="15" customHeight="1" x14ac:dyDescent="0.2">
      <c r="A118" s="61"/>
      <c r="B118" s="49" t="s">
        <v>48</v>
      </c>
      <c r="C118" s="43">
        <v>388476</v>
      </c>
      <c r="D118" s="43">
        <v>443880</v>
      </c>
      <c r="E118" s="43">
        <v>988200</v>
      </c>
      <c r="F118" s="43">
        <v>371466</v>
      </c>
      <c r="G118" s="43">
        <v>574128</v>
      </c>
      <c r="H118" s="43">
        <v>662499</v>
      </c>
      <c r="I118" s="43">
        <v>408402</v>
      </c>
      <c r="J118" s="43">
        <v>323595</v>
      </c>
      <c r="K118" s="43">
        <v>906390</v>
      </c>
      <c r="L118" s="43">
        <v>418122</v>
      </c>
      <c r="M118" s="43">
        <v>557847</v>
      </c>
      <c r="N118" s="43">
        <v>626697</v>
      </c>
      <c r="O118" s="49"/>
      <c r="P118" s="43">
        <f>SUM($C118:$E118)</f>
        <v>1820556</v>
      </c>
      <c r="Q118" s="43">
        <f>SUM($F118:$H118)</f>
        <v>1608093</v>
      </c>
      <c r="R118" s="43">
        <f>SUM($I118:$K118)</f>
        <v>1638387</v>
      </c>
      <c r="S118" s="43">
        <f>SUM($L118:$N118)</f>
        <v>1602666</v>
      </c>
      <c r="T118" s="49"/>
      <c r="U118" s="43">
        <f>SUM($P118:$S118)</f>
        <v>6669702</v>
      </c>
    </row>
    <row r="119" spans="1:21" ht="15" customHeight="1" x14ac:dyDescent="0.2">
      <c r="A119" s="61"/>
      <c r="B119" s="51" t="s">
        <v>46</v>
      </c>
      <c r="C119" s="52">
        <v>240084</v>
      </c>
      <c r="D119" s="52">
        <v>319950</v>
      </c>
      <c r="E119" s="52">
        <v>715635</v>
      </c>
      <c r="F119" s="52">
        <v>265923</v>
      </c>
      <c r="G119" s="52">
        <v>482679</v>
      </c>
      <c r="H119" s="52">
        <v>564408</v>
      </c>
      <c r="I119" s="52">
        <v>243000</v>
      </c>
      <c r="J119" s="52">
        <v>251667</v>
      </c>
      <c r="K119" s="52">
        <v>663066</v>
      </c>
      <c r="L119" s="52">
        <v>348462</v>
      </c>
      <c r="M119" s="52">
        <v>431163</v>
      </c>
      <c r="N119" s="52">
        <v>342711</v>
      </c>
      <c r="O119" s="58"/>
      <c r="P119" s="52">
        <f>SUM($C119:$E119)</f>
        <v>1275669</v>
      </c>
      <c r="Q119" s="52">
        <f>SUM($F119:$H119)</f>
        <v>1313010</v>
      </c>
      <c r="R119" s="52">
        <f>SUM($I119:$K119)</f>
        <v>1157733</v>
      </c>
      <c r="S119" s="52">
        <f>SUM($L119:$N119)</f>
        <v>1122336</v>
      </c>
      <c r="T119" s="58"/>
      <c r="U119" s="52">
        <f>SUM($P119:$S119)</f>
        <v>4868748</v>
      </c>
    </row>
    <row r="120" spans="1:21" ht="15" customHeight="1" x14ac:dyDescent="0.2">
      <c r="A120" s="61"/>
      <c r="B120" s="51" t="s">
        <v>47</v>
      </c>
      <c r="C120" s="52">
        <v>148392</v>
      </c>
      <c r="D120" s="52">
        <v>123930</v>
      </c>
      <c r="E120" s="52">
        <v>272565</v>
      </c>
      <c r="F120" s="52">
        <v>105543</v>
      </c>
      <c r="G120" s="52">
        <v>91449</v>
      </c>
      <c r="H120" s="52">
        <v>98091</v>
      </c>
      <c r="I120" s="52">
        <v>165402</v>
      </c>
      <c r="J120" s="52">
        <v>71928</v>
      </c>
      <c r="K120" s="52">
        <v>243324</v>
      </c>
      <c r="L120" s="52">
        <v>69660</v>
      </c>
      <c r="M120" s="52">
        <v>126684</v>
      </c>
      <c r="N120" s="52">
        <v>283986</v>
      </c>
      <c r="O120" s="58"/>
      <c r="P120" s="52">
        <f t="shared" si="75"/>
        <v>544887</v>
      </c>
      <c r="Q120" s="52">
        <f t="shared" si="76"/>
        <v>295083</v>
      </c>
      <c r="R120" s="52">
        <f t="shared" si="77"/>
        <v>480654</v>
      </c>
      <c r="S120" s="52">
        <f t="shared" si="78"/>
        <v>480330</v>
      </c>
      <c r="T120" s="58"/>
      <c r="U120" s="52">
        <f t="shared" si="79"/>
        <v>1800954</v>
      </c>
    </row>
    <row r="121" spans="1:21" ht="15" customHeight="1" thickBot="1" x14ac:dyDescent="0.25">
      <c r="A121" s="61"/>
      <c r="B121" s="49" t="s">
        <v>49</v>
      </c>
      <c r="C121" s="43">
        <v>136242</v>
      </c>
      <c r="D121" s="43">
        <v>146853</v>
      </c>
      <c r="E121" s="43">
        <v>426546</v>
      </c>
      <c r="F121" s="43">
        <v>313551</v>
      </c>
      <c r="G121" s="43">
        <v>234657</v>
      </c>
      <c r="H121" s="43">
        <v>186300</v>
      </c>
      <c r="I121" s="43">
        <v>230931</v>
      </c>
      <c r="J121" s="43">
        <v>254664</v>
      </c>
      <c r="K121" s="43">
        <v>313875</v>
      </c>
      <c r="L121" s="43">
        <v>186381</v>
      </c>
      <c r="M121" s="43">
        <v>196749</v>
      </c>
      <c r="N121" s="43">
        <v>330966</v>
      </c>
      <c r="O121" s="49"/>
      <c r="P121" s="43">
        <f t="shared" si="75"/>
        <v>709641</v>
      </c>
      <c r="Q121" s="43">
        <f t="shared" si="76"/>
        <v>734508</v>
      </c>
      <c r="R121" s="43">
        <f t="shared" si="77"/>
        <v>799470</v>
      </c>
      <c r="S121" s="43">
        <f t="shared" si="78"/>
        <v>714096</v>
      </c>
      <c r="T121" s="49"/>
      <c r="U121" s="43">
        <f t="shared" si="79"/>
        <v>2957715</v>
      </c>
    </row>
    <row r="122" spans="1:21" ht="15" customHeight="1" x14ac:dyDescent="0.2">
      <c r="A122" s="61"/>
      <c r="B122" s="62" t="s">
        <v>62</v>
      </c>
      <c r="C122" s="64">
        <f t="shared" ref="C122:N122" si="80">C115+C118+C121</f>
        <v>1253070</v>
      </c>
      <c r="D122" s="64">
        <f t="shared" si="80"/>
        <v>1384533</v>
      </c>
      <c r="E122" s="64">
        <f t="shared" si="80"/>
        <v>2619783</v>
      </c>
      <c r="F122" s="64">
        <f t="shared" si="80"/>
        <v>1650942</v>
      </c>
      <c r="G122" s="64">
        <f t="shared" si="80"/>
        <v>1637739</v>
      </c>
      <c r="H122" s="64">
        <f t="shared" si="80"/>
        <v>2075382</v>
      </c>
      <c r="I122" s="64">
        <f t="shared" si="80"/>
        <v>1452492</v>
      </c>
      <c r="J122" s="64">
        <f t="shared" si="80"/>
        <v>1502712</v>
      </c>
      <c r="K122" s="64">
        <f t="shared" si="80"/>
        <v>2529144</v>
      </c>
      <c r="L122" s="64">
        <f t="shared" si="80"/>
        <v>1410210</v>
      </c>
      <c r="M122" s="64">
        <f t="shared" si="80"/>
        <v>1652886</v>
      </c>
      <c r="N122" s="64">
        <f t="shared" si="80"/>
        <v>2444985</v>
      </c>
      <c r="O122" s="49"/>
      <c r="P122" s="64">
        <f t="shared" si="75"/>
        <v>5257386</v>
      </c>
      <c r="Q122" s="64">
        <f t="shared" si="76"/>
        <v>5364063</v>
      </c>
      <c r="R122" s="64">
        <f t="shared" si="77"/>
        <v>5484348</v>
      </c>
      <c r="S122" s="64">
        <f t="shared" si="78"/>
        <v>5508081</v>
      </c>
      <c r="T122" s="49"/>
      <c r="U122" s="64">
        <f t="shared" si="79"/>
        <v>21613878</v>
      </c>
    </row>
    <row r="123" spans="1:21" ht="15" customHeight="1" x14ac:dyDescent="0.2">
      <c r="A123" s="61"/>
      <c r="B123" s="63" t="s">
        <v>151</v>
      </c>
      <c r="C123" s="66">
        <f t="shared" ref="C123:N123" si="81">C116+C119+C121</f>
        <v>864675</v>
      </c>
      <c r="D123" s="66">
        <f t="shared" si="81"/>
        <v>1117233</v>
      </c>
      <c r="E123" s="66">
        <f t="shared" si="81"/>
        <v>2074572</v>
      </c>
      <c r="F123" s="66">
        <f t="shared" si="81"/>
        <v>1308717</v>
      </c>
      <c r="G123" s="66">
        <f t="shared" si="81"/>
        <v>1276722</v>
      </c>
      <c r="H123" s="66">
        <f t="shared" si="81"/>
        <v>1628829</v>
      </c>
      <c r="I123" s="66">
        <f t="shared" si="81"/>
        <v>1085076</v>
      </c>
      <c r="J123" s="66">
        <f t="shared" si="81"/>
        <v>1269837</v>
      </c>
      <c r="K123" s="66">
        <f t="shared" si="81"/>
        <v>2013417</v>
      </c>
      <c r="L123" s="66">
        <f t="shared" si="81"/>
        <v>1208277</v>
      </c>
      <c r="M123" s="66">
        <f t="shared" si="81"/>
        <v>1384290</v>
      </c>
      <c r="N123" s="66">
        <f t="shared" si="81"/>
        <v>1763532</v>
      </c>
      <c r="O123" s="49"/>
      <c r="P123" s="66">
        <f t="shared" si="75"/>
        <v>4056480</v>
      </c>
      <c r="Q123" s="66">
        <f t="shared" si="76"/>
        <v>4214268</v>
      </c>
      <c r="R123" s="66">
        <f t="shared" si="77"/>
        <v>4368330</v>
      </c>
      <c r="S123" s="66">
        <f t="shared" si="78"/>
        <v>4356099</v>
      </c>
      <c r="T123" s="49"/>
      <c r="U123" s="66">
        <f t="shared" si="79"/>
        <v>16995177</v>
      </c>
    </row>
    <row r="124" spans="1:21" ht="15" customHeight="1" x14ac:dyDescent="0.2">
      <c r="I124" s="3"/>
      <c r="J124" s="3"/>
      <c r="K124" s="3"/>
      <c r="L124" s="3"/>
      <c r="M124" s="3"/>
      <c r="N124" s="3"/>
    </row>
    <row r="125" spans="1:21" ht="15" customHeight="1" x14ac:dyDescent="0.2">
      <c r="A125" s="30" t="s">
        <v>160</v>
      </c>
      <c r="B125" s="123" t="s">
        <v>161</v>
      </c>
      <c r="C125" s="111" t="s">
        <v>162</v>
      </c>
      <c r="D125" s="111" t="s">
        <v>163</v>
      </c>
      <c r="E125" s="111" t="s">
        <v>164</v>
      </c>
      <c r="F125" s="111" t="s">
        <v>165</v>
      </c>
      <c r="G125" s="111" t="s">
        <v>166</v>
      </c>
      <c r="H125" s="111" t="s">
        <v>167</v>
      </c>
      <c r="I125" s="111" t="s">
        <v>168</v>
      </c>
      <c r="J125" s="111" t="s">
        <v>169</v>
      </c>
      <c r="K125" s="111" t="s">
        <v>170</v>
      </c>
      <c r="L125" s="111" t="s">
        <v>171</v>
      </c>
      <c r="M125" s="111" t="s">
        <v>172</v>
      </c>
      <c r="N125" s="111" t="s">
        <v>173</v>
      </c>
    </row>
    <row r="126" spans="1:21" ht="15" customHeight="1" x14ac:dyDescent="0.2">
      <c r="B126" s="6" t="s">
        <v>174</v>
      </c>
      <c r="C126" s="41">
        <v>1</v>
      </c>
      <c r="D126" s="41">
        <f>C126+1</f>
        <v>2</v>
      </c>
      <c r="E126" s="41">
        <f t="shared" ref="E126:N126" si="82">D126+1</f>
        <v>3</v>
      </c>
      <c r="F126" s="41">
        <f t="shared" si="82"/>
        <v>4</v>
      </c>
      <c r="G126" s="41">
        <f t="shared" si="82"/>
        <v>5</v>
      </c>
      <c r="H126" s="41">
        <f t="shared" si="82"/>
        <v>6</v>
      </c>
      <c r="I126" s="41">
        <f t="shared" si="82"/>
        <v>7</v>
      </c>
      <c r="J126" s="41">
        <f t="shared" si="82"/>
        <v>8</v>
      </c>
      <c r="K126" s="41">
        <f t="shared" si="82"/>
        <v>9</v>
      </c>
      <c r="L126" s="41">
        <f t="shared" si="82"/>
        <v>10</v>
      </c>
      <c r="M126" s="41">
        <f t="shared" si="82"/>
        <v>11</v>
      </c>
      <c r="N126" s="41">
        <f t="shared" si="82"/>
        <v>12</v>
      </c>
    </row>
    <row r="127" spans="1:21" ht="15" customHeight="1" x14ac:dyDescent="0.2">
      <c r="B127" s="6" t="s">
        <v>175</v>
      </c>
      <c r="C127" s="41">
        <v>1</v>
      </c>
      <c r="D127" s="41">
        <v>2</v>
      </c>
      <c r="E127" s="41">
        <v>3</v>
      </c>
      <c r="F127" s="41">
        <v>1</v>
      </c>
      <c r="G127" s="41">
        <v>2</v>
      </c>
      <c r="H127" s="41">
        <v>3</v>
      </c>
      <c r="I127" s="41">
        <v>1</v>
      </c>
      <c r="J127" s="41">
        <v>2</v>
      </c>
      <c r="K127" s="41">
        <v>3</v>
      </c>
      <c r="L127" s="41">
        <v>1</v>
      </c>
      <c r="M127" s="41">
        <v>2</v>
      </c>
      <c r="N127" s="41">
        <v>3</v>
      </c>
    </row>
    <row r="128" spans="1:21" ht="15" customHeight="1" x14ac:dyDescent="0.2">
      <c r="B128" s="6" t="s">
        <v>176</v>
      </c>
      <c r="C128" s="41">
        <v>1</v>
      </c>
      <c r="D128" s="41">
        <v>1</v>
      </c>
      <c r="E128" s="41">
        <v>1</v>
      </c>
      <c r="F128" s="41">
        <v>2</v>
      </c>
      <c r="G128" s="41">
        <v>2</v>
      </c>
      <c r="H128" s="41">
        <v>2</v>
      </c>
      <c r="I128" s="41">
        <v>3</v>
      </c>
      <c r="J128" s="41">
        <v>3</v>
      </c>
      <c r="K128" s="41">
        <v>3</v>
      </c>
      <c r="L128" s="41">
        <v>4</v>
      </c>
      <c r="M128" s="41">
        <v>4</v>
      </c>
      <c r="N128" s="41">
        <v>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2563-A2C0-4884-9FAD-AB860ECE5B01}">
  <dimension ref="B2:P34"/>
  <sheetViews>
    <sheetView showGridLines="0" workbookViewId="0">
      <selection activeCell="B6" sqref="B6"/>
    </sheetView>
  </sheetViews>
  <sheetFormatPr defaultColWidth="9.140625" defaultRowHeight="15" customHeight="1" x14ac:dyDescent="0.2"/>
  <cols>
    <col min="1" max="1" width="9.140625" style="3"/>
    <col min="2" max="2" width="11.7109375" style="3" customWidth="1"/>
    <col min="3" max="3" width="28.85546875" style="3" customWidth="1"/>
    <col min="4" max="4" width="11.7109375" style="3" customWidth="1"/>
    <col min="5" max="5" width="18.7109375" style="3" customWidth="1"/>
    <col min="6" max="6" width="14.7109375" style="142" customWidth="1"/>
    <col min="7" max="10" width="24.7109375" style="3" customWidth="1"/>
    <col min="11" max="11" width="5.7109375" style="3" customWidth="1"/>
    <col min="12" max="12" width="22.7109375" style="3" customWidth="1"/>
    <col min="13" max="13" width="5.7109375" style="3" customWidth="1"/>
    <col min="14" max="14" width="13.7109375" style="3" customWidth="1"/>
    <col min="15" max="15" width="12.7109375" style="3" customWidth="1"/>
    <col min="16" max="16" width="5.7109375" style="3" customWidth="1"/>
    <col min="17" max="16384" width="9.140625" style="3"/>
  </cols>
  <sheetData>
    <row r="2" spans="2:16" ht="20.100000000000001" customHeight="1" x14ac:dyDescent="0.2">
      <c r="B2" s="125" t="s">
        <v>177</v>
      </c>
      <c r="F2" s="126"/>
    </row>
    <row r="4" spans="2:16" ht="15" customHeight="1" thickBot="1" x14ac:dyDescent="0.25">
      <c r="B4" s="6" t="s">
        <v>178</v>
      </c>
      <c r="E4" s="127" t="s">
        <v>179</v>
      </c>
      <c r="F4" s="128" t="s">
        <v>180</v>
      </c>
      <c r="G4" s="129" t="s">
        <v>181</v>
      </c>
      <c r="H4" s="129" t="s">
        <v>182</v>
      </c>
      <c r="I4" s="129" t="s">
        <v>183</v>
      </c>
      <c r="J4" s="129" t="s">
        <v>184</v>
      </c>
      <c r="L4" s="127" t="s">
        <v>185</v>
      </c>
    </row>
    <row r="5" spans="2:16" ht="15" customHeight="1" x14ac:dyDescent="0.2">
      <c r="B5" s="130">
        <v>44866</v>
      </c>
      <c r="C5" s="3" t="s">
        <v>186</v>
      </c>
      <c r="E5" s="131" t="s">
        <v>85</v>
      </c>
      <c r="F5" s="132">
        <v>43466</v>
      </c>
      <c r="G5" s="133" t="s">
        <v>187</v>
      </c>
      <c r="H5" s="131" t="s">
        <v>187</v>
      </c>
      <c r="I5" s="131" t="s">
        <v>187</v>
      </c>
      <c r="J5" s="131" t="s">
        <v>187</v>
      </c>
      <c r="K5" s="61"/>
      <c r="L5" s="131" t="s">
        <v>188</v>
      </c>
      <c r="P5" s="61"/>
    </row>
    <row r="6" spans="2:16" ht="15" customHeight="1" x14ac:dyDescent="0.2">
      <c r="B6" s="134">
        <f>DATE(YEAR(B5)-1,MONTH(B5),DAY(B5))</f>
        <v>44501</v>
      </c>
      <c r="C6" s="3" t="s">
        <v>189</v>
      </c>
      <c r="E6" s="131" t="s">
        <v>94</v>
      </c>
      <c r="F6" s="132">
        <v>43466</v>
      </c>
      <c r="G6" s="133" t="s">
        <v>187</v>
      </c>
      <c r="H6" s="131" t="s">
        <v>187</v>
      </c>
      <c r="I6" s="131" t="s">
        <v>187</v>
      </c>
      <c r="J6" s="131" t="s">
        <v>187</v>
      </c>
      <c r="K6" s="135"/>
      <c r="L6" s="131" t="s">
        <v>190</v>
      </c>
      <c r="N6" s="136"/>
      <c r="O6" s="131"/>
      <c r="P6" s="131"/>
    </row>
    <row r="7" spans="2:16" ht="15" customHeight="1" x14ac:dyDescent="0.2">
      <c r="E7" s="131" t="s">
        <v>96</v>
      </c>
      <c r="F7" s="132">
        <v>43466</v>
      </c>
      <c r="G7" s="133" t="s">
        <v>191</v>
      </c>
      <c r="H7" s="131" t="s">
        <v>191</v>
      </c>
      <c r="I7" s="131" t="s">
        <v>187</v>
      </c>
      <c r="J7" s="131" t="s">
        <v>187</v>
      </c>
      <c r="K7" s="135"/>
      <c r="L7" s="131" t="s">
        <v>192</v>
      </c>
      <c r="N7" s="136"/>
      <c r="O7" s="131"/>
      <c r="P7" s="131"/>
    </row>
    <row r="8" spans="2:16" ht="15" customHeight="1" x14ac:dyDescent="0.2">
      <c r="B8" s="134">
        <f>IF(LEFT(B28,2)="Q1",DATE(YEAR(B5),1,1),
IF(LEFT(B28,2)="Q2",DATE(YEAR(B5),4,1),
IF(LEFT(B28,2)="Q3",DATE(YEAR(B5),7,1),
IF(LEFT(B28,2)="Q4",DATE(YEAR(B5),10,1)))))</f>
        <v>44835</v>
      </c>
      <c r="C8" s="3" t="s">
        <v>193</v>
      </c>
      <c r="E8" s="131" t="s">
        <v>98</v>
      </c>
      <c r="F8" s="132">
        <v>43466</v>
      </c>
      <c r="G8" s="133" t="s">
        <v>187</v>
      </c>
      <c r="H8" s="131" t="s">
        <v>187</v>
      </c>
      <c r="I8" s="131" t="s">
        <v>49</v>
      </c>
      <c r="J8" s="131" t="s">
        <v>49</v>
      </c>
      <c r="K8" s="135"/>
      <c r="L8" s="131" t="s">
        <v>194</v>
      </c>
      <c r="N8" s="136"/>
      <c r="O8" s="131"/>
      <c r="P8" s="131"/>
    </row>
    <row r="9" spans="2:16" ht="15" customHeight="1" x14ac:dyDescent="0.2">
      <c r="B9" s="134">
        <f>EOMONTH(B5,0)</f>
        <v>44895</v>
      </c>
      <c r="C9" s="3" t="s">
        <v>195</v>
      </c>
      <c r="E9" s="131" t="s">
        <v>103</v>
      </c>
      <c r="F9" s="132">
        <v>43466</v>
      </c>
      <c r="G9" s="133" t="s">
        <v>187</v>
      </c>
      <c r="H9" s="131" t="s">
        <v>187</v>
      </c>
      <c r="I9" s="131" t="s">
        <v>187</v>
      </c>
      <c r="J9" s="131" t="s">
        <v>187</v>
      </c>
      <c r="K9" s="135"/>
      <c r="L9" s="131" t="s">
        <v>196</v>
      </c>
      <c r="N9" s="136"/>
      <c r="O9" s="131"/>
      <c r="P9" s="131"/>
    </row>
    <row r="10" spans="2:16" ht="15" customHeight="1" x14ac:dyDescent="0.2">
      <c r="B10" s="134">
        <f>EOMONTH(B8,2)</f>
        <v>44926</v>
      </c>
      <c r="C10" s="3" t="s">
        <v>197</v>
      </c>
      <c r="E10" s="131" t="s">
        <v>106</v>
      </c>
      <c r="F10" s="132">
        <v>43466</v>
      </c>
      <c r="G10" s="133" t="s">
        <v>187</v>
      </c>
      <c r="H10" s="131" t="s">
        <v>187</v>
      </c>
      <c r="I10" s="131" t="s">
        <v>187</v>
      </c>
      <c r="J10" s="131" t="s">
        <v>187</v>
      </c>
      <c r="K10" s="135"/>
      <c r="L10" s="131" t="s">
        <v>198</v>
      </c>
      <c r="N10" s="136"/>
      <c r="O10" s="131"/>
      <c r="P10" s="131"/>
    </row>
    <row r="11" spans="2:16" ht="15" customHeight="1" x14ac:dyDescent="0.2">
      <c r="E11" s="131" t="s">
        <v>107</v>
      </c>
      <c r="F11" s="132">
        <v>43466</v>
      </c>
      <c r="G11" s="133" t="s">
        <v>187</v>
      </c>
      <c r="H11" s="131" t="s">
        <v>187</v>
      </c>
      <c r="I11" s="131" t="s">
        <v>187</v>
      </c>
      <c r="J11" s="131" t="s">
        <v>187</v>
      </c>
      <c r="K11" s="135"/>
      <c r="L11" s="131" t="s">
        <v>199</v>
      </c>
      <c r="N11" s="137"/>
      <c r="O11" s="131"/>
      <c r="P11" s="131"/>
    </row>
    <row r="12" spans="2:16" ht="15" customHeight="1" x14ac:dyDescent="0.2">
      <c r="B12" s="134">
        <f>DATE(YEAR(B8)-1,MONTH(B8),DAY(B8))</f>
        <v>44470</v>
      </c>
      <c r="C12" s="3" t="s">
        <v>200</v>
      </c>
      <c r="E12" s="131" t="s">
        <v>109</v>
      </c>
      <c r="F12" s="132">
        <v>43466</v>
      </c>
      <c r="G12" s="133" t="s">
        <v>187</v>
      </c>
      <c r="H12" s="131" t="s">
        <v>187</v>
      </c>
      <c r="I12" s="131" t="s">
        <v>187</v>
      </c>
      <c r="J12" s="131" t="s">
        <v>187</v>
      </c>
      <c r="K12" s="135"/>
      <c r="L12" s="131" t="s">
        <v>201</v>
      </c>
      <c r="N12" s="136"/>
      <c r="O12" s="131"/>
      <c r="P12" s="131"/>
    </row>
    <row r="13" spans="2:16" ht="15" customHeight="1" x14ac:dyDescent="0.2">
      <c r="B13" s="134">
        <f>DATE(YEAR(B9)-1,MONTH(B9),DAY(B9))</f>
        <v>44530</v>
      </c>
      <c r="C13" s="3" t="s">
        <v>195</v>
      </c>
      <c r="E13" s="3" t="s">
        <v>87</v>
      </c>
      <c r="F13" s="132">
        <v>43466</v>
      </c>
      <c r="G13" s="133" t="s">
        <v>202</v>
      </c>
      <c r="H13" s="131" t="s">
        <v>203</v>
      </c>
      <c r="I13" s="131" t="s">
        <v>203</v>
      </c>
      <c r="J13" s="131" t="s">
        <v>203</v>
      </c>
      <c r="K13" s="135"/>
      <c r="L13" s="3" t="s">
        <v>204</v>
      </c>
      <c r="N13" s="136"/>
      <c r="O13" s="131"/>
      <c r="P13" s="131"/>
    </row>
    <row r="14" spans="2:16" ht="15" customHeight="1" x14ac:dyDescent="0.2">
      <c r="B14" s="134">
        <f>DATE(YEAR(B10)-1,MONTH(B10),DAY(B10))</f>
        <v>44561</v>
      </c>
      <c r="C14" s="3" t="s">
        <v>205</v>
      </c>
      <c r="E14" s="3" t="s">
        <v>88</v>
      </c>
      <c r="F14" s="132">
        <v>43466</v>
      </c>
      <c r="G14" s="133" t="s">
        <v>202</v>
      </c>
      <c r="H14" s="131" t="s">
        <v>203</v>
      </c>
      <c r="I14" s="131" t="s">
        <v>203</v>
      </c>
      <c r="J14" s="131" t="s">
        <v>203</v>
      </c>
      <c r="K14" s="135"/>
      <c r="L14" s="3" t="s">
        <v>206</v>
      </c>
      <c r="N14" s="136"/>
      <c r="O14" s="131"/>
      <c r="P14" s="131"/>
    </row>
    <row r="15" spans="2:16" ht="15" customHeight="1" x14ac:dyDescent="0.2">
      <c r="E15" s="3" t="s">
        <v>90</v>
      </c>
      <c r="F15" s="132">
        <v>43466</v>
      </c>
      <c r="G15" s="133" t="s">
        <v>203</v>
      </c>
      <c r="H15" s="131" t="s">
        <v>203</v>
      </c>
      <c r="I15" s="131" t="s">
        <v>203</v>
      </c>
      <c r="J15" s="131" t="s">
        <v>203</v>
      </c>
      <c r="K15" s="135"/>
      <c r="L15" s="3" t="s">
        <v>207</v>
      </c>
      <c r="N15" s="137"/>
      <c r="O15" s="131"/>
      <c r="P15" s="131"/>
    </row>
    <row r="16" spans="2:16" ht="15" customHeight="1" x14ac:dyDescent="0.2">
      <c r="B16" s="134">
        <f>DATE(YEAR(B5),1,1)</f>
        <v>44562</v>
      </c>
      <c r="C16" s="3" t="s">
        <v>208</v>
      </c>
      <c r="E16" s="3" t="s">
        <v>108</v>
      </c>
      <c r="F16" s="132">
        <v>43466</v>
      </c>
      <c r="G16" s="133" t="s">
        <v>203</v>
      </c>
      <c r="H16" s="131" t="s">
        <v>203</v>
      </c>
      <c r="I16" s="131" t="s">
        <v>203</v>
      </c>
      <c r="J16" s="131" t="s">
        <v>203</v>
      </c>
      <c r="K16" s="135"/>
      <c r="L16" s="3" t="s">
        <v>209</v>
      </c>
      <c r="N16" s="136"/>
      <c r="O16" s="131"/>
      <c r="P16" s="131"/>
    </row>
    <row r="17" spans="2:16" ht="15" customHeight="1" x14ac:dyDescent="0.2">
      <c r="B17" s="134">
        <f>DATE(YEAR(B6),1,1)</f>
        <v>44197</v>
      </c>
      <c r="C17" s="3" t="s">
        <v>210</v>
      </c>
      <c r="E17" s="3" t="s">
        <v>112</v>
      </c>
      <c r="F17" s="132">
        <v>43466</v>
      </c>
      <c r="G17" s="133" t="s">
        <v>203</v>
      </c>
      <c r="H17" s="131" t="s">
        <v>203</v>
      </c>
      <c r="I17" s="131" t="s">
        <v>203</v>
      </c>
      <c r="J17" s="131" t="s">
        <v>203</v>
      </c>
      <c r="K17" s="135"/>
      <c r="L17" s="3" t="s">
        <v>211</v>
      </c>
      <c r="N17" s="136"/>
      <c r="O17" s="131"/>
      <c r="P17" s="131"/>
    </row>
    <row r="18" spans="2:16" ht="15" customHeight="1" x14ac:dyDescent="0.2">
      <c r="E18" s="131" t="s">
        <v>91</v>
      </c>
      <c r="F18" s="132">
        <v>43466</v>
      </c>
      <c r="G18" s="133" t="s">
        <v>49</v>
      </c>
      <c r="H18" s="131" t="s">
        <v>49</v>
      </c>
      <c r="I18" s="131" t="s">
        <v>49</v>
      </c>
      <c r="J18" s="131" t="s">
        <v>49</v>
      </c>
      <c r="K18" s="135"/>
      <c r="L18" s="131" t="s">
        <v>212</v>
      </c>
      <c r="N18" s="136"/>
      <c r="O18" s="131"/>
      <c r="P18" s="131"/>
    </row>
    <row r="19" spans="2:16" ht="15" customHeight="1" x14ac:dyDescent="0.2">
      <c r="B19" s="138">
        <f>MONTH(B5)</f>
        <v>11</v>
      </c>
      <c r="C19" s="3" t="s">
        <v>213</v>
      </c>
      <c r="E19" s="131" t="s">
        <v>100</v>
      </c>
      <c r="F19" s="132">
        <v>43466</v>
      </c>
      <c r="G19" s="133" t="s">
        <v>49</v>
      </c>
      <c r="H19" s="131" t="s">
        <v>49</v>
      </c>
      <c r="I19" s="131" t="s">
        <v>49</v>
      </c>
      <c r="J19" s="131" t="s">
        <v>49</v>
      </c>
      <c r="K19" s="135"/>
      <c r="L19" s="131" t="s">
        <v>214</v>
      </c>
      <c r="N19" s="136"/>
      <c r="O19" s="131"/>
      <c r="P19" s="131"/>
    </row>
    <row r="20" spans="2:16" ht="15" customHeight="1" x14ac:dyDescent="0.2">
      <c r="B20" s="138">
        <f>INDEX('ARR Bookings'!$C$127:$N$127,MATCH(MONTH($B$5),'ARR Bookings'!$C$126:$N$126,0))</f>
        <v>2</v>
      </c>
      <c r="C20" s="3" t="s">
        <v>175</v>
      </c>
      <c r="E20" s="131" t="s">
        <v>110</v>
      </c>
      <c r="F20" s="132">
        <v>43466</v>
      </c>
      <c r="G20" s="133" t="s">
        <v>49</v>
      </c>
      <c r="H20" s="131" t="s">
        <v>49</v>
      </c>
      <c r="I20" s="131" t="s">
        <v>49</v>
      </c>
      <c r="J20" s="131" t="s">
        <v>49</v>
      </c>
      <c r="K20" s="95"/>
      <c r="L20" s="131"/>
      <c r="N20" s="139"/>
      <c r="O20" s="95"/>
      <c r="P20" s="95"/>
    </row>
    <row r="21" spans="2:16" ht="15" customHeight="1" x14ac:dyDescent="0.2">
      <c r="B21" s="138">
        <f>INDEX('ARR Bookings'!$C$128:$N$128,MATCH(MONTH($B$5),'ARR Bookings'!$C$126:$N$126,0))</f>
        <v>4</v>
      </c>
      <c r="C21" s="3" t="s">
        <v>215</v>
      </c>
      <c r="E21" s="131" t="s">
        <v>113</v>
      </c>
      <c r="F21" s="132">
        <v>43466</v>
      </c>
      <c r="G21" s="133" t="s">
        <v>49</v>
      </c>
      <c r="H21" s="131" t="s">
        <v>49</v>
      </c>
      <c r="I21" s="131" t="s">
        <v>49</v>
      </c>
      <c r="J21" s="131" t="s">
        <v>49</v>
      </c>
      <c r="K21" s="95"/>
      <c r="L21" s="131"/>
      <c r="N21" s="139"/>
      <c r="O21" s="95"/>
      <c r="P21" s="95"/>
    </row>
    <row r="22" spans="2:16" ht="15" customHeight="1" x14ac:dyDescent="0.2">
      <c r="E22" s="131" t="s">
        <v>86</v>
      </c>
      <c r="F22" s="132">
        <v>43466</v>
      </c>
      <c r="G22" s="133" t="s">
        <v>191</v>
      </c>
      <c r="H22" s="131" t="s">
        <v>191</v>
      </c>
      <c r="I22" s="131" t="s">
        <v>191</v>
      </c>
      <c r="J22" s="131" t="s">
        <v>191</v>
      </c>
      <c r="K22" s="95"/>
      <c r="L22" s="131"/>
      <c r="N22" s="139"/>
      <c r="O22" s="95"/>
      <c r="P22" s="95"/>
    </row>
    <row r="23" spans="2:16" ht="15" customHeight="1" x14ac:dyDescent="0.2">
      <c r="B23" s="134" t="str">
        <f>"Q1 "&amp;YEAR($B$5)</f>
        <v>Q1 2022</v>
      </c>
      <c r="C23" s="3" t="s">
        <v>216</v>
      </c>
      <c r="E23" s="140" t="s">
        <v>89</v>
      </c>
      <c r="F23" s="132">
        <v>43466</v>
      </c>
      <c r="G23" s="133" t="s">
        <v>191</v>
      </c>
      <c r="H23" s="131" t="s">
        <v>191</v>
      </c>
      <c r="I23" s="131" t="s">
        <v>191</v>
      </c>
      <c r="J23" s="131" t="s">
        <v>191</v>
      </c>
      <c r="L23" s="140"/>
    </row>
    <row r="24" spans="2:16" ht="15" customHeight="1" x14ac:dyDescent="0.2">
      <c r="B24" s="134" t="str">
        <f>"Q2 "&amp;YEAR($B$5)</f>
        <v>Q2 2022</v>
      </c>
      <c r="C24" s="3" t="s">
        <v>216</v>
      </c>
      <c r="E24" s="3" t="s">
        <v>92</v>
      </c>
      <c r="F24" s="132">
        <v>43466</v>
      </c>
      <c r="G24" s="133" t="s">
        <v>191</v>
      </c>
      <c r="H24" s="131" t="s">
        <v>191</v>
      </c>
      <c r="I24" s="131" t="s">
        <v>191</v>
      </c>
      <c r="J24" s="131" t="s">
        <v>191</v>
      </c>
    </row>
    <row r="25" spans="2:16" ht="15" customHeight="1" x14ac:dyDescent="0.2">
      <c r="B25" s="134" t="str">
        <f>"Q3 "&amp;YEAR($B$5)</f>
        <v>Q3 2022</v>
      </c>
      <c r="C25" s="3" t="s">
        <v>216</v>
      </c>
      <c r="E25" s="3" t="s">
        <v>95</v>
      </c>
      <c r="F25" s="132">
        <v>43466</v>
      </c>
      <c r="G25" s="133" t="s">
        <v>191</v>
      </c>
      <c r="H25" s="131" t="s">
        <v>191</v>
      </c>
      <c r="I25" s="131" t="s">
        <v>191</v>
      </c>
      <c r="J25" s="131" t="s">
        <v>191</v>
      </c>
    </row>
    <row r="26" spans="2:16" ht="15" customHeight="1" x14ac:dyDescent="0.2">
      <c r="B26" s="134" t="str">
        <f>"Q4 "&amp;YEAR($B$5)</f>
        <v>Q4 2022</v>
      </c>
      <c r="C26" s="3" t="s">
        <v>216</v>
      </c>
      <c r="E26" s="140" t="s">
        <v>104</v>
      </c>
      <c r="F26" s="132">
        <v>43466</v>
      </c>
      <c r="G26" s="133" t="s">
        <v>191</v>
      </c>
      <c r="H26" s="131" t="s">
        <v>191</v>
      </c>
      <c r="I26" s="131" t="s">
        <v>191</v>
      </c>
      <c r="J26" s="131" t="s">
        <v>191</v>
      </c>
      <c r="L26" s="140"/>
    </row>
    <row r="27" spans="2:16" ht="15" customHeight="1" x14ac:dyDescent="0.2">
      <c r="E27" s="140" t="s">
        <v>105</v>
      </c>
      <c r="F27" s="132">
        <v>43466</v>
      </c>
      <c r="G27" s="133" t="s">
        <v>191</v>
      </c>
      <c r="H27" s="131" t="s">
        <v>191</v>
      </c>
      <c r="I27" s="131" t="s">
        <v>191</v>
      </c>
      <c r="J27" s="131" t="s">
        <v>191</v>
      </c>
      <c r="L27" s="140"/>
    </row>
    <row r="28" spans="2:16" ht="15" customHeight="1" x14ac:dyDescent="0.2">
      <c r="B28" s="134" t="str">
        <f>"Q"&amp;IF(MONTH($B$5)&lt;=3,1,IF(MONTH($B$5)&lt;=6,2,IF(MONTH($B$5)&lt;=9,3,4)))&amp;" "&amp;YEAR($B$5)</f>
        <v>Q4 2022</v>
      </c>
      <c r="C28" s="3" t="s">
        <v>217</v>
      </c>
      <c r="E28" s="131" t="s">
        <v>111</v>
      </c>
      <c r="F28" s="132">
        <v>43466</v>
      </c>
      <c r="G28" s="133" t="s">
        <v>202</v>
      </c>
      <c r="H28" s="131" t="s">
        <v>202</v>
      </c>
      <c r="I28" s="131" t="s">
        <v>191</v>
      </c>
      <c r="J28" s="131" t="s">
        <v>191</v>
      </c>
      <c r="L28" s="131"/>
    </row>
    <row r="29" spans="2:16" ht="15" customHeight="1" x14ac:dyDescent="0.2">
      <c r="B29" s="134" t="str">
        <f>"Q"&amp;IF(MONTH($B$5)&lt;=3,1,IF(MONTH($B$5)&lt;=6,2,IF(MONTH($B$5)&lt;=9,3,4)))&amp;" "&amp;YEAR($B$5)-1</f>
        <v>Q4 2021</v>
      </c>
      <c r="C29" s="3" t="s">
        <v>218</v>
      </c>
      <c r="E29" s="131" t="s">
        <v>114</v>
      </c>
      <c r="F29" s="132">
        <v>43466</v>
      </c>
      <c r="G29" s="133" t="s">
        <v>202</v>
      </c>
      <c r="H29" s="131" t="s">
        <v>202</v>
      </c>
      <c r="I29" s="131" t="s">
        <v>191</v>
      </c>
      <c r="J29" s="131" t="s">
        <v>191</v>
      </c>
      <c r="L29" s="131"/>
    </row>
    <row r="30" spans="2:16" ht="15" customHeight="1" x14ac:dyDescent="0.2">
      <c r="E30" s="3" t="s">
        <v>93</v>
      </c>
      <c r="F30" s="132">
        <v>43466</v>
      </c>
      <c r="G30" s="133" t="s">
        <v>202</v>
      </c>
      <c r="H30" s="131" t="s">
        <v>202</v>
      </c>
      <c r="I30" s="131" t="s">
        <v>202</v>
      </c>
      <c r="J30" s="131" t="s">
        <v>202</v>
      </c>
    </row>
    <row r="31" spans="2:16" ht="15" customHeight="1" x14ac:dyDescent="0.2">
      <c r="E31" s="3" t="s">
        <v>97</v>
      </c>
      <c r="F31" s="132">
        <v>43466</v>
      </c>
      <c r="G31" s="133" t="s">
        <v>202</v>
      </c>
      <c r="H31" s="131" t="s">
        <v>202</v>
      </c>
      <c r="I31" s="131" t="s">
        <v>202</v>
      </c>
      <c r="J31" s="131" t="s">
        <v>202</v>
      </c>
    </row>
    <row r="32" spans="2:16" ht="15" customHeight="1" x14ac:dyDescent="0.2">
      <c r="B32" s="6" t="s">
        <v>219</v>
      </c>
      <c r="E32" s="3" t="s">
        <v>99</v>
      </c>
      <c r="F32" s="132">
        <v>43466</v>
      </c>
      <c r="G32" s="133" t="s">
        <v>202</v>
      </c>
      <c r="H32" s="131" t="s">
        <v>202</v>
      </c>
      <c r="I32" s="131" t="s">
        <v>202</v>
      </c>
      <c r="J32" s="131" t="s">
        <v>202</v>
      </c>
    </row>
    <row r="33" spans="2:10" ht="15" customHeight="1" x14ac:dyDescent="0.2">
      <c r="B33" s="141">
        <v>7.4999999999999997E-2</v>
      </c>
      <c r="C33" s="3" t="s">
        <v>220</v>
      </c>
      <c r="E33" s="3" t="s">
        <v>101</v>
      </c>
      <c r="F33" s="132">
        <v>43466</v>
      </c>
      <c r="G33" s="133" t="s">
        <v>202</v>
      </c>
      <c r="H33" s="131" t="s">
        <v>202</v>
      </c>
      <c r="I33" s="131" t="s">
        <v>202</v>
      </c>
      <c r="J33" s="131" t="s">
        <v>202</v>
      </c>
    </row>
    <row r="34" spans="2:10" ht="15" customHeight="1" x14ac:dyDescent="0.2">
      <c r="E34" s="3" t="s">
        <v>102</v>
      </c>
      <c r="F34" s="132">
        <v>43466</v>
      </c>
      <c r="G34" s="133" t="s">
        <v>202</v>
      </c>
      <c r="H34" s="131" t="s">
        <v>202</v>
      </c>
      <c r="I34" s="131" t="s">
        <v>202</v>
      </c>
      <c r="J34" s="13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1104-229B-41CB-B322-4AD3A215AAD6}">
  <dimension ref="A1:U38"/>
  <sheetViews>
    <sheetView showGridLines="0" zoomScaleNormal="100" workbookViewId="0">
      <selection activeCell="T6" sqref="T6"/>
    </sheetView>
  </sheetViews>
  <sheetFormatPr defaultColWidth="9.140625" defaultRowHeight="15" customHeight="1" outlineLevelRow="1" outlineLevelCol="1" x14ac:dyDescent="0.2"/>
  <cols>
    <col min="1" max="1" width="5.7109375" style="3" customWidth="1"/>
    <col min="2" max="2" width="1.7109375" style="3" customWidth="1"/>
    <col min="3" max="3" width="20.7109375" style="3" customWidth="1"/>
    <col min="4" max="4" width="11.28515625" style="3" customWidth="1"/>
    <col min="5" max="5" width="11.28515625" style="3" hidden="1" customWidth="1" outlineLevel="1"/>
    <col min="6" max="6" width="11.28515625" style="3" customWidth="1" collapsed="1"/>
    <col min="7" max="7" width="11.28515625" style="3" customWidth="1"/>
    <col min="8" max="8" width="3.7109375" style="3" customWidth="1"/>
    <col min="9" max="9" width="11.28515625" style="3" customWidth="1"/>
    <col min="10" max="10" width="11.28515625" style="3" hidden="1" customWidth="1" outlineLevel="1"/>
    <col min="11" max="11" width="11.28515625" style="3" customWidth="1" collapsed="1"/>
    <col min="12" max="12" width="11.28515625" style="3" customWidth="1"/>
    <col min="13" max="13" width="3.7109375" style="3" customWidth="1"/>
    <col min="14" max="14" width="11.28515625" style="3" customWidth="1"/>
    <col min="15" max="15" width="11.28515625" style="3" hidden="1" customWidth="1" outlineLevel="1"/>
    <col min="16" max="16" width="11.28515625" style="3" customWidth="1" collapsed="1"/>
    <col min="17" max="17" width="11.28515625" style="3" customWidth="1"/>
    <col min="18" max="18" width="1.7109375" style="3" customWidth="1"/>
    <col min="19" max="19" width="3.7109375" style="3" customWidth="1"/>
    <col min="20" max="16384" width="9.140625" style="3"/>
  </cols>
  <sheetData>
    <row r="1" spans="1:21" ht="15" customHeight="1" x14ac:dyDescent="0.2">
      <c r="B1" s="10"/>
      <c r="R1" s="10"/>
    </row>
    <row r="2" spans="1:21" ht="24.95" customHeight="1" x14ac:dyDescent="0.2">
      <c r="A2" s="11"/>
      <c r="B2" s="10" t="s">
        <v>36</v>
      </c>
      <c r="C2" s="12" t="s">
        <v>37</v>
      </c>
      <c r="R2" s="10" t="s">
        <v>36</v>
      </c>
    </row>
    <row r="3" spans="1:21" ht="15" hidden="1" customHeight="1" outlineLevel="1" x14ac:dyDescent="0.2">
      <c r="C3" s="13">
        <f>'DB Vars'!$B$5</f>
        <v>44866</v>
      </c>
    </row>
    <row r="4" spans="1:21" ht="15" hidden="1" customHeight="1" outlineLevel="1" x14ac:dyDescent="0.2">
      <c r="C4" s="6" t="str">
        <f>"Q"&amp;IF(MONTH($C$3)&lt;=3,1,IF(MONTH($C$3)&lt;=6,2,IF(MONTH($C$3)&lt;=9,3,4)))&amp;" "&amp;YEAR($C$3)</f>
        <v>Q4 2022</v>
      </c>
    </row>
    <row r="5" spans="1:21" ht="15" customHeight="1" collapsed="1" x14ac:dyDescent="0.2"/>
    <row r="6" spans="1:21" ht="15" customHeight="1" x14ac:dyDescent="0.2">
      <c r="C6" s="14" t="s">
        <v>4</v>
      </c>
      <c r="D6" s="144">
        <f>$C$3</f>
        <v>44866</v>
      </c>
      <c r="E6" s="144"/>
      <c r="F6" s="144"/>
      <c r="G6" s="144"/>
      <c r="I6" s="144" t="s">
        <v>38</v>
      </c>
      <c r="J6" s="144"/>
      <c r="K6" s="144"/>
      <c r="L6" s="144"/>
      <c r="N6" s="144" t="s">
        <v>39</v>
      </c>
      <c r="O6" s="144"/>
      <c r="P6" s="144"/>
      <c r="Q6" s="144"/>
    </row>
    <row r="7" spans="1:21" ht="15" customHeight="1" x14ac:dyDescent="0.2">
      <c r="C7" s="15" t="s">
        <v>40</v>
      </c>
      <c r="D7" s="16" t="s">
        <v>41</v>
      </c>
      <c r="E7" s="16" t="s">
        <v>42</v>
      </c>
      <c r="F7" s="16" t="s">
        <v>43</v>
      </c>
      <c r="G7" s="16" t="s">
        <v>44</v>
      </c>
      <c r="I7" s="16" t="s">
        <v>41</v>
      </c>
      <c r="J7" s="16" t="s">
        <v>42</v>
      </c>
      <c r="K7" s="16" t="s">
        <v>43</v>
      </c>
      <c r="L7" s="16" t="s">
        <v>44</v>
      </c>
      <c r="N7" s="16" t="s">
        <v>41</v>
      </c>
      <c r="O7" s="16" t="s">
        <v>42</v>
      </c>
      <c r="P7" s="16" t="s">
        <v>43</v>
      </c>
      <c r="Q7" s="16" t="s">
        <v>44</v>
      </c>
    </row>
    <row r="8" spans="1:21" ht="15" customHeight="1" x14ac:dyDescent="0.2">
      <c r="C8" s="3" t="s">
        <v>45</v>
      </c>
      <c r="D8" s="17">
        <f>SUM(D9:D10)</f>
        <v>1205100</v>
      </c>
      <c r="E8" s="17">
        <f>SUM(E9:E10)</f>
        <v>1451036.1272727277</v>
      </c>
      <c r="F8" s="18">
        <f>D8-E8</f>
        <v>-245936.12727272767</v>
      </c>
      <c r="G8" s="19">
        <f>IFERROR(D8/E8,0)</f>
        <v>0.83050999030949491</v>
      </c>
      <c r="I8" s="17">
        <f>SUM(I9:I10)</f>
        <v>2012300</v>
      </c>
      <c r="J8" s="17">
        <f>SUM(J9:J10)</f>
        <v>2342774.4165495355</v>
      </c>
      <c r="K8" s="18">
        <f>I8-J8</f>
        <v>-330474.41654953547</v>
      </c>
      <c r="L8" s="19">
        <f>IFERROR(I8/J8,0)</f>
        <v>0.8589388657247411</v>
      </c>
      <c r="N8" s="17">
        <f>SUM(N9:N10)</f>
        <v>13253900</v>
      </c>
      <c r="O8" s="17">
        <f>SUM(O9:O10)</f>
        <v>15204951.508380242</v>
      </c>
      <c r="P8" s="18">
        <f>N8-O8</f>
        <v>-1951051.5083802417</v>
      </c>
      <c r="Q8" s="19">
        <f>IFERROR(N8/O8,0)</f>
        <v>0.87168314826226734</v>
      </c>
    </row>
    <row r="9" spans="1:21" s="20" customFormat="1" ht="15" hidden="1" customHeight="1" outlineLevel="1" x14ac:dyDescent="0.2">
      <c r="C9" s="21" t="s">
        <v>46</v>
      </c>
      <c r="D9" s="22">
        <v>1046400</v>
      </c>
      <c r="E9" s="22">
        <v>1259948.7209179173</v>
      </c>
      <c r="F9" s="23">
        <f t="shared" ref="F9:F15" si="0">D9-E9</f>
        <v>-213548.72091791732</v>
      </c>
      <c r="G9" s="24">
        <f t="shared" ref="G9:G10" si="1">IFERROR(D9/E9,0)</f>
        <v>0.83050999030949491</v>
      </c>
      <c r="I9" s="22">
        <v>1796200</v>
      </c>
      <c r="J9" s="22">
        <v>2094731.6548987548</v>
      </c>
      <c r="K9" s="23">
        <f t="shared" ref="K9:K15" si="2">I9-J9</f>
        <v>-298531.65489875479</v>
      </c>
      <c r="L9" s="24">
        <f t="shared" ref="L9:L15" si="3">IFERROR(I9/J9,0)</f>
        <v>0.85748453545321357</v>
      </c>
      <c r="N9" s="22">
        <v>10275800</v>
      </c>
      <c r="O9" s="22">
        <v>11674408.40925882</v>
      </c>
      <c r="P9" s="23">
        <f t="shared" ref="P9:P15" si="4">N9-O9</f>
        <v>-1398608.4092588201</v>
      </c>
      <c r="Q9" s="24">
        <f t="shared" ref="Q9:Q15" si="5">IFERROR(N9/O9,0)</f>
        <v>0.88019877665496071</v>
      </c>
    </row>
    <row r="10" spans="1:21" s="20" customFormat="1" ht="15" hidden="1" customHeight="1" outlineLevel="1" x14ac:dyDescent="0.2">
      <c r="C10" s="21" t="s">
        <v>47</v>
      </c>
      <c r="D10" s="22">
        <v>158700</v>
      </c>
      <c r="E10" s="22">
        <v>191087.40635481029</v>
      </c>
      <c r="F10" s="23">
        <f t="shared" si="0"/>
        <v>-32387.406354810286</v>
      </c>
      <c r="G10" s="24">
        <f t="shared" si="1"/>
        <v>0.83050999030949491</v>
      </c>
      <c r="I10" s="22">
        <v>216100</v>
      </c>
      <c r="J10" s="22">
        <v>248042.76165078089</v>
      </c>
      <c r="K10" s="23">
        <f t="shared" si="2"/>
        <v>-31942.761650780885</v>
      </c>
      <c r="L10" s="24">
        <f t="shared" si="3"/>
        <v>0.87122074662370896</v>
      </c>
      <c r="N10" s="22">
        <v>2978100</v>
      </c>
      <c r="O10" s="22">
        <v>3530543.0991214216</v>
      </c>
      <c r="P10" s="23">
        <f t="shared" si="4"/>
        <v>-552443.09912142158</v>
      </c>
      <c r="Q10" s="24">
        <f t="shared" si="5"/>
        <v>0.84352461261302902</v>
      </c>
    </row>
    <row r="11" spans="1:21" ht="15" customHeight="1" collapsed="1" x14ac:dyDescent="0.2">
      <c r="C11" s="3" t="s">
        <v>48</v>
      </c>
      <c r="D11" s="17">
        <f>SUM(D12:D13)</f>
        <v>1401600</v>
      </c>
      <c r="E11" s="17">
        <f>SUM(E12:E13)</f>
        <v>1475807.4224132232</v>
      </c>
      <c r="F11" s="18">
        <f>D11-E11</f>
        <v>-74207.42241322319</v>
      </c>
      <c r="G11" s="19">
        <f>IFERROR(D11/E11,0)</f>
        <v>0.9497174080532268</v>
      </c>
      <c r="I11" s="17">
        <f>SUM(I12:I13)</f>
        <v>2358700</v>
      </c>
      <c r="J11" s="17">
        <f>SUM(J12:J13)</f>
        <v>2319657.6193186934</v>
      </c>
      <c r="K11" s="18">
        <f>I11-J11</f>
        <v>39042.380681306589</v>
      </c>
      <c r="L11" s="19">
        <f>IFERROR(I11/J11,0)</f>
        <v>1.0168310962601341</v>
      </c>
      <c r="N11" s="17">
        <f>SUM(N12:N13)</f>
        <v>11662100</v>
      </c>
      <c r="O11" s="17">
        <f>SUM(O12:O13)</f>
        <v>10299876.442049021</v>
      </c>
      <c r="P11" s="18">
        <f>N11-O11</f>
        <v>1362223.5579509791</v>
      </c>
      <c r="Q11" s="19">
        <f>IFERROR(N11/O11,0)</f>
        <v>1.1322563008998565</v>
      </c>
    </row>
    <row r="12" spans="1:21" s="20" customFormat="1" ht="15" hidden="1" customHeight="1" outlineLevel="1" x14ac:dyDescent="0.2">
      <c r="C12" s="21" t="s">
        <v>46</v>
      </c>
      <c r="D12" s="22">
        <v>1114700</v>
      </c>
      <c r="E12" s="22">
        <v>1173717.5611900827</v>
      </c>
      <c r="F12" s="23">
        <f t="shared" si="0"/>
        <v>-59017.561190082692</v>
      </c>
      <c r="G12" s="24">
        <f t="shared" ref="G12:G15" si="6">IFERROR(D12/E12,0)</f>
        <v>0.9497174080532268</v>
      </c>
      <c r="I12" s="22">
        <v>1799100</v>
      </c>
      <c r="J12" s="22">
        <v>1777135.2550173774</v>
      </c>
      <c r="K12" s="23">
        <f t="shared" si="2"/>
        <v>21964.744982622564</v>
      </c>
      <c r="L12" s="24">
        <f t="shared" si="3"/>
        <v>1.0123596360606824</v>
      </c>
      <c r="N12" s="22">
        <v>7819600</v>
      </c>
      <c r="O12" s="22">
        <v>7989290.5212038234</v>
      </c>
      <c r="P12" s="23">
        <f t="shared" si="4"/>
        <v>-169690.52120382339</v>
      </c>
      <c r="Q12" s="24">
        <f t="shared" si="5"/>
        <v>0.97876025152002433</v>
      </c>
    </row>
    <row r="13" spans="1:21" s="20" customFormat="1" ht="15" hidden="1" customHeight="1" outlineLevel="1" x14ac:dyDescent="0.2">
      <c r="C13" s="21" t="s">
        <v>47</v>
      </c>
      <c r="D13" s="22">
        <v>286900</v>
      </c>
      <c r="E13" s="22">
        <v>302089.8612231405</v>
      </c>
      <c r="F13" s="23">
        <f t="shared" si="0"/>
        <v>-15189.861223140499</v>
      </c>
      <c r="G13" s="24">
        <f t="shared" si="6"/>
        <v>0.94971740805322691</v>
      </c>
      <c r="I13" s="22">
        <v>559600</v>
      </c>
      <c r="J13" s="22">
        <v>542522.36430131597</v>
      </c>
      <c r="K13" s="23">
        <f t="shared" si="2"/>
        <v>17077.635698684026</v>
      </c>
      <c r="L13" s="24">
        <f t="shared" si="3"/>
        <v>1.0314782151343702</v>
      </c>
      <c r="N13" s="22">
        <v>3842500</v>
      </c>
      <c r="O13" s="22">
        <v>2310585.920845198</v>
      </c>
      <c r="P13" s="23">
        <f t="shared" si="4"/>
        <v>1531914.079154802</v>
      </c>
      <c r="Q13" s="24">
        <f t="shared" si="5"/>
        <v>1.6629981016219633</v>
      </c>
    </row>
    <row r="14" spans="1:21" ht="15" customHeight="1" collapsed="1" thickBot="1" x14ac:dyDescent="0.25">
      <c r="C14" s="3" t="s">
        <v>49</v>
      </c>
      <c r="D14" s="17">
        <v>225800</v>
      </c>
      <c r="E14" s="17">
        <v>261968.93892995146</v>
      </c>
      <c r="F14" s="18">
        <f t="shared" si="0"/>
        <v>-36168.938929951459</v>
      </c>
      <c r="G14" s="19">
        <f t="shared" si="6"/>
        <v>0.8619342465649229</v>
      </c>
      <c r="I14" s="17">
        <v>747200</v>
      </c>
      <c r="J14" s="17">
        <v>684039.15899809753</v>
      </c>
      <c r="K14" s="18">
        <f t="shared" si="2"/>
        <v>63160.841001902474</v>
      </c>
      <c r="L14" s="19">
        <f t="shared" si="3"/>
        <v>1.0923351246358664</v>
      </c>
      <c r="N14" s="17">
        <v>4574700</v>
      </c>
      <c r="O14" s="17">
        <v>3904598.7847506786</v>
      </c>
      <c r="P14" s="18">
        <f t="shared" si="4"/>
        <v>670101.21524932142</v>
      </c>
      <c r="Q14" s="19">
        <f t="shared" si="5"/>
        <v>1.1716184561308542</v>
      </c>
    </row>
    <row r="15" spans="1:21" ht="15" customHeight="1" x14ac:dyDescent="0.2">
      <c r="C15" s="25" t="s">
        <v>50</v>
      </c>
      <c r="D15" s="26">
        <f>D8+D11+D14</f>
        <v>2832500</v>
      </c>
      <c r="E15" s="26">
        <f>E8+E11+E14</f>
        <v>3188812.4886159021</v>
      </c>
      <c r="F15" s="27">
        <f t="shared" si="0"/>
        <v>-356312.48861590214</v>
      </c>
      <c r="G15" s="28">
        <f t="shared" si="6"/>
        <v>0.88826169933542909</v>
      </c>
      <c r="I15" s="26">
        <f>I8+I11+I14</f>
        <v>5118200</v>
      </c>
      <c r="J15" s="26">
        <f>J8+J11+J14</f>
        <v>5346471.1948663266</v>
      </c>
      <c r="K15" s="27">
        <f t="shared" si="2"/>
        <v>-228271.19486632664</v>
      </c>
      <c r="L15" s="28">
        <f t="shared" si="3"/>
        <v>0.95730432531170984</v>
      </c>
      <c r="N15" s="26">
        <f>N8+N11+N14</f>
        <v>29490700</v>
      </c>
      <c r="O15" s="26">
        <f>O8+O11+O14</f>
        <v>29409426.735179938</v>
      </c>
      <c r="P15" s="27">
        <f t="shared" si="4"/>
        <v>81273.264820061624</v>
      </c>
      <c r="Q15" s="28">
        <f t="shared" si="5"/>
        <v>1.0027635106781201</v>
      </c>
    </row>
    <row r="16" spans="1:21" ht="24.95" customHeight="1" x14ac:dyDescent="0.2">
      <c r="U16" s="29"/>
    </row>
    <row r="17" spans="3:17" ht="15" customHeight="1" x14ac:dyDescent="0.2">
      <c r="C17" s="14" t="s">
        <v>51</v>
      </c>
      <c r="D17" s="144">
        <f>$C$3</f>
        <v>44866</v>
      </c>
      <c r="E17" s="144"/>
      <c r="F17" s="144"/>
      <c r="G17" s="144"/>
      <c r="I17" s="144" t="s">
        <v>38</v>
      </c>
      <c r="J17" s="144"/>
      <c r="K17" s="144"/>
      <c r="L17" s="144"/>
      <c r="N17" s="144" t="s">
        <v>39</v>
      </c>
      <c r="O17" s="144"/>
      <c r="P17" s="144"/>
      <c r="Q17" s="144"/>
    </row>
    <row r="18" spans="3:17" ht="15" customHeight="1" x14ac:dyDescent="0.2">
      <c r="C18" s="15" t="s">
        <v>40</v>
      </c>
      <c r="D18" s="16" t="s">
        <v>41</v>
      </c>
      <c r="E18" s="16" t="s">
        <v>52</v>
      </c>
      <c r="F18" s="16" t="s">
        <v>43</v>
      </c>
      <c r="G18" s="16" t="s">
        <v>44</v>
      </c>
      <c r="I18" s="16" t="s">
        <v>41</v>
      </c>
      <c r="J18" s="16" t="s">
        <v>52</v>
      </c>
      <c r="K18" s="16" t="s">
        <v>43</v>
      </c>
      <c r="L18" s="16" t="s">
        <v>44</v>
      </c>
      <c r="N18" s="16" t="s">
        <v>41</v>
      </c>
      <c r="O18" s="16" t="s">
        <v>52</v>
      </c>
      <c r="P18" s="16" t="s">
        <v>43</v>
      </c>
      <c r="Q18" s="16" t="s">
        <v>44</v>
      </c>
    </row>
    <row r="19" spans="3:17" ht="15" customHeight="1" x14ac:dyDescent="0.2">
      <c r="C19" s="3" t="s">
        <v>45</v>
      </c>
      <c r="D19" s="17">
        <f t="shared" ref="D19:E19" si="7">SUM(D20:D21)</f>
        <v>1205100</v>
      </c>
      <c r="E19" s="17">
        <f t="shared" si="7"/>
        <v>1451036.1272727277</v>
      </c>
      <c r="F19" s="18">
        <f t="shared" ref="F19:F26" si="8">D19-E19</f>
        <v>-245936.12727272767</v>
      </c>
      <c r="G19" s="19">
        <f t="shared" ref="G19:G26" si="9">IFERROR(D19/E19,0)</f>
        <v>0.83050999030949491</v>
      </c>
      <c r="I19" s="17">
        <f t="shared" ref="I19:J19" si="10">SUM(I20:I21)</f>
        <v>2012300</v>
      </c>
      <c r="J19" s="17">
        <f t="shared" si="10"/>
        <v>2342774.4165495355</v>
      </c>
      <c r="K19" s="18">
        <f t="shared" ref="K19:K26" si="11">I19-J19</f>
        <v>-330474.41654953547</v>
      </c>
      <c r="L19" s="19">
        <f t="shared" ref="L19:L26" si="12">IFERROR(I19/J19,0)</f>
        <v>0.8589388657247411</v>
      </c>
      <c r="N19" s="17">
        <f t="shared" ref="N19:O19" si="13">SUM(N20:N21)</f>
        <v>13253900</v>
      </c>
      <c r="O19" s="17">
        <f t="shared" si="13"/>
        <v>15166974.416549535</v>
      </c>
      <c r="P19" s="18">
        <f t="shared" ref="P19:P26" si="14">N19-O19</f>
        <v>-1913074.4165495355</v>
      </c>
      <c r="Q19" s="19">
        <f t="shared" ref="Q19:Q26" si="15">IFERROR(N19/O19,0)</f>
        <v>0.87386578469717247</v>
      </c>
    </row>
    <row r="20" spans="3:17" ht="15" hidden="1" customHeight="1" outlineLevel="1" x14ac:dyDescent="0.2">
      <c r="C20" s="21" t="s">
        <v>46</v>
      </c>
      <c r="D20" s="22">
        <f t="shared" ref="D20:D25" si="16">D9</f>
        <v>1046400</v>
      </c>
      <c r="E20" s="22">
        <v>1259948.7209179173</v>
      </c>
      <c r="F20" s="23">
        <f t="shared" si="8"/>
        <v>-213548.72091791732</v>
      </c>
      <c r="G20" s="24">
        <f t="shared" si="9"/>
        <v>0.83050999030949491</v>
      </c>
      <c r="I20" s="22">
        <f t="shared" ref="I20:I25" si="17">I9</f>
        <v>1796200</v>
      </c>
      <c r="J20" s="22">
        <v>2094731.6548987548</v>
      </c>
      <c r="K20" s="23">
        <f t="shared" si="11"/>
        <v>-298531.65489875479</v>
      </c>
      <c r="L20" s="24">
        <f t="shared" si="12"/>
        <v>0.85748453545321357</v>
      </c>
      <c r="N20" s="22">
        <f t="shared" ref="N20:N25" si="18">N9</f>
        <v>10275800</v>
      </c>
      <c r="O20" s="22">
        <v>11756731.654898755</v>
      </c>
      <c r="P20" s="23">
        <f t="shared" si="14"/>
        <v>-1480931.6548987553</v>
      </c>
      <c r="Q20" s="24">
        <f t="shared" si="15"/>
        <v>0.87403542937193046</v>
      </c>
    </row>
    <row r="21" spans="3:17" ht="15" hidden="1" customHeight="1" outlineLevel="1" x14ac:dyDescent="0.2">
      <c r="C21" s="21" t="s">
        <v>47</v>
      </c>
      <c r="D21" s="22">
        <f t="shared" si="16"/>
        <v>158700</v>
      </c>
      <c r="E21" s="22">
        <v>191087.40635481029</v>
      </c>
      <c r="F21" s="23">
        <f t="shared" si="8"/>
        <v>-32387.406354810286</v>
      </c>
      <c r="G21" s="24">
        <f t="shared" si="9"/>
        <v>0.83050999030949491</v>
      </c>
      <c r="I21" s="22">
        <f t="shared" si="17"/>
        <v>216100</v>
      </c>
      <c r="J21" s="22">
        <v>248042.76165078089</v>
      </c>
      <c r="K21" s="23">
        <f t="shared" si="11"/>
        <v>-31942.761650780885</v>
      </c>
      <c r="L21" s="24">
        <f t="shared" si="12"/>
        <v>0.87122074662370896</v>
      </c>
      <c r="N21" s="22">
        <f t="shared" si="18"/>
        <v>2978100</v>
      </c>
      <c r="O21" s="22">
        <v>3410242.7616507807</v>
      </c>
      <c r="P21" s="23">
        <f t="shared" si="14"/>
        <v>-432142.76165078068</v>
      </c>
      <c r="Q21" s="24">
        <f t="shared" si="15"/>
        <v>0.87328093867382173</v>
      </c>
    </row>
    <row r="22" spans="3:17" ht="15" customHeight="1" collapsed="1" x14ac:dyDescent="0.2">
      <c r="C22" s="3" t="s">
        <v>48</v>
      </c>
      <c r="D22" s="17">
        <f t="shared" ref="D22:E22" si="19">SUM(D23:D24)</f>
        <v>1401600</v>
      </c>
      <c r="E22" s="17">
        <f t="shared" si="19"/>
        <v>1475807.4224132232</v>
      </c>
      <c r="F22" s="18">
        <f t="shared" si="8"/>
        <v>-74207.42241322319</v>
      </c>
      <c r="G22" s="19">
        <f t="shared" si="9"/>
        <v>0.9497174080532268</v>
      </c>
      <c r="I22" s="17">
        <f t="shared" ref="I22:J22" si="20">SUM(I23:I24)</f>
        <v>2358700</v>
      </c>
      <c r="J22" s="17">
        <f t="shared" si="20"/>
        <v>2319657.6193186934</v>
      </c>
      <c r="K22" s="18">
        <f t="shared" si="11"/>
        <v>39042.380681306589</v>
      </c>
      <c r="L22" s="19">
        <f t="shared" si="12"/>
        <v>1.0168310962601341</v>
      </c>
      <c r="N22" s="17">
        <f t="shared" ref="N22:O22" si="21">SUM(N23:N24)</f>
        <v>11662100</v>
      </c>
      <c r="O22" s="17">
        <f t="shared" si="21"/>
        <v>10404257.619318694</v>
      </c>
      <c r="P22" s="18">
        <f t="shared" si="14"/>
        <v>1257842.3806813061</v>
      </c>
      <c r="Q22" s="19">
        <f t="shared" si="15"/>
        <v>1.1208968892067548</v>
      </c>
    </row>
    <row r="23" spans="3:17" ht="15" hidden="1" customHeight="1" outlineLevel="1" x14ac:dyDescent="0.2">
      <c r="C23" s="21" t="s">
        <v>46</v>
      </c>
      <c r="D23" s="22">
        <f t="shared" si="16"/>
        <v>1114700</v>
      </c>
      <c r="E23" s="22">
        <v>1173717.5611900827</v>
      </c>
      <c r="F23" s="23">
        <f t="shared" si="8"/>
        <v>-59017.561190082692</v>
      </c>
      <c r="G23" s="24">
        <f t="shared" si="9"/>
        <v>0.9497174080532268</v>
      </c>
      <c r="I23" s="22">
        <f t="shared" si="17"/>
        <v>1799100</v>
      </c>
      <c r="J23" s="22">
        <v>1777135.2550173774</v>
      </c>
      <c r="K23" s="23">
        <f t="shared" si="11"/>
        <v>21964.744982622564</v>
      </c>
      <c r="L23" s="24">
        <f t="shared" si="12"/>
        <v>1.0123596360606824</v>
      </c>
      <c r="N23" s="22">
        <f t="shared" si="18"/>
        <v>7819600</v>
      </c>
      <c r="O23" s="22">
        <v>8198035.2550173774</v>
      </c>
      <c r="P23" s="23">
        <f t="shared" si="14"/>
        <v>-378435.25501737744</v>
      </c>
      <c r="Q23" s="24">
        <f t="shared" si="15"/>
        <v>0.95383829865994207</v>
      </c>
    </row>
    <row r="24" spans="3:17" ht="15" hidden="1" customHeight="1" outlineLevel="1" x14ac:dyDescent="0.2">
      <c r="C24" s="21" t="s">
        <v>47</v>
      </c>
      <c r="D24" s="22">
        <f t="shared" si="16"/>
        <v>286900</v>
      </c>
      <c r="E24" s="22">
        <v>302089.8612231405</v>
      </c>
      <c r="F24" s="23">
        <f t="shared" si="8"/>
        <v>-15189.861223140499</v>
      </c>
      <c r="G24" s="24">
        <f t="shared" si="9"/>
        <v>0.94971740805322691</v>
      </c>
      <c r="I24" s="22">
        <f t="shared" si="17"/>
        <v>559600</v>
      </c>
      <c r="J24" s="22">
        <v>542522.36430131597</v>
      </c>
      <c r="K24" s="23">
        <f t="shared" si="11"/>
        <v>17077.635698684026</v>
      </c>
      <c r="L24" s="24">
        <f t="shared" si="12"/>
        <v>1.0314782151343702</v>
      </c>
      <c r="N24" s="22">
        <f t="shared" si="18"/>
        <v>3842500</v>
      </c>
      <c r="O24" s="22">
        <v>2206222.364301316</v>
      </c>
      <c r="P24" s="23">
        <f t="shared" si="14"/>
        <v>1636277.635698684</v>
      </c>
      <c r="Q24" s="24">
        <f t="shared" si="15"/>
        <v>1.7416648757510322</v>
      </c>
    </row>
    <row r="25" spans="3:17" ht="15" customHeight="1" collapsed="1" thickBot="1" x14ac:dyDescent="0.25">
      <c r="C25" s="3" t="s">
        <v>49</v>
      </c>
      <c r="D25" s="17">
        <f t="shared" si="16"/>
        <v>225800</v>
      </c>
      <c r="E25" s="17">
        <v>261968.93892995146</v>
      </c>
      <c r="F25" s="18">
        <f t="shared" si="8"/>
        <v>-36168.938929951459</v>
      </c>
      <c r="G25" s="19">
        <f t="shared" si="9"/>
        <v>0.8619342465649229</v>
      </c>
      <c r="I25" s="17">
        <f t="shared" si="17"/>
        <v>747200</v>
      </c>
      <c r="J25" s="17">
        <v>684039.15899809753</v>
      </c>
      <c r="K25" s="18">
        <f t="shared" si="11"/>
        <v>63160.841001902474</v>
      </c>
      <c r="L25" s="19">
        <f t="shared" si="12"/>
        <v>1.0923351246358664</v>
      </c>
      <c r="N25" s="17">
        <f t="shared" si="18"/>
        <v>4574700</v>
      </c>
      <c r="O25" s="17">
        <v>4147739.1589980973</v>
      </c>
      <c r="P25" s="18">
        <f t="shared" si="14"/>
        <v>426960.84100190271</v>
      </c>
      <c r="Q25" s="19">
        <f t="shared" si="15"/>
        <v>1.1029382091387436</v>
      </c>
    </row>
    <row r="26" spans="3:17" ht="15" customHeight="1" x14ac:dyDescent="0.2">
      <c r="C26" s="25" t="s">
        <v>50</v>
      </c>
      <c r="D26" s="26">
        <f>D19+D22+D25</f>
        <v>2832500</v>
      </c>
      <c r="E26" s="26">
        <f>E19+E22+E25</f>
        <v>3188812.4886159021</v>
      </c>
      <c r="F26" s="27">
        <f t="shared" si="8"/>
        <v>-356312.48861590214</v>
      </c>
      <c r="G26" s="28">
        <f t="shared" si="9"/>
        <v>0.88826169933542909</v>
      </c>
      <c r="I26" s="26">
        <f>I19+I22+I25</f>
        <v>5118200</v>
      </c>
      <c r="J26" s="26">
        <f>J19+J22+J25</f>
        <v>5346471.1948663266</v>
      </c>
      <c r="K26" s="27">
        <f t="shared" si="11"/>
        <v>-228271.19486632664</v>
      </c>
      <c r="L26" s="28">
        <f t="shared" si="12"/>
        <v>0.95730432531170984</v>
      </c>
      <c r="N26" s="26">
        <f>N19+N22+N25</f>
        <v>29490700</v>
      </c>
      <c r="O26" s="26">
        <f>O19+O22+O25</f>
        <v>29718971.194866326</v>
      </c>
      <c r="P26" s="27">
        <f t="shared" si="14"/>
        <v>-228271.19486632571</v>
      </c>
      <c r="Q26" s="28">
        <f t="shared" si="15"/>
        <v>0.9923190074996352</v>
      </c>
    </row>
    <row r="27" spans="3:17" ht="24.95" customHeight="1" x14ac:dyDescent="0.2"/>
    <row r="28" spans="3:17" ht="15" customHeight="1" x14ac:dyDescent="0.2">
      <c r="C28" s="14" t="s">
        <v>53</v>
      </c>
      <c r="D28" s="144">
        <f>$C$3</f>
        <v>44866</v>
      </c>
      <c r="E28" s="144"/>
      <c r="F28" s="144"/>
      <c r="G28" s="144"/>
      <c r="I28" s="144" t="s">
        <v>38</v>
      </c>
      <c r="J28" s="144"/>
      <c r="K28" s="144"/>
      <c r="L28" s="144"/>
      <c r="N28" s="144" t="s">
        <v>39</v>
      </c>
      <c r="O28" s="144"/>
      <c r="P28" s="144"/>
      <c r="Q28" s="144"/>
    </row>
    <row r="29" spans="3:17" ht="15" customHeight="1" x14ac:dyDescent="0.2">
      <c r="C29" s="15" t="s">
        <v>40</v>
      </c>
      <c r="D29" s="16">
        <f>YEAR(C3)</f>
        <v>2022</v>
      </c>
      <c r="E29" s="16">
        <f>D29-1</f>
        <v>2021</v>
      </c>
      <c r="F29" s="16" t="s">
        <v>54</v>
      </c>
      <c r="G29" s="16" t="s">
        <v>55</v>
      </c>
      <c r="I29" s="16">
        <v>2022</v>
      </c>
      <c r="J29" s="16">
        <v>2021</v>
      </c>
      <c r="K29" s="16" t="s">
        <v>54</v>
      </c>
      <c r="L29" s="16" t="s">
        <v>55</v>
      </c>
      <c r="N29" s="16">
        <v>2022</v>
      </c>
      <c r="O29" s="16">
        <v>2021</v>
      </c>
      <c r="P29" s="16" t="s">
        <v>54</v>
      </c>
      <c r="Q29" s="16" t="s">
        <v>55</v>
      </c>
    </row>
    <row r="30" spans="3:17" ht="15" customHeight="1" x14ac:dyDescent="0.2">
      <c r="C30" s="3" t="s">
        <v>45</v>
      </c>
      <c r="D30" s="17">
        <f t="shared" ref="D30:E30" si="22">SUM(D31:D32)</f>
        <v>1205100</v>
      </c>
      <c r="E30" s="17">
        <f t="shared" si="22"/>
        <v>1523000</v>
      </c>
      <c r="F30" s="18">
        <f>IFERROR(D30-E30,0)</f>
        <v>-317900</v>
      </c>
      <c r="G30" s="19">
        <f>IFERROR(D30/E30-1,0)</f>
        <v>-0.20873276428102427</v>
      </c>
      <c r="I30" s="17">
        <f t="shared" ref="I30:J30" si="23">SUM(I31:I32)</f>
        <v>2012300</v>
      </c>
      <c r="J30" s="17">
        <f t="shared" si="23"/>
        <v>2686800</v>
      </c>
      <c r="K30" s="18">
        <f>IFERROR(I30-J30,0)</f>
        <v>-674500</v>
      </c>
      <c r="L30" s="19">
        <f>IFERROR(I30/J30-1,0)</f>
        <v>-0.25104213190412383</v>
      </c>
      <c r="N30" s="17">
        <f t="shared" ref="N30:O30" si="24">SUM(N31:N32)</f>
        <v>13253900</v>
      </c>
      <c r="O30" s="17">
        <f t="shared" si="24"/>
        <v>11980600</v>
      </c>
      <c r="P30" s="18">
        <f>IFERROR(N30-O30,0)</f>
        <v>1273300</v>
      </c>
      <c r="Q30" s="19">
        <f>IFERROR(N30/O30-1,0)</f>
        <v>0.10628015291387749</v>
      </c>
    </row>
    <row r="31" spans="3:17" ht="15" hidden="1" customHeight="1" outlineLevel="1" x14ac:dyDescent="0.2">
      <c r="C31" s="21" t="s">
        <v>46</v>
      </c>
      <c r="D31" s="22">
        <f t="shared" ref="D31:D36" si="25">D20</f>
        <v>1046400</v>
      </c>
      <c r="E31" s="22">
        <v>1259200</v>
      </c>
      <c r="F31" s="23">
        <f t="shared" ref="F31:F37" si="26">IFERROR(D31-E31,0)</f>
        <v>-212800</v>
      </c>
      <c r="G31" s="24">
        <f t="shared" ref="G31:G37" si="27">IFERROR(D31/E31-1,0)</f>
        <v>-0.16899618805590855</v>
      </c>
      <c r="I31" s="22">
        <f t="shared" ref="I31:I36" si="28">I20</f>
        <v>1796200</v>
      </c>
      <c r="J31" s="22">
        <v>2204900</v>
      </c>
      <c r="K31" s="23">
        <f t="shared" ref="K31:K37" si="29">IFERROR(I31-J31,0)</f>
        <v>-408700</v>
      </c>
      <c r="L31" s="24">
        <f t="shared" ref="L31:L37" si="30">IFERROR(I31/J31-1,0)</f>
        <v>-0.18535988026667871</v>
      </c>
      <c r="N31" s="22">
        <f t="shared" ref="N31:N36" si="31">N20</f>
        <v>10275800</v>
      </c>
      <c r="O31" s="22">
        <v>9260400</v>
      </c>
      <c r="P31" s="23">
        <f t="shared" ref="P31:P37" si="32">IFERROR(N31-O31,0)</f>
        <v>1015400</v>
      </c>
      <c r="Q31" s="24">
        <f t="shared" ref="Q31:Q37" si="33">IFERROR(N31/O31-1,0)</f>
        <v>0.10964969115804934</v>
      </c>
    </row>
    <row r="32" spans="3:17" ht="15" hidden="1" customHeight="1" outlineLevel="1" x14ac:dyDescent="0.2">
      <c r="C32" s="21" t="s">
        <v>47</v>
      </c>
      <c r="D32" s="22">
        <f t="shared" si="25"/>
        <v>158700</v>
      </c>
      <c r="E32" s="22">
        <v>263800</v>
      </c>
      <c r="F32" s="23">
        <f t="shared" si="26"/>
        <v>-105100</v>
      </c>
      <c r="G32" s="24">
        <f t="shared" si="27"/>
        <v>-0.39840788476118272</v>
      </c>
      <c r="I32" s="22">
        <f t="shared" si="28"/>
        <v>216100</v>
      </c>
      <c r="J32" s="22">
        <v>481900</v>
      </c>
      <c r="K32" s="23">
        <f t="shared" si="29"/>
        <v>-265800</v>
      </c>
      <c r="L32" s="24">
        <f t="shared" si="30"/>
        <v>-0.55156671508611743</v>
      </c>
      <c r="N32" s="22">
        <f t="shared" si="31"/>
        <v>2978100</v>
      </c>
      <c r="O32" s="22">
        <v>2720200</v>
      </c>
      <c r="P32" s="23">
        <f t="shared" si="32"/>
        <v>257900</v>
      </c>
      <c r="Q32" s="24">
        <f t="shared" si="33"/>
        <v>9.4809205205499625E-2</v>
      </c>
    </row>
    <row r="33" spans="1:18" ht="15" customHeight="1" collapsed="1" x14ac:dyDescent="0.2">
      <c r="C33" s="3" t="s">
        <v>48</v>
      </c>
      <c r="D33" s="17">
        <f t="shared" ref="D33:E33" si="34">SUM(D34:D35)</f>
        <v>1401600</v>
      </c>
      <c r="E33" s="17">
        <f t="shared" si="34"/>
        <v>966500</v>
      </c>
      <c r="F33" s="18">
        <f t="shared" si="26"/>
        <v>435100</v>
      </c>
      <c r="G33" s="19">
        <f t="shared" si="27"/>
        <v>0.45018106570098282</v>
      </c>
      <c r="I33" s="17">
        <f t="shared" ref="I33:J33" si="35">SUM(I34:I35)</f>
        <v>2358700</v>
      </c>
      <c r="J33" s="17">
        <f t="shared" si="35"/>
        <v>1698700</v>
      </c>
      <c r="K33" s="18">
        <f t="shared" si="29"/>
        <v>660000</v>
      </c>
      <c r="L33" s="19">
        <f t="shared" si="30"/>
        <v>0.38853240713486792</v>
      </c>
      <c r="N33" s="17">
        <f t="shared" ref="N33:O33" si="36">SUM(N34:N35)</f>
        <v>11662100</v>
      </c>
      <c r="O33" s="17">
        <f t="shared" si="36"/>
        <v>7741100</v>
      </c>
      <c r="P33" s="18">
        <f t="shared" si="32"/>
        <v>3921000</v>
      </c>
      <c r="Q33" s="19">
        <f t="shared" si="33"/>
        <v>0.50651716164369409</v>
      </c>
    </row>
    <row r="34" spans="1:18" ht="15" hidden="1" customHeight="1" outlineLevel="1" x14ac:dyDescent="0.2">
      <c r="C34" s="21" t="s">
        <v>46</v>
      </c>
      <c r="D34" s="22">
        <f t="shared" si="25"/>
        <v>1114700</v>
      </c>
      <c r="E34" s="22">
        <v>810700</v>
      </c>
      <c r="F34" s="23">
        <f t="shared" si="26"/>
        <v>304000</v>
      </c>
      <c r="G34" s="24">
        <f t="shared" si="27"/>
        <v>0.37498458122610101</v>
      </c>
      <c r="I34" s="22">
        <f t="shared" si="28"/>
        <v>1799100</v>
      </c>
      <c r="J34" s="22">
        <v>1212300</v>
      </c>
      <c r="K34" s="23">
        <f t="shared" si="29"/>
        <v>586800</v>
      </c>
      <c r="L34" s="24">
        <f t="shared" si="30"/>
        <v>0.48403860430586487</v>
      </c>
      <c r="N34" s="22">
        <f t="shared" si="31"/>
        <v>7819600</v>
      </c>
      <c r="O34" s="22">
        <v>5849500</v>
      </c>
      <c r="P34" s="23">
        <f t="shared" si="32"/>
        <v>1970100</v>
      </c>
      <c r="Q34" s="24">
        <f t="shared" si="33"/>
        <v>0.33679801692452349</v>
      </c>
    </row>
    <row r="35" spans="1:18" ht="15" hidden="1" customHeight="1" outlineLevel="1" x14ac:dyDescent="0.2">
      <c r="C35" s="21" t="s">
        <v>47</v>
      </c>
      <c r="D35" s="22">
        <f t="shared" si="25"/>
        <v>286900</v>
      </c>
      <c r="E35" s="22">
        <v>155800</v>
      </c>
      <c r="F35" s="23">
        <f t="shared" si="26"/>
        <v>131100</v>
      </c>
      <c r="G35" s="24">
        <f t="shared" si="27"/>
        <v>0.84146341463414642</v>
      </c>
      <c r="I35" s="22">
        <f t="shared" si="28"/>
        <v>559600</v>
      </c>
      <c r="J35" s="22">
        <v>486400</v>
      </c>
      <c r="K35" s="23">
        <f t="shared" si="29"/>
        <v>73200</v>
      </c>
      <c r="L35" s="24">
        <f t="shared" si="30"/>
        <v>0.15049342105263164</v>
      </c>
      <c r="N35" s="22">
        <f t="shared" si="31"/>
        <v>3842500</v>
      </c>
      <c r="O35" s="22">
        <v>1891600</v>
      </c>
      <c r="P35" s="23">
        <f t="shared" si="32"/>
        <v>1950900</v>
      </c>
      <c r="Q35" s="24">
        <f t="shared" si="33"/>
        <v>1.0313491224360329</v>
      </c>
    </row>
    <row r="36" spans="1:18" ht="15" customHeight="1" collapsed="1" thickBot="1" x14ac:dyDescent="0.25">
      <c r="C36" s="3" t="s">
        <v>49</v>
      </c>
      <c r="D36" s="17">
        <f t="shared" si="25"/>
        <v>225800</v>
      </c>
      <c r="E36" s="17">
        <v>151100</v>
      </c>
      <c r="F36" s="18">
        <f t="shared" si="26"/>
        <v>74700</v>
      </c>
      <c r="G36" s="19">
        <f t="shared" si="27"/>
        <v>0.49437458636664466</v>
      </c>
      <c r="I36" s="17">
        <f t="shared" si="28"/>
        <v>747200</v>
      </c>
      <c r="J36" s="17">
        <v>424700</v>
      </c>
      <c r="K36" s="18">
        <f t="shared" si="29"/>
        <v>322500</v>
      </c>
      <c r="L36" s="19">
        <f t="shared" si="30"/>
        <v>0.7593595479161761</v>
      </c>
      <c r="N36" s="17">
        <f t="shared" si="31"/>
        <v>4574700</v>
      </c>
      <c r="O36" s="17">
        <v>2692200</v>
      </c>
      <c r="P36" s="18">
        <f t="shared" si="32"/>
        <v>1882500</v>
      </c>
      <c r="Q36" s="19">
        <f t="shared" si="33"/>
        <v>0.69924225540450191</v>
      </c>
    </row>
    <row r="37" spans="1:18" ht="15" customHeight="1" x14ac:dyDescent="0.2">
      <c r="C37" s="25" t="s">
        <v>50</v>
      </c>
      <c r="D37" s="26">
        <f>D30+D33+D36</f>
        <v>2832500</v>
      </c>
      <c r="E37" s="26">
        <f>E30+E33+E36</f>
        <v>2640600</v>
      </c>
      <c r="F37" s="27">
        <f t="shared" si="26"/>
        <v>191900</v>
      </c>
      <c r="G37" s="28">
        <f t="shared" si="27"/>
        <v>7.2672877376353862E-2</v>
      </c>
      <c r="I37" s="26">
        <f>I30+I33+I36</f>
        <v>5118200</v>
      </c>
      <c r="J37" s="26">
        <f>J30+J33+J36</f>
        <v>4810200</v>
      </c>
      <c r="K37" s="27">
        <f t="shared" si="29"/>
        <v>308000</v>
      </c>
      <c r="L37" s="28">
        <f t="shared" si="30"/>
        <v>6.4030601638185525E-2</v>
      </c>
      <c r="N37" s="26">
        <f>N30+N33+N36</f>
        <v>29490700</v>
      </c>
      <c r="O37" s="26">
        <f>O30+O33+O36</f>
        <v>22413900</v>
      </c>
      <c r="P37" s="27">
        <f t="shared" si="32"/>
        <v>7076800</v>
      </c>
      <c r="Q37" s="28">
        <f t="shared" si="33"/>
        <v>0.31573264804429391</v>
      </c>
    </row>
    <row r="38" spans="1:18" ht="15" customHeight="1" x14ac:dyDescent="0.2">
      <c r="A38" s="11" t="s">
        <v>56</v>
      </c>
      <c r="B38" s="10" t="s">
        <v>36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 t="s">
        <v>36</v>
      </c>
    </row>
  </sheetData>
  <mergeCells count="9">
    <mergeCell ref="D28:G28"/>
    <mergeCell ref="I28:L28"/>
    <mergeCell ref="N28:Q28"/>
    <mergeCell ref="D6:G6"/>
    <mergeCell ref="I6:L6"/>
    <mergeCell ref="N6:Q6"/>
    <mergeCell ref="D17:G17"/>
    <mergeCell ref="I17:L17"/>
    <mergeCell ref="N17:Q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94C6-3553-4CCD-894F-7FE0ABE70357}">
  <sheetPr>
    <tabColor theme="3" tint="-0.249977111117893"/>
  </sheetPr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EE98-4E11-4DBD-8853-97526C2E87F0}">
  <dimension ref="A1:DC36"/>
  <sheetViews>
    <sheetView showGridLines="0" zoomScaleNormal="10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4" width="11.7109375" style="3" customWidth="1"/>
    <col min="5" max="6" width="11.7109375" style="3" hidden="1" customWidth="1" outlineLevel="1"/>
    <col min="7" max="7" width="11.7109375" style="3" customWidth="1" collapsed="1"/>
    <col min="8" max="8" width="11.7109375" style="3" customWidth="1"/>
    <col min="9" max="9" width="2.7109375" style="3" customWidth="1"/>
    <col min="10" max="10" width="11.7109375" style="3" customWidth="1"/>
    <col min="11" max="12" width="11.7109375" style="3" hidden="1" customWidth="1" outlineLevel="1"/>
    <col min="13" max="13" width="11.7109375" style="3" customWidth="1" collapsed="1"/>
    <col min="14" max="14" width="11.7109375" style="3" customWidth="1"/>
    <col min="15" max="15" width="2.7109375" style="3" customWidth="1"/>
    <col min="16" max="16" width="11.7109375" style="3" customWidth="1"/>
    <col min="17" max="18" width="11.7109375" style="3" hidden="1" customWidth="1" outlineLevel="1"/>
    <col min="19" max="19" width="11.7109375" style="3" customWidth="1" collapsed="1"/>
    <col min="20" max="20" width="11.7109375" style="3" customWidth="1"/>
    <col min="21" max="21" width="2.7109375" style="3" customWidth="1"/>
    <col min="22" max="22" width="11.7109375" style="3" customWidth="1"/>
    <col min="23" max="24" width="11.7109375" style="3" hidden="1" customWidth="1" outlineLevel="1"/>
    <col min="25" max="25" width="11.7109375" style="3" customWidth="1" collapsed="1"/>
    <col min="26" max="26" width="11.7109375" style="3" customWidth="1"/>
    <col min="27" max="27" width="2.7109375" style="3" customWidth="1"/>
    <col min="28" max="28" width="11.7109375" style="3" customWidth="1"/>
    <col min="29" max="30" width="11.7109375" style="3" hidden="1" customWidth="1" outlineLevel="1"/>
    <col min="31" max="31" width="11.7109375" style="3" customWidth="1" collapsed="1"/>
    <col min="32" max="32" width="11.7109375" style="3" customWidth="1"/>
    <col min="33" max="33" width="5.7109375" style="3" customWidth="1"/>
    <col min="34" max="34" width="25.7109375" style="3" customWidth="1"/>
    <col min="35" max="35" width="12.7109375" style="3" customWidth="1"/>
    <col min="36" max="37" width="12.7109375" style="3" hidden="1" customWidth="1" outlineLevel="1"/>
    <col min="38" max="38" width="12.7109375" style="3" customWidth="1" collapsed="1"/>
    <col min="39" max="39" width="12.7109375" style="3" customWidth="1"/>
    <col min="40" max="40" width="2.7109375" style="3" customWidth="1"/>
    <col min="41" max="41" width="12.7109375" style="3" customWidth="1"/>
    <col min="42" max="43" width="12.7109375" style="3" hidden="1" customWidth="1" outlineLevel="1"/>
    <col min="44" max="44" width="12.7109375" style="3" customWidth="1" collapsed="1"/>
    <col min="45" max="45" width="12.7109375" style="3" customWidth="1"/>
    <col min="46" max="46" width="2.7109375" style="3" customWidth="1"/>
    <col min="47" max="47" width="12.7109375" style="3" customWidth="1"/>
    <col min="48" max="49" width="12.7109375" style="3" hidden="1" customWidth="1" outlineLevel="1"/>
    <col min="50" max="50" width="12.7109375" style="3" customWidth="1" collapsed="1"/>
    <col min="51" max="51" width="12.7109375" style="3" customWidth="1"/>
    <col min="52" max="52" width="2.7109375" style="3" customWidth="1"/>
    <col min="53" max="53" width="12.7109375" style="3" customWidth="1"/>
    <col min="54" max="55" width="12.7109375" style="3" hidden="1" customWidth="1" outlineLevel="1"/>
    <col min="56" max="56" width="12.7109375" style="3" customWidth="1" collapsed="1"/>
    <col min="57" max="57" width="12.7109375" style="3" customWidth="1"/>
    <col min="58" max="58" width="2.7109375" style="3" customWidth="1"/>
    <col min="59" max="59" width="12.7109375" style="3" customWidth="1"/>
    <col min="60" max="61" width="12.7109375" style="3" hidden="1" customWidth="1" outlineLevel="1"/>
    <col min="62" max="62" width="12.7109375" style="3" customWidth="1" collapsed="1"/>
    <col min="63" max="63" width="12.7109375" style="3" customWidth="1"/>
    <col min="64" max="64" width="2.7109375" style="3" customWidth="1"/>
    <col min="65" max="65" width="12.7109375" style="3" customWidth="1"/>
    <col min="66" max="67" width="12.7109375" style="3" hidden="1" customWidth="1" outlineLevel="1"/>
    <col min="68" max="68" width="12.7109375" style="3" customWidth="1" collapsed="1"/>
    <col min="69" max="69" width="12.7109375" style="3" customWidth="1"/>
    <col min="70" max="70" width="2.7109375" style="3" customWidth="1"/>
    <col min="71" max="71" width="12.7109375" style="3" customWidth="1"/>
    <col min="72" max="73" width="12.7109375" style="3" hidden="1" customWidth="1" outlineLevel="1"/>
    <col min="74" max="74" width="12.7109375" style="3" customWidth="1" collapsed="1"/>
    <col min="75" max="75" width="12.7109375" style="3" customWidth="1"/>
    <col min="76" max="76" width="2.7109375" style="3" customWidth="1"/>
    <col min="77" max="77" width="12.7109375" style="3" customWidth="1"/>
    <col min="78" max="79" width="12.7109375" style="3" hidden="1" customWidth="1" outlineLevel="1"/>
    <col min="80" max="80" width="12.7109375" style="3" customWidth="1" collapsed="1"/>
    <col min="81" max="81" width="12.7109375" style="3" customWidth="1"/>
    <col min="82" max="82" width="2.7109375" style="3" customWidth="1"/>
    <col min="83" max="83" width="12.7109375" style="3" customWidth="1"/>
    <col min="84" max="85" width="12.7109375" style="3" hidden="1" customWidth="1" outlineLevel="1"/>
    <col min="86" max="86" width="12.7109375" style="3" customWidth="1" collapsed="1"/>
    <col min="87" max="87" width="12.7109375" style="3" customWidth="1"/>
    <col min="88" max="88" width="2.7109375" style="3" customWidth="1"/>
    <col min="89" max="89" width="12.7109375" style="3" customWidth="1"/>
    <col min="90" max="91" width="12.7109375" style="3" hidden="1" customWidth="1" outlineLevel="1"/>
    <col min="92" max="92" width="12.7109375" style="3" customWidth="1" collapsed="1"/>
    <col min="93" max="93" width="12.7109375" style="3" customWidth="1"/>
    <col min="94" max="94" width="2.7109375" style="3" customWidth="1"/>
    <col min="95" max="95" width="12.7109375" style="3" customWidth="1"/>
    <col min="96" max="97" width="12.7109375" style="3" hidden="1" customWidth="1" outlineLevel="1"/>
    <col min="98" max="98" width="12.7109375" style="3" customWidth="1" collapsed="1"/>
    <col min="99" max="99" width="12.7109375" style="3" customWidth="1"/>
    <col min="100" max="100" width="2.7109375" style="3" customWidth="1"/>
    <col min="101" max="101" width="12.7109375" style="3" customWidth="1"/>
    <col min="102" max="103" width="12.7109375" style="3" hidden="1" customWidth="1" outlineLevel="1"/>
    <col min="104" max="104" width="12.7109375" style="3" customWidth="1" collapsed="1"/>
    <col min="105" max="105" width="12.7109375" style="3" customWidth="1"/>
    <col min="106" max="106" width="8.7109375" style="3" customWidth="1"/>
    <col min="107" max="107" width="5.7109375" style="3" customWidth="1"/>
    <col min="108" max="16384" width="9.140625" style="3"/>
  </cols>
  <sheetData>
    <row r="1" spans="1:107" ht="15" customHeight="1" x14ac:dyDescent="0.2">
      <c r="B1" s="31"/>
      <c r="C1" s="31"/>
      <c r="AH1" s="31"/>
    </row>
    <row r="2" spans="1:107" ht="24.95" customHeight="1" x14ac:dyDescent="0.2">
      <c r="B2" s="12" t="s">
        <v>4</v>
      </c>
      <c r="C2" s="12"/>
      <c r="AH2" s="12" t="s">
        <v>57</v>
      </c>
    </row>
    <row r="4" spans="1:107" ht="15" customHeight="1" x14ac:dyDescent="0.2">
      <c r="A4" s="30">
        <v>2022</v>
      </c>
      <c r="B4" s="32" t="s">
        <v>4</v>
      </c>
      <c r="C4" s="33"/>
      <c r="D4" s="34" t="s">
        <v>58</v>
      </c>
      <c r="E4" s="35" t="str">
        <f>D4</f>
        <v>Q1 2022</v>
      </c>
      <c r="F4" s="35" t="str">
        <f t="shared" ref="F4:H4" si="0">E4</f>
        <v>Q1 2022</v>
      </c>
      <c r="G4" s="35" t="str">
        <f t="shared" si="0"/>
        <v>Q1 2022</v>
      </c>
      <c r="H4" s="35" t="str">
        <f t="shared" si="0"/>
        <v>Q1 2022</v>
      </c>
      <c r="I4" s="36"/>
      <c r="J4" s="34" t="str">
        <f>"Q2 "&amp;RIGHT(D4,4)</f>
        <v>Q2 2022</v>
      </c>
      <c r="K4" s="35" t="str">
        <f>J4</f>
        <v>Q2 2022</v>
      </c>
      <c r="L4" s="35" t="str">
        <f t="shared" ref="L4:N4" si="1">K4</f>
        <v>Q2 2022</v>
      </c>
      <c r="M4" s="35" t="str">
        <f t="shared" si="1"/>
        <v>Q2 2022</v>
      </c>
      <c r="N4" s="35" t="str">
        <f t="shared" si="1"/>
        <v>Q2 2022</v>
      </c>
      <c r="O4" s="36"/>
      <c r="P4" s="34" t="str">
        <f>"Q3 "&amp;RIGHT(J4,4)</f>
        <v>Q3 2022</v>
      </c>
      <c r="Q4" s="35" t="str">
        <f>P4</f>
        <v>Q3 2022</v>
      </c>
      <c r="R4" s="35" t="str">
        <f t="shared" ref="R4:T4" si="2">Q4</f>
        <v>Q3 2022</v>
      </c>
      <c r="S4" s="35" t="str">
        <f t="shared" si="2"/>
        <v>Q3 2022</v>
      </c>
      <c r="T4" s="35" t="str">
        <f t="shared" si="2"/>
        <v>Q3 2022</v>
      </c>
      <c r="U4" s="36"/>
      <c r="V4" s="34" t="str">
        <f>"Q4 "&amp;RIGHT(P4,4)</f>
        <v>Q4 2022</v>
      </c>
      <c r="W4" s="35" t="str">
        <f>V4</f>
        <v>Q4 2022</v>
      </c>
      <c r="X4" s="35" t="str">
        <f t="shared" ref="X4:Z4" si="3">W4</f>
        <v>Q4 2022</v>
      </c>
      <c r="Y4" s="35" t="str">
        <f t="shared" si="3"/>
        <v>Q4 2022</v>
      </c>
      <c r="Z4" s="35" t="str">
        <f t="shared" si="3"/>
        <v>Q4 2022</v>
      </c>
      <c r="AA4" s="36"/>
      <c r="AB4" s="34" t="s">
        <v>59</v>
      </c>
      <c r="AC4" s="35" t="str">
        <f>AB4</f>
        <v>FY 2022</v>
      </c>
      <c r="AD4" s="35" t="str">
        <f t="shared" ref="AD4:AF4" si="4">AC4</f>
        <v>FY 2022</v>
      </c>
      <c r="AE4" s="35" t="str">
        <f t="shared" si="4"/>
        <v>FY 2022</v>
      </c>
      <c r="AF4" s="35" t="str">
        <f t="shared" si="4"/>
        <v>FY 2022</v>
      </c>
      <c r="AH4" s="32" t="s">
        <v>4</v>
      </c>
      <c r="AI4" s="34">
        <v>44562</v>
      </c>
      <c r="AJ4" s="34"/>
      <c r="AK4" s="34"/>
      <c r="AL4" s="34"/>
      <c r="AM4" s="34"/>
      <c r="AO4" s="34">
        <f>EOMONTH(AI4,0)+1</f>
        <v>44593</v>
      </c>
      <c r="AP4" s="34"/>
      <c r="AQ4" s="34"/>
      <c r="AR4" s="34"/>
      <c r="AS4" s="34"/>
      <c r="AU4" s="34">
        <f>EOMONTH(AO4,0)+1</f>
        <v>44621</v>
      </c>
      <c r="AV4" s="34"/>
      <c r="AW4" s="34"/>
      <c r="AX4" s="34"/>
      <c r="AY4" s="34"/>
      <c r="BA4" s="34">
        <f>EOMONTH(AU4,0)+1</f>
        <v>44652</v>
      </c>
      <c r="BB4" s="34"/>
      <c r="BC4" s="34"/>
      <c r="BD4" s="34"/>
      <c r="BE4" s="34"/>
      <c r="BG4" s="34">
        <f>EOMONTH(BA4,0)+1</f>
        <v>44682</v>
      </c>
      <c r="BH4" s="34"/>
      <c r="BI4" s="34"/>
      <c r="BJ4" s="34"/>
      <c r="BK4" s="34"/>
      <c r="BM4" s="34">
        <f>EOMONTH(BG4,0)+1</f>
        <v>44713</v>
      </c>
      <c r="BN4" s="34"/>
      <c r="BO4" s="34"/>
      <c r="BP4" s="34"/>
      <c r="BQ4" s="34"/>
      <c r="BS4" s="34">
        <f>EOMONTH(BM4,0)+1</f>
        <v>44743</v>
      </c>
      <c r="BT4" s="34"/>
      <c r="BU4" s="34"/>
      <c r="BV4" s="34"/>
      <c r="BW4" s="34"/>
      <c r="BY4" s="34">
        <f>EOMONTH(BS4,0)+1</f>
        <v>44774</v>
      </c>
      <c r="BZ4" s="34"/>
      <c r="CA4" s="34"/>
      <c r="CB4" s="34"/>
      <c r="CC4" s="34"/>
      <c r="CE4" s="34">
        <f>EOMONTH(BY4,0)+1</f>
        <v>44805</v>
      </c>
      <c r="CF4" s="34"/>
      <c r="CG4" s="34"/>
      <c r="CH4" s="34"/>
      <c r="CI4" s="34"/>
      <c r="CK4" s="34">
        <f>EOMONTH(CE4,0)+1</f>
        <v>44835</v>
      </c>
      <c r="CL4" s="34"/>
      <c r="CM4" s="34"/>
      <c r="CN4" s="34"/>
      <c r="CO4" s="34"/>
      <c r="CQ4" s="34">
        <f>EOMONTH(CK4,0)+1</f>
        <v>44866</v>
      </c>
      <c r="CR4" s="34"/>
      <c r="CS4" s="34"/>
      <c r="CT4" s="34"/>
      <c r="CU4" s="34"/>
      <c r="CW4" s="34">
        <f>EOMONTH(CQ4,0)+1</f>
        <v>44896</v>
      </c>
      <c r="CX4" s="34"/>
      <c r="CY4" s="34"/>
      <c r="CZ4" s="34"/>
      <c r="DA4" s="34"/>
      <c r="DC4" s="36"/>
    </row>
    <row r="5" spans="1:107" ht="15" customHeight="1" x14ac:dyDescent="0.2">
      <c r="B5" s="37" t="s">
        <v>60</v>
      </c>
      <c r="C5" s="38"/>
      <c r="D5" s="39" t="s">
        <v>41</v>
      </c>
      <c r="E5" s="39" t="s">
        <v>42</v>
      </c>
      <c r="F5" s="39" t="s">
        <v>43</v>
      </c>
      <c r="G5" s="39" t="s">
        <v>44</v>
      </c>
      <c r="H5" s="39" t="s">
        <v>61</v>
      </c>
      <c r="I5" s="40"/>
      <c r="J5" s="39" t="s">
        <v>41</v>
      </c>
      <c r="K5" s="39" t="s">
        <v>42</v>
      </c>
      <c r="L5" s="39" t="s">
        <v>43</v>
      </c>
      <c r="M5" s="39" t="s">
        <v>44</v>
      </c>
      <c r="N5" s="39" t="s">
        <v>61</v>
      </c>
      <c r="O5" s="40"/>
      <c r="P5" s="39" t="s">
        <v>41</v>
      </c>
      <c r="Q5" s="39" t="s">
        <v>42</v>
      </c>
      <c r="R5" s="39" t="s">
        <v>43</v>
      </c>
      <c r="S5" s="39" t="s">
        <v>44</v>
      </c>
      <c r="T5" s="39" t="s">
        <v>61</v>
      </c>
      <c r="U5" s="40"/>
      <c r="V5" s="39" t="s">
        <v>41</v>
      </c>
      <c r="W5" s="39" t="s">
        <v>42</v>
      </c>
      <c r="X5" s="39" t="s">
        <v>43</v>
      </c>
      <c r="Y5" s="39" t="s">
        <v>44</v>
      </c>
      <c r="Z5" s="39" t="s">
        <v>61</v>
      </c>
      <c r="AA5" s="40"/>
      <c r="AB5" s="39" t="s">
        <v>41</v>
      </c>
      <c r="AC5" s="39" t="s">
        <v>42</v>
      </c>
      <c r="AD5" s="39" t="s">
        <v>43</v>
      </c>
      <c r="AE5" s="39" t="s">
        <v>44</v>
      </c>
      <c r="AF5" s="39" t="s">
        <v>61</v>
      </c>
      <c r="AH5" s="37" t="s">
        <v>60</v>
      </c>
      <c r="AI5" s="39" t="s">
        <v>41</v>
      </c>
      <c r="AJ5" s="39" t="s">
        <v>42</v>
      </c>
      <c r="AK5" s="39" t="s">
        <v>43</v>
      </c>
      <c r="AL5" s="39" t="s">
        <v>44</v>
      </c>
      <c r="AM5" s="39" t="s">
        <v>61</v>
      </c>
      <c r="AO5" s="39" t="s">
        <v>41</v>
      </c>
      <c r="AP5" s="39" t="s">
        <v>42</v>
      </c>
      <c r="AQ5" s="39" t="s">
        <v>43</v>
      </c>
      <c r="AR5" s="39" t="s">
        <v>44</v>
      </c>
      <c r="AS5" s="39" t="s">
        <v>61</v>
      </c>
      <c r="AU5" s="39" t="s">
        <v>41</v>
      </c>
      <c r="AV5" s="39" t="s">
        <v>42</v>
      </c>
      <c r="AW5" s="39" t="s">
        <v>43</v>
      </c>
      <c r="AX5" s="39" t="s">
        <v>44</v>
      </c>
      <c r="AY5" s="39" t="s">
        <v>61</v>
      </c>
      <c r="BA5" s="39" t="s">
        <v>41</v>
      </c>
      <c r="BB5" s="39" t="s">
        <v>42</v>
      </c>
      <c r="BC5" s="39" t="s">
        <v>43</v>
      </c>
      <c r="BD5" s="39" t="s">
        <v>44</v>
      </c>
      <c r="BE5" s="39" t="s">
        <v>61</v>
      </c>
      <c r="BG5" s="39" t="s">
        <v>41</v>
      </c>
      <c r="BH5" s="39" t="s">
        <v>42</v>
      </c>
      <c r="BI5" s="39" t="s">
        <v>43</v>
      </c>
      <c r="BJ5" s="39" t="s">
        <v>44</v>
      </c>
      <c r="BK5" s="39" t="s">
        <v>61</v>
      </c>
      <c r="BM5" s="39" t="s">
        <v>41</v>
      </c>
      <c r="BN5" s="39" t="s">
        <v>42</v>
      </c>
      <c r="BO5" s="39" t="s">
        <v>43</v>
      </c>
      <c r="BP5" s="39" t="s">
        <v>44</v>
      </c>
      <c r="BQ5" s="39" t="s">
        <v>61</v>
      </c>
      <c r="BS5" s="39" t="s">
        <v>41</v>
      </c>
      <c r="BT5" s="39" t="s">
        <v>42</v>
      </c>
      <c r="BU5" s="39" t="s">
        <v>43</v>
      </c>
      <c r="BV5" s="39" t="s">
        <v>44</v>
      </c>
      <c r="BW5" s="39" t="s">
        <v>61</v>
      </c>
      <c r="BY5" s="39" t="s">
        <v>41</v>
      </c>
      <c r="BZ5" s="39" t="s">
        <v>42</v>
      </c>
      <c r="CA5" s="39" t="s">
        <v>43</v>
      </c>
      <c r="CB5" s="39" t="s">
        <v>44</v>
      </c>
      <c r="CC5" s="39" t="s">
        <v>61</v>
      </c>
      <c r="CE5" s="39" t="s">
        <v>41</v>
      </c>
      <c r="CF5" s="39" t="s">
        <v>42</v>
      </c>
      <c r="CG5" s="39" t="s">
        <v>43</v>
      </c>
      <c r="CH5" s="39" t="s">
        <v>44</v>
      </c>
      <c r="CI5" s="39" t="s">
        <v>61</v>
      </c>
      <c r="CK5" s="39" t="s">
        <v>41</v>
      </c>
      <c r="CL5" s="39" t="s">
        <v>42</v>
      </c>
      <c r="CM5" s="39" t="s">
        <v>43</v>
      </c>
      <c r="CN5" s="39" t="s">
        <v>44</v>
      </c>
      <c r="CO5" s="39" t="s">
        <v>61</v>
      </c>
      <c r="CQ5" s="39" t="s">
        <v>41</v>
      </c>
      <c r="CR5" s="39" t="s">
        <v>42</v>
      </c>
      <c r="CS5" s="39" t="s">
        <v>43</v>
      </c>
      <c r="CT5" s="39" t="s">
        <v>44</v>
      </c>
      <c r="CU5" s="39" t="s">
        <v>61</v>
      </c>
      <c r="CW5" s="39" t="s">
        <v>41</v>
      </c>
      <c r="CX5" s="39" t="s">
        <v>42</v>
      </c>
      <c r="CY5" s="39" t="s">
        <v>43</v>
      </c>
      <c r="CZ5" s="39" t="s">
        <v>44</v>
      </c>
      <c r="DA5" s="39" t="s">
        <v>61</v>
      </c>
      <c r="DC5" s="40"/>
    </row>
    <row r="6" spans="1:107" s="49" customFormat="1" ht="15" customHeight="1" x14ac:dyDescent="0.2">
      <c r="A6" s="41"/>
      <c r="B6" s="42" t="s">
        <v>45</v>
      </c>
      <c r="C6" s="42"/>
      <c r="D6" s="43">
        <f>AI6+AO6+AU6</f>
        <v>3901400</v>
      </c>
      <c r="E6" s="43">
        <f>AJ6+AP6+AV6</f>
        <v>4816060.1819495047</v>
      </c>
      <c r="F6" s="43">
        <f t="shared" ref="F6:F13" si="5">D6-E6</f>
        <v>-914660.18194950465</v>
      </c>
      <c r="G6" s="44">
        <f t="shared" ref="G6:G13" si="6">IFERROR(D6/E6,0)</f>
        <v>0.8100812391469624</v>
      </c>
      <c r="H6" s="45">
        <f>IFERROR(D6/D17-1,0)</f>
        <v>0.30242029711233509</v>
      </c>
      <c r="I6" s="46"/>
      <c r="J6" s="43">
        <f>BA6+BG6+BM6</f>
        <v>3512000</v>
      </c>
      <c r="K6" s="43">
        <f>BB6+BH6+BN6</f>
        <v>4395611.3268886991</v>
      </c>
      <c r="L6" s="43">
        <f t="shared" ref="L6:L13" si="7">J6-K6</f>
        <v>-883611.32688869908</v>
      </c>
      <c r="M6" s="44">
        <f t="shared" ref="M6:M13" si="8">IFERROR(J6/K6,0)</f>
        <v>0.79897874011664793</v>
      </c>
      <c r="N6" s="44">
        <f>SUMPRODUCT(N7:N8,J7:J8)/J6</f>
        <v>-8.9058256385865481E-2</v>
      </c>
      <c r="O6" s="46"/>
      <c r="P6" s="43">
        <f>BS6+BY6+CE6</f>
        <v>3828200</v>
      </c>
      <c r="Q6" s="43">
        <f>BT6+BZ6+CF6</f>
        <v>3650505.5829925016</v>
      </c>
      <c r="R6" s="43">
        <f t="shared" ref="R6:R13" si="9">P6-Q6</f>
        <v>177694.41700749844</v>
      </c>
      <c r="S6" s="44">
        <f t="shared" ref="S6:S13" si="10">IFERROR(P6/Q6,0)</f>
        <v>1.0486766594291395</v>
      </c>
      <c r="T6" s="44">
        <f>SUMPRODUCT(T7:T8,P7:P8)/P6</f>
        <v>-6.0737665310265004E-2</v>
      </c>
      <c r="U6" s="46"/>
      <c r="V6" s="47">
        <f>CK6+CQ6+CW6</f>
        <v>3727900</v>
      </c>
      <c r="W6" s="43">
        <f>CL6+CR6+CX6</f>
        <v>3833890.0069280635</v>
      </c>
      <c r="X6" s="47">
        <f t="shared" ref="X6:X13" si="11">V6-W6</f>
        <v>-105990.00692806346</v>
      </c>
      <c r="Y6" s="48">
        <f t="shared" ref="Y6:Y13" si="12">IFERROR(V6/W6,0)</f>
        <v>0.97235444764024703</v>
      </c>
      <c r="Z6" s="48">
        <f>SUMPRODUCT(Z7:Z8,V7:V8)/V6</f>
        <v>-0.252863923779233</v>
      </c>
      <c r="AA6" s="46"/>
      <c r="AB6" s="47">
        <f>D6+J6+P6+V6</f>
        <v>14969500</v>
      </c>
      <c r="AC6" s="43">
        <f t="shared" ref="AC6:AC13" si="13">E6+K6+Q6+W6</f>
        <v>16696067.098758768</v>
      </c>
      <c r="AD6" s="47">
        <f t="shared" ref="AD6:AD13" si="14">AB6-AC6</f>
        <v>-1726567.0987587683</v>
      </c>
      <c r="AE6" s="48">
        <f t="shared" ref="AE6:AE13" si="15">IFERROR(AB6/AC6,0)</f>
        <v>0.89658839482699937</v>
      </c>
      <c r="AF6" s="48">
        <f>SUMPRODUCT(AF7:AF8,AB7:AB8)/AB6</f>
        <v>-9.7588512075248102E-2</v>
      </c>
      <c r="AH6" s="42" t="s">
        <v>45</v>
      </c>
      <c r="AI6" s="43">
        <f>SUM(AI7:AI8)</f>
        <v>969700</v>
      </c>
      <c r="AJ6" s="43">
        <f>SUM(AJ7:AJ8)</f>
        <v>2076184.33626951</v>
      </c>
      <c r="AK6" s="43">
        <f>AI6-AJ6</f>
        <v>-1106484.33626951</v>
      </c>
      <c r="AL6" s="45">
        <f>IFERROR(AI6/AJ6,0)</f>
        <v>0.4670587206829418</v>
      </c>
      <c r="AM6" s="45">
        <f>IFERROR(AI6/AI17-1,0)</f>
        <v>0.58111853905103539</v>
      </c>
      <c r="AO6" s="43">
        <f t="shared" ref="AO6:CX6" si="16">SUM(AO7:AO8)</f>
        <v>1160400</v>
      </c>
      <c r="AP6" s="43">
        <f>SUM(AP7:AP8)</f>
        <v>1221326.9210378944</v>
      </c>
      <c r="AQ6" s="43">
        <f>AO6-AP6</f>
        <v>-60926.921037894441</v>
      </c>
      <c r="AR6" s="45">
        <f>IFERROR(AO6/AP6,0)</f>
        <v>0.95011415863484106</v>
      </c>
      <c r="AS6" s="45">
        <f>IFERROR(AO6/AO17-1,0)</f>
        <v>0.21482412060301503</v>
      </c>
      <c r="AU6" s="43">
        <f t="shared" si="16"/>
        <v>1771300</v>
      </c>
      <c r="AV6" s="43">
        <f>SUM(AV7:AV8)</f>
        <v>1518548.9246421</v>
      </c>
      <c r="AW6" s="43">
        <f>AU6-AV6</f>
        <v>252751.0753579</v>
      </c>
      <c r="AX6" s="45">
        <f>IFERROR(AU6/AV6,0)</f>
        <v>1.1664424973449372</v>
      </c>
      <c r="AY6" s="45">
        <f>IFERROR(AU6/AU17-1,0)</f>
        <v>0.24127540294323757</v>
      </c>
      <c r="BA6" s="43">
        <f t="shared" si="16"/>
        <v>1037300</v>
      </c>
      <c r="BB6" s="43">
        <f>SUM(BB7:BB8)</f>
        <v>1762295.7610384196</v>
      </c>
      <c r="BC6" s="43">
        <f>BA6-BB6</f>
        <v>-724995.76103841956</v>
      </c>
      <c r="BD6" s="45">
        <f>IFERROR(BA6/BB6,0)</f>
        <v>0.58860721505042879</v>
      </c>
      <c r="BE6" s="45">
        <f>IFERROR(BA6/BA17-1,0)</f>
        <v>6.3352127114300272E-2</v>
      </c>
      <c r="BG6" s="43">
        <f t="shared" si="16"/>
        <v>1056600</v>
      </c>
      <c r="BH6" s="43">
        <f>SUM(BH7:BH8)</f>
        <v>1437849.2258969371</v>
      </c>
      <c r="BI6" s="43">
        <f>BG6-BH6</f>
        <v>-381249.22589693707</v>
      </c>
      <c r="BJ6" s="45">
        <f>IFERROR(BG6/BH6,0)</f>
        <v>0.73484756326998613</v>
      </c>
      <c r="BK6" s="45">
        <f>IFERROR(BG6/BG17-1,0)</f>
        <v>0.44700082169268684</v>
      </c>
      <c r="BM6" s="43">
        <f t="shared" si="16"/>
        <v>1418100</v>
      </c>
      <c r="BN6" s="43">
        <f>SUM(BN7:BN8)</f>
        <v>1195466.3399533429</v>
      </c>
      <c r="BO6" s="43">
        <f>BM6-BN6</f>
        <v>222633.66004665708</v>
      </c>
      <c r="BP6" s="45">
        <f>IFERROR(BM6/BN6,0)</f>
        <v>1.1862316425030806</v>
      </c>
      <c r="BQ6" s="45">
        <f>IFERROR(BM6/BM17-1,0)</f>
        <v>7.9141617837303002E-2</v>
      </c>
      <c r="BS6" s="43">
        <f t="shared" si="16"/>
        <v>1242300</v>
      </c>
      <c r="BT6" s="43">
        <f>SUM(BT7:BT8)</f>
        <v>1375570.0094670281</v>
      </c>
      <c r="BU6" s="43">
        <f>BS6-BT6</f>
        <v>-133270.00946702808</v>
      </c>
      <c r="BV6" s="45">
        <f>IFERROR(BS6/BT6,0)</f>
        <v>0.90311652002455023</v>
      </c>
      <c r="BW6" s="45">
        <f>IFERROR(BS6/BS17-1,0)</f>
        <v>0.42498279421885754</v>
      </c>
      <c r="BY6" s="43">
        <f t="shared" si="16"/>
        <v>1112800</v>
      </c>
      <c r="BZ6" s="43">
        <f>SUM(BZ7:BZ8)</f>
        <v>1081779.1978858879</v>
      </c>
      <c r="CA6" s="43">
        <f>BY6-BZ6</f>
        <v>31020.80211411207</v>
      </c>
      <c r="CB6" s="45">
        <f>IFERROR(BY6/BZ6,0)</f>
        <v>1.0286757243758575</v>
      </c>
      <c r="CC6" s="45">
        <f>IFERROR(BY6/BY17-1,0)</f>
        <v>-8.2075393879402769E-2</v>
      </c>
      <c r="CE6" s="43">
        <f t="shared" si="16"/>
        <v>1473100</v>
      </c>
      <c r="CF6" s="43">
        <f>SUM(CF7:CF8)</f>
        <v>1193156.3756395858</v>
      </c>
      <c r="CG6" s="43">
        <f>CE6-CF6</f>
        <v>279943.62436041422</v>
      </c>
      <c r="CH6" s="45">
        <f>IFERROR(CE6/CF6,0)</f>
        <v>1.2346244214722917</v>
      </c>
      <c r="CI6" s="45">
        <f>IFERROR(CE6/CE17-1,0)</f>
        <v>0.23333891493636982</v>
      </c>
      <c r="CK6" s="47">
        <f t="shared" si="16"/>
        <v>807200</v>
      </c>
      <c r="CL6" s="43">
        <f>SUM(CL7:CL8)</f>
        <v>891738.28927680792</v>
      </c>
      <c r="CM6" s="43">
        <f>CK6-CL6</f>
        <v>-84538.289276807918</v>
      </c>
      <c r="CN6" s="45">
        <f>IFERROR(CK6/CL6,0)</f>
        <v>0.90519831850512134</v>
      </c>
      <c r="CO6" s="45">
        <f>IFERROR(CK6/CK17-1,0)</f>
        <v>-0.30641003608867501</v>
      </c>
      <c r="CQ6" s="47">
        <f t="shared" si="16"/>
        <v>1205100</v>
      </c>
      <c r="CR6" s="43">
        <f>SUM(CR7:CR8)</f>
        <v>1451036.1272727277</v>
      </c>
      <c r="CS6" s="43">
        <f>CQ6-CR6</f>
        <v>-245936.12727272767</v>
      </c>
      <c r="CT6" s="45">
        <f>IFERROR(CQ6/CR6,0)</f>
        <v>0.83050999030949491</v>
      </c>
      <c r="CU6" s="45">
        <f>IFERROR(CQ6/CQ17-1,0)</f>
        <v>-0.20873276428102427</v>
      </c>
      <c r="CW6" s="47">
        <f t="shared" si="16"/>
        <v>1715600</v>
      </c>
      <c r="CX6" s="43">
        <f t="shared" si="16"/>
        <v>1491115.590378528</v>
      </c>
      <c r="CY6" s="43">
        <f>CW6-CX6</f>
        <v>224484.409621472</v>
      </c>
      <c r="CZ6" s="45">
        <f>IFERROR(CW6/CX6,0)</f>
        <v>1.1505479595746735</v>
      </c>
      <c r="DA6" s="45">
        <f>IFERROR(CW6/CW17-1,0)</f>
        <v>-6.3639340683331547E-2</v>
      </c>
      <c r="DC6" s="46"/>
    </row>
    <row r="7" spans="1:107" s="58" customFormat="1" ht="15" customHeight="1" x14ac:dyDescent="0.2">
      <c r="A7" s="50"/>
      <c r="B7" s="51" t="s">
        <v>46</v>
      </c>
      <c r="C7" s="51"/>
      <c r="D7" s="52">
        <f t="shared" ref="D7:E13" si="17">AI7+AO7+AU7</f>
        <v>3023800</v>
      </c>
      <c r="E7" s="52">
        <f t="shared" si="17"/>
        <v>3405932.0095559452</v>
      </c>
      <c r="F7" s="52">
        <f t="shared" si="5"/>
        <v>-382132.00955594517</v>
      </c>
      <c r="G7" s="53">
        <f t="shared" si="6"/>
        <v>0.88780398185172038</v>
      </c>
      <c r="H7" s="54">
        <f t="shared" ref="H7:H13" si="18">IFERROR(D7/D18-1,0)</f>
        <v>0.32838378069674468</v>
      </c>
      <c r="I7" s="55"/>
      <c r="J7" s="52">
        <f t="shared" ref="J7:K13" si="19">BA7+BG7+BM7</f>
        <v>2632200</v>
      </c>
      <c r="K7" s="52">
        <f t="shared" si="19"/>
        <v>3372943.8335963562</v>
      </c>
      <c r="L7" s="52">
        <f t="shared" si="7"/>
        <v>-740743.83359635621</v>
      </c>
      <c r="M7" s="53">
        <f t="shared" si="8"/>
        <v>0.78038654951258168</v>
      </c>
      <c r="N7" s="53">
        <f>IFERROR(J7/J18-1,0)</f>
        <v>0.11803933228560504</v>
      </c>
      <c r="O7" s="55"/>
      <c r="P7" s="52">
        <f t="shared" ref="P7:Q13" si="20">BS7+BY7+CE7</f>
        <v>2823600</v>
      </c>
      <c r="Q7" s="52">
        <f t="shared" si="20"/>
        <v>2800800.9112077635</v>
      </c>
      <c r="R7" s="52">
        <f t="shared" si="9"/>
        <v>22799.088792236522</v>
      </c>
      <c r="S7" s="53">
        <f t="shared" si="10"/>
        <v>1.0081402032900673</v>
      </c>
      <c r="T7" s="53">
        <f>IFERROR(P7/P18-1,0)</f>
        <v>0.16441915130520846</v>
      </c>
      <c r="U7" s="55"/>
      <c r="V7" s="56">
        <f t="shared" ref="V7:W13" si="21">CK7+CQ7+CW7</f>
        <v>3017300</v>
      </c>
      <c r="W7" s="52">
        <f t="shared" si="21"/>
        <v>3169379.2083147401</v>
      </c>
      <c r="X7" s="56">
        <f t="shared" si="11"/>
        <v>-152079.2083147401</v>
      </c>
      <c r="Y7" s="57">
        <f t="shared" si="12"/>
        <v>0.95201608948662053</v>
      </c>
      <c r="Z7" s="57">
        <f>IFERROR(V7/V18-1,0)</f>
        <v>-0.1139400346518662</v>
      </c>
      <c r="AA7" s="55"/>
      <c r="AB7" s="56">
        <f t="shared" ref="AB7:AB13" si="22">D7+J7+P7+V7</f>
        <v>11496900</v>
      </c>
      <c r="AC7" s="52">
        <f t="shared" si="13"/>
        <v>12749055.962674804</v>
      </c>
      <c r="AD7" s="56">
        <f t="shared" si="14"/>
        <v>-1252155.962674804</v>
      </c>
      <c r="AE7" s="57">
        <f t="shared" si="15"/>
        <v>0.90178441710972801</v>
      </c>
      <c r="AF7" s="57">
        <f>IFERROR(AB7/AB18-1,0)</f>
        <v>9.904596206791072E-2</v>
      </c>
      <c r="AH7" s="51" t="s">
        <v>46</v>
      </c>
      <c r="AI7" s="52">
        <v>657400</v>
      </c>
      <c r="AJ7" s="52">
        <v>1332028.1556688817</v>
      </c>
      <c r="AK7" s="52">
        <f t="shared" ref="AK7:AK13" si="23">AI7-AJ7</f>
        <v>-674628.15566888172</v>
      </c>
      <c r="AL7" s="54">
        <f t="shared" ref="AL7:AL13" si="24">IFERROR(AI7/AJ7,0)</f>
        <v>0.49353311129514732</v>
      </c>
      <c r="AM7" s="54">
        <f t="shared" ref="AM7:AM13" si="25">IFERROR(AI7/AI18-1,0)</f>
        <v>0.45861992456179279</v>
      </c>
      <c r="AO7" s="52">
        <v>987500</v>
      </c>
      <c r="AP7" s="52">
        <v>973414.73809968273</v>
      </c>
      <c r="AQ7" s="52">
        <f t="shared" ref="AQ7:AQ13" si="26">AO7-AP7</f>
        <v>14085.261900317273</v>
      </c>
      <c r="AR7" s="54">
        <f t="shared" ref="AR7:AR13" si="27">IFERROR(AO7/AP7,0)</f>
        <v>1.0144699492919276</v>
      </c>
      <c r="AS7" s="54">
        <f t="shared" ref="AS7:AS13" si="28">IFERROR(AO7/AO18-1,0)</f>
        <v>0.34280663584443838</v>
      </c>
      <c r="AU7" s="52">
        <v>1378900</v>
      </c>
      <c r="AV7" s="52">
        <v>1100489.1157873808</v>
      </c>
      <c r="AW7" s="52">
        <f t="shared" ref="AW7:AW13" si="29">AU7-AV7</f>
        <v>278410.88421261916</v>
      </c>
      <c r="AX7" s="54">
        <f t="shared" ref="AX7:AX13" si="30">IFERROR(AU7/AV7,0)</f>
        <v>1.2529883123954579</v>
      </c>
      <c r="AY7" s="54">
        <f t="shared" ref="AY7:AY13" si="31">IFERROR(AU7/AU18-1,0)</f>
        <v>0.26481379563382856</v>
      </c>
      <c r="BA7" s="52">
        <v>760600</v>
      </c>
      <c r="BB7" s="52">
        <v>1352111.3422300997</v>
      </c>
      <c r="BC7" s="52">
        <f t="shared" ref="BC7:BC13" si="32">BA7-BB7</f>
        <v>-591511.34223009972</v>
      </c>
      <c r="BD7" s="54">
        <f t="shared" ref="BD7:BD13" si="33">IFERROR(BA7/BB7,0)</f>
        <v>0.56252763825315399</v>
      </c>
      <c r="BE7" s="54">
        <f t="shared" ref="BE7:BE13" si="34">IFERROR(BA7/BA18-1,0)</f>
        <v>-9.5170116583392805E-2</v>
      </c>
      <c r="BG7" s="52">
        <v>737000</v>
      </c>
      <c r="BH7" s="52">
        <v>1033327.5598787494</v>
      </c>
      <c r="BI7" s="52">
        <f t="shared" ref="BI7:BI13" si="35">BG7-BH7</f>
        <v>-296327.55987874942</v>
      </c>
      <c r="BJ7" s="54">
        <f t="shared" ref="BJ7:BJ13" si="36">IFERROR(BG7/BH7,0)</f>
        <v>0.71322979141916965</v>
      </c>
      <c r="BK7" s="54">
        <f t="shared" ref="BK7:BK13" si="37">IFERROR(BG7/BG18-1,0)</f>
        <v>0.33490309726498824</v>
      </c>
      <c r="BM7" s="52">
        <v>1134600</v>
      </c>
      <c r="BN7" s="52">
        <v>987504.93148750707</v>
      </c>
      <c r="BO7" s="52">
        <f t="shared" ref="BO7:BO13" si="38">BM7-BN7</f>
        <v>147095.06851249293</v>
      </c>
      <c r="BP7" s="54">
        <f t="shared" ref="BP7:BP13" si="39">IFERROR(BM7/BN7,0)</f>
        <v>1.1489562875305539</v>
      </c>
      <c r="BQ7" s="54">
        <f t="shared" ref="BQ7:BQ13" si="40">IFERROR(BM7/BM18-1,0)</f>
        <v>0.17990848585690511</v>
      </c>
      <c r="BS7" s="52">
        <v>989800</v>
      </c>
      <c r="BT7" s="52">
        <v>1117177.339186992</v>
      </c>
      <c r="BU7" s="52">
        <f t="shared" ref="BU7:BU13" si="41">BS7-BT7</f>
        <v>-127377.33918699203</v>
      </c>
      <c r="BV7" s="54">
        <f t="shared" ref="BV7:BV13" si="42">IFERROR(BS7/BT7,0)</f>
        <v>0.88598288318335494</v>
      </c>
      <c r="BW7" s="54">
        <f t="shared" ref="BW7:BW13" si="43">IFERROR(BS7/BS18-1,0)</f>
        <v>0.39999999999999991</v>
      </c>
      <c r="BY7" s="52">
        <v>855100</v>
      </c>
      <c r="BZ7" s="52">
        <v>855298.98073161603</v>
      </c>
      <c r="CA7" s="52">
        <f t="shared" ref="CA7:CA13" si="44">BY7-BZ7</f>
        <v>-198.98073161602952</v>
      </c>
      <c r="CB7" s="54">
        <f t="shared" ref="CB7:CB13" si="45">IFERROR(BY7/BZ7,0)</f>
        <v>0.99976735535046957</v>
      </c>
      <c r="CC7" s="54">
        <f t="shared" ref="CC7:CC13" si="46">IFERROR(BY7/BY18-1,0)</f>
        <v>3.7742718446601931E-2</v>
      </c>
      <c r="CE7" s="52">
        <v>978700</v>
      </c>
      <c r="CF7" s="52">
        <v>828324.59128915519</v>
      </c>
      <c r="CG7" s="52">
        <f t="shared" ref="CG7:CG13" si="47">CE7-CF7</f>
        <v>150375.40871084481</v>
      </c>
      <c r="CH7" s="54">
        <f t="shared" ref="CH7:CH13" si="48">IFERROR(CE7/CF7,0)</f>
        <v>1.181541644775763</v>
      </c>
      <c r="CI7" s="54">
        <f t="shared" ref="CI7:CI13" si="49">IFERROR(CE7/CE18-1,0)</f>
        <v>9.4865197449379046E-2</v>
      </c>
      <c r="CK7" s="56">
        <v>749800</v>
      </c>
      <c r="CL7" s="52">
        <v>834782.93398083735</v>
      </c>
      <c r="CM7" s="52">
        <f t="shared" ref="CM7:CM13" si="50">CK7-CL7</f>
        <v>-84982.933980837348</v>
      </c>
      <c r="CN7" s="54">
        <f t="shared" ref="CN7:CN13" si="51">IFERROR(CK7/CL7,0)</f>
        <v>0.89819756667092077</v>
      </c>
      <c r="CO7" s="54">
        <f t="shared" ref="CO7:CO13" si="52">IFERROR(CK7/CK18-1,0)</f>
        <v>-0.20714814423178596</v>
      </c>
      <c r="CQ7" s="56">
        <v>1046400</v>
      </c>
      <c r="CR7" s="52">
        <v>1259948.7209179173</v>
      </c>
      <c r="CS7" s="52">
        <f t="shared" ref="CS7:CS13" si="53">CQ7-CR7</f>
        <v>-213548.72091791732</v>
      </c>
      <c r="CT7" s="54">
        <f t="shared" ref="CT7:CT13" si="54">IFERROR(CQ7/CR7,0)</f>
        <v>0.83050999030949491</v>
      </c>
      <c r="CU7" s="54">
        <f t="shared" ref="CU7:CU13" si="55">IFERROR(CQ7/CQ18-1,0)</f>
        <v>-0.16899618805590855</v>
      </c>
      <c r="CW7" s="56">
        <v>1221100</v>
      </c>
      <c r="CX7" s="52">
        <v>1074647.5534159851</v>
      </c>
      <c r="CY7" s="52">
        <f t="shared" ref="CY7:CY13" si="56">CW7-CX7</f>
        <v>146452.44658401492</v>
      </c>
      <c r="CZ7" s="54">
        <f t="shared" ref="CZ7:CZ13" si="57">IFERROR(CW7/CX7,0)</f>
        <v>1.136279514263524</v>
      </c>
      <c r="DA7" s="54">
        <f t="shared" ref="DA7:DA13" si="58">IFERROR(CW7/CW18-1,0)</f>
        <v>1.7244251916028075E-2</v>
      </c>
      <c r="DC7" s="55"/>
    </row>
    <row r="8" spans="1:107" s="58" customFormat="1" ht="15" customHeight="1" x14ac:dyDescent="0.2">
      <c r="A8" s="50"/>
      <c r="B8" s="51" t="s">
        <v>47</v>
      </c>
      <c r="C8" s="51"/>
      <c r="D8" s="52">
        <f t="shared" si="17"/>
        <v>877600</v>
      </c>
      <c r="E8" s="52">
        <f t="shared" si="17"/>
        <v>1410128.172393559</v>
      </c>
      <c r="F8" s="52">
        <f t="shared" si="5"/>
        <v>-532528.17239355901</v>
      </c>
      <c r="G8" s="53">
        <f t="shared" si="6"/>
        <v>0.62235477397090588</v>
      </c>
      <c r="H8" s="54">
        <f t="shared" si="18"/>
        <v>0.22024471635150178</v>
      </c>
      <c r="I8" s="55"/>
      <c r="J8" s="52">
        <f t="shared" si="19"/>
        <v>879800</v>
      </c>
      <c r="K8" s="52">
        <f t="shared" si="19"/>
        <v>1022667.4932923433</v>
      </c>
      <c r="L8" s="52">
        <f t="shared" si="7"/>
        <v>-142867.49329234334</v>
      </c>
      <c r="M8" s="53">
        <f t="shared" si="8"/>
        <v>0.86029917423853941</v>
      </c>
      <c r="N8" s="53">
        <f>IFERROR(J8/(J17)-1,0)</f>
        <v>-0.70865620239750982</v>
      </c>
      <c r="O8" s="55"/>
      <c r="P8" s="52">
        <f t="shared" si="20"/>
        <v>1004600</v>
      </c>
      <c r="Q8" s="52">
        <f t="shared" si="20"/>
        <v>849704.67178473866</v>
      </c>
      <c r="R8" s="52">
        <f t="shared" si="9"/>
        <v>154895.32821526134</v>
      </c>
      <c r="S8" s="53">
        <f t="shared" si="10"/>
        <v>1.1822931347310539</v>
      </c>
      <c r="T8" s="53">
        <f>IFERROR(P8/(P17)-1,0)</f>
        <v>-0.69357938081439685</v>
      </c>
      <c r="U8" s="55"/>
      <c r="V8" s="56">
        <f t="shared" si="21"/>
        <v>710600</v>
      </c>
      <c r="W8" s="52">
        <f t="shared" si="21"/>
        <v>664510.79861332371</v>
      </c>
      <c r="X8" s="56">
        <f t="shared" si="11"/>
        <v>46089.201386676286</v>
      </c>
      <c r="Y8" s="57">
        <f t="shared" si="12"/>
        <v>1.0693580924235595</v>
      </c>
      <c r="Z8" s="57">
        <f>IFERROR(V8/(V17)-1,0)</f>
        <v>-0.84275282142066832</v>
      </c>
      <c r="AA8" s="55"/>
      <c r="AB8" s="56">
        <f t="shared" si="22"/>
        <v>3472600</v>
      </c>
      <c r="AC8" s="52">
        <f t="shared" si="13"/>
        <v>3947011.1360839647</v>
      </c>
      <c r="AD8" s="56">
        <f t="shared" si="14"/>
        <v>-474411.13608396472</v>
      </c>
      <c r="AE8" s="57">
        <f t="shared" si="15"/>
        <v>0.87980496640943029</v>
      </c>
      <c r="AF8" s="57">
        <f>IFERROR(AB8/(AB17)-1,0)</f>
        <v>-0.74859550561797761</v>
      </c>
      <c r="AH8" s="51" t="s">
        <v>47</v>
      </c>
      <c r="AI8" s="52">
        <v>312300</v>
      </c>
      <c r="AJ8" s="52">
        <v>744156.18060062837</v>
      </c>
      <c r="AK8" s="52">
        <f t="shared" si="23"/>
        <v>-431856.18060062837</v>
      </c>
      <c r="AL8" s="54">
        <f t="shared" si="24"/>
        <v>0.41966996732854428</v>
      </c>
      <c r="AM8" s="54">
        <f t="shared" si="25"/>
        <v>0.9206642066420665</v>
      </c>
      <c r="AO8" s="52">
        <v>172900</v>
      </c>
      <c r="AP8" s="52">
        <v>247912.18293821171</v>
      </c>
      <c r="AQ8" s="52">
        <f t="shared" si="26"/>
        <v>-75012.182938211714</v>
      </c>
      <c r="AR8" s="54">
        <f t="shared" si="27"/>
        <v>0.6974243780633107</v>
      </c>
      <c r="AS8" s="54">
        <f t="shared" si="28"/>
        <v>-0.2133757961783439</v>
      </c>
      <c r="AU8" s="52">
        <v>392400</v>
      </c>
      <c r="AV8" s="52">
        <v>418059.80885471904</v>
      </c>
      <c r="AW8" s="52">
        <f t="shared" si="29"/>
        <v>-25659.808854719042</v>
      </c>
      <c r="AX8" s="54">
        <f t="shared" si="30"/>
        <v>0.93862167969455268</v>
      </c>
      <c r="AY8" s="54">
        <f t="shared" si="31"/>
        <v>0.16508313539192399</v>
      </c>
      <c r="BA8" s="52">
        <v>276700</v>
      </c>
      <c r="BB8" s="52">
        <v>410184.4188083199</v>
      </c>
      <c r="BC8" s="52">
        <f t="shared" si="32"/>
        <v>-133484.4188083199</v>
      </c>
      <c r="BD8" s="54">
        <f t="shared" si="33"/>
        <v>0.67457462378477751</v>
      </c>
      <c r="BE8" s="54">
        <f t="shared" si="34"/>
        <v>1.05114899925871</v>
      </c>
      <c r="BG8" s="52">
        <v>319600</v>
      </c>
      <c r="BH8" s="52">
        <v>404521.66601818759</v>
      </c>
      <c r="BI8" s="52">
        <f t="shared" si="35"/>
        <v>-84921.666018187592</v>
      </c>
      <c r="BJ8" s="54">
        <f t="shared" si="36"/>
        <v>0.79006893041331083</v>
      </c>
      <c r="BK8" s="54">
        <f t="shared" si="37"/>
        <v>0.7944974733295902</v>
      </c>
      <c r="BM8" s="52">
        <v>283500</v>
      </c>
      <c r="BN8" s="52">
        <v>207961.40846583588</v>
      </c>
      <c r="BO8" s="52">
        <f t="shared" si="38"/>
        <v>75538.591534164123</v>
      </c>
      <c r="BP8" s="54">
        <f t="shared" si="39"/>
        <v>1.3632336984608069</v>
      </c>
      <c r="BQ8" s="54">
        <f t="shared" si="40"/>
        <v>-0.19574468085106378</v>
      </c>
      <c r="BS8" s="52">
        <v>252500</v>
      </c>
      <c r="BT8" s="52">
        <v>258392.67028003614</v>
      </c>
      <c r="BU8" s="52">
        <f t="shared" si="41"/>
        <v>-5892.6702800361381</v>
      </c>
      <c r="BV8" s="54">
        <f t="shared" si="42"/>
        <v>0.97719490156725464</v>
      </c>
      <c r="BW8" s="54">
        <f t="shared" si="43"/>
        <v>0.53216019417475735</v>
      </c>
      <c r="BY8" s="52">
        <v>257700</v>
      </c>
      <c r="BZ8" s="52">
        <v>226480.21715427193</v>
      </c>
      <c r="CA8" s="52">
        <f t="shared" si="44"/>
        <v>31219.78284572807</v>
      </c>
      <c r="CB8" s="54">
        <f t="shared" si="45"/>
        <v>1.1378477256777886</v>
      </c>
      <c r="CC8" s="54">
        <f t="shared" si="46"/>
        <v>-0.33633788308009271</v>
      </c>
      <c r="CE8" s="52">
        <v>494400</v>
      </c>
      <c r="CF8" s="52">
        <v>364831.78435043059</v>
      </c>
      <c r="CG8" s="52">
        <f t="shared" si="47"/>
        <v>129568.21564956941</v>
      </c>
      <c r="CH8" s="54">
        <f t="shared" si="48"/>
        <v>1.3551450866054908</v>
      </c>
      <c r="CI8" s="54">
        <f t="shared" si="49"/>
        <v>0.64525790349417633</v>
      </c>
      <c r="CK8" s="56">
        <v>57400</v>
      </c>
      <c r="CL8" s="52">
        <v>56955.355295970599</v>
      </c>
      <c r="CM8" s="52">
        <f t="shared" si="50"/>
        <v>444.6447040294006</v>
      </c>
      <c r="CN8" s="54">
        <f t="shared" si="51"/>
        <v>1.0078068989600502</v>
      </c>
      <c r="CO8" s="54">
        <f t="shared" si="52"/>
        <v>-0.73681797340669419</v>
      </c>
      <c r="CQ8" s="56">
        <v>158700</v>
      </c>
      <c r="CR8" s="52">
        <v>191087.40635481029</v>
      </c>
      <c r="CS8" s="52">
        <f t="shared" si="53"/>
        <v>-32387.406354810286</v>
      </c>
      <c r="CT8" s="54">
        <f t="shared" si="54"/>
        <v>0.83050999030949491</v>
      </c>
      <c r="CU8" s="54">
        <f t="shared" si="55"/>
        <v>-0.39840788476118272</v>
      </c>
      <c r="CW8" s="56">
        <v>494500</v>
      </c>
      <c r="CX8" s="52">
        <v>416468.03696254286</v>
      </c>
      <c r="CY8" s="52">
        <f t="shared" si="56"/>
        <v>78031.963037457142</v>
      </c>
      <c r="CZ8" s="54">
        <f t="shared" si="57"/>
        <v>1.187366030792119</v>
      </c>
      <c r="DA8" s="54">
        <f t="shared" si="58"/>
        <v>-0.21731560620449508</v>
      </c>
      <c r="DC8" s="55"/>
    </row>
    <row r="9" spans="1:107" s="49" customFormat="1" ht="15" customHeight="1" x14ac:dyDescent="0.2">
      <c r="A9" s="41"/>
      <c r="B9" s="42" t="s">
        <v>48</v>
      </c>
      <c r="C9" s="42"/>
      <c r="D9" s="43">
        <f t="shared" si="17"/>
        <v>3570800</v>
      </c>
      <c r="E9" s="43">
        <f t="shared" si="17"/>
        <v>2869711.7315258021</v>
      </c>
      <c r="F9" s="43">
        <f t="shared" si="5"/>
        <v>701088.26847419795</v>
      </c>
      <c r="G9" s="44">
        <f t="shared" si="6"/>
        <v>1.2443061652403098</v>
      </c>
      <c r="H9" s="45">
        <f t="shared" si="18"/>
        <v>0.72936846183649751</v>
      </c>
      <c r="I9" s="46"/>
      <c r="J9" s="43">
        <f t="shared" si="19"/>
        <v>2925400</v>
      </c>
      <c r="K9" s="43">
        <f t="shared" si="19"/>
        <v>2767756.2407903168</v>
      </c>
      <c r="L9" s="43">
        <f t="shared" si="7"/>
        <v>157643.75920968316</v>
      </c>
      <c r="M9" s="44">
        <f t="shared" si="8"/>
        <v>1.0569572409905104</v>
      </c>
      <c r="N9" s="44">
        <f>SUMPRODUCT(N10:N11,J10:J11)/J9</f>
        <v>-1.3539248180383386E-2</v>
      </c>
      <c r="O9" s="46"/>
      <c r="P9" s="43">
        <f t="shared" si="20"/>
        <v>2807200</v>
      </c>
      <c r="Q9" s="43">
        <f t="shared" si="20"/>
        <v>2342750.8504142091</v>
      </c>
      <c r="R9" s="43">
        <f t="shared" si="9"/>
        <v>464449.14958579093</v>
      </c>
      <c r="S9" s="44">
        <f t="shared" si="10"/>
        <v>1.1982494850033558</v>
      </c>
      <c r="T9" s="44">
        <f>SUMPRODUCT(T10:T11,P10:P11)/P9</f>
        <v>-0.13119624635231741</v>
      </c>
      <c r="U9" s="46"/>
      <c r="V9" s="47">
        <f t="shared" si="21"/>
        <v>3282800</v>
      </c>
      <c r="W9" s="43">
        <f t="shared" si="21"/>
        <v>3260879.0004083784</v>
      </c>
      <c r="X9" s="47">
        <f t="shared" si="11"/>
        <v>21920.99959162157</v>
      </c>
      <c r="Y9" s="48">
        <f t="shared" si="12"/>
        <v>1.0067224204237191</v>
      </c>
      <c r="Z9" s="48">
        <f>SUMPRODUCT(Z10:Z11,V10:V11)/V9</f>
        <v>-0.27302200151168737</v>
      </c>
      <c r="AA9" s="46"/>
      <c r="AB9" s="47">
        <f t="shared" si="22"/>
        <v>12586200</v>
      </c>
      <c r="AC9" s="43">
        <f t="shared" si="13"/>
        <v>11241097.823138706</v>
      </c>
      <c r="AD9" s="47">
        <f t="shared" si="14"/>
        <v>1345102.1768612936</v>
      </c>
      <c r="AE9" s="48">
        <f t="shared" si="15"/>
        <v>1.1196593249186508</v>
      </c>
      <c r="AF9" s="48">
        <f>SUMPRODUCT(AF10:AF11,AB10:AB11)/AB9</f>
        <v>-5.2567958376639086E-2</v>
      </c>
      <c r="AH9" s="42" t="s">
        <v>48</v>
      </c>
      <c r="AI9" s="43">
        <f>SUM(AI10:AI11)</f>
        <v>761800</v>
      </c>
      <c r="AJ9" s="43">
        <f>SUM(AJ10:AJ11)</f>
        <v>1306369.8411087168</v>
      </c>
      <c r="AK9" s="43">
        <f t="shared" si="23"/>
        <v>-544569.84110871679</v>
      </c>
      <c r="AL9" s="45">
        <f t="shared" si="24"/>
        <v>0.5831426721803834</v>
      </c>
      <c r="AM9" s="45">
        <f t="shared" si="25"/>
        <v>0.41624837330358799</v>
      </c>
      <c r="AO9" s="43">
        <f t="shared" ref="AO9:CX9" si="59">SUM(AO10:AO11)</f>
        <v>628600</v>
      </c>
      <c r="AP9" s="43">
        <f>SUM(AP10:AP11)</f>
        <v>385107.77018237754</v>
      </c>
      <c r="AQ9" s="43">
        <f t="shared" si="26"/>
        <v>243492.22981762246</v>
      </c>
      <c r="AR9" s="45">
        <f t="shared" si="27"/>
        <v>1.632270363442188</v>
      </c>
      <c r="AS9" s="45">
        <f t="shared" si="28"/>
        <v>0.4322169059011165</v>
      </c>
      <c r="AU9" s="43">
        <f t="shared" si="59"/>
        <v>2180400</v>
      </c>
      <c r="AV9" s="43">
        <f>SUM(AV10:AV11)</f>
        <v>1178234.1202347078</v>
      </c>
      <c r="AW9" s="43">
        <f t="shared" si="29"/>
        <v>1002165.8797652922</v>
      </c>
      <c r="AX9" s="45">
        <f t="shared" si="30"/>
        <v>1.8505659974994253</v>
      </c>
      <c r="AY9" s="45">
        <f t="shared" si="31"/>
        <v>1.0040441176470587</v>
      </c>
      <c r="BA9" s="43">
        <f t="shared" si="59"/>
        <v>693200</v>
      </c>
      <c r="BB9" s="43">
        <f>SUM(BB10:BB11)</f>
        <v>981412.19311604649</v>
      </c>
      <c r="BC9" s="43">
        <f t="shared" si="32"/>
        <v>-288212.19311604649</v>
      </c>
      <c r="BD9" s="45">
        <f t="shared" si="33"/>
        <v>0.70632910907601998</v>
      </c>
      <c r="BE9" s="45">
        <f t="shared" si="34"/>
        <v>0.7334333583395849</v>
      </c>
      <c r="BG9" s="43">
        <f t="shared" si="59"/>
        <v>884100</v>
      </c>
      <c r="BH9" s="43">
        <f>SUM(BH10:BH11)</f>
        <v>986745.11730501067</v>
      </c>
      <c r="BI9" s="43">
        <f t="shared" si="35"/>
        <v>-102645.11730501067</v>
      </c>
      <c r="BJ9" s="45">
        <f t="shared" si="36"/>
        <v>0.89597605754021459</v>
      </c>
      <c r="BK9" s="45">
        <f t="shared" si="37"/>
        <v>0.30052956751985871</v>
      </c>
      <c r="BM9" s="43">
        <f t="shared" si="59"/>
        <v>1348100</v>
      </c>
      <c r="BN9" s="43">
        <f>SUM(BN10:BN11)</f>
        <v>799598.93036925979</v>
      </c>
      <c r="BO9" s="43">
        <f t="shared" si="38"/>
        <v>548501.06963074021</v>
      </c>
      <c r="BP9" s="45">
        <f t="shared" si="39"/>
        <v>1.6859702393266571</v>
      </c>
      <c r="BQ9" s="45">
        <f t="shared" si="40"/>
        <v>0.55597876269621427</v>
      </c>
      <c r="BS9" s="43">
        <f t="shared" si="59"/>
        <v>1014600</v>
      </c>
      <c r="BT9" s="43">
        <f>SUM(BT10:BT11)</f>
        <v>891023.73983929434</v>
      </c>
      <c r="BU9" s="43">
        <f t="shared" si="41"/>
        <v>123576.26016070566</v>
      </c>
      <c r="BV9" s="45">
        <f t="shared" si="42"/>
        <v>1.1386901994137597</v>
      </c>
      <c r="BW9" s="45">
        <f t="shared" si="43"/>
        <v>0.316124010896355</v>
      </c>
      <c r="BY9" s="43">
        <f t="shared" si="59"/>
        <v>750900</v>
      </c>
      <c r="BZ9" s="43">
        <f>SUM(BZ10:BZ11)</f>
        <v>571721.24070602749</v>
      </c>
      <c r="CA9" s="43">
        <f t="shared" si="44"/>
        <v>179178.75929397251</v>
      </c>
      <c r="CB9" s="45">
        <f t="shared" si="45"/>
        <v>1.3134023131145205</v>
      </c>
      <c r="CC9" s="45">
        <f t="shared" si="46"/>
        <v>0.98650793650793656</v>
      </c>
      <c r="CE9" s="43">
        <f t="shared" si="59"/>
        <v>1041700</v>
      </c>
      <c r="CF9" s="43">
        <f>SUM(CF10:CF11)</f>
        <v>880005.86986888689</v>
      </c>
      <c r="CG9" s="43">
        <f t="shared" si="47"/>
        <v>161694.13013111311</v>
      </c>
      <c r="CH9" s="45">
        <f t="shared" si="48"/>
        <v>1.1837421040784695</v>
      </c>
      <c r="CI9" s="45">
        <f t="shared" si="49"/>
        <v>0.18026285973260814</v>
      </c>
      <c r="CK9" s="47">
        <f t="shared" si="59"/>
        <v>957100</v>
      </c>
      <c r="CL9" s="43">
        <f>SUM(CL10:CL11)</f>
        <v>843850.19690546999</v>
      </c>
      <c r="CM9" s="43">
        <f t="shared" si="50"/>
        <v>113249.80309453001</v>
      </c>
      <c r="CN9" s="45">
        <f t="shared" si="51"/>
        <v>1.1342060516307688</v>
      </c>
      <c r="CO9" s="45">
        <f t="shared" si="52"/>
        <v>0.30715651461349358</v>
      </c>
      <c r="CQ9" s="47">
        <f t="shared" si="59"/>
        <v>1401600</v>
      </c>
      <c r="CR9" s="43">
        <f>SUM(CR10:CR11)</f>
        <v>1475807.4224132232</v>
      </c>
      <c r="CS9" s="43">
        <f t="shared" si="53"/>
        <v>-74207.42241322319</v>
      </c>
      <c r="CT9" s="45">
        <f t="shared" si="54"/>
        <v>0.9497174080532268</v>
      </c>
      <c r="CU9" s="45">
        <f t="shared" si="55"/>
        <v>0.45018106570098282</v>
      </c>
      <c r="CW9" s="47">
        <f t="shared" si="59"/>
        <v>924100</v>
      </c>
      <c r="CX9" s="43">
        <f t="shared" si="59"/>
        <v>941221.38108968525</v>
      </c>
      <c r="CY9" s="43">
        <f t="shared" si="56"/>
        <v>-17121.381089685252</v>
      </c>
      <c r="CZ9" s="45">
        <f t="shared" si="57"/>
        <v>0.98180940060045896</v>
      </c>
      <c r="DA9" s="45">
        <f t="shared" si="58"/>
        <v>0.16458727158160058</v>
      </c>
      <c r="DC9" s="46"/>
    </row>
    <row r="10" spans="1:107" s="58" customFormat="1" ht="15" customHeight="1" x14ac:dyDescent="0.2">
      <c r="A10" s="50"/>
      <c r="B10" s="51" t="s">
        <v>46</v>
      </c>
      <c r="C10" s="51"/>
      <c r="D10" s="52">
        <f t="shared" si="17"/>
        <v>1678300</v>
      </c>
      <c r="E10" s="52">
        <f t="shared" si="17"/>
        <v>2062352.4140152452</v>
      </c>
      <c r="F10" s="52">
        <f t="shared" si="5"/>
        <v>-384052.41401524516</v>
      </c>
      <c r="G10" s="53">
        <f t="shared" si="6"/>
        <v>0.81377944360754328</v>
      </c>
      <c r="H10" s="54">
        <f t="shared" si="18"/>
        <v>0.10487162606978284</v>
      </c>
      <c r="I10" s="55"/>
      <c r="J10" s="52">
        <f t="shared" si="19"/>
        <v>2116700</v>
      </c>
      <c r="K10" s="52">
        <f t="shared" si="19"/>
        <v>2299607.673146286</v>
      </c>
      <c r="L10" s="52">
        <f t="shared" si="7"/>
        <v>-182907.67314628605</v>
      </c>
      <c r="M10" s="53">
        <f t="shared" si="8"/>
        <v>0.92046135726446121</v>
      </c>
      <c r="N10" s="53">
        <f>IFERROR(J10/J18-1,0)</f>
        <v>-0.10092171770802361</v>
      </c>
      <c r="O10" s="55"/>
      <c r="P10" s="52">
        <f t="shared" si="20"/>
        <v>2225500</v>
      </c>
      <c r="Q10" s="52">
        <f t="shared" si="20"/>
        <v>1850195.1790249147</v>
      </c>
      <c r="R10" s="52">
        <f t="shared" si="9"/>
        <v>375304.82097508525</v>
      </c>
      <c r="S10" s="53">
        <f t="shared" si="10"/>
        <v>1.2028460700956303</v>
      </c>
      <c r="T10" s="53">
        <f>IFERROR(P10/P18-1,0)</f>
        <v>-8.2230195059590061E-2</v>
      </c>
      <c r="U10" s="55"/>
      <c r="V10" s="56">
        <f t="shared" si="21"/>
        <v>2435400</v>
      </c>
      <c r="W10" s="52">
        <f t="shared" si="21"/>
        <v>2425224.3847515695</v>
      </c>
      <c r="X10" s="56">
        <f t="shared" si="11"/>
        <v>10175.61524843052</v>
      </c>
      <c r="Y10" s="57">
        <f t="shared" si="12"/>
        <v>1.0041957417682295</v>
      </c>
      <c r="Z10" s="59">
        <f>IFERROR(V10/V18-1,0)</f>
        <v>-0.28482072064135322</v>
      </c>
      <c r="AA10" s="55"/>
      <c r="AB10" s="56">
        <f t="shared" si="22"/>
        <v>8455900</v>
      </c>
      <c r="AC10" s="52">
        <f t="shared" si="13"/>
        <v>8637379.6509380154</v>
      </c>
      <c r="AD10" s="56">
        <f t="shared" si="14"/>
        <v>-181479.65093801543</v>
      </c>
      <c r="AE10" s="57">
        <f t="shared" si="15"/>
        <v>0.97898903854268959</v>
      </c>
      <c r="AF10" s="59">
        <f>IFERROR(AB10/AB18-1,0)</f>
        <v>-0.19165838176812477</v>
      </c>
      <c r="AH10" s="51" t="s">
        <v>46</v>
      </c>
      <c r="AI10" s="52">
        <v>296100</v>
      </c>
      <c r="AJ10" s="52">
        <v>853889.90396160062</v>
      </c>
      <c r="AK10" s="52">
        <f t="shared" si="23"/>
        <v>-557789.90396160062</v>
      </c>
      <c r="AL10" s="54">
        <f t="shared" si="24"/>
        <v>0.34676601588360695</v>
      </c>
      <c r="AM10" s="54">
        <f t="shared" si="25"/>
        <v>-5.3388746803069043E-2</v>
      </c>
      <c r="AO10" s="52">
        <v>392500</v>
      </c>
      <c r="AP10" s="52">
        <v>316414.97438936122</v>
      </c>
      <c r="AQ10" s="52">
        <f t="shared" si="26"/>
        <v>76085.025610638782</v>
      </c>
      <c r="AR10" s="54">
        <f t="shared" si="27"/>
        <v>1.240459623497506</v>
      </c>
      <c r="AS10" s="54">
        <f t="shared" si="28"/>
        <v>0.24840966921119589</v>
      </c>
      <c r="AU10" s="52">
        <v>989700</v>
      </c>
      <c r="AV10" s="52">
        <v>892047.53566428332</v>
      </c>
      <c r="AW10" s="52">
        <f t="shared" si="29"/>
        <v>97652.464335716679</v>
      </c>
      <c r="AX10" s="54">
        <f t="shared" si="30"/>
        <v>1.1094700231002796</v>
      </c>
      <c r="AY10" s="54">
        <f t="shared" si="31"/>
        <v>0.10977797712491588</v>
      </c>
      <c r="BA10" s="52">
        <v>501800</v>
      </c>
      <c r="BB10" s="52">
        <v>705667.43440779042</v>
      </c>
      <c r="BC10" s="52">
        <f t="shared" si="32"/>
        <v>-203867.43440779042</v>
      </c>
      <c r="BD10" s="54">
        <f t="shared" si="33"/>
        <v>0.71109984042429297</v>
      </c>
      <c r="BE10" s="54">
        <f t="shared" si="34"/>
        <v>0.76939351198871653</v>
      </c>
      <c r="BG10" s="52">
        <v>576000</v>
      </c>
      <c r="BH10" s="52">
        <v>882638.41858599067</v>
      </c>
      <c r="BI10" s="52">
        <f t="shared" si="35"/>
        <v>-306638.41858599067</v>
      </c>
      <c r="BJ10" s="54">
        <f t="shared" si="36"/>
        <v>0.65258886070557265</v>
      </c>
      <c r="BK10" s="54">
        <f t="shared" si="37"/>
        <v>-6.7252974650802155E-3</v>
      </c>
      <c r="BM10" s="52">
        <v>1038900</v>
      </c>
      <c r="BN10" s="52">
        <v>711301.82015250472</v>
      </c>
      <c r="BO10" s="52">
        <f t="shared" si="38"/>
        <v>327598.17984749528</v>
      </c>
      <c r="BP10" s="54">
        <f t="shared" si="39"/>
        <v>1.4605614249338734</v>
      </c>
      <c r="BQ10" s="54">
        <f t="shared" si="40"/>
        <v>0.38390835220460895</v>
      </c>
      <c r="BS10" s="52">
        <v>775400</v>
      </c>
      <c r="BT10" s="52">
        <v>680957.82364615495</v>
      </c>
      <c r="BU10" s="52">
        <f t="shared" si="41"/>
        <v>94442.176353845047</v>
      </c>
      <c r="BV10" s="54">
        <f t="shared" si="42"/>
        <v>1.1386901994137597</v>
      </c>
      <c r="BW10" s="54">
        <f t="shared" si="43"/>
        <v>0.5446215139442232</v>
      </c>
      <c r="BY10" s="52">
        <v>668800</v>
      </c>
      <c r="BZ10" s="52">
        <v>509211.8335120405</v>
      </c>
      <c r="CA10" s="52">
        <f t="shared" si="44"/>
        <v>159588.1664879595</v>
      </c>
      <c r="CB10" s="54">
        <f t="shared" si="45"/>
        <v>1.3134023131145203</v>
      </c>
      <c r="CC10" s="54">
        <f t="shared" si="46"/>
        <v>1.1117777076097255</v>
      </c>
      <c r="CE10" s="52">
        <v>781300</v>
      </c>
      <c r="CF10" s="52">
        <v>660025.52186671912</v>
      </c>
      <c r="CG10" s="52">
        <f t="shared" si="47"/>
        <v>121274.47813328088</v>
      </c>
      <c r="CH10" s="54">
        <f t="shared" si="48"/>
        <v>1.1837421040784695</v>
      </c>
      <c r="CI10" s="54">
        <f t="shared" si="49"/>
        <v>0.14008463446665687</v>
      </c>
      <c r="CK10" s="56">
        <v>684400</v>
      </c>
      <c r="CL10" s="52">
        <v>603417.69382729463</v>
      </c>
      <c r="CM10" s="52">
        <f t="shared" si="50"/>
        <v>80982.306172705372</v>
      </c>
      <c r="CN10" s="54">
        <f t="shared" si="51"/>
        <v>1.1342060516307688</v>
      </c>
      <c r="CO10" s="54">
        <f t="shared" si="52"/>
        <v>0.70418326693227096</v>
      </c>
      <c r="CQ10" s="56">
        <v>1114700</v>
      </c>
      <c r="CR10" s="52">
        <v>1173717.5611900827</v>
      </c>
      <c r="CS10" s="52">
        <f t="shared" si="53"/>
        <v>-59017.561190082692</v>
      </c>
      <c r="CT10" s="54">
        <f t="shared" si="54"/>
        <v>0.9497174080532268</v>
      </c>
      <c r="CU10" s="54">
        <f t="shared" si="55"/>
        <v>0.37498458122610101</v>
      </c>
      <c r="CW10" s="56">
        <v>636300</v>
      </c>
      <c r="CX10" s="52">
        <v>648089.12973419193</v>
      </c>
      <c r="CY10" s="52">
        <f t="shared" si="56"/>
        <v>-11789.129734191927</v>
      </c>
      <c r="CZ10" s="54">
        <f t="shared" si="57"/>
        <v>0.98180940060045885</v>
      </c>
      <c r="DA10" s="54">
        <f t="shared" si="58"/>
        <v>0.20238095238095233</v>
      </c>
      <c r="DC10" s="55"/>
    </row>
    <row r="11" spans="1:107" s="58" customFormat="1" ht="15" customHeight="1" x14ac:dyDescent="0.2">
      <c r="A11" s="50"/>
      <c r="B11" s="51" t="s">
        <v>47</v>
      </c>
      <c r="C11" s="51"/>
      <c r="D11" s="52">
        <f t="shared" si="17"/>
        <v>1892500</v>
      </c>
      <c r="E11" s="52">
        <f t="shared" si="17"/>
        <v>807359.3175105569</v>
      </c>
      <c r="F11" s="52">
        <f t="shared" si="5"/>
        <v>1085140.6824894431</v>
      </c>
      <c r="G11" s="53">
        <f t="shared" si="6"/>
        <v>2.3440616327255728</v>
      </c>
      <c r="H11" s="54">
        <f t="shared" si="18"/>
        <v>2.4673873213631365</v>
      </c>
      <c r="I11" s="55"/>
      <c r="J11" s="52">
        <f t="shared" si="19"/>
        <v>808700</v>
      </c>
      <c r="K11" s="52">
        <f t="shared" si="19"/>
        <v>468148.56764403102</v>
      </c>
      <c r="L11" s="52">
        <f t="shared" si="7"/>
        <v>340551.43235596898</v>
      </c>
      <c r="M11" s="53">
        <f t="shared" si="8"/>
        <v>1.7274430723344991</v>
      </c>
      <c r="N11" s="53">
        <f>IFERROR(J11/J19-1,0)</f>
        <v>0.21517655897821197</v>
      </c>
      <c r="O11" s="55"/>
      <c r="P11" s="52">
        <f t="shared" si="20"/>
        <v>581700</v>
      </c>
      <c r="Q11" s="52">
        <f t="shared" si="20"/>
        <v>492555.67138929415</v>
      </c>
      <c r="R11" s="52">
        <f t="shared" si="9"/>
        <v>89144.328610705852</v>
      </c>
      <c r="S11" s="53">
        <f t="shared" si="10"/>
        <v>1.1809832548659258</v>
      </c>
      <c r="T11" s="53">
        <f>IFERROR(P11/P19-1,0)</f>
        <v>-0.31853327085285843</v>
      </c>
      <c r="U11" s="55"/>
      <c r="V11" s="56">
        <f t="shared" si="21"/>
        <v>847400</v>
      </c>
      <c r="W11" s="52">
        <f t="shared" si="21"/>
        <v>835654.61565680942</v>
      </c>
      <c r="X11" s="56">
        <f t="shared" si="11"/>
        <v>11745.384343190584</v>
      </c>
      <c r="Y11" s="57">
        <f t="shared" si="12"/>
        <v>1.0140553096017533</v>
      </c>
      <c r="Z11" s="57">
        <f>IFERROR(V11/V19-1,0)</f>
        <v>-0.2391128670198438</v>
      </c>
      <c r="AA11" s="55"/>
      <c r="AB11" s="56">
        <f t="shared" si="22"/>
        <v>4130300</v>
      </c>
      <c r="AC11" s="52">
        <f t="shared" si="13"/>
        <v>2603718.1722006914</v>
      </c>
      <c r="AD11" s="56">
        <f t="shared" si="14"/>
        <v>1526581.8277993086</v>
      </c>
      <c r="AE11" s="57">
        <f t="shared" si="15"/>
        <v>1.5863083970063567</v>
      </c>
      <c r="AF11" s="57">
        <f>IFERROR(AB11/AB19-1,0)</f>
        <v>0.23218973747016713</v>
      </c>
      <c r="AH11" s="51" t="s">
        <v>47</v>
      </c>
      <c r="AI11" s="52">
        <v>465700</v>
      </c>
      <c r="AJ11" s="52">
        <v>452479.93714711611</v>
      </c>
      <c r="AK11" s="52">
        <f t="shared" si="23"/>
        <v>13220.062852883886</v>
      </c>
      <c r="AL11" s="54">
        <f t="shared" si="24"/>
        <v>1.0292169039277992</v>
      </c>
      <c r="AM11" s="54">
        <f t="shared" si="25"/>
        <v>1.0688582852065749</v>
      </c>
      <c r="AO11" s="52">
        <v>236100</v>
      </c>
      <c r="AP11" s="52">
        <v>68692.79579301631</v>
      </c>
      <c r="AQ11" s="52">
        <f t="shared" si="26"/>
        <v>167407.20420698368</v>
      </c>
      <c r="AR11" s="54">
        <f t="shared" si="27"/>
        <v>3.4370416471533867</v>
      </c>
      <c r="AS11" s="54">
        <f t="shared" si="28"/>
        <v>0.89638554216867461</v>
      </c>
      <c r="AU11" s="52">
        <v>1190700</v>
      </c>
      <c r="AV11" s="52">
        <v>286186.58457042446</v>
      </c>
      <c r="AW11" s="52">
        <f t="shared" si="29"/>
        <v>904513.4154295756</v>
      </c>
      <c r="AX11" s="54">
        <f t="shared" si="30"/>
        <v>4.1605723824800531</v>
      </c>
      <c r="AY11" s="54">
        <f t="shared" si="31"/>
        <v>5.068807339449541</v>
      </c>
      <c r="BA11" s="52">
        <v>191400</v>
      </c>
      <c r="BB11" s="52">
        <v>275744.75870825601</v>
      </c>
      <c r="BC11" s="52">
        <f t="shared" si="32"/>
        <v>-84344.758708256006</v>
      </c>
      <c r="BD11" s="54">
        <f t="shared" si="33"/>
        <v>0.69412017438382356</v>
      </c>
      <c r="BE11" s="54">
        <f t="shared" si="34"/>
        <v>0.64574376612209794</v>
      </c>
      <c r="BG11" s="52">
        <v>308100</v>
      </c>
      <c r="BH11" s="52">
        <v>104106.69871902002</v>
      </c>
      <c r="BI11" s="52">
        <f t="shared" si="35"/>
        <v>203993.30128098</v>
      </c>
      <c r="BJ11" s="54">
        <f t="shared" si="36"/>
        <v>2.9594637404798521</v>
      </c>
      <c r="BK11" s="54">
        <f t="shared" si="37"/>
        <v>2.084084084084084</v>
      </c>
      <c r="BM11" s="52">
        <v>309200</v>
      </c>
      <c r="BN11" s="52">
        <v>88297.110216755027</v>
      </c>
      <c r="BO11" s="52">
        <f t="shared" si="38"/>
        <v>220902.88978324499</v>
      </c>
      <c r="BP11" s="54">
        <f t="shared" si="39"/>
        <v>3.5018133576621517</v>
      </c>
      <c r="BQ11" s="54">
        <f t="shared" si="40"/>
        <v>1.6724286949006051</v>
      </c>
      <c r="BS11" s="52">
        <v>239200</v>
      </c>
      <c r="BT11" s="52">
        <v>210065.91619313936</v>
      </c>
      <c r="BU11" s="52">
        <f t="shared" si="41"/>
        <v>29134.083806860639</v>
      </c>
      <c r="BV11" s="54">
        <f t="shared" si="42"/>
        <v>1.1386901994137597</v>
      </c>
      <c r="BW11" s="54">
        <f t="shared" si="43"/>
        <v>-0.11044998140572704</v>
      </c>
      <c r="BY11" s="52">
        <v>82100</v>
      </c>
      <c r="BZ11" s="52">
        <v>62509.407193987019</v>
      </c>
      <c r="CA11" s="52">
        <f t="shared" si="44"/>
        <v>19590.592806012981</v>
      </c>
      <c r="CB11" s="54">
        <f t="shared" si="45"/>
        <v>1.3134023131145205</v>
      </c>
      <c r="CC11" s="54">
        <f t="shared" si="46"/>
        <v>0.33931484502446985</v>
      </c>
      <c r="CE11" s="52">
        <v>260400</v>
      </c>
      <c r="CF11" s="52">
        <v>219980.34800216777</v>
      </c>
      <c r="CG11" s="52">
        <f t="shared" si="47"/>
        <v>40419.651997832232</v>
      </c>
      <c r="CH11" s="54">
        <f t="shared" si="48"/>
        <v>1.1837421040784695</v>
      </c>
      <c r="CI11" s="54">
        <f t="shared" si="49"/>
        <v>0.31981753674607205</v>
      </c>
      <c r="CK11" s="56">
        <v>272700</v>
      </c>
      <c r="CL11" s="52">
        <v>240432.50307817542</v>
      </c>
      <c r="CM11" s="52">
        <f t="shared" si="50"/>
        <v>32267.496921824582</v>
      </c>
      <c r="CN11" s="54">
        <f t="shared" si="51"/>
        <v>1.1342060516307688</v>
      </c>
      <c r="CO11" s="54">
        <f t="shared" si="52"/>
        <v>-0.17513611615245006</v>
      </c>
      <c r="CQ11" s="56">
        <v>286900</v>
      </c>
      <c r="CR11" s="52">
        <v>302089.8612231405</v>
      </c>
      <c r="CS11" s="52">
        <f t="shared" si="53"/>
        <v>-15189.861223140499</v>
      </c>
      <c r="CT11" s="54">
        <f t="shared" si="54"/>
        <v>0.94971740805322691</v>
      </c>
      <c r="CU11" s="54">
        <f t="shared" si="55"/>
        <v>0.84146341463414642</v>
      </c>
      <c r="CW11" s="56">
        <v>287800</v>
      </c>
      <c r="CX11" s="52">
        <v>293132.25135549338</v>
      </c>
      <c r="CY11" s="52">
        <f t="shared" si="56"/>
        <v>-5332.251355493383</v>
      </c>
      <c r="CZ11" s="54">
        <f t="shared" si="57"/>
        <v>0.98180940060045885</v>
      </c>
      <c r="DA11" s="54">
        <f t="shared" si="58"/>
        <v>8.8914112750662078E-2</v>
      </c>
      <c r="DC11" s="55"/>
    </row>
    <row r="12" spans="1:107" s="49" customFormat="1" ht="15" customHeight="1" thickBot="1" x14ac:dyDescent="0.25">
      <c r="A12" s="41"/>
      <c r="B12" s="42" t="s">
        <v>49</v>
      </c>
      <c r="C12" s="42"/>
      <c r="D12" s="43">
        <f t="shared" si="17"/>
        <v>1138300</v>
      </c>
      <c r="E12" s="43">
        <f t="shared" si="17"/>
        <v>1106475.4588861607</v>
      </c>
      <c r="F12" s="43">
        <f t="shared" si="5"/>
        <v>31824.541113839252</v>
      </c>
      <c r="G12" s="44">
        <f t="shared" si="6"/>
        <v>1.0287620849231267</v>
      </c>
      <c r="H12" s="45">
        <f t="shared" si="18"/>
        <v>0.45098789037603559</v>
      </c>
      <c r="I12" s="46"/>
      <c r="J12" s="43">
        <f t="shared" si="19"/>
        <v>949000</v>
      </c>
      <c r="K12" s="43">
        <f t="shared" si="19"/>
        <v>995037.07595291326</v>
      </c>
      <c r="L12" s="43">
        <f t="shared" si="7"/>
        <v>-46037.075952913263</v>
      </c>
      <c r="M12" s="44">
        <f t="shared" si="8"/>
        <v>0.95373330595864969</v>
      </c>
      <c r="N12" s="45">
        <f t="shared" ref="N12" si="60">IFERROR(J12/J23-1,0)</f>
        <v>0.42364236423642354</v>
      </c>
      <c r="O12" s="46"/>
      <c r="P12" s="43">
        <f t="shared" si="20"/>
        <v>1740200</v>
      </c>
      <c r="Q12" s="43">
        <f t="shared" si="20"/>
        <v>1119047.0909135072</v>
      </c>
      <c r="R12" s="43">
        <f t="shared" si="9"/>
        <v>621152.90908649284</v>
      </c>
      <c r="S12" s="44">
        <f t="shared" si="10"/>
        <v>1.5550730743416969</v>
      </c>
      <c r="T12" s="45">
        <f t="shared" ref="T12" si="61">IFERROR(P12/P23-1,0)</f>
        <v>1.1315531602155806</v>
      </c>
      <c r="U12" s="46"/>
      <c r="V12" s="47">
        <f t="shared" si="21"/>
        <v>1140300</v>
      </c>
      <c r="W12" s="43">
        <f t="shared" si="21"/>
        <v>991331.01231864281</v>
      </c>
      <c r="X12" s="47">
        <f t="shared" si="11"/>
        <v>148968.98768135719</v>
      </c>
      <c r="Y12" s="48">
        <f t="shared" si="12"/>
        <v>1.150271691120538</v>
      </c>
      <c r="Z12" s="60">
        <f t="shared" ref="Z12" si="62">IFERROR(V12/V23-1,0)</f>
        <v>0.44360045575389284</v>
      </c>
      <c r="AA12" s="46"/>
      <c r="AB12" s="47">
        <f t="shared" si="22"/>
        <v>4967800</v>
      </c>
      <c r="AC12" s="43">
        <f t="shared" si="13"/>
        <v>4211890.6380712241</v>
      </c>
      <c r="AD12" s="47">
        <f t="shared" si="14"/>
        <v>755909.36192877591</v>
      </c>
      <c r="AE12" s="48">
        <f t="shared" si="15"/>
        <v>1.1794703203108174</v>
      </c>
      <c r="AF12" s="60">
        <f t="shared" ref="AF12" si="63">IFERROR(AB12/AB23-1,0)</f>
        <v>0.62484463923595213</v>
      </c>
      <c r="AH12" s="42" t="s">
        <v>49</v>
      </c>
      <c r="AI12" s="43">
        <v>209800</v>
      </c>
      <c r="AJ12" s="43">
        <v>391790.30670888169</v>
      </c>
      <c r="AK12" s="43">
        <f t="shared" si="23"/>
        <v>-181990.30670888169</v>
      </c>
      <c r="AL12" s="45">
        <f t="shared" si="24"/>
        <v>0.53549053258198931</v>
      </c>
      <c r="AM12" s="45">
        <f t="shared" si="25"/>
        <v>0.59422492401215798</v>
      </c>
      <c r="AO12" s="43">
        <v>353800</v>
      </c>
      <c r="AP12" s="43">
        <v>321584.96311075799</v>
      </c>
      <c r="AQ12" s="43">
        <f t="shared" si="26"/>
        <v>32215.036889242008</v>
      </c>
      <c r="AR12" s="45">
        <f t="shared" si="27"/>
        <v>1.1001758184761479</v>
      </c>
      <c r="AS12" s="45">
        <f t="shared" si="28"/>
        <v>0.69688249400479618</v>
      </c>
      <c r="AU12" s="43">
        <v>574700</v>
      </c>
      <c r="AV12" s="43">
        <v>393100.18906652112</v>
      </c>
      <c r="AW12" s="43">
        <f t="shared" si="29"/>
        <v>181599.81093347888</v>
      </c>
      <c r="AX12" s="45">
        <f t="shared" si="30"/>
        <v>1.4619682614875269</v>
      </c>
      <c r="AY12" s="45">
        <f t="shared" si="31"/>
        <v>0.29320432043204314</v>
      </c>
      <c r="BA12" s="43">
        <v>187800</v>
      </c>
      <c r="BB12" s="43">
        <v>318990.57696408732</v>
      </c>
      <c r="BC12" s="43">
        <f t="shared" si="32"/>
        <v>-131190.57696408732</v>
      </c>
      <c r="BD12" s="45">
        <f t="shared" si="33"/>
        <v>0.58873212427570532</v>
      </c>
      <c r="BE12" s="45">
        <f t="shared" si="34"/>
        <v>0.95828988529718462</v>
      </c>
      <c r="BG12" s="43">
        <v>269600</v>
      </c>
      <c r="BH12" s="43">
        <v>332677.6353107022</v>
      </c>
      <c r="BI12" s="43">
        <f t="shared" si="35"/>
        <v>-63077.635310702201</v>
      </c>
      <c r="BJ12" s="45">
        <f t="shared" si="36"/>
        <v>0.81039412146899736</v>
      </c>
      <c r="BK12" s="45">
        <f t="shared" si="37"/>
        <v>0.31384015594541914</v>
      </c>
      <c r="BM12" s="43">
        <v>491600</v>
      </c>
      <c r="BN12" s="43">
        <v>343368.86367812369</v>
      </c>
      <c r="BO12" s="43">
        <f t="shared" si="38"/>
        <v>148231.13632187631</v>
      </c>
      <c r="BP12" s="45">
        <f t="shared" si="39"/>
        <v>1.4316964990187031</v>
      </c>
      <c r="BQ12" s="45">
        <f t="shared" si="40"/>
        <v>0.34500683994528036</v>
      </c>
      <c r="BS12" s="43">
        <v>510600</v>
      </c>
      <c r="BT12" s="43">
        <v>372893.11726883246</v>
      </c>
      <c r="BU12" s="43">
        <f t="shared" si="41"/>
        <v>137706.88273116754</v>
      </c>
      <c r="BV12" s="45">
        <f t="shared" si="42"/>
        <v>1.3692931737109257</v>
      </c>
      <c r="BW12" s="45">
        <f t="shared" si="43"/>
        <v>2.8161434977578477</v>
      </c>
      <c r="BY12" s="43">
        <v>539200</v>
      </c>
      <c r="BZ12" s="43">
        <v>328710.60717926489</v>
      </c>
      <c r="CA12" s="43">
        <f t="shared" si="44"/>
        <v>210489.39282073511</v>
      </c>
      <c r="CB12" s="45">
        <f t="shared" si="45"/>
        <v>1.6403486477877578</v>
      </c>
      <c r="CC12" s="45">
        <f t="shared" si="46"/>
        <v>1.027830011282437</v>
      </c>
      <c r="CE12" s="43">
        <v>690400</v>
      </c>
      <c r="CF12" s="43">
        <v>417443.36646540964</v>
      </c>
      <c r="CG12" s="43">
        <f t="shared" si="47"/>
        <v>272956.63353459036</v>
      </c>
      <c r="CH12" s="45">
        <f t="shared" si="48"/>
        <v>1.65387704168299</v>
      </c>
      <c r="CI12" s="45">
        <f t="shared" si="49"/>
        <v>0.65682745380369578</v>
      </c>
      <c r="CK12" s="47">
        <v>521400</v>
      </c>
      <c r="CL12" s="43">
        <v>422070.22006814601</v>
      </c>
      <c r="CM12" s="43">
        <f t="shared" si="50"/>
        <v>99329.779931853991</v>
      </c>
      <c r="CN12" s="45">
        <f t="shared" si="51"/>
        <v>1.2353394653520369</v>
      </c>
      <c r="CO12" s="45">
        <f t="shared" si="52"/>
        <v>0.9057017543859649</v>
      </c>
      <c r="CQ12" s="47">
        <v>225800</v>
      </c>
      <c r="CR12" s="43">
        <v>261968.93892995146</v>
      </c>
      <c r="CS12" s="43">
        <f t="shared" si="53"/>
        <v>-36168.938929951459</v>
      </c>
      <c r="CT12" s="45">
        <f t="shared" si="54"/>
        <v>0.8619342465649229</v>
      </c>
      <c r="CU12" s="45">
        <f t="shared" si="55"/>
        <v>0.49437458636664466</v>
      </c>
      <c r="CW12" s="47">
        <v>393100</v>
      </c>
      <c r="CX12" s="43">
        <v>307291.85332054523</v>
      </c>
      <c r="CY12" s="43">
        <f t="shared" si="56"/>
        <v>85808.146679454774</v>
      </c>
      <c r="CZ12" s="45">
        <f t="shared" si="57"/>
        <v>1.2792399009353033</v>
      </c>
      <c r="DA12" s="45">
        <f t="shared" si="58"/>
        <v>7.6396495071193948E-2</v>
      </c>
      <c r="DC12" s="46"/>
    </row>
    <row r="13" spans="1:107" s="49" customFormat="1" ht="15" customHeight="1" x14ac:dyDescent="0.2">
      <c r="A13" s="61"/>
      <c r="B13" s="62" t="s">
        <v>62</v>
      </c>
      <c r="C13" s="63"/>
      <c r="D13" s="64">
        <f t="shared" si="17"/>
        <v>8610500</v>
      </c>
      <c r="E13" s="64">
        <f t="shared" si="17"/>
        <v>8792247.3723614663</v>
      </c>
      <c r="F13" s="64">
        <f t="shared" si="5"/>
        <v>-181747.37236146629</v>
      </c>
      <c r="G13" s="65">
        <f t="shared" si="6"/>
        <v>0.97932867847499472</v>
      </c>
      <c r="H13" s="65">
        <f t="shared" si="18"/>
        <v>0.47318984396386532</v>
      </c>
      <c r="I13" s="66"/>
      <c r="J13" s="64">
        <f t="shared" si="19"/>
        <v>7386400</v>
      </c>
      <c r="K13" s="64">
        <f t="shared" si="19"/>
        <v>8158404.6436319295</v>
      </c>
      <c r="L13" s="64">
        <f t="shared" si="7"/>
        <v>-772004.64363192953</v>
      </c>
      <c r="M13" s="65">
        <f t="shared" si="8"/>
        <v>0.90537308734318289</v>
      </c>
      <c r="N13" s="65">
        <f>IFERROR(J13/J24-1,0)</f>
        <v>0.31138925876608958</v>
      </c>
      <c r="O13" s="66"/>
      <c r="P13" s="64">
        <f t="shared" si="20"/>
        <v>8375600</v>
      </c>
      <c r="Q13" s="64">
        <f t="shared" si="20"/>
        <v>7112303.5243202168</v>
      </c>
      <c r="R13" s="64">
        <f t="shared" si="9"/>
        <v>1263296.4756797832</v>
      </c>
      <c r="S13" s="65">
        <f t="shared" si="10"/>
        <v>1.1776212828038055</v>
      </c>
      <c r="T13" s="65">
        <f>IFERROR(P13/P24-1,0)</f>
        <v>0.36713241055105761</v>
      </c>
      <c r="U13" s="66"/>
      <c r="V13" s="67">
        <f t="shared" si="21"/>
        <v>8151000</v>
      </c>
      <c r="W13" s="64">
        <f t="shared" si="21"/>
        <v>8086100.0196550842</v>
      </c>
      <c r="X13" s="67">
        <f t="shared" si="11"/>
        <v>64899.980344915763</v>
      </c>
      <c r="Y13" s="68">
        <f t="shared" si="12"/>
        <v>1.0080261164451543</v>
      </c>
      <c r="Z13" s="68">
        <f>IFERROR(V13/V24-1,0)</f>
        <v>4.4852648985399535E-2</v>
      </c>
      <c r="AA13" s="66"/>
      <c r="AB13" s="67">
        <f t="shared" si="22"/>
        <v>32523500</v>
      </c>
      <c r="AC13" s="64">
        <f t="shared" si="13"/>
        <v>32149055.559968695</v>
      </c>
      <c r="AD13" s="67">
        <f t="shared" si="14"/>
        <v>374444.44003130496</v>
      </c>
      <c r="AE13" s="68">
        <f t="shared" si="15"/>
        <v>1.0116471365490922</v>
      </c>
      <c r="AF13" s="68">
        <f>IFERROR(AB13/AB24-1,0)</f>
        <v>0.28021082630054162</v>
      </c>
      <c r="AH13" s="62" t="s">
        <v>62</v>
      </c>
      <c r="AI13" s="64">
        <f>AI6+AI9+AI12</f>
        <v>1941300</v>
      </c>
      <c r="AJ13" s="64">
        <f>AJ6+AJ9+AJ12</f>
        <v>3774344.4840871086</v>
      </c>
      <c r="AK13" s="64">
        <f t="shared" si="23"/>
        <v>-1833044.4840871086</v>
      </c>
      <c r="AL13" s="65">
        <f t="shared" si="24"/>
        <v>0.51434096918939221</v>
      </c>
      <c r="AM13" s="65">
        <f t="shared" si="25"/>
        <v>0.51333021515434996</v>
      </c>
      <c r="AO13" s="64">
        <f t="shared" ref="AO13:CX13" si="64">AO6+AO9+AO12</f>
        <v>2142800</v>
      </c>
      <c r="AP13" s="64">
        <f>AP6+AP9+AP12</f>
        <v>1928019.6543310299</v>
      </c>
      <c r="AQ13" s="64">
        <f t="shared" si="26"/>
        <v>214780.34566897014</v>
      </c>
      <c r="AR13" s="65">
        <f t="shared" si="27"/>
        <v>1.1113994586032854</v>
      </c>
      <c r="AS13" s="65">
        <f t="shared" si="28"/>
        <v>0.33707724946961193</v>
      </c>
      <c r="AU13" s="64">
        <f t="shared" si="64"/>
        <v>4526400</v>
      </c>
      <c r="AV13" s="64">
        <f>AV6+AV9+AV12</f>
        <v>3089883.2339433292</v>
      </c>
      <c r="AW13" s="64">
        <f t="shared" si="29"/>
        <v>1436516.7660566708</v>
      </c>
      <c r="AX13" s="65">
        <f t="shared" si="30"/>
        <v>1.4649097254796191</v>
      </c>
      <c r="AY13" s="65">
        <f t="shared" si="31"/>
        <v>0.5294992228154356</v>
      </c>
      <c r="BA13" s="64">
        <f t="shared" si="64"/>
        <v>1918300</v>
      </c>
      <c r="BB13" s="64">
        <f>BB6+BB9+BB12</f>
        <v>3062698.5311185536</v>
      </c>
      <c r="BC13" s="64">
        <f t="shared" si="32"/>
        <v>-1144398.5311185536</v>
      </c>
      <c r="BD13" s="65">
        <f t="shared" si="33"/>
        <v>0.62634306984807997</v>
      </c>
      <c r="BE13" s="65">
        <f t="shared" si="34"/>
        <v>0.30381295453000745</v>
      </c>
      <c r="BG13" s="64">
        <f t="shared" si="64"/>
        <v>2210300</v>
      </c>
      <c r="BH13" s="64">
        <f>BH6+BH9+BH12</f>
        <v>2757271.9785126499</v>
      </c>
      <c r="BI13" s="64">
        <f t="shared" si="35"/>
        <v>-546971.97851264989</v>
      </c>
      <c r="BJ13" s="65">
        <f t="shared" si="36"/>
        <v>0.80162567103456295</v>
      </c>
      <c r="BK13" s="65">
        <f t="shared" si="37"/>
        <v>0.36843734522040616</v>
      </c>
      <c r="BM13" s="64">
        <f t="shared" si="64"/>
        <v>3257800</v>
      </c>
      <c r="BN13" s="64">
        <f>BN6+BN9+BN12</f>
        <v>2338434.1340007265</v>
      </c>
      <c r="BO13" s="64">
        <f t="shared" si="38"/>
        <v>919365.86599927349</v>
      </c>
      <c r="BP13" s="65">
        <f t="shared" si="39"/>
        <v>1.3931544842900363</v>
      </c>
      <c r="BQ13" s="65">
        <f t="shared" si="40"/>
        <v>0.27957580518460334</v>
      </c>
      <c r="BS13" s="64">
        <f t="shared" si="64"/>
        <v>2767500</v>
      </c>
      <c r="BT13" s="64">
        <f>BT6+BT9+BT12</f>
        <v>2639486.8665751549</v>
      </c>
      <c r="BU13" s="64">
        <f t="shared" si="41"/>
        <v>128013.13342484506</v>
      </c>
      <c r="BV13" s="65">
        <f t="shared" si="42"/>
        <v>1.0484992500042054</v>
      </c>
      <c r="BW13" s="65">
        <f t="shared" si="43"/>
        <v>0.55783844638333813</v>
      </c>
      <c r="BY13" s="64">
        <f t="shared" si="64"/>
        <v>2402900</v>
      </c>
      <c r="BZ13" s="64">
        <f>BZ6+BZ9+BZ12</f>
        <v>1982211.0457711802</v>
      </c>
      <c r="CA13" s="64">
        <f t="shared" si="44"/>
        <v>420688.95422881981</v>
      </c>
      <c r="CB13" s="65">
        <f t="shared" si="45"/>
        <v>1.2122321713050239</v>
      </c>
      <c r="CC13" s="65">
        <f t="shared" si="46"/>
        <v>0.29452645189096005</v>
      </c>
      <c r="CE13" s="64">
        <f t="shared" si="64"/>
        <v>3205200</v>
      </c>
      <c r="CF13" s="64">
        <f>CF6+CF9+CF12</f>
        <v>2490605.6119738822</v>
      </c>
      <c r="CG13" s="64">
        <f t="shared" si="47"/>
        <v>714594.38802611781</v>
      </c>
      <c r="CH13" s="65">
        <f t="shared" si="48"/>
        <v>1.2869159149849421</v>
      </c>
      <c r="CI13" s="65">
        <f t="shared" si="49"/>
        <v>0.28531900388980236</v>
      </c>
      <c r="CK13" s="67">
        <f t="shared" si="64"/>
        <v>2285700</v>
      </c>
      <c r="CL13" s="64">
        <f>CL6+CL9+CL12</f>
        <v>2157658.706250424</v>
      </c>
      <c r="CM13" s="64">
        <f t="shared" si="50"/>
        <v>128041.29374957597</v>
      </c>
      <c r="CN13" s="65">
        <f t="shared" si="51"/>
        <v>1.05934270020493</v>
      </c>
      <c r="CO13" s="65">
        <f t="shared" si="52"/>
        <v>5.3512168141592875E-2</v>
      </c>
      <c r="CQ13" s="67">
        <f t="shared" si="64"/>
        <v>2832500</v>
      </c>
      <c r="CR13" s="64">
        <f>CR6+CR9+CR12</f>
        <v>3188812.4886159021</v>
      </c>
      <c r="CS13" s="64">
        <f t="shared" si="53"/>
        <v>-356312.48861590214</v>
      </c>
      <c r="CT13" s="65">
        <f t="shared" si="54"/>
        <v>0.88826169933542909</v>
      </c>
      <c r="CU13" s="65">
        <f t="shared" si="55"/>
        <v>7.2672877376353862E-2</v>
      </c>
      <c r="CW13" s="67">
        <f t="shared" si="64"/>
        <v>3032800</v>
      </c>
      <c r="CX13" s="64">
        <f t="shared" si="64"/>
        <v>2739628.8247887581</v>
      </c>
      <c r="CY13" s="64">
        <f t="shared" si="56"/>
        <v>293171.17521124193</v>
      </c>
      <c r="CZ13" s="65">
        <f t="shared" si="57"/>
        <v>1.1070112756000248</v>
      </c>
      <c r="DA13" s="65">
        <f t="shared" si="58"/>
        <v>1.4009161122070291E-2</v>
      </c>
      <c r="DC13" s="66"/>
    </row>
    <row r="14" spans="1:107" ht="24.95" customHeight="1" x14ac:dyDescent="0.2"/>
    <row r="15" spans="1:107" ht="15" customHeight="1" x14ac:dyDescent="0.2">
      <c r="A15" s="30">
        <v>2021</v>
      </c>
      <c r="B15" s="32" t="s">
        <v>4</v>
      </c>
      <c r="C15" s="33"/>
      <c r="D15" s="69" t="s">
        <v>63</v>
      </c>
      <c r="E15" s="35" t="str">
        <f>D15</f>
        <v>Q1 2021</v>
      </c>
      <c r="F15" s="35" t="str">
        <f t="shared" ref="F15:H15" si="65">E15</f>
        <v>Q1 2021</v>
      </c>
      <c r="G15" s="35" t="str">
        <f t="shared" si="65"/>
        <v>Q1 2021</v>
      </c>
      <c r="H15" s="35" t="str">
        <f t="shared" si="65"/>
        <v>Q1 2021</v>
      </c>
      <c r="I15" s="36"/>
      <c r="J15" s="34" t="str">
        <f>"Q2 "&amp;RIGHT(D15,4)</f>
        <v>Q2 2021</v>
      </c>
      <c r="K15" s="35" t="str">
        <f>J15</f>
        <v>Q2 2021</v>
      </c>
      <c r="L15" s="35" t="str">
        <f t="shared" ref="L15:N15" si="66">K15</f>
        <v>Q2 2021</v>
      </c>
      <c r="M15" s="35" t="str">
        <f t="shared" si="66"/>
        <v>Q2 2021</v>
      </c>
      <c r="N15" s="35" t="str">
        <f t="shared" si="66"/>
        <v>Q2 2021</v>
      </c>
      <c r="O15" s="36"/>
      <c r="P15" s="34" t="str">
        <f>"Q3 "&amp;RIGHT(J15,4)</f>
        <v>Q3 2021</v>
      </c>
      <c r="Q15" s="35" t="str">
        <f>P15</f>
        <v>Q3 2021</v>
      </c>
      <c r="R15" s="35" t="str">
        <f t="shared" ref="R15:T15" si="67">Q15</f>
        <v>Q3 2021</v>
      </c>
      <c r="S15" s="35" t="str">
        <f t="shared" si="67"/>
        <v>Q3 2021</v>
      </c>
      <c r="T15" s="35" t="str">
        <f t="shared" si="67"/>
        <v>Q3 2021</v>
      </c>
      <c r="U15" s="36"/>
      <c r="V15" s="34" t="str">
        <f>"Q4 "&amp;RIGHT(P15,4)</f>
        <v>Q4 2021</v>
      </c>
      <c r="W15" s="35" t="str">
        <f>V15</f>
        <v>Q4 2021</v>
      </c>
      <c r="X15" s="35" t="str">
        <f t="shared" ref="X15:Z15" si="68">W15</f>
        <v>Q4 2021</v>
      </c>
      <c r="Y15" s="35" t="str">
        <f t="shared" si="68"/>
        <v>Q4 2021</v>
      </c>
      <c r="Z15" s="35" t="str">
        <f t="shared" si="68"/>
        <v>Q4 2021</v>
      </c>
      <c r="AA15" s="36"/>
      <c r="AB15" s="34" t="s">
        <v>64</v>
      </c>
      <c r="AC15" s="35" t="str">
        <f>AB15</f>
        <v>FY 2021</v>
      </c>
      <c r="AD15" s="35" t="str">
        <f t="shared" ref="AD15:AF15" si="69">AC15</f>
        <v>FY 2021</v>
      </c>
      <c r="AE15" s="35" t="str">
        <f t="shared" si="69"/>
        <v>FY 2021</v>
      </c>
      <c r="AF15" s="35" t="str">
        <f t="shared" si="69"/>
        <v>FY 2021</v>
      </c>
      <c r="AH15" s="32" t="s">
        <v>4</v>
      </c>
      <c r="AI15" s="34">
        <v>44197</v>
      </c>
      <c r="AJ15" s="34"/>
      <c r="AK15" s="34"/>
      <c r="AL15" s="34"/>
      <c r="AM15" s="34"/>
      <c r="AO15" s="34">
        <f>EOMONTH(AI15,0)+1</f>
        <v>44228</v>
      </c>
      <c r="AP15" s="34"/>
      <c r="AQ15" s="34"/>
      <c r="AR15" s="34"/>
      <c r="AS15" s="34"/>
      <c r="AU15" s="34">
        <f>EOMONTH(AO15,0)+1</f>
        <v>44256</v>
      </c>
      <c r="AV15" s="34"/>
      <c r="AW15" s="34"/>
      <c r="AX15" s="34"/>
      <c r="AY15" s="34"/>
      <c r="BA15" s="34">
        <f>EOMONTH(AU15,0)+1</f>
        <v>44287</v>
      </c>
      <c r="BB15" s="34"/>
      <c r="BC15" s="34"/>
      <c r="BD15" s="34"/>
      <c r="BE15" s="34"/>
      <c r="BG15" s="34">
        <f>EOMONTH(BA15,0)+1</f>
        <v>44317</v>
      </c>
      <c r="BH15" s="34"/>
      <c r="BI15" s="34"/>
      <c r="BJ15" s="34"/>
      <c r="BK15" s="34"/>
      <c r="BM15" s="34">
        <f>EOMONTH(BG15,0)+1</f>
        <v>44348</v>
      </c>
      <c r="BN15" s="34"/>
      <c r="BO15" s="34"/>
      <c r="BP15" s="34"/>
      <c r="BQ15" s="34"/>
      <c r="BS15" s="34">
        <f>EOMONTH(BM15,0)+1</f>
        <v>44378</v>
      </c>
      <c r="BT15" s="34"/>
      <c r="BU15" s="34"/>
      <c r="BV15" s="34"/>
      <c r="BW15" s="34"/>
      <c r="BY15" s="34">
        <f>EOMONTH(BS15,0)+1</f>
        <v>44409</v>
      </c>
      <c r="BZ15" s="34"/>
      <c r="CA15" s="34"/>
      <c r="CB15" s="34"/>
      <c r="CC15" s="34"/>
      <c r="CE15" s="34">
        <f>EOMONTH(BY15,0)+1</f>
        <v>44440</v>
      </c>
      <c r="CF15" s="34"/>
      <c r="CG15" s="34"/>
      <c r="CH15" s="34"/>
      <c r="CI15" s="34"/>
      <c r="CK15" s="34">
        <f>EOMONTH(CE15,0)+1</f>
        <v>44470</v>
      </c>
      <c r="CL15" s="34"/>
      <c r="CM15" s="34"/>
      <c r="CN15" s="34"/>
      <c r="CO15" s="34"/>
      <c r="CQ15" s="34">
        <f>EOMONTH(CK15,0)+1</f>
        <v>44501</v>
      </c>
      <c r="CR15" s="34"/>
      <c r="CS15" s="34"/>
      <c r="CT15" s="34"/>
      <c r="CU15" s="34"/>
      <c r="CW15" s="34">
        <f>EOMONTH(CQ15,0)+1</f>
        <v>44531</v>
      </c>
      <c r="CX15" s="34"/>
      <c r="CY15" s="34"/>
      <c r="CZ15" s="34"/>
      <c r="DA15" s="34"/>
      <c r="DC15" s="36"/>
    </row>
    <row r="16" spans="1:107" ht="15" hidden="1" customHeight="1" outlineLevel="1" x14ac:dyDescent="0.2">
      <c r="B16" s="37" t="s">
        <v>60</v>
      </c>
      <c r="C16" s="38"/>
      <c r="D16" s="39" t="s">
        <v>41</v>
      </c>
      <c r="E16" s="39" t="s">
        <v>42</v>
      </c>
      <c r="F16" s="39" t="s">
        <v>43</v>
      </c>
      <c r="G16" s="39" t="s">
        <v>44</v>
      </c>
      <c r="H16" s="39" t="s">
        <v>61</v>
      </c>
      <c r="I16" s="40"/>
      <c r="J16" s="39" t="s">
        <v>41</v>
      </c>
      <c r="K16" s="39" t="s">
        <v>42</v>
      </c>
      <c r="L16" s="39" t="s">
        <v>43</v>
      </c>
      <c r="M16" s="39" t="s">
        <v>44</v>
      </c>
      <c r="N16" s="39" t="s">
        <v>61</v>
      </c>
      <c r="O16" s="40"/>
      <c r="P16" s="39" t="s">
        <v>41</v>
      </c>
      <c r="Q16" s="39" t="s">
        <v>42</v>
      </c>
      <c r="R16" s="39" t="s">
        <v>43</v>
      </c>
      <c r="S16" s="39" t="s">
        <v>44</v>
      </c>
      <c r="T16" s="39" t="s">
        <v>61</v>
      </c>
      <c r="U16" s="40"/>
      <c r="V16" s="39" t="s">
        <v>41</v>
      </c>
      <c r="W16" s="39" t="s">
        <v>42</v>
      </c>
      <c r="X16" s="39" t="s">
        <v>43</v>
      </c>
      <c r="Y16" s="39" t="s">
        <v>44</v>
      </c>
      <c r="Z16" s="39" t="s">
        <v>61</v>
      </c>
      <c r="AA16" s="40"/>
      <c r="AB16" s="39" t="s">
        <v>41</v>
      </c>
      <c r="AC16" s="39" t="s">
        <v>42</v>
      </c>
      <c r="AD16" s="39" t="s">
        <v>43</v>
      </c>
      <c r="AE16" s="39" t="s">
        <v>44</v>
      </c>
      <c r="AF16" s="39" t="s">
        <v>61</v>
      </c>
      <c r="AH16" s="37" t="s">
        <v>60</v>
      </c>
      <c r="AI16" s="39" t="s">
        <v>41</v>
      </c>
      <c r="AJ16" s="39" t="s">
        <v>42</v>
      </c>
      <c r="AK16" s="39" t="s">
        <v>43</v>
      </c>
      <c r="AL16" s="39" t="s">
        <v>44</v>
      </c>
      <c r="AM16" s="39" t="s">
        <v>61</v>
      </c>
      <c r="AO16" s="39" t="s">
        <v>41</v>
      </c>
      <c r="AP16" s="39" t="s">
        <v>42</v>
      </c>
      <c r="AQ16" s="39" t="s">
        <v>43</v>
      </c>
      <c r="AR16" s="39" t="s">
        <v>44</v>
      </c>
      <c r="AS16" s="39" t="s">
        <v>61</v>
      </c>
      <c r="AU16" s="39" t="s">
        <v>41</v>
      </c>
      <c r="AV16" s="39" t="s">
        <v>42</v>
      </c>
      <c r="AW16" s="39" t="s">
        <v>43</v>
      </c>
      <c r="AX16" s="39" t="s">
        <v>44</v>
      </c>
      <c r="AY16" s="39" t="s">
        <v>61</v>
      </c>
      <c r="BA16" s="39" t="s">
        <v>41</v>
      </c>
      <c r="BB16" s="39" t="s">
        <v>42</v>
      </c>
      <c r="BC16" s="39" t="s">
        <v>43</v>
      </c>
      <c r="BD16" s="39" t="s">
        <v>44</v>
      </c>
      <c r="BE16" s="39" t="s">
        <v>61</v>
      </c>
      <c r="BG16" s="39" t="s">
        <v>41</v>
      </c>
      <c r="BH16" s="39" t="s">
        <v>42</v>
      </c>
      <c r="BI16" s="39" t="s">
        <v>43</v>
      </c>
      <c r="BJ16" s="39" t="s">
        <v>44</v>
      </c>
      <c r="BK16" s="39" t="s">
        <v>61</v>
      </c>
      <c r="BM16" s="39" t="s">
        <v>41</v>
      </c>
      <c r="BN16" s="39" t="s">
        <v>42</v>
      </c>
      <c r="BO16" s="39" t="s">
        <v>43</v>
      </c>
      <c r="BP16" s="39" t="s">
        <v>44</v>
      </c>
      <c r="BQ16" s="39" t="s">
        <v>61</v>
      </c>
      <c r="BS16" s="39" t="s">
        <v>41</v>
      </c>
      <c r="BT16" s="39" t="s">
        <v>42</v>
      </c>
      <c r="BU16" s="39" t="s">
        <v>43</v>
      </c>
      <c r="BV16" s="39" t="s">
        <v>44</v>
      </c>
      <c r="BW16" s="39" t="s">
        <v>61</v>
      </c>
      <c r="BY16" s="39" t="s">
        <v>41</v>
      </c>
      <c r="BZ16" s="39" t="s">
        <v>42</v>
      </c>
      <c r="CA16" s="39" t="s">
        <v>43</v>
      </c>
      <c r="CB16" s="39" t="s">
        <v>44</v>
      </c>
      <c r="CC16" s="39" t="s">
        <v>61</v>
      </c>
      <c r="CE16" s="39" t="s">
        <v>41</v>
      </c>
      <c r="CF16" s="39" t="s">
        <v>42</v>
      </c>
      <c r="CG16" s="39" t="s">
        <v>43</v>
      </c>
      <c r="CH16" s="39" t="s">
        <v>44</v>
      </c>
      <c r="CI16" s="39" t="s">
        <v>61</v>
      </c>
      <c r="CK16" s="39" t="s">
        <v>41</v>
      </c>
      <c r="CL16" s="39" t="s">
        <v>42</v>
      </c>
      <c r="CM16" s="39" t="s">
        <v>43</v>
      </c>
      <c r="CN16" s="39" t="s">
        <v>44</v>
      </c>
      <c r="CO16" s="39" t="s">
        <v>61</v>
      </c>
      <c r="CQ16" s="39" t="s">
        <v>41</v>
      </c>
      <c r="CR16" s="39" t="s">
        <v>42</v>
      </c>
      <c r="CS16" s="39" t="s">
        <v>43</v>
      </c>
      <c r="CT16" s="39" t="s">
        <v>44</v>
      </c>
      <c r="CU16" s="39" t="s">
        <v>61</v>
      </c>
      <c r="CW16" s="39" t="s">
        <v>41</v>
      </c>
      <c r="CX16" s="39" t="s">
        <v>42</v>
      </c>
      <c r="CY16" s="39" t="s">
        <v>43</v>
      </c>
      <c r="CZ16" s="39" t="s">
        <v>44</v>
      </c>
      <c r="DA16" s="39" t="s">
        <v>61</v>
      </c>
      <c r="DC16" s="40"/>
    </row>
    <row r="17" spans="1:107" s="49" customFormat="1" ht="15" hidden="1" customHeight="1" outlineLevel="1" x14ac:dyDescent="0.2">
      <c r="A17" s="41"/>
      <c r="B17" s="42" t="s">
        <v>45</v>
      </c>
      <c r="D17" s="43">
        <f>AI17+AO17+AU17</f>
        <v>2995500</v>
      </c>
      <c r="E17" s="43">
        <f>AJ17+AP17+AV17</f>
        <v>3446020.9365463797</v>
      </c>
      <c r="F17" s="43">
        <f t="shared" ref="F17:F24" si="70">D17-E17</f>
        <v>-450520.9365463797</v>
      </c>
      <c r="G17" s="44">
        <f t="shared" ref="G17:G24" si="71">IFERROR(D17/E17,0)</f>
        <v>0.86926343604926148</v>
      </c>
      <c r="H17" s="45">
        <f>IFERROR(D17/D28-1,0)</f>
        <v>9.8383720380215589E-2</v>
      </c>
      <c r="I17" s="46"/>
      <c r="J17" s="43">
        <f>BA17+BG17+BM17</f>
        <v>3019800</v>
      </c>
      <c r="K17" s="43">
        <f>BB17+BH17+BN17</f>
        <v>3713296.8136457382</v>
      </c>
      <c r="L17" s="43">
        <f t="shared" ref="L17:L24" si="72">J17-K17</f>
        <v>-693496.81364573818</v>
      </c>
      <c r="M17" s="44">
        <f t="shared" ref="M17:M24" si="73">IFERROR(J17/K17,0)</f>
        <v>0.81323959584990502</v>
      </c>
      <c r="N17" s="44">
        <f>SUMPRODUCT(N18:N19,J18:J19)/J17</f>
        <v>-0.10435610574615201</v>
      </c>
      <c r="O17" s="46"/>
      <c r="P17" s="43">
        <f>BS17+BY17+CE17</f>
        <v>3278500</v>
      </c>
      <c r="Q17" s="43">
        <f>BT17+BZ17+CF17</f>
        <v>3046851.2441268228</v>
      </c>
      <c r="R17" s="43">
        <f t="shared" ref="R17:R24" si="74">P17-Q17</f>
        <v>231648.7558731772</v>
      </c>
      <c r="S17" s="44">
        <f t="shared" ref="S17:S24" si="75">IFERROR(P17/Q17,0)</f>
        <v>1.0760289024020153</v>
      </c>
      <c r="T17" s="44">
        <f>SUMPRODUCT(T18:T19,P18:P19)/P17</f>
        <v>-0.1831865511574495</v>
      </c>
      <c r="U17" s="46"/>
      <c r="V17" s="43">
        <f>CK17+CQ17+CW17</f>
        <v>4519000</v>
      </c>
      <c r="W17" s="43">
        <f>CL17+CR17+CX17</f>
        <v>3308593.0827853074</v>
      </c>
      <c r="X17" s="43">
        <f t="shared" ref="X17:X24" si="76">V17-W17</f>
        <v>1210406.9172146926</v>
      </c>
      <c r="Y17" s="44">
        <f t="shared" ref="Y17:Y24" si="77">IFERROR(V17/W17,0)</f>
        <v>1.3658373474551675</v>
      </c>
      <c r="Z17" s="44">
        <f>SUMPRODUCT(Z18:Z19,V18:V19)/V17</f>
        <v>0.10442116138221566</v>
      </c>
      <c r="AA17" s="46"/>
      <c r="AB17" s="43">
        <f>D17+J17+P17+V17</f>
        <v>13812800</v>
      </c>
      <c r="AC17" s="43">
        <f t="shared" ref="AC17:AC24" si="78">E17+K17+Q17+W17</f>
        <v>13514762.077104248</v>
      </c>
      <c r="AD17" s="43">
        <f t="shared" ref="AD17:AD24" si="79">AB17-AC17</f>
        <v>298037.92289575189</v>
      </c>
      <c r="AE17" s="44">
        <f t="shared" ref="AE17:AE24" si="80">IFERROR(AB17/AC17,0)</f>
        <v>1.0220527687572589</v>
      </c>
      <c r="AF17" s="44">
        <f>SUMPRODUCT(AF18:AF19,AB18:AB19)/AB17</f>
        <v>-6.8085106680169927E-2</v>
      </c>
      <c r="AH17" s="8" t="s">
        <v>45</v>
      </c>
      <c r="AI17" s="43">
        <f>SUM(AI18:AI19)</f>
        <v>613300</v>
      </c>
      <c r="AJ17" s="43">
        <f>SUM(AJ18:AJ19)</f>
        <v>940612.31031025876</v>
      </c>
      <c r="AK17" s="43">
        <f>AI17-AJ17</f>
        <v>-327312.31031025876</v>
      </c>
      <c r="AL17" s="45">
        <f>IFERROR(AI17/AJ17,0)</f>
        <v>0.65202208527092786</v>
      </c>
      <c r="AM17" s="45">
        <f>IFERROR(AI17/AI28-1,0)</f>
        <v>-0.1579620842669478</v>
      </c>
      <c r="AO17" s="43">
        <f t="shared" ref="AO17:CX17" si="81">SUM(AO18:AO19)</f>
        <v>955200</v>
      </c>
      <c r="AP17" s="43">
        <f>SUM(AP18:AP19)</f>
        <v>1358527.6509472108</v>
      </c>
      <c r="AQ17" s="43">
        <f>AO17-AP17</f>
        <v>-403327.65094721084</v>
      </c>
      <c r="AR17" s="45">
        <f>IFERROR(AO17/AP17,0)</f>
        <v>0.70311413929190369</v>
      </c>
      <c r="AS17" s="45">
        <f>IFERROR(AO17/AO28-1,0)</f>
        <v>0.20332577475434621</v>
      </c>
      <c r="AU17" s="43">
        <f t="shared" si="81"/>
        <v>1427000</v>
      </c>
      <c r="AV17" s="43">
        <f>SUM(AV18:AV19)</f>
        <v>1146880.9752889099</v>
      </c>
      <c r="AW17" s="43">
        <f>AU17-AV17</f>
        <v>280119.02471109014</v>
      </c>
      <c r="AX17" s="45">
        <f>IFERROR(AU17/AV17,0)</f>
        <v>1.2442441986105188</v>
      </c>
      <c r="AY17" s="45">
        <f>IFERROR(AU17/AU28-1,0)</f>
        <v>0.18419600394012803</v>
      </c>
      <c r="BA17" s="43">
        <f t="shared" si="81"/>
        <v>975500</v>
      </c>
      <c r="BB17" s="43">
        <f>SUM(BB18:BB19)</f>
        <v>1343022.7909161965</v>
      </c>
      <c r="BC17" s="43">
        <f>BA17-BB17</f>
        <v>-367522.79091619654</v>
      </c>
      <c r="BD17" s="45">
        <f>IFERROR(BA17/BB17,0)</f>
        <v>0.72634657177673345</v>
      </c>
      <c r="BE17" s="45">
        <f>IFERROR(BA17/BA28-1,0)</f>
        <v>9.9127779071874755E-3</v>
      </c>
      <c r="BG17" s="43">
        <f t="shared" si="81"/>
        <v>730200</v>
      </c>
      <c r="BH17" s="43">
        <f>SUM(BH18:BH19)</f>
        <v>1282519.9436478452</v>
      </c>
      <c r="BI17" s="43">
        <f>BG17-BH17</f>
        <v>-552319.94364784518</v>
      </c>
      <c r="BJ17" s="45">
        <f>IFERROR(BG17/BH17,0)</f>
        <v>0.56934787144370413</v>
      </c>
      <c r="BK17" s="45">
        <f>IFERROR(BG17/BG28-1,0)</f>
        <v>-0.11913085647695776</v>
      </c>
      <c r="BM17" s="43">
        <f t="shared" si="81"/>
        <v>1314100</v>
      </c>
      <c r="BN17" s="43">
        <f>SUM(BN18:BN19)</f>
        <v>1087754.0790816967</v>
      </c>
      <c r="BO17" s="43">
        <f>BM17-BN17</f>
        <v>226345.92091830331</v>
      </c>
      <c r="BP17" s="45">
        <f>IFERROR(BM17/BN17,0)</f>
        <v>1.2080855638890262</v>
      </c>
      <c r="BQ17" s="45">
        <f>IFERROR(BM17/BM28-1,0)</f>
        <v>7.1350246986954913E-2</v>
      </c>
      <c r="BS17" s="43">
        <f t="shared" si="81"/>
        <v>871800</v>
      </c>
      <c r="BT17" s="43">
        <f>SUM(BT18:BT19)</f>
        <v>869287.9106310159</v>
      </c>
      <c r="BU17" s="43">
        <f>BS17-BT17</f>
        <v>2512.0893689841032</v>
      </c>
      <c r="BV17" s="45">
        <f>IFERROR(BS17/BT17,0)</f>
        <v>1.0028898243473334</v>
      </c>
      <c r="BW17" s="45">
        <f>IFERROR(BS17/BS28-1,0)</f>
        <v>7.2115047610614935E-2</v>
      </c>
      <c r="BY17" s="43">
        <f t="shared" si="81"/>
        <v>1212300</v>
      </c>
      <c r="BZ17" s="43">
        <f>SUM(BZ18:BZ19)</f>
        <v>1214890.287095679</v>
      </c>
      <c r="CA17" s="43">
        <f>BY17-BZ17</f>
        <v>-2590.2870956789702</v>
      </c>
      <c r="CB17" s="45">
        <f>IFERROR(BY17/BZ17,0)</f>
        <v>0.9978678839371814</v>
      </c>
      <c r="CC17" s="45">
        <f>IFERROR(BY17/BY28-1,0)</f>
        <v>0.31137007506060344</v>
      </c>
      <c r="CE17" s="43">
        <f t="shared" si="81"/>
        <v>1194400</v>
      </c>
      <c r="CF17" s="43">
        <f>SUM(CF18:CF19)</f>
        <v>962673.04640012817</v>
      </c>
      <c r="CG17" s="43">
        <f>CE17-CF17</f>
        <v>231726.95359987183</v>
      </c>
      <c r="CH17" s="45">
        <f>IFERROR(CE17/CF17,0)</f>
        <v>1.2407119992259097</v>
      </c>
      <c r="CI17" s="45">
        <f>IFERROR(CE17/CE28-1,0)</f>
        <v>-8.7463394248055049E-2</v>
      </c>
      <c r="CK17" s="43">
        <f t="shared" si="81"/>
        <v>1163800</v>
      </c>
      <c r="CL17" s="43">
        <f>SUM(CL18:CL19)</f>
        <v>986435.42632282432</v>
      </c>
      <c r="CM17" s="43">
        <f>CK17-CL17</f>
        <v>177364.57367717568</v>
      </c>
      <c r="CN17" s="45">
        <f>IFERROR(CK17/CL17,0)</f>
        <v>1.1798035319335041</v>
      </c>
      <c r="CO17" s="45">
        <f>IFERROR(CK17/CK28-1,0)</f>
        <v>0.4444456855904193</v>
      </c>
      <c r="CQ17" s="43">
        <f t="shared" si="81"/>
        <v>1523000</v>
      </c>
      <c r="CR17" s="43">
        <f>SUM(CR18:CR19)</f>
        <v>1095743.1942096492</v>
      </c>
      <c r="CS17" s="43">
        <f>CQ17-CR17</f>
        <v>427256.80579035077</v>
      </c>
      <c r="CT17" s="45">
        <f>IFERROR(CQ17/CR17,0)</f>
        <v>1.3899242158638527</v>
      </c>
      <c r="CU17" s="45">
        <f>IFERROR(CQ17/CQ28-1,0)</f>
        <v>0.69544356499571403</v>
      </c>
      <c r="CW17" s="43">
        <f t="shared" si="81"/>
        <v>1832200</v>
      </c>
      <c r="CX17" s="43">
        <f t="shared" si="81"/>
        <v>1226414.4622528336</v>
      </c>
      <c r="CY17" s="43">
        <f>CW17-CX17</f>
        <v>605785.53774716635</v>
      </c>
      <c r="CZ17" s="45">
        <f>IFERROR(CW17/CX17,0)</f>
        <v>1.493948462279532</v>
      </c>
      <c r="DA17" s="45">
        <f>IFERROR(CW17/CW28-1,0)</f>
        <v>0.23187850378062058</v>
      </c>
      <c r="DC17" s="46"/>
    </row>
    <row r="18" spans="1:107" s="49" customFormat="1" ht="15" hidden="1" customHeight="1" outlineLevel="1" x14ac:dyDescent="0.2">
      <c r="A18" s="41"/>
      <c r="B18" s="51" t="s">
        <v>46</v>
      </c>
      <c r="C18" s="42"/>
      <c r="D18" s="52">
        <f t="shared" ref="D18:E24" si="82">AI18+AO18+AU18</f>
        <v>2276300</v>
      </c>
      <c r="E18" s="52">
        <f t="shared" si="82"/>
        <v>2613347.1937874677</v>
      </c>
      <c r="F18" s="52">
        <f t="shared" si="70"/>
        <v>-337047.19378746767</v>
      </c>
      <c r="G18" s="53">
        <f t="shared" si="71"/>
        <v>0.87102854355184534</v>
      </c>
      <c r="H18" s="54">
        <f t="shared" ref="H18:H24" si="83">IFERROR(D18/D29-1,0)</f>
        <v>9.9040638865955044E-2</v>
      </c>
      <c r="I18" s="55"/>
      <c r="J18" s="52">
        <f t="shared" ref="J18:K24" si="84">BA18+BG18+BM18</f>
        <v>2354300</v>
      </c>
      <c r="K18" s="52">
        <f t="shared" si="84"/>
        <v>2922974.8061914961</v>
      </c>
      <c r="L18" s="52">
        <f t="shared" si="72"/>
        <v>-568674.80619149609</v>
      </c>
      <c r="M18" s="53">
        <f t="shared" si="73"/>
        <v>0.80544655910583995</v>
      </c>
      <c r="N18" s="53">
        <f>IFERROR(J18/J29-1,0)</f>
        <v>8.6558209299642419E-2</v>
      </c>
      <c r="O18" s="55"/>
      <c r="P18" s="52">
        <f t="shared" ref="P18:Q24" si="85">BS18+BY18+CE18</f>
        <v>2424900</v>
      </c>
      <c r="Q18" s="52">
        <f t="shared" si="85"/>
        <v>2251196.8049093657</v>
      </c>
      <c r="R18" s="52">
        <f t="shared" si="74"/>
        <v>173703.19509063428</v>
      </c>
      <c r="S18" s="53">
        <f t="shared" si="75"/>
        <v>1.0771603774098408</v>
      </c>
      <c r="T18" s="53">
        <f>IFERROR(P18/P29-1,0)</f>
        <v>5.7122665044189169E-3</v>
      </c>
      <c r="U18" s="55"/>
      <c r="V18" s="52">
        <f t="shared" ref="V18:W24" si="86">CK18+CQ18+CW18</f>
        <v>3405300</v>
      </c>
      <c r="W18" s="52">
        <f t="shared" si="86"/>
        <v>2511031.1197347566</v>
      </c>
      <c r="X18" s="52">
        <f t="shared" si="76"/>
        <v>894268.88026524335</v>
      </c>
      <c r="Y18" s="53">
        <f t="shared" si="77"/>
        <v>1.3561361200333137</v>
      </c>
      <c r="Z18" s="53">
        <f>IFERROR(V18/V29-1,0)</f>
        <v>0.35148811331021124</v>
      </c>
      <c r="AA18" s="55"/>
      <c r="AB18" s="52">
        <f t="shared" ref="AB18:AB24" si="87">D18+J18+P18+V18</f>
        <v>10460800</v>
      </c>
      <c r="AC18" s="52">
        <f t="shared" si="78"/>
        <v>10298549.924623085</v>
      </c>
      <c r="AD18" s="52">
        <f t="shared" si="79"/>
        <v>162250.07537691481</v>
      </c>
      <c r="AE18" s="53">
        <f t="shared" si="80"/>
        <v>1.015754652505882</v>
      </c>
      <c r="AF18" s="53">
        <f>IFERROR(AB18/AB29-1,0)</f>
        <v>0.14092336177134546</v>
      </c>
      <c r="AH18" s="21" t="s">
        <v>46</v>
      </c>
      <c r="AI18" s="52">
        <v>450700</v>
      </c>
      <c r="AJ18" s="52">
        <v>691234.25445431867</v>
      </c>
      <c r="AK18" s="52">
        <f t="shared" ref="AK18:AK24" si="88">AI18-AJ18</f>
        <v>-240534.25445431867</v>
      </c>
      <c r="AL18" s="54">
        <f t="shared" ref="AL18:AL24" si="89">IFERROR(AI18/AJ18,0)</f>
        <v>0.65202208527092786</v>
      </c>
      <c r="AM18" s="54">
        <f t="shared" ref="AM18:AM24" si="90">IFERROR(AI18/AI29-1,0)</f>
        <v>-7.7094454990181194E-2</v>
      </c>
      <c r="AO18" s="52">
        <v>735400</v>
      </c>
      <c r="AP18" s="52">
        <v>1045918.3778335205</v>
      </c>
      <c r="AQ18" s="52">
        <f t="shared" ref="AQ18:AQ24" si="91">AO18-AP18</f>
        <v>-310518.37783352053</v>
      </c>
      <c r="AR18" s="54">
        <f t="shared" ref="AR18:AR24" si="92">IFERROR(AO18/AP18,0)</f>
        <v>0.70311413929190381</v>
      </c>
      <c r="AS18" s="54">
        <f t="shared" ref="AS18:AS24" si="93">IFERROR(AO18/AO29-1,0)</f>
        <v>0.13063665575081096</v>
      </c>
      <c r="AU18" s="52">
        <v>1090200</v>
      </c>
      <c r="AV18" s="52">
        <v>876194.56149962824</v>
      </c>
      <c r="AW18" s="52">
        <f t="shared" ref="AW18:AW24" si="94">AU18-AV18</f>
        <v>214005.43850037176</v>
      </c>
      <c r="AX18" s="54">
        <f t="shared" ref="AX18:AX24" si="95">IFERROR(AU18/AV18,0)</f>
        <v>1.244244198610519</v>
      </c>
      <c r="AY18" s="54">
        <f t="shared" ref="AY18:AY24" si="96">IFERROR(AU18/AU29-1,0)</f>
        <v>0.16925195545645555</v>
      </c>
      <c r="BA18" s="52">
        <v>840600</v>
      </c>
      <c r="BB18" s="52">
        <v>1157298.7781077959</v>
      </c>
      <c r="BC18" s="52">
        <f t="shared" ref="BC18:BC24" si="97">BA18-BB18</f>
        <v>-316698.77810779586</v>
      </c>
      <c r="BD18" s="54">
        <f t="shared" ref="BD18:BD24" si="98">IFERROR(BA18/BB18,0)</f>
        <v>0.72634657177673334</v>
      </c>
      <c r="BE18" s="54">
        <f t="shared" ref="BE18:BE24" si="99">IFERROR(BA18/BA29-1,0)</f>
        <v>0.15270218569118943</v>
      </c>
      <c r="BG18" s="52">
        <v>552100</v>
      </c>
      <c r="BH18" s="52">
        <v>969705.91740341741</v>
      </c>
      <c r="BI18" s="52">
        <f t="shared" ref="BI18:BI24" si="100">BG18-BH18</f>
        <v>-417605.91740341741</v>
      </c>
      <c r="BJ18" s="54">
        <f t="shared" ref="BJ18:BJ24" si="101">IFERROR(BG18/BH18,0)</f>
        <v>0.56934787144370402</v>
      </c>
      <c r="BK18" s="54">
        <f t="shared" ref="BK18:BK24" si="102">IFERROR(BG18/BG29-1,0)</f>
        <v>-1.3024995262662986E-2</v>
      </c>
      <c r="BM18" s="52">
        <v>961600</v>
      </c>
      <c r="BN18" s="52">
        <v>795970.1106802827</v>
      </c>
      <c r="BO18" s="52">
        <f t="shared" ref="BO18:BO24" si="103">BM18-BN18</f>
        <v>165629.8893197173</v>
      </c>
      <c r="BP18" s="54">
        <f t="shared" ref="BP18:BP24" si="104">IFERROR(BM18/BN18,0)</f>
        <v>1.2080855638890262</v>
      </c>
      <c r="BQ18" s="54">
        <f t="shared" ref="BQ18:BQ24" si="105">IFERROR(BM18/BM29-1,0)</f>
        <v>9.5065486419297462E-2</v>
      </c>
      <c r="BS18" s="52">
        <v>707000</v>
      </c>
      <c r="BT18" s="52">
        <v>704962.78139037418</v>
      </c>
      <c r="BU18" s="52">
        <f t="shared" ref="BU18:BU24" si="106">BS18-BT18</f>
        <v>2037.2186096258229</v>
      </c>
      <c r="BV18" s="54">
        <f t="shared" ref="BV18:BV24" si="107">IFERROR(BS18/BT18,0)</f>
        <v>1.0028898243473334</v>
      </c>
      <c r="BW18" s="54">
        <f t="shared" ref="BW18:BW24" si="108">IFERROR(BS18/BS29-1,0)</f>
        <v>0.15684493859885951</v>
      </c>
      <c r="BY18" s="52">
        <v>824000</v>
      </c>
      <c r="BZ18" s="52">
        <v>825760.61747656483</v>
      </c>
      <c r="CA18" s="52">
        <f t="shared" ref="CA18:CA24" si="109">BY18-BZ18</f>
        <v>-1760.617476564832</v>
      </c>
      <c r="CB18" s="54">
        <f t="shared" ref="CB18:CB24" si="110">IFERROR(BY18/BZ18,0)</f>
        <v>0.9978678839371814</v>
      </c>
      <c r="CC18" s="54">
        <f t="shared" ref="CC18:CC24" si="111">IFERROR(BY18/BY29-1,0)</f>
        <v>7.9231859343606992E-2</v>
      </c>
      <c r="CE18" s="52">
        <v>893900</v>
      </c>
      <c r="CF18" s="52">
        <v>720473.40604242682</v>
      </c>
      <c r="CG18" s="52">
        <f t="shared" ref="CG18:CG24" si="112">CE18-CF18</f>
        <v>173426.59395757318</v>
      </c>
      <c r="CH18" s="54">
        <f t="shared" ref="CH18:CH24" si="113">IFERROR(CE18/CF18,0)</f>
        <v>1.2407119992259097</v>
      </c>
      <c r="CI18" s="54">
        <f t="shared" ref="CI18:CI24" si="114">IFERROR(CE18/CE29-1,0)</f>
        <v>-0.13755841910473565</v>
      </c>
      <c r="CK18" s="52">
        <v>945700</v>
      </c>
      <c r="CL18" s="52">
        <v>801574.13874677347</v>
      </c>
      <c r="CM18" s="52">
        <f t="shared" ref="CM18:CM24" si="115">CK18-CL18</f>
        <v>144125.86125322653</v>
      </c>
      <c r="CN18" s="54">
        <f t="shared" ref="CN18:CN24" si="116">IFERROR(CK18/CL18,0)</f>
        <v>1.1798035319335041</v>
      </c>
      <c r="CO18" s="54">
        <f t="shared" ref="CO18:CO24" si="117">IFERROR(CK18/CK29-1,0)</f>
        <v>0.40429500144037878</v>
      </c>
      <c r="CQ18" s="52">
        <v>1259200</v>
      </c>
      <c r="CR18" s="52">
        <v>905948.67376808298</v>
      </c>
      <c r="CS18" s="52">
        <f t="shared" ref="CS18:CS24" si="118">CQ18-CR18</f>
        <v>353251.32623191702</v>
      </c>
      <c r="CT18" s="54">
        <f t="shared" ref="CT18:CT24" si="119">IFERROR(CQ18/CR18,0)</f>
        <v>1.3899242158638527</v>
      </c>
      <c r="CU18" s="54">
        <f t="shared" ref="CU18:CU24" si="120">IFERROR(CQ18/CQ29-1,0)</f>
        <v>0.66477607756968071</v>
      </c>
      <c r="CW18" s="52">
        <v>1200400</v>
      </c>
      <c r="CX18" s="52">
        <v>803508.30721990042</v>
      </c>
      <c r="CY18" s="52">
        <f t="shared" ref="CY18:CY24" si="121">CW18-CX18</f>
        <v>396891.69278009958</v>
      </c>
      <c r="CZ18" s="54">
        <f t="shared" ref="CZ18:CZ24" si="122">IFERROR(CW18/CX18,0)</f>
        <v>1.493948462279532</v>
      </c>
      <c r="DA18" s="54">
        <f t="shared" ref="DA18:DA24" si="123">IFERROR(CW18/CW29-1,0)</f>
        <v>0.10143092429726885</v>
      </c>
      <c r="DC18" s="46"/>
    </row>
    <row r="19" spans="1:107" s="49" customFormat="1" ht="15" hidden="1" customHeight="1" outlineLevel="1" x14ac:dyDescent="0.2">
      <c r="A19" s="41"/>
      <c r="B19" s="51" t="s">
        <v>47</v>
      </c>
      <c r="C19" s="42"/>
      <c r="D19" s="52">
        <f t="shared" si="82"/>
        <v>719200</v>
      </c>
      <c r="E19" s="52">
        <f t="shared" si="82"/>
        <v>832673.74275891192</v>
      </c>
      <c r="F19" s="52">
        <f t="shared" si="70"/>
        <v>-113473.74275891192</v>
      </c>
      <c r="G19" s="53">
        <f t="shared" si="71"/>
        <v>0.86372364476999419</v>
      </c>
      <c r="H19" s="54">
        <f t="shared" si="83"/>
        <v>9.630971054192039E-2</v>
      </c>
      <c r="I19" s="55"/>
      <c r="J19" s="52">
        <f t="shared" si="84"/>
        <v>665500</v>
      </c>
      <c r="K19" s="52">
        <f t="shared" si="84"/>
        <v>790322.00745424256</v>
      </c>
      <c r="L19" s="52">
        <f t="shared" si="72"/>
        <v>-124822.00745424256</v>
      </c>
      <c r="M19" s="53">
        <f t="shared" si="73"/>
        <v>0.84206183520522881</v>
      </c>
      <c r="N19" s="53">
        <f>IFERROR(J19/(J28)-1,0)</f>
        <v>-0.77974238961138687</v>
      </c>
      <c r="O19" s="55"/>
      <c r="P19" s="52">
        <f t="shared" si="85"/>
        <v>853600</v>
      </c>
      <c r="Q19" s="52">
        <f t="shared" si="85"/>
        <v>795654.43921745731</v>
      </c>
      <c r="R19" s="52">
        <f t="shared" si="74"/>
        <v>57945.560782542685</v>
      </c>
      <c r="S19" s="53">
        <f t="shared" si="75"/>
        <v>1.0728275466413955</v>
      </c>
      <c r="T19" s="53">
        <f>IFERROR(P19/(P28)-1,0)</f>
        <v>-0.71980878985035568</v>
      </c>
      <c r="U19" s="55"/>
      <c r="V19" s="52">
        <f t="shared" si="86"/>
        <v>1113700</v>
      </c>
      <c r="W19" s="52">
        <f t="shared" si="86"/>
        <v>797561.96305055055</v>
      </c>
      <c r="X19" s="52">
        <f t="shared" si="76"/>
        <v>316138.03694944945</v>
      </c>
      <c r="Y19" s="53">
        <f t="shared" si="77"/>
        <v>1.3963805341722548</v>
      </c>
      <c r="Z19" s="53">
        <f>IFERROR(V19/(V28)-1,0)</f>
        <v>-0.65102203822306703</v>
      </c>
      <c r="AA19" s="55"/>
      <c r="AB19" s="52">
        <f t="shared" si="87"/>
        <v>3352000</v>
      </c>
      <c r="AC19" s="52">
        <f t="shared" si="78"/>
        <v>3216212.1524811629</v>
      </c>
      <c r="AD19" s="52">
        <f t="shared" si="79"/>
        <v>135787.84751883708</v>
      </c>
      <c r="AE19" s="53">
        <f t="shared" si="80"/>
        <v>1.042219804254543</v>
      </c>
      <c r="AF19" s="53">
        <f>IFERROR(AB19/(AB28)-1,0)</f>
        <v>-0.72035115285487517</v>
      </c>
      <c r="AH19" s="21" t="s">
        <v>47</v>
      </c>
      <c r="AI19" s="52">
        <v>162600</v>
      </c>
      <c r="AJ19" s="52">
        <v>249378.05585594013</v>
      </c>
      <c r="AK19" s="52">
        <f t="shared" si="88"/>
        <v>-86778.055855940125</v>
      </c>
      <c r="AL19" s="54">
        <f t="shared" si="89"/>
        <v>0.65202208527092786</v>
      </c>
      <c r="AM19" s="54">
        <f t="shared" si="90"/>
        <v>-0.32250846864414195</v>
      </c>
      <c r="AO19" s="52">
        <v>219800</v>
      </c>
      <c r="AP19" s="52">
        <v>312609.2731136902</v>
      </c>
      <c r="AQ19" s="52">
        <f t="shared" si="91"/>
        <v>-92809.2731136902</v>
      </c>
      <c r="AR19" s="54">
        <f t="shared" si="92"/>
        <v>0.70311413929190392</v>
      </c>
      <c r="AS19" s="54">
        <f t="shared" si="93"/>
        <v>0.53309618469693798</v>
      </c>
      <c r="AU19" s="52">
        <v>336800</v>
      </c>
      <c r="AV19" s="52">
        <v>270686.41378928162</v>
      </c>
      <c r="AW19" s="52">
        <f t="shared" si="94"/>
        <v>66113.586210718378</v>
      </c>
      <c r="AX19" s="54">
        <f t="shared" si="95"/>
        <v>1.2442441986105188</v>
      </c>
      <c r="AY19" s="54">
        <f t="shared" si="96"/>
        <v>0.23530145316637685</v>
      </c>
      <c r="BA19" s="52">
        <v>134900</v>
      </c>
      <c r="BB19" s="52">
        <v>185724.01280840073</v>
      </c>
      <c r="BC19" s="52">
        <f t="shared" si="97"/>
        <v>-50824.01280840073</v>
      </c>
      <c r="BD19" s="54">
        <f t="shared" si="98"/>
        <v>0.72634657177673345</v>
      </c>
      <c r="BE19" s="54">
        <f t="shared" si="99"/>
        <v>-0.43003692718499931</v>
      </c>
      <c r="BG19" s="52">
        <v>178100</v>
      </c>
      <c r="BH19" s="52">
        <v>312814.02624442789</v>
      </c>
      <c r="BI19" s="52">
        <f t="shared" si="100"/>
        <v>-134714.02624442789</v>
      </c>
      <c r="BJ19" s="54">
        <f t="shared" si="101"/>
        <v>0.56934787144370402</v>
      </c>
      <c r="BK19" s="54">
        <f t="shared" si="102"/>
        <v>-0.33931327160493829</v>
      </c>
      <c r="BM19" s="52">
        <v>352500</v>
      </c>
      <c r="BN19" s="52">
        <v>291783.96840141393</v>
      </c>
      <c r="BO19" s="52">
        <f t="shared" si="103"/>
        <v>60716.031598586065</v>
      </c>
      <c r="BP19" s="54">
        <f t="shared" si="104"/>
        <v>1.2080855638890264</v>
      </c>
      <c r="BQ19" s="54">
        <f t="shared" si="105"/>
        <v>1.1588064121769381E-2</v>
      </c>
      <c r="BS19" s="52">
        <v>164800</v>
      </c>
      <c r="BT19" s="52">
        <v>164325.12924064169</v>
      </c>
      <c r="BU19" s="52">
        <f t="shared" si="106"/>
        <v>474.87075935830944</v>
      </c>
      <c r="BV19" s="54">
        <f t="shared" si="107"/>
        <v>1.0028898243473334</v>
      </c>
      <c r="BW19" s="54">
        <f t="shared" si="108"/>
        <v>-0.1842149553991308</v>
      </c>
      <c r="BY19" s="52">
        <v>388300</v>
      </c>
      <c r="BZ19" s="52">
        <v>389129.66961911425</v>
      </c>
      <c r="CA19" s="52">
        <f t="shared" si="109"/>
        <v>-829.6696191142546</v>
      </c>
      <c r="CB19" s="54">
        <f t="shared" si="110"/>
        <v>0.99786788393718129</v>
      </c>
      <c r="CC19" s="54">
        <f t="shared" si="111"/>
        <v>1.4125954506763096</v>
      </c>
      <c r="CE19" s="52">
        <v>300500</v>
      </c>
      <c r="CF19" s="52">
        <v>242199.64035770137</v>
      </c>
      <c r="CG19" s="52">
        <f t="shared" si="112"/>
        <v>58300.35964229863</v>
      </c>
      <c r="CH19" s="54">
        <f t="shared" si="113"/>
        <v>1.2407119992259097</v>
      </c>
      <c r="CI19" s="54">
        <f t="shared" si="114"/>
        <v>0.10314497270588063</v>
      </c>
      <c r="CK19" s="52">
        <v>218100</v>
      </c>
      <c r="CL19" s="52">
        <v>184861.28757605088</v>
      </c>
      <c r="CM19" s="52">
        <f t="shared" si="115"/>
        <v>33238.712423949124</v>
      </c>
      <c r="CN19" s="54">
        <f t="shared" si="116"/>
        <v>1.1798035319335041</v>
      </c>
      <c r="CO19" s="54">
        <f t="shared" si="117"/>
        <v>0.64886257966478422</v>
      </c>
      <c r="CQ19" s="52">
        <v>263800</v>
      </c>
      <c r="CR19" s="52">
        <v>189794.5204415663</v>
      </c>
      <c r="CS19" s="52">
        <f t="shared" si="118"/>
        <v>74005.479558433697</v>
      </c>
      <c r="CT19" s="54">
        <f t="shared" si="119"/>
        <v>1.3899242158638527</v>
      </c>
      <c r="CU19" s="54">
        <f t="shared" si="120"/>
        <v>0.85889847229268845</v>
      </c>
      <c r="CW19" s="52">
        <v>631800</v>
      </c>
      <c r="CX19" s="52">
        <v>422906.15503293328</v>
      </c>
      <c r="CY19" s="52">
        <f t="shared" si="121"/>
        <v>208893.84496706672</v>
      </c>
      <c r="CZ19" s="54">
        <f t="shared" si="122"/>
        <v>1.4939484622795318</v>
      </c>
      <c r="DA19" s="54">
        <f t="shared" si="123"/>
        <v>0.58956592622783788</v>
      </c>
      <c r="DC19" s="46"/>
    </row>
    <row r="20" spans="1:107" s="49" customFormat="1" ht="15" hidden="1" customHeight="1" outlineLevel="1" x14ac:dyDescent="0.2">
      <c r="A20" s="41"/>
      <c r="B20" s="42" t="s">
        <v>48</v>
      </c>
      <c r="D20" s="43">
        <f t="shared" si="82"/>
        <v>2064800</v>
      </c>
      <c r="E20" s="43">
        <f t="shared" si="82"/>
        <v>2568637.0306377709</v>
      </c>
      <c r="F20" s="43">
        <f t="shared" si="70"/>
        <v>-503837.03063777089</v>
      </c>
      <c r="G20" s="44">
        <f t="shared" si="71"/>
        <v>0.80385043716640947</v>
      </c>
      <c r="H20" s="45">
        <f t="shared" si="83"/>
        <v>0.13415901515800677</v>
      </c>
      <c r="I20" s="46"/>
      <c r="J20" s="43">
        <f t="shared" si="84"/>
        <v>1946100</v>
      </c>
      <c r="K20" s="43">
        <f t="shared" si="84"/>
        <v>2442160.2467213068</v>
      </c>
      <c r="L20" s="43">
        <f t="shared" si="72"/>
        <v>-496060.24672130682</v>
      </c>
      <c r="M20" s="44">
        <f t="shared" si="73"/>
        <v>0.79687645502080107</v>
      </c>
      <c r="N20" s="44">
        <f>SUMPRODUCT(N21:N22,J21:J22)/J20</f>
        <v>-0.10432006419542099</v>
      </c>
      <c r="O20" s="46"/>
      <c r="P20" s="43">
        <f t="shared" si="85"/>
        <v>2031500</v>
      </c>
      <c r="Q20" s="43">
        <f t="shared" si="85"/>
        <v>1894446.7290573774</v>
      </c>
      <c r="R20" s="43">
        <f t="shared" si="74"/>
        <v>137053.27094262256</v>
      </c>
      <c r="S20" s="44">
        <f t="shared" si="75"/>
        <v>1.0723447478572365</v>
      </c>
      <c r="T20" s="44">
        <f>SUMPRODUCT(T21:T22,P21:P22)/P20</f>
        <v>-4.4081823864708825E-2</v>
      </c>
      <c r="U20" s="46"/>
      <c r="V20" s="43">
        <f t="shared" si="86"/>
        <v>2492200</v>
      </c>
      <c r="W20" s="43">
        <f t="shared" si="86"/>
        <v>2129699.9042414371</v>
      </c>
      <c r="X20" s="43">
        <f t="shared" si="76"/>
        <v>362500.09575856291</v>
      </c>
      <c r="Y20" s="44">
        <f t="shared" si="77"/>
        <v>1.1702118195322355</v>
      </c>
      <c r="Z20" s="44">
        <f>SUMPRODUCT(Z21:Z22,V21:V22)/V20</f>
        <v>3.5451131253104652E-2</v>
      </c>
      <c r="AA20" s="46"/>
      <c r="AB20" s="43">
        <f t="shared" si="87"/>
        <v>8534600</v>
      </c>
      <c r="AC20" s="43">
        <f t="shared" si="78"/>
        <v>9034943.910657892</v>
      </c>
      <c r="AD20" s="43">
        <f t="shared" si="79"/>
        <v>-500343.910657892</v>
      </c>
      <c r="AE20" s="44">
        <f t="shared" si="80"/>
        <v>0.94462124883059084</v>
      </c>
      <c r="AF20" s="44">
        <f>SUMPRODUCT(AF21:AF22,AB21:AB22)/AB20</f>
        <v>-0.28676323460903336</v>
      </c>
      <c r="AH20" s="8" t="s">
        <v>48</v>
      </c>
      <c r="AI20" s="43">
        <f>SUM(AI21:AI22)</f>
        <v>537900</v>
      </c>
      <c r="AJ20" s="43">
        <f>SUM(AJ21:AJ22)</f>
        <v>818908.89475092199</v>
      </c>
      <c r="AK20" s="43">
        <f t="shared" si="88"/>
        <v>-281008.89475092199</v>
      </c>
      <c r="AL20" s="45">
        <f t="shared" si="89"/>
        <v>0.65684962447941997</v>
      </c>
      <c r="AM20" s="45">
        <f t="shared" si="90"/>
        <v>0.38464152225620118</v>
      </c>
      <c r="AO20" s="43">
        <f t="shared" ref="AO20:CX20" si="124">SUM(AO21:AO22)</f>
        <v>438900</v>
      </c>
      <c r="AP20" s="43">
        <f>SUM(AP21:AP22)</f>
        <v>736065.91017993365</v>
      </c>
      <c r="AQ20" s="43">
        <f t="shared" si="91"/>
        <v>-297165.91017993365</v>
      </c>
      <c r="AR20" s="45">
        <f t="shared" si="92"/>
        <v>0.5962781239151661</v>
      </c>
      <c r="AS20" s="45">
        <f t="shared" si="93"/>
        <v>-1.1219248445525798E-2</v>
      </c>
      <c r="AU20" s="43">
        <f t="shared" si="124"/>
        <v>1088000</v>
      </c>
      <c r="AV20" s="43">
        <f>SUM(AV21:AV22)</f>
        <v>1013662.2257069154</v>
      </c>
      <c r="AW20" s="43">
        <f t="shared" si="94"/>
        <v>74337.774293084629</v>
      </c>
      <c r="AX20" s="45">
        <f t="shared" si="95"/>
        <v>1.073335843447498</v>
      </c>
      <c r="AY20" s="45">
        <f t="shared" si="96"/>
        <v>0.10099170208459829</v>
      </c>
      <c r="BA20" s="43">
        <f t="shared" si="124"/>
        <v>399900</v>
      </c>
      <c r="BB20" s="43">
        <f>SUM(BB21:BB22)</f>
        <v>602699.44127494155</v>
      </c>
      <c r="BC20" s="43">
        <f t="shared" si="97"/>
        <v>-202799.44127494155</v>
      </c>
      <c r="BD20" s="45">
        <f t="shared" si="98"/>
        <v>0.66351480126488493</v>
      </c>
      <c r="BE20" s="45">
        <f t="shared" si="99"/>
        <v>7.6545363505677422E-2</v>
      </c>
      <c r="BG20" s="43">
        <f t="shared" si="124"/>
        <v>679800</v>
      </c>
      <c r="BH20" s="43">
        <f>SUM(BH21:BH22)</f>
        <v>1058030.2944283211</v>
      </c>
      <c r="BI20" s="43">
        <f t="shared" si="100"/>
        <v>-378230.29442832107</v>
      </c>
      <c r="BJ20" s="45">
        <f t="shared" si="101"/>
        <v>0.64251468372870368</v>
      </c>
      <c r="BK20" s="45">
        <f t="shared" si="102"/>
        <v>0.18405651701362769</v>
      </c>
      <c r="BM20" s="43">
        <f t="shared" si="124"/>
        <v>866400</v>
      </c>
      <c r="BN20" s="43">
        <f>SUM(BN21:BN22)</f>
        <v>781430.51101804408</v>
      </c>
      <c r="BO20" s="43">
        <f t="shared" si="103"/>
        <v>84969.488981955918</v>
      </c>
      <c r="BP20" s="45">
        <f t="shared" si="104"/>
        <v>1.108735822039068</v>
      </c>
      <c r="BQ20" s="45">
        <f t="shared" si="105"/>
        <v>0.3077755589065041</v>
      </c>
      <c r="BS20" s="43">
        <f t="shared" si="124"/>
        <v>770900</v>
      </c>
      <c r="BT20" s="43">
        <f>SUM(BT21:BT22)</f>
        <v>860882.92984842206</v>
      </c>
      <c r="BU20" s="43">
        <f t="shared" si="106"/>
        <v>-89982.929848422064</v>
      </c>
      <c r="BV20" s="45">
        <f t="shared" si="107"/>
        <v>0.8954759971088454</v>
      </c>
      <c r="BW20" s="45">
        <f t="shared" si="108"/>
        <v>0.88760094220890196</v>
      </c>
      <c r="BY20" s="43">
        <f t="shared" si="124"/>
        <v>378000</v>
      </c>
      <c r="BZ20" s="43">
        <f>SUM(BZ21:BZ22)</f>
        <v>459387.34118266596</v>
      </c>
      <c r="CA20" s="43">
        <f t="shared" si="109"/>
        <v>-81387.341182665958</v>
      </c>
      <c r="CB20" s="45">
        <f t="shared" si="110"/>
        <v>0.82283503726258767</v>
      </c>
      <c r="CC20" s="45">
        <f t="shared" si="111"/>
        <v>0.16812682519816446</v>
      </c>
      <c r="CE20" s="43">
        <f t="shared" si="124"/>
        <v>882600</v>
      </c>
      <c r="CF20" s="43">
        <f>SUM(CF21:CF22)</f>
        <v>574176.45802628947</v>
      </c>
      <c r="CG20" s="43">
        <f t="shared" si="112"/>
        <v>308423.54197371053</v>
      </c>
      <c r="CH20" s="45">
        <f t="shared" si="113"/>
        <v>1.5371581116960196</v>
      </c>
      <c r="CI20" s="45">
        <f t="shared" si="114"/>
        <v>-2.6246979776917256E-2</v>
      </c>
      <c r="CK20" s="43">
        <f t="shared" si="124"/>
        <v>732200</v>
      </c>
      <c r="CL20" s="43">
        <f>SUM(CL21:CL22)</f>
        <v>667808.7669215342</v>
      </c>
      <c r="CM20" s="43">
        <f t="shared" si="115"/>
        <v>64391.233078465797</v>
      </c>
      <c r="CN20" s="45">
        <f t="shared" si="116"/>
        <v>1.0964216648057745</v>
      </c>
      <c r="CO20" s="45">
        <f t="shared" si="117"/>
        <v>0.75116353600145414</v>
      </c>
      <c r="CQ20" s="43">
        <f t="shared" si="124"/>
        <v>966500</v>
      </c>
      <c r="CR20" s="43">
        <f>SUM(CR21:CR22)</f>
        <v>822818.1902420749</v>
      </c>
      <c r="CS20" s="43">
        <f t="shared" si="118"/>
        <v>143681.8097579251</v>
      </c>
      <c r="CT20" s="45">
        <f t="shared" si="119"/>
        <v>1.1746215767491159</v>
      </c>
      <c r="CU20" s="45">
        <f t="shared" si="120"/>
        <v>0.73255390815044263</v>
      </c>
      <c r="CW20" s="43">
        <f t="shared" si="124"/>
        <v>793500</v>
      </c>
      <c r="CX20" s="43">
        <f t="shared" si="124"/>
        <v>639072.94707782799</v>
      </c>
      <c r="CY20" s="43">
        <f t="shared" si="121"/>
        <v>154427.05292217201</v>
      </c>
      <c r="CZ20" s="45">
        <f t="shared" si="122"/>
        <v>1.241642293932629</v>
      </c>
      <c r="DA20" s="45">
        <f t="shared" si="123"/>
        <v>0.26616211662095068</v>
      </c>
      <c r="DC20" s="46"/>
    </row>
    <row r="21" spans="1:107" s="49" customFormat="1" ht="15" hidden="1" customHeight="1" outlineLevel="1" x14ac:dyDescent="0.2">
      <c r="A21" s="41"/>
      <c r="B21" s="51" t="s">
        <v>46</v>
      </c>
      <c r="C21" s="42"/>
      <c r="D21" s="52">
        <f t="shared" si="82"/>
        <v>1519000</v>
      </c>
      <c r="E21" s="52">
        <f t="shared" si="82"/>
        <v>1834350.846583829</v>
      </c>
      <c r="F21" s="52">
        <f t="shared" si="70"/>
        <v>-315350.84658382903</v>
      </c>
      <c r="G21" s="53">
        <f t="shared" si="71"/>
        <v>0.82808586090762459</v>
      </c>
      <c r="H21" s="54">
        <f t="shared" si="83"/>
        <v>0.19074775666728594</v>
      </c>
      <c r="I21" s="55"/>
      <c r="J21" s="52">
        <f t="shared" si="84"/>
        <v>1614200</v>
      </c>
      <c r="K21" s="52">
        <f t="shared" si="84"/>
        <v>2007045.6547283283</v>
      </c>
      <c r="L21" s="52">
        <f t="shared" si="72"/>
        <v>-392845.65472832834</v>
      </c>
      <c r="M21" s="53">
        <f t="shared" si="73"/>
        <v>0.80426670723566396</v>
      </c>
      <c r="N21" s="70" t="s">
        <v>65</v>
      </c>
      <c r="O21" s="55"/>
      <c r="P21" s="52">
        <f t="shared" si="85"/>
        <v>1504000</v>
      </c>
      <c r="Q21" s="52">
        <f t="shared" si="85"/>
        <v>1391307.232595053</v>
      </c>
      <c r="R21" s="52">
        <f t="shared" si="74"/>
        <v>112692.76740494696</v>
      </c>
      <c r="S21" s="53">
        <f t="shared" si="75"/>
        <v>1.0809977586293098</v>
      </c>
      <c r="T21" s="70" t="s">
        <v>65</v>
      </c>
      <c r="U21" s="55"/>
      <c r="V21" s="52">
        <f t="shared" si="86"/>
        <v>1741500</v>
      </c>
      <c r="W21" s="52">
        <f t="shared" si="86"/>
        <v>1482671.8736594298</v>
      </c>
      <c r="X21" s="52">
        <f t="shared" si="76"/>
        <v>258828.12634057016</v>
      </c>
      <c r="Y21" s="53">
        <f t="shared" si="77"/>
        <v>1.1745687167463077</v>
      </c>
      <c r="Z21" s="70" t="s">
        <v>65</v>
      </c>
      <c r="AA21" s="55"/>
      <c r="AB21" s="52">
        <f t="shared" si="87"/>
        <v>6378700</v>
      </c>
      <c r="AC21" s="52">
        <f t="shared" si="78"/>
        <v>6715375.6075666398</v>
      </c>
      <c r="AD21" s="52">
        <f t="shared" si="79"/>
        <v>-336675.60756663978</v>
      </c>
      <c r="AE21" s="53">
        <f t="shared" si="80"/>
        <v>0.94986496255141917</v>
      </c>
      <c r="AF21" s="70">
        <f>IFERROR(AB21/AB29-1,0)</f>
        <v>-0.30429720023985918</v>
      </c>
      <c r="AH21" s="21" t="s">
        <v>46</v>
      </c>
      <c r="AI21" s="52">
        <v>312800</v>
      </c>
      <c r="AJ21" s="52">
        <v>476212.49726359622</v>
      </c>
      <c r="AK21" s="52">
        <f t="shared" si="88"/>
        <v>-163412.49726359622</v>
      </c>
      <c r="AL21" s="54">
        <f t="shared" si="89"/>
        <v>0.65684962447941997</v>
      </c>
      <c r="AM21" s="54">
        <f t="shared" si="90"/>
        <v>0.3028773262691391</v>
      </c>
      <c r="AO21" s="52">
        <v>314400</v>
      </c>
      <c r="AP21" s="52">
        <v>527270.72718289169</v>
      </c>
      <c r="AQ21" s="52">
        <f t="shared" si="91"/>
        <v>-212870.72718289169</v>
      </c>
      <c r="AR21" s="54">
        <f t="shared" si="92"/>
        <v>0.5962781239151661</v>
      </c>
      <c r="AS21" s="54">
        <f t="shared" si="93"/>
        <v>-1.7346460384435103E-2</v>
      </c>
      <c r="AU21" s="52">
        <v>891800</v>
      </c>
      <c r="AV21" s="52">
        <v>830867.62213734118</v>
      </c>
      <c r="AW21" s="52">
        <f t="shared" si="94"/>
        <v>60932.377862658817</v>
      </c>
      <c r="AX21" s="54">
        <f t="shared" si="95"/>
        <v>1.0733358434474978</v>
      </c>
      <c r="AY21" s="54">
        <f t="shared" si="96"/>
        <v>0.24616599244028037</v>
      </c>
      <c r="BA21" s="52">
        <v>283600</v>
      </c>
      <c r="BB21" s="52">
        <v>427420.75905369699</v>
      </c>
      <c r="BC21" s="52">
        <f t="shared" si="97"/>
        <v>-143820.75905369699</v>
      </c>
      <c r="BD21" s="54">
        <f t="shared" si="98"/>
        <v>0.66351480126488482</v>
      </c>
      <c r="BE21" s="54">
        <f t="shared" si="99"/>
        <v>6.6474129729282572E-2</v>
      </c>
      <c r="BG21" s="52">
        <v>579900</v>
      </c>
      <c r="BH21" s="52">
        <v>902547.46651806915</v>
      </c>
      <c r="BI21" s="52">
        <f t="shared" si="100"/>
        <v>-322647.46651806915</v>
      </c>
      <c r="BJ21" s="54">
        <f t="shared" si="101"/>
        <v>0.64251468372870368</v>
      </c>
      <c r="BK21" s="54">
        <f t="shared" si="102"/>
        <v>0.20141957698594726</v>
      </c>
      <c r="BM21" s="52">
        <v>750700</v>
      </c>
      <c r="BN21" s="52">
        <v>677077.42915656243</v>
      </c>
      <c r="BO21" s="52">
        <f t="shared" si="103"/>
        <v>73622.57084343757</v>
      </c>
      <c r="BP21" s="54">
        <f t="shared" si="104"/>
        <v>1.108735822039068</v>
      </c>
      <c r="BQ21" s="54">
        <f t="shared" si="105"/>
        <v>0.33006619325027287</v>
      </c>
      <c r="BS21" s="52">
        <v>502000</v>
      </c>
      <c r="BT21" s="52">
        <v>560595.70733416511</v>
      </c>
      <c r="BU21" s="52">
        <f t="shared" si="106"/>
        <v>-58595.707334165112</v>
      </c>
      <c r="BV21" s="54">
        <f t="shared" si="107"/>
        <v>0.8954759971088454</v>
      </c>
      <c r="BW21" s="54">
        <f t="shared" si="108"/>
        <v>1.0658436213991771</v>
      </c>
      <c r="BY21" s="52">
        <v>316700</v>
      </c>
      <c r="BZ21" s="52">
        <v>384888.8120437839</v>
      </c>
      <c r="CA21" s="52">
        <f t="shared" si="109"/>
        <v>-68188.812043783895</v>
      </c>
      <c r="CB21" s="54">
        <f t="shared" si="110"/>
        <v>0.82283503726258755</v>
      </c>
      <c r="CC21" s="54">
        <f t="shared" si="111"/>
        <v>0.25840892925969627</v>
      </c>
      <c r="CE21" s="52">
        <v>685300</v>
      </c>
      <c r="CF21" s="52">
        <v>445822.7132171042</v>
      </c>
      <c r="CG21" s="52">
        <f t="shared" si="112"/>
        <v>239477.2867828958</v>
      </c>
      <c r="CH21" s="54">
        <f t="shared" si="113"/>
        <v>1.5371581116960196</v>
      </c>
      <c r="CI21" s="54">
        <f t="shared" si="114"/>
        <v>3.3532106909417658E-2</v>
      </c>
      <c r="CK21" s="52">
        <v>401600</v>
      </c>
      <c r="CL21" s="52">
        <v>366282.43757947028</v>
      </c>
      <c r="CM21" s="52">
        <f t="shared" si="115"/>
        <v>35317.562420529721</v>
      </c>
      <c r="CN21" s="54">
        <f t="shared" si="116"/>
        <v>1.0964216648057745</v>
      </c>
      <c r="CO21" s="54">
        <f t="shared" si="117"/>
        <v>0.15249295475546831</v>
      </c>
      <c r="CQ21" s="52">
        <v>810700</v>
      </c>
      <c r="CR21" s="52">
        <v>690179.7277074497</v>
      </c>
      <c r="CS21" s="52">
        <f t="shared" si="118"/>
        <v>120520.2722925503</v>
      </c>
      <c r="CT21" s="54">
        <f t="shared" si="119"/>
        <v>1.1746215767491159</v>
      </c>
      <c r="CU21" s="54">
        <f t="shared" si="120"/>
        <v>0.8802633806704192</v>
      </c>
      <c r="CW21" s="52">
        <v>529200</v>
      </c>
      <c r="CX21" s="52">
        <v>426209.70837250986</v>
      </c>
      <c r="CY21" s="52">
        <f t="shared" si="121"/>
        <v>102990.29162749014</v>
      </c>
      <c r="CZ21" s="54">
        <f t="shared" si="122"/>
        <v>1.241642293932629</v>
      </c>
      <c r="DA21" s="54">
        <f t="shared" si="123"/>
        <v>0.54415819743165517</v>
      </c>
      <c r="DC21" s="46"/>
    </row>
    <row r="22" spans="1:107" s="49" customFormat="1" ht="15" hidden="1" customHeight="1" outlineLevel="1" x14ac:dyDescent="0.2">
      <c r="A22" s="41"/>
      <c r="B22" s="51" t="s">
        <v>47</v>
      </c>
      <c r="C22" s="42"/>
      <c r="D22" s="52">
        <f t="shared" si="82"/>
        <v>545800</v>
      </c>
      <c r="E22" s="52">
        <f t="shared" si="82"/>
        <v>734286.1840539421</v>
      </c>
      <c r="F22" s="52">
        <f t="shared" si="70"/>
        <v>-188486.1840539421</v>
      </c>
      <c r="G22" s="53">
        <f t="shared" si="71"/>
        <v>0.74330691745645661</v>
      </c>
      <c r="H22" s="54">
        <f t="shared" si="83"/>
        <v>1.6755767709635272E-3</v>
      </c>
      <c r="I22" s="55"/>
      <c r="J22" s="52">
        <f t="shared" si="84"/>
        <v>331900</v>
      </c>
      <c r="K22" s="52">
        <f t="shared" si="84"/>
        <v>435114.59199297812</v>
      </c>
      <c r="L22" s="52">
        <f t="shared" si="72"/>
        <v>-103214.59199297812</v>
      </c>
      <c r="M22" s="53">
        <f t="shared" si="73"/>
        <v>0.76278756471894238</v>
      </c>
      <c r="N22" s="53">
        <f>IFERROR(J22/J30-1,0)</f>
        <v>-0.61168206366588973</v>
      </c>
      <c r="O22" s="55"/>
      <c r="P22" s="52">
        <f t="shared" si="85"/>
        <v>527500</v>
      </c>
      <c r="Q22" s="52">
        <f t="shared" si="85"/>
        <v>503139.49646232428</v>
      </c>
      <c r="R22" s="52">
        <f t="shared" si="74"/>
        <v>24360.503537675715</v>
      </c>
      <c r="S22" s="53">
        <f t="shared" si="75"/>
        <v>1.0484169970931707</v>
      </c>
      <c r="T22" s="53">
        <f>IFERROR(P22/P30-1,0)</f>
        <v>-0.16976725152825778</v>
      </c>
      <c r="U22" s="55"/>
      <c r="V22" s="52">
        <f t="shared" si="86"/>
        <v>750700</v>
      </c>
      <c r="W22" s="52">
        <f t="shared" si="86"/>
        <v>647028.03058200737</v>
      </c>
      <c r="X22" s="52">
        <f t="shared" si="76"/>
        <v>103671.96941799263</v>
      </c>
      <c r="Y22" s="53">
        <f t="shared" si="77"/>
        <v>1.1602279414768766</v>
      </c>
      <c r="Z22" s="53">
        <f>IFERROR(V22/V30-1,0)</f>
        <v>0.11769189997200935</v>
      </c>
      <c r="AA22" s="55"/>
      <c r="AB22" s="52">
        <f t="shared" si="87"/>
        <v>2155900</v>
      </c>
      <c r="AC22" s="52">
        <f t="shared" si="78"/>
        <v>2319568.3030912518</v>
      </c>
      <c r="AD22" s="52">
        <f t="shared" si="79"/>
        <v>-163668.30309125176</v>
      </c>
      <c r="AE22" s="53">
        <f t="shared" si="80"/>
        <v>0.92944018812762119</v>
      </c>
      <c r="AF22" s="53">
        <f>IFERROR(AB22/AB30-1,0)</f>
        <v>-0.23488517599344438</v>
      </c>
      <c r="AH22" s="21" t="s">
        <v>47</v>
      </c>
      <c r="AI22" s="52">
        <v>225100</v>
      </c>
      <c r="AJ22" s="52">
        <v>342696.39748732577</v>
      </c>
      <c r="AK22" s="52">
        <f t="shared" si="88"/>
        <v>-117596.39748732577</v>
      </c>
      <c r="AL22" s="54">
        <f t="shared" si="89"/>
        <v>0.65684962447942008</v>
      </c>
      <c r="AM22" s="54">
        <f t="shared" si="90"/>
        <v>0.51692813628767054</v>
      </c>
      <c r="AO22" s="52">
        <v>124500</v>
      </c>
      <c r="AP22" s="52">
        <v>208795.18299704199</v>
      </c>
      <c r="AQ22" s="52">
        <f t="shared" si="91"/>
        <v>-84295.182997041993</v>
      </c>
      <c r="AR22" s="54">
        <f t="shared" si="92"/>
        <v>0.59627812391516621</v>
      </c>
      <c r="AS22" s="54">
        <f t="shared" si="93"/>
        <v>4.5993706124425326E-3</v>
      </c>
      <c r="AU22" s="52">
        <v>196200</v>
      </c>
      <c r="AV22" s="52">
        <v>182794.60356957425</v>
      </c>
      <c r="AW22" s="52">
        <f t="shared" si="94"/>
        <v>13405.396430425753</v>
      </c>
      <c r="AX22" s="54">
        <f t="shared" si="95"/>
        <v>1.073335843447498</v>
      </c>
      <c r="AY22" s="54">
        <f t="shared" si="96"/>
        <v>-0.28017170216278686</v>
      </c>
      <c r="BA22" s="52">
        <v>116300</v>
      </c>
      <c r="BB22" s="52">
        <v>175278.68222124455</v>
      </c>
      <c r="BC22" s="52">
        <f t="shared" si="97"/>
        <v>-58978.682221244555</v>
      </c>
      <c r="BD22" s="54">
        <f t="shared" si="98"/>
        <v>0.66351480126488493</v>
      </c>
      <c r="BE22" s="54">
        <f t="shared" si="99"/>
        <v>0.10192054423315611</v>
      </c>
      <c r="BG22" s="52">
        <v>99900</v>
      </c>
      <c r="BH22" s="52">
        <v>155482.82791025194</v>
      </c>
      <c r="BI22" s="52">
        <f t="shared" si="100"/>
        <v>-55582.827910251945</v>
      </c>
      <c r="BJ22" s="54">
        <f t="shared" si="101"/>
        <v>0.64251468372870379</v>
      </c>
      <c r="BK22" s="54">
        <f t="shared" si="102"/>
        <v>9.2412164157071208E-2</v>
      </c>
      <c r="BM22" s="52">
        <v>115700</v>
      </c>
      <c r="BN22" s="52">
        <v>104353.08186148165</v>
      </c>
      <c r="BO22" s="52">
        <f t="shared" si="103"/>
        <v>11346.918138518347</v>
      </c>
      <c r="BP22" s="54">
        <f t="shared" si="104"/>
        <v>1.108735822039068</v>
      </c>
      <c r="BQ22" s="54">
        <f t="shared" si="105"/>
        <v>0.17951697913162268</v>
      </c>
      <c r="BS22" s="52">
        <v>268900</v>
      </c>
      <c r="BT22" s="52">
        <v>300287.22251425695</v>
      </c>
      <c r="BU22" s="52">
        <f t="shared" si="106"/>
        <v>-31387.222514256951</v>
      </c>
      <c r="BV22" s="54">
        <f t="shared" si="107"/>
        <v>0.89547599710884551</v>
      </c>
      <c r="BW22" s="54">
        <f t="shared" si="108"/>
        <v>0.62573608541613757</v>
      </c>
      <c r="BY22" s="52">
        <v>61300</v>
      </c>
      <c r="BZ22" s="52">
        <v>74498.529138882062</v>
      </c>
      <c r="CA22" s="52">
        <f t="shared" si="109"/>
        <v>-13198.529138882062</v>
      </c>
      <c r="CB22" s="54">
        <f t="shared" si="110"/>
        <v>0.82283503726258778</v>
      </c>
      <c r="CC22" s="54">
        <f t="shared" si="111"/>
        <v>-0.14775886998109222</v>
      </c>
      <c r="CE22" s="52">
        <v>197300</v>
      </c>
      <c r="CF22" s="52">
        <v>128353.74480918527</v>
      </c>
      <c r="CG22" s="52">
        <f t="shared" si="112"/>
        <v>68946.255190814729</v>
      </c>
      <c r="CH22" s="54">
        <f t="shared" si="113"/>
        <v>1.5371581116960196</v>
      </c>
      <c r="CI22" s="54">
        <f t="shared" si="114"/>
        <v>-0.18914698098009242</v>
      </c>
      <c r="CK22" s="52">
        <v>330600</v>
      </c>
      <c r="CL22" s="52">
        <v>301526.32934206398</v>
      </c>
      <c r="CM22" s="52">
        <f t="shared" si="115"/>
        <v>29073.670657936018</v>
      </c>
      <c r="CN22" s="54">
        <f t="shared" si="116"/>
        <v>1.0964216648057743</v>
      </c>
      <c r="CO22" s="54">
        <f t="shared" si="117"/>
        <v>3.7459086993970718</v>
      </c>
      <c r="CQ22" s="52">
        <v>155800</v>
      </c>
      <c r="CR22" s="52">
        <v>132638.4625346252</v>
      </c>
      <c r="CS22" s="52">
        <f t="shared" si="118"/>
        <v>23161.5374653748</v>
      </c>
      <c r="CT22" s="54">
        <f t="shared" si="119"/>
        <v>1.1746215767491159</v>
      </c>
      <c r="CU22" s="54">
        <f t="shared" si="120"/>
        <v>0.22983170724006197</v>
      </c>
      <c r="CW22" s="52">
        <v>264300</v>
      </c>
      <c r="CX22" s="52">
        <v>212863.23870531816</v>
      </c>
      <c r="CY22" s="52">
        <f t="shared" si="121"/>
        <v>51436.761294681841</v>
      </c>
      <c r="CZ22" s="54">
        <f t="shared" si="122"/>
        <v>1.2416422939326288</v>
      </c>
      <c r="DA22" s="54">
        <f t="shared" si="123"/>
        <v>-6.9320318607255293E-2</v>
      </c>
      <c r="DC22" s="46"/>
    </row>
    <row r="23" spans="1:107" s="49" customFormat="1" ht="15" hidden="1" customHeight="1" outlineLevel="1" thickBot="1" x14ac:dyDescent="0.25">
      <c r="A23" s="41"/>
      <c r="B23" s="42" t="s">
        <v>49</v>
      </c>
      <c r="D23" s="43">
        <f t="shared" si="82"/>
        <v>784500</v>
      </c>
      <c r="E23" s="43">
        <f t="shared" si="82"/>
        <v>911446.04415094224</v>
      </c>
      <c r="F23" s="43">
        <f t="shared" si="70"/>
        <v>-126946.04415094224</v>
      </c>
      <c r="G23" s="44">
        <f t="shared" si="71"/>
        <v>0.86072017650896837</v>
      </c>
      <c r="H23" s="45">
        <f t="shared" si="83"/>
        <v>0.10548854984421707</v>
      </c>
      <c r="I23" s="46"/>
      <c r="J23" s="43">
        <f t="shared" si="84"/>
        <v>666600</v>
      </c>
      <c r="K23" s="43">
        <f t="shared" si="84"/>
        <v>803169.07954733889</v>
      </c>
      <c r="L23" s="43">
        <f t="shared" si="72"/>
        <v>-136569.07954733889</v>
      </c>
      <c r="M23" s="44">
        <f t="shared" si="73"/>
        <v>0.82996222959142252</v>
      </c>
      <c r="N23" s="45">
        <f t="shared" ref="N23" si="125">IFERROR(J23/J34-1,0)</f>
        <v>-9.2453724125537096E-2</v>
      </c>
      <c r="O23" s="46"/>
      <c r="P23" s="43">
        <f t="shared" si="85"/>
        <v>816400</v>
      </c>
      <c r="Q23" s="43">
        <f t="shared" si="85"/>
        <v>728109.63205663615</v>
      </c>
      <c r="R23" s="43">
        <f t="shared" si="74"/>
        <v>88290.367943363846</v>
      </c>
      <c r="S23" s="44">
        <f t="shared" si="75"/>
        <v>1.1212597170208787</v>
      </c>
      <c r="T23" s="45">
        <f t="shared" ref="T23" si="126">IFERROR(P23/P34-1,0)</f>
        <v>2.1176529450761095E-2</v>
      </c>
      <c r="U23" s="46"/>
      <c r="V23" s="43">
        <f t="shared" si="86"/>
        <v>789900</v>
      </c>
      <c r="W23" s="43">
        <f t="shared" si="86"/>
        <v>631784.07772616157</v>
      </c>
      <c r="X23" s="43">
        <f t="shared" si="76"/>
        <v>158115.92227383843</v>
      </c>
      <c r="Y23" s="44">
        <f t="shared" si="77"/>
        <v>1.2502689254894006</v>
      </c>
      <c r="Z23" s="45">
        <f t="shared" ref="Z23" si="127">IFERROR(V23/V34-1,0)</f>
        <v>0.10615379444780526</v>
      </c>
      <c r="AA23" s="46"/>
      <c r="AB23" s="43">
        <f t="shared" si="87"/>
        <v>3057400</v>
      </c>
      <c r="AC23" s="43">
        <f t="shared" si="78"/>
        <v>3074508.833481079</v>
      </c>
      <c r="AD23" s="43">
        <f t="shared" si="79"/>
        <v>-17108.833481078967</v>
      </c>
      <c r="AE23" s="44">
        <f t="shared" si="80"/>
        <v>0.99443526286385464</v>
      </c>
      <c r="AF23" s="45">
        <f t="shared" ref="AF23" si="128">IFERROR(AB23/AB34-1,0)</f>
        <v>3.3703382509809199E-2</v>
      </c>
      <c r="AH23" s="8" t="s">
        <v>49</v>
      </c>
      <c r="AI23" s="43">
        <v>131600</v>
      </c>
      <c r="AJ23" s="43">
        <v>200350.27058788127</v>
      </c>
      <c r="AK23" s="43">
        <f t="shared" si="88"/>
        <v>-68750.27058788127</v>
      </c>
      <c r="AL23" s="45">
        <f t="shared" si="89"/>
        <v>0.65684962447941997</v>
      </c>
      <c r="AM23" s="45">
        <f t="shared" si="90"/>
        <v>-3.4071725312311951E-2</v>
      </c>
      <c r="AO23" s="43">
        <v>208500</v>
      </c>
      <c r="AP23" s="43">
        <v>311438.69557448151</v>
      </c>
      <c r="AQ23" s="43">
        <f t="shared" si="91"/>
        <v>-102938.69557448151</v>
      </c>
      <c r="AR23" s="45">
        <f t="shared" si="92"/>
        <v>0.66947364910901574</v>
      </c>
      <c r="AS23" s="45">
        <f t="shared" si="93"/>
        <v>0.41978713407284829</v>
      </c>
      <c r="AU23" s="43">
        <v>444400</v>
      </c>
      <c r="AV23" s="43">
        <v>399657.07798857952</v>
      </c>
      <c r="AW23" s="43">
        <f t="shared" si="94"/>
        <v>44742.92201142048</v>
      </c>
      <c r="AX23" s="45">
        <f t="shared" si="95"/>
        <v>1.1119532831411509</v>
      </c>
      <c r="AY23" s="45">
        <f t="shared" si="96"/>
        <v>4.1857150225298012E-2</v>
      </c>
      <c r="BA23" s="43">
        <v>95900</v>
      </c>
      <c r="BB23" s="43">
        <v>135345.45135172707</v>
      </c>
      <c r="BC23" s="43">
        <f t="shared" si="97"/>
        <v>-39445.451351727068</v>
      </c>
      <c r="BD23" s="45">
        <f t="shared" si="98"/>
        <v>0.70855724401687681</v>
      </c>
      <c r="BE23" s="45">
        <f t="shared" si="99"/>
        <v>-0.69414863929631865</v>
      </c>
      <c r="BG23" s="43">
        <v>205200</v>
      </c>
      <c r="BH23" s="43">
        <v>347032.27887946507</v>
      </c>
      <c r="BI23" s="43">
        <f t="shared" si="100"/>
        <v>-141832.27887946507</v>
      </c>
      <c r="BJ23" s="45">
        <f t="shared" si="101"/>
        <v>0.59129946258190069</v>
      </c>
      <c r="BK23" s="45">
        <f t="shared" si="102"/>
        <v>-0.1255321597054424</v>
      </c>
      <c r="BM23" s="43">
        <v>365500</v>
      </c>
      <c r="BN23" s="43">
        <v>320791.34931614675</v>
      </c>
      <c r="BO23" s="43">
        <f t="shared" si="103"/>
        <v>44708.650683853251</v>
      </c>
      <c r="BP23" s="45">
        <f t="shared" si="104"/>
        <v>1.1393698763360103</v>
      </c>
      <c r="BQ23" s="45">
        <f t="shared" si="105"/>
        <v>0.96188942565754165</v>
      </c>
      <c r="BS23" s="43">
        <v>133800</v>
      </c>
      <c r="BT23" s="43">
        <v>142265.89343910752</v>
      </c>
      <c r="BU23" s="43">
        <f t="shared" si="106"/>
        <v>-8465.8934391075163</v>
      </c>
      <c r="BV23" s="45">
        <f t="shared" si="107"/>
        <v>0.94049245933473802</v>
      </c>
      <c r="BW23" s="45">
        <f t="shared" si="108"/>
        <v>-0.4206061550852852</v>
      </c>
      <c r="BY23" s="43">
        <v>265900</v>
      </c>
      <c r="BZ23" s="43">
        <v>287013.35884619493</v>
      </c>
      <c r="CA23" s="43">
        <f t="shared" si="109"/>
        <v>-21113.358846194926</v>
      </c>
      <c r="CB23" s="45">
        <f t="shared" si="110"/>
        <v>0.92643771380164508</v>
      </c>
      <c r="CC23" s="45">
        <f t="shared" si="111"/>
        <v>4.4120880846919786E-2</v>
      </c>
      <c r="CE23" s="43">
        <v>416700</v>
      </c>
      <c r="CF23" s="43">
        <v>298830.37977133371</v>
      </c>
      <c r="CG23" s="43">
        <f t="shared" si="112"/>
        <v>117869.62022866629</v>
      </c>
      <c r="CH23" s="45">
        <f t="shared" si="113"/>
        <v>1.3944365372719487</v>
      </c>
      <c r="CI23" s="45">
        <f t="shared" si="114"/>
        <v>0.32759856630824369</v>
      </c>
      <c r="CK23" s="43">
        <v>273600</v>
      </c>
      <c r="CL23" s="43">
        <v>237614.4000170893</v>
      </c>
      <c r="CM23" s="43">
        <f t="shared" si="115"/>
        <v>35985.599982910702</v>
      </c>
      <c r="CN23" s="45">
        <f t="shared" si="116"/>
        <v>1.1514453668646454</v>
      </c>
      <c r="CO23" s="45">
        <f t="shared" si="117"/>
        <v>0.46796078999468826</v>
      </c>
      <c r="CQ23" s="43">
        <v>151100</v>
      </c>
      <c r="CR23" s="43">
        <v>122744.99430709209</v>
      </c>
      <c r="CS23" s="43">
        <f t="shared" si="118"/>
        <v>28355.005692907915</v>
      </c>
      <c r="CT23" s="45">
        <f t="shared" si="119"/>
        <v>1.2310074301031564</v>
      </c>
      <c r="CU23" s="45">
        <f t="shared" si="120"/>
        <v>-0.23201642702123004</v>
      </c>
      <c r="CW23" s="43">
        <v>365200</v>
      </c>
      <c r="CX23" s="43">
        <v>271424.68340198015</v>
      </c>
      <c r="CY23" s="43">
        <f t="shared" si="121"/>
        <v>93775.316598019854</v>
      </c>
      <c r="CZ23" s="45">
        <f t="shared" si="122"/>
        <v>1.3454929574667258</v>
      </c>
      <c r="DA23" s="45">
        <f t="shared" si="123"/>
        <v>0.10343660678136124</v>
      </c>
      <c r="DC23" s="46"/>
    </row>
    <row r="24" spans="1:107" s="49" customFormat="1" ht="15" hidden="1" customHeight="1" outlineLevel="1" x14ac:dyDescent="0.2">
      <c r="A24" s="61"/>
      <c r="B24" s="62" t="s">
        <v>62</v>
      </c>
      <c r="C24" s="63"/>
      <c r="D24" s="64">
        <f t="shared" si="82"/>
        <v>5844800</v>
      </c>
      <c r="E24" s="64">
        <f t="shared" si="82"/>
        <v>6926104.0113350935</v>
      </c>
      <c r="F24" s="64">
        <f t="shared" si="70"/>
        <v>-1081304.0113350935</v>
      </c>
      <c r="G24" s="65">
        <f t="shared" si="71"/>
        <v>0.84387990570666316</v>
      </c>
      <c r="H24" s="65">
        <f t="shared" si="83"/>
        <v>0.11173119112806251</v>
      </c>
      <c r="I24" s="66"/>
      <c r="J24" s="64">
        <f t="shared" si="84"/>
        <v>5632500</v>
      </c>
      <c r="K24" s="64">
        <f t="shared" si="84"/>
        <v>6958626.1399143841</v>
      </c>
      <c r="L24" s="64">
        <f t="shared" si="72"/>
        <v>-1326126.1399143841</v>
      </c>
      <c r="M24" s="65">
        <f t="shared" si="73"/>
        <v>0.80942701716538834</v>
      </c>
      <c r="N24" s="65">
        <f>IFERROR(J24/J35-1,0)</f>
        <v>5.0043595684838182E-2</v>
      </c>
      <c r="O24" s="66"/>
      <c r="P24" s="64">
        <f t="shared" si="85"/>
        <v>6126400</v>
      </c>
      <c r="Q24" s="64">
        <f t="shared" si="85"/>
        <v>5669407.6052408367</v>
      </c>
      <c r="R24" s="64">
        <f t="shared" si="74"/>
        <v>456992.39475916326</v>
      </c>
      <c r="S24" s="65">
        <f t="shared" si="75"/>
        <v>1.0806067276476499</v>
      </c>
      <c r="T24" s="65">
        <f>IFERROR(P24/P35-1,0)</f>
        <v>0.11706988688536901</v>
      </c>
      <c r="U24" s="66"/>
      <c r="V24" s="64">
        <f t="shared" si="86"/>
        <v>7801100</v>
      </c>
      <c r="W24" s="64">
        <f t="shared" si="86"/>
        <v>6070077.0647529056</v>
      </c>
      <c r="X24" s="64">
        <f t="shared" si="76"/>
        <v>1731022.9352470944</v>
      </c>
      <c r="Y24" s="65">
        <f t="shared" si="77"/>
        <v>1.2851731397775192</v>
      </c>
      <c r="Z24" s="65">
        <f>IFERROR(V24/V35-1,0)</f>
        <v>0.41630088591652892</v>
      </c>
      <c r="AA24" s="66"/>
      <c r="AB24" s="64">
        <f t="shared" si="87"/>
        <v>25404800</v>
      </c>
      <c r="AC24" s="64">
        <f t="shared" si="78"/>
        <v>25624214.821243219</v>
      </c>
      <c r="AD24" s="64">
        <f t="shared" si="79"/>
        <v>-219414.82124321908</v>
      </c>
      <c r="AE24" s="65">
        <f t="shared" si="80"/>
        <v>0.9914372080169529</v>
      </c>
      <c r="AF24" s="65">
        <f>IFERROR(AB24/AB35-1,0)</f>
        <v>0.17539295817252221</v>
      </c>
      <c r="AH24" s="25" t="s">
        <v>62</v>
      </c>
      <c r="AI24" s="64">
        <f>AI17+AI20+AI23</f>
        <v>1282800</v>
      </c>
      <c r="AJ24" s="64">
        <f>AJ17+AJ20+AJ23</f>
        <v>1959871.4756490621</v>
      </c>
      <c r="AK24" s="64">
        <f t="shared" si="88"/>
        <v>-677071.47564906208</v>
      </c>
      <c r="AL24" s="65">
        <f t="shared" si="89"/>
        <v>0.65453271601657836</v>
      </c>
      <c r="AM24" s="65">
        <f t="shared" si="90"/>
        <v>2.3725729608082613E-2</v>
      </c>
      <c r="AO24" s="64">
        <f t="shared" ref="AO24:CX24" si="129">AO17+AO20+AO23</f>
        <v>1602600</v>
      </c>
      <c r="AP24" s="64">
        <f>AP17+AP20+AP23</f>
        <v>2406032.2567016259</v>
      </c>
      <c r="AQ24" s="64">
        <f t="shared" si="91"/>
        <v>-803432.25670162588</v>
      </c>
      <c r="AR24" s="65">
        <f t="shared" si="92"/>
        <v>0.66607585810049252</v>
      </c>
      <c r="AS24" s="65">
        <f t="shared" si="93"/>
        <v>0.15750220471451382</v>
      </c>
      <c r="AU24" s="64">
        <f t="shared" si="129"/>
        <v>2959400</v>
      </c>
      <c r="AV24" s="64">
        <f>AV17+AV20+AV23</f>
        <v>2560200.2789844046</v>
      </c>
      <c r="AW24" s="64">
        <f t="shared" si="94"/>
        <v>399199.72101559537</v>
      </c>
      <c r="AX24" s="65">
        <f t="shared" si="95"/>
        <v>1.1559251923736029</v>
      </c>
      <c r="AY24" s="65">
        <f t="shared" si="96"/>
        <v>0.12963554615019635</v>
      </c>
      <c r="BA24" s="64">
        <f t="shared" si="129"/>
        <v>1471300</v>
      </c>
      <c r="BB24" s="64">
        <f>BB17+BB20+BB23</f>
        <v>2081067.6835428651</v>
      </c>
      <c r="BC24" s="64">
        <f t="shared" si="97"/>
        <v>-609767.6835428651</v>
      </c>
      <c r="BD24" s="65">
        <f t="shared" si="98"/>
        <v>0.70699286315148557</v>
      </c>
      <c r="BE24" s="65">
        <f t="shared" si="99"/>
        <v>-0.10881181773799442</v>
      </c>
      <c r="BG24" s="64">
        <f t="shared" si="129"/>
        <v>1615200</v>
      </c>
      <c r="BH24" s="64">
        <f>BH17+BH20+BH23</f>
        <v>2687582.5169556313</v>
      </c>
      <c r="BI24" s="64">
        <f t="shared" si="100"/>
        <v>-1072382.5169556313</v>
      </c>
      <c r="BJ24" s="65">
        <f t="shared" si="101"/>
        <v>0.60098619849247403</v>
      </c>
      <c r="BK24" s="65">
        <f t="shared" si="102"/>
        <v>-1.3762266148635405E-2</v>
      </c>
      <c r="BM24" s="64">
        <f t="shared" si="129"/>
        <v>2546000</v>
      </c>
      <c r="BN24" s="64">
        <f>BN17+BN20+BN23</f>
        <v>2189975.9394158875</v>
      </c>
      <c r="BO24" s="64">
        <f t="shared" si="103"/>
        <v>356024.06058411254</v>
      </c>
      <c r="BP24" s="65">
        <f t="shared" si="104"/>
        <v>1.1625698502783879</v>
      </c>
      <c r="BQ24" s="65">
        <f t="shared" si="105"/>
        <v>0.22676210933697982</v>
      </c>
      <c r="BS24" s="64">
        <f t="shared" si="129"/>
        <v>1776500</v>
      </c>
      <c r="BT24" s="64">
        <f>BT17+BT20+BT23</f>
        <v>1872436.7339185455</v>
      </c>
      <c r="BU24" s="64">
        <f t="shared" si="106"/>
        <v>-95936.733918545535</v>
      </c>
      <c r="BV24" s="65">
        <f t="shared" si="107"/>
        <v>0.94876369803012051</v>
      </c>
      <c r="BW24" s="65">
        <f t="shared" si="108"/>
        <v>0.22307041966496199</v>
      </c>
      <c r="BY24" s="64">
        <f t="shared" si="129"/>
        <v>1856200</v>
      </c>
      <c r="BZ24" s="64">
        <f>BZ17+BZ20+BZ23</f>
        <v>1961290.9871245399</v>
      </c>
      <c r="CA24" s="64">
        <f t="shared" si="109"/>
        <v>-105090.98712453991</v>
      </c>
      <c r="CB24" s="65">
        <f t="shared" si="110"/>
        <v>0.94641744248332349</v>
      </c>
      <c r="CC24" s="65">
        <f t="shared" si="111"/>
        <v>0.23523336474321099</v>
      </c>
      <c r="CE24" s="64">
        <f t="shared" si="129"/>
        <v>2493700</v>
      </c>
      <c r="CF24" s="64">
        <f>CF17+CF20+CF23</f>
        <v>1835679.8841977513</v>
      </c>
      <c r="CG24" s="64">
        <f t="shared" si="112"/>
        <v>658020.11580224871</v>
      </c>
      <c r="CH24" s="65">
        <f t="shared" si="113"/>
        <v>1.3584612554001068</v>
      </c>
      <c r="CI24" s="65">
        <f t="shared" si="114"/>
        <v>-1.4014227738713192E-2</v>
      </c>
      <c r="CK24" s="64">
        <f t="shared" si="129"/>
        <v>2169600</v>
      </c>
      <c r="CL24" s="64">
        <f>CL17+CL20+CL23</f>
        <v>1891858.5932614477</v>
      </c>
      <c r="CM24" s="64">
        <f t="shared" si="115"/>
        <v>277741.40673855226</v>
      </c>
      <c r="CN24" s="65">
        <f t="shared" si="116"/>
        <v>1.1468087560707925</v>
      </c>
      <c r="CO24" s="65">
        <f t="shared" si="117"/>
        <v>0.53849426681132595</v>
      </c>
      <c r="CQ24" s="64">
        <f t="shared" si="129"/>
        <v>2640600</v>
      </c>
      <c r="CR24" s="64">
        <f>CR17+CR20+CR23</f>
        <v>2041306.3787588163</v>
      </c>
      <c r="CS24" s="64">
        <f t="shared" si="118"/>
        <v>599293.62124118372</v>
      </c>
      <c r="CT24" s="65">
        <f t="shared" si="119"/>
        <v>1.2935833775259031</v>
      </c>
      <c r="CU24" s="65">
        <f t="shared" si="120"/>
        <v>0.59756934235028902</v>
      </c>
      <c r="CW24" s="64">
        <f t="shared" si="129"/>
        <v>2990900</v>
      </c>
      <c r="CX24" s="64">
        <f t="shared" si="129"/>
        <v>2136912.0927326418</v>
      </c>
      <c r="CY24" s="64">
        <f t="shared" si="121"/>
        <v>853987.90726735815</v>
      </c>
      <c r="CZ24" s="65">
        <f t="shared" si="122"/>
        <v>1.3996364240586494</v>
      </c>
      <c r="DA24" s="65">
        <f t="shared" si="123"/>
        <v>0.22327948842221934</v>
      </c>
      <c r="DC24" s="66"/>
    </row>
    <row r="25" spans="1:107" ht="24.95" customHeight="1" collapsed="1" x14ac:dyDescent="0.2"/>
    <row r="26" spans="1:107" ht="15" customHeight="1" x14ac:dyDescent="0.2">
      <c r="A26" s="30">
        <v>2020</v>
      </c>
      <c r="B26" s="32" t="s">
        <v>4</v>
      </c>
      <c r="C26" s="33"/>
      <c r="D26" s="69" t="s">
        <v>66</v>
      </c>
      <c r="E26" s="35" t="str">
        <f>D26</f>
        <v>Q1 2020</v>
      </c>
      <c r="F26" s="35" t="str">
        <f t="shared" ref="F26:H26" si="130">E26</f>
        <v>Q1 2020</v>
      </c>
      <c r="G26" s="35" t="str">
        <f t="shared" si="130"/>
        <v>Q1 2020</v>
      </c>
      <c r="H26" s="35" t="str">
        <f t="shared" si="130"/>
        <v>Q1 2020</v>
      </c>
      <c r="I26" s="36"/>
      <c r="J26" s="34" t="str">
        <f>"Q2 "&amp;RIGHT(D26,4)</f>
        <v>Q2 2020</v>
      </c>
      <c r="K26" s="35" t="str">
        <f>J26</f>
        <v>Q2 2020</v>
      </c>
      <c r="L26" s="35" t="str">
        <f t="shared" ref="L26:N26" si="131">K26</f>
        <v>Q2 2020</v>
      </c>
      <c r="M26" s="35" t="str">
        <f t="shared" si="131"/>
        <v>Q2 2020</v>
      </c>
      <c r="N26" s="35" t="str">
        <f t="shared" si="131"/>
        <v>Q2 2020</v>
      </c>
      <c r="O26" s="36"/>
      <c r="P26" s="34" t="str">
        <f>"Q3 "&amp;RIGHT(J26,4)</f>
        <v>Q3 2020</v>
      </c>
      <c r="Q26" s="35" t="str">
        <f>P26</f>
        <v>Q3 2020</v>
      </c>
      <c r="R26" s="35" t="str">
        <f t="shared" ref="R26:T26" si="132">Q26</f>
        <v>Q3 2020</v>
      </c>
      <c r="S26" s="35" t="str">
        <f t="shared" si="132"/>
        <v>Q3 2020</v>
      </c>
      <c r="T26" s="35" t="str">
        <f t="shared" si="132"/>
        <v>Q3 2020</v>
      </c>
      <c r="U26" s="36"/>
      <c r="V26" s="34" t="str">
        <f>"Q4 "&amp;RIGHT(P26,4)</f>
        <v>Q4 2020</v>
      </c>
      <c r="W26" s="35" t="str">
        <f>V26</f>
        <v>Q4 2020</v>
      </c>
      <c r="X26" s="35" t="str">
        <f t="shared" ref="X26:Z26" si="133">W26</f>
        <v>Q4 2020</v>
      </c>
      <c r="Y26" s="35" t="str">
        <f t="shared" si="133"/>
        <v>Q4 2020</v>
      </c>
      <c r="Z26" s="35" t="str">
        <f t="shared" si="133"/>
        <v>Q4 2020</v>
      </c>
      <c r="AA26" s="36"/>
      <c r="AB26" s="34" t="s">
        <v>67</v>
      </c>
      <c r="AC26" s="35" t="str">
        <f>AB26</f>
        <v>FY 2020</v>
      </c>
      <c r="AD26" s="35" t="str">
        <f t="shared" ref="AD26:AF26" si="134">AC26</f>
        <v>FY 2020</v>
      </c>
      <c r="AE26" s="35" t="str">
        <f t="shared" si="134"/>
        <v>FY 2020</v>
      </c>
      <c r="AF26" s="35" t="str">
        <f t="shared" si="134"/>
        <v>FY 2020</v>
      </c>
      <c r="AH26" s="32" t="s">
        <v>4</v>
      </c>
      <c r="AI26" s="34">
        <v>43831</v>
      </c>
      <c r="AJ26" s="34"/>
      <c r="AK26" s="34"/>
      <c r="AL26" s="34"/>
      <c r="AM26" s="34"/>
      <c r="AO26" s="34">
        <f>EOMONTH(AI26,0)+1</f>
        <v>43862</v>
      </c>
      <c r="AP26" s="34"/>
      <c r="AQ26" s="34"/>
      <c r="AR26" s="34"/>
      <c r="AS26" s="34"/>
      <c r="AU26" s="34">
        <f>EOMONTH(AO26,0)+1</f>
        <v>43891</v>
      </c>
      <c r="AV26" s="34"/>
      <c r="AW26" s="34"/>
      <c r="AX26" s="34"/>
      <c r="AY26" s="34"/>
      <c r="BA26" s="34">
        <f>EOMONTH(AU26,0)+1</f>
        <v>43922</v>
      </c>
      <c r="BB26" s="34"/>
      <c r="BC26" s="34"/>
      <c r="BD26" s="34"/>
      <c r="BE26" s="34"/>
      <c r="BG26" s="34">
        <f>EOMONTH(BA26,0)+1</f>
        <v>43952</v>
      </c>
      <c r="BH26" s="34"/>
      <c r="BI26" s="34"/>
      <c r="BJ26" s="34"/>
      <c r="BK26" s="34"/>
      <c r="BM26" s="34">
        <f>EOMONTH(BG26,0)+1</f>
        <v>43983</v>
      </c>
      <c r="BN26" s="34"/>
      <c r="BO26" s="34"/>
      <c r="BP26" s="34"/>
      <c r="BQ26" s="34"/>
      <c r="BS26" s="34">
        <f>EOMONTH(BM26,0)+1</f>
        <v>44013</v>
      </c>
      <c r="BT26" s="34"/>
      <c r="BU26" s="34"/>
      <c r="BV26" s="34"/>
      <c r="BW26" s="34"/>
      <c r="BY26" s="34">
        <f>EOMONTH(BS26,0)+1</f>
        <v>44044</v>
      </c>
      <c r="BZ26" s="34"/>
      <c r="CA26" s="34"/>
      <c r="CB26" s="34"/>
      <c r="CC26" s="34"/>
      <c r="CE26" s="34">
        <f>EOMONTH(BY26,0)+1</f>
        <v>44075</v>
      </c>
      <c r="CF26" s="34"/>
      <c r="CG26" s="34"/>
      <c r="CH26" s="34"/>
      <c r="CI26" s="34"/>
      <c r="CK26" s="34">
        <f>EOMONTH(CE26,0)+1</f>
        <v>44105</v>
      </c>
      <c r="CL26" s="34"/>
      <c r="CM26" s="34"/>
      <c r="CN26" s="34"/>
      <c r="CO26" s="34"/>
      <c r="CQ26" s="34">
        <f>EOMONTH(CK26,0)+1</f>
        <v>44136</v>
      </c>
      <c r="CR26" s="34"/>
      <c r="CS26" s="34"/>
      <c r="CT26" s="34"/>
      <c r="CU26" s="34"/>
      <c r="CW26" s="34">
        <f>EOMONTH(CQ26,0)+1</f>
        <v>44166</v>
      </c>
      <c r="CX26" s="34"/>
      <c r="CY26" s="34"/>
      <c r="CZ26" s="34"/>
      <c r="DA26" s="34"/>
      <c r="DC26" s="36"/>
    </row>
    <row r="27" spans="1:107" ht="15" hidden="1" customHeight="1" outlineLevel="1" x14ac:dyDescent="0.2">
      <c r="B27" s="37" t="s">
        <v>60</v>
      </c>
      <c r="C27" s="38"/>
      <c r="D27" s="39" t="s">
        <v>41</v>
      </c>
      <c r="E27" s="39" t="s">
        <v>42</v>
      </c>
      <c r="F27" s="39" t="s">
        <v>43</v>
      </c>
      <c r="G27" s="39" t="s">
        <v>44</v>
      </c>
      <c r="H27" s="39" t="s">
        <v>61</v>
      </c>
      <c r="I27" s="40"/>
      <c r="J27" s="39" t="s">
        <v>41</v>
      </c>
      <c r="K27" s="39" t="s">
        <v>42</v>
      </c>
      <c r="L27" s="39" t="s">
        <v>43</v>
      </c>
      <c r="M27" s="39" t="s">
        <v>44</v>
      </c>
      <c r="N27" s="39" t="s">
        <v>61</v>
      </c>
      <c r="O27" s="40"/>
      <c r="P27" s="39" t="s">
        <v>41</v>
      </c>
      <c r="Q27" s="39" t="s">
        <v>42</v>
      </c>
      <c r="R27" s="39" t="s">
        <v>43</v>
      </c>
      <c r="S27" s="39" t="s">
        <v>44</v>
      </c>
      <c r="T27" s="39" t="s">
        <v>61</v>
      </c>
      <c r="U27" s="40"/>
      <c r="V27" s="39" t="s">
        <v>41</v>
      </c>
      <c r="W27" s="39" t="s">
        <v>42</v>
      </c>
      <c r="X27" s="39" t="s">
        <v>43</v>
      </c>
      <c r="Y27" s="39" t="s">
        <v>44</v>
      </c>
      <c r="Z27" s="39" t="s">
        <v>61</v>
      </c>
      <c r="AA27" s="40"/>
      <c r="AB27" s="39" t="s">
        <v>41</v>
      </c>
      <c r="AC27" s="39" t="s">
        <v>42</v>
      </c>
      <c r="AD27" s="39" t="s">
        <v>43</v>
      </c>
      <c r="AE27" s="39" t="s">
        <v>44</v>
      </c>
      <c r="AF27" s="39" t="s">
        <v>61</v>
      </c>
      <c r="AH27" s="37" t="s">
        <v>60</v>
      </c>
      <c r="AI27" s="39" t="s">
        <v>41</v>
      </c>
      <c r="AJ27" s="39" t="s">
        <v>42</v>
      </c>
      <c r="AK27" s="39" t="s">
        <v>43</v>
      </c>
      <c r="AL27" s="39" t="s">
        <v>44</v>
      </c>
      <c r="AM27" s="39" t="s">
        <v>61</v>
      </c>
      <c r="AO27" s="39" t="s">
        <v>41</v>
      </c>
      <c r="AP27" s="39" t="s">
        <v>42</v>
      </c>
      <c r="AQ27" s="39" t="s">
        <v>43</v>
      </c>
      <c r="AR27" s="39" t="s">
        <v>44</v>
      </c>
      <c r="AS27" s="39" t="s">
        <v>61</v>
      </c>
      <c r="AU27" s="39" t="s">
        <v>41</v>
      </c>
      <c r="AV27" s="39" t="s">
        <v>42</v>
      </c>
      <c r="AW27" s="39" t="s">
        <v>43</v>
      </c>
      <c r="AX27" s="39" t="s">
        <v>44</v>
      </c>
      <c r="AY27" s="39" t="s">
        <v>61</v>
      </c>
      <c r="BA27" s="39" t="s">
        <v>41</v>
      </c>
      <c r="BB27" s="39" t="s">
        <v>42</v>
      </c>
      <c r="BC27" s="39" t="s">
        <v>43</v>
      </c>
      <c r="BD27" s="39" t="s">
        <v>44</v>
      </c>
      <c r="BE27" s="39" t="s">
        <v>61</v>
      </c>
      <c r="BG27" s="39" t="s">
        <v>41</v>
      </c>
      <c r="BH27" s="39" t="s">
        <v>42</v>
      </c>
      <c r="BI27" s="39" t="s">
        <v>43</v>
      </c>
      <c r="BJ27" s="39" t="s">
        <v>44</v>
      </c>
      <c r="BK27" s="39" t="s">
        <v>61</v>
      </c>
      <c r="BM27" s="39" t="s">
        <v>41</v>
      </c>
      <c r="BN27" s="39" t="s">
        <v>42</v>
      </c>
      <c r="BO27" s="39" t="s">
        <v>43</v>
      </c>
      <c r="BP27" s="39" t="s">
        <v>44</v>
      </c>
      <c r="BQ27" s="39" t="s">
        <v>61</v>
      </c>
      <c r="BS27" s="39" t="s">
        <v>41</v>
      </c>
      <c r="BT27" s="39" t="s">
        <v>42</v>
      </c>
      <c r="BU27" s="39" t="s">
        <v>43</v>
      </c>
      <c r="BV27" s="39" t="s">
        <v>44</v>
      </c>
      <c r="BW27" s="39" t="s">
        <v>61</v>
      </c>
      <c r="BY27" s="39" t="s">
        <v>41</v>
      </c>
      <c r="BZ27" s="39" t="s">
        <v>42</v>
      </c>
      <c r="CA27" s="39" t="s">
        <v>43</v>
      </c>
      <c r="CB27" s="39" t="s">
        <v>44</v>
      </c>
      <c r="CC27" s="39" t="s">
        <v>61</v>
      </c>
      <c r="CE27" s="39" t="s">
        <v>41</v>
      </c>
      <c r="CF27" s="39" t="s">
        <v>42</v>
      </c>
      <c r="CG27" s="39" t="s">
        <v>43</v>
      </c>
      <c r="CH27" s="39" t="s">
        <v>44</v>
      </c>
      <c r="CI27" s="39" t="s">
        <v>61</v>
      </c>
      <c r="CK27" s="39" t="s">
        <v>41</v>
      </c>
      <c r="CL27" s="39" t="s">
        <v>42</v>
      </c>
      <c r="CM27" s="39" t="s">
        <v>43</v>
      </c>
      <c r="CN27" s="39" t="s">
        <v>44</v>
      </c>
      <c r="CO27" s="39" t="s">
        <v>61</v>
      </c>
      <c r="CQ27" s="39" t="s">
        <v>41</v>
      </c>
      <c r="CR27" s="39" t="s">
        <v>42</v>
      </c>
      <c r="CS27" s="39" t="s">
        <v>43</v>
      </c>
      <c r="CT27" s="39" t="s">
        <v>44</v>
      </c>
      <c r="CU27" s="39" t="s">
        <v>61</v>
      </c>
      <c r="CW27" s="39" t="s">
        <v>41</v>
      </c>
      <c r="CX27" s="39" t="s">
        <v>42</v>
      </c>
      <c r="CY27" s="39" t="s">
        <v>43</v>
      </c>
      <c r="CZ27" s="39" t="s">
        <v>44</v>
      </c>
      <c r="DA27" s="39" t="s">
        <v>61</v>
      </c>
      <c r="DC27" s="40"/>
    </row>
    <row r="28" spans="1:107" ht="15" hidden="1" customHeight="1" outlineLevel="1" x14ac:dyDescent="0.2">
      <c r="A28" s="11"/>
      <c r="B28" s="42" t="s">
        <v>45</v>
      </c>
      <c r="D28" s="43">
        <f>AI28+AO28+AU28</f>
        <v>2727189</v>
      </c>
      <c r="E28" s="43">
        <f>AJ28+AP28+AV28</f>
        <v>3187547.0274012834</v>
      </c>
      <c r="F28" s="43">
        <f t="shared" ref="F28:F35" si="135">D28-E28</f>
        <v>-460358.02740128338</v>
      </c>
      <c r="G28" s="44">
        <f t="shared" ref="G28:G35" si="136">IFERROR(D28/E28,0)</f>
        <v>0.85557608297418586</v>
      </c>
      <c r="H28" s="71" t="s">
        <v>65</v>
      </c>
      <c r="I28" s="46"/>
      <c r="J28" s="43">
        <f>BA28+BG28+BM28</f>
        <v>3021462</v>
      </c>
      <c r="K28" s="43">
        <f>BB28+BH28+BN28</f>
        <v>3325942.9357016264</v>
      </c>
      <c r="L28" s="43">
        <f t="shared" ref="L28:L35" si="137">J28-K28</f>
        <v>-304480.93570162635</v>
      </c>
      <c r="M28" s="44">
        <f t="shared" ref="M28:M35" si="138">IFERROR(J28/K28,0)</f>
        <v>0.90845274811144816</v>
      </c>
      <c r="N28" s="71" t="s">
        <v>65</v>
      </c>
      <c r="O28" s="46"/>
      <c r="P28" s="43">
        <f>BS28+BY28+CE28</f>
        <v>3046491</v>
      </c>
      <c r="Q28" s="43">
        <f>BT28+BZ28+CF28</f>
        <v>3380653.7054872247</v>
      </c>
      <c r="R28" s="43">
        <f t="shared" ref="R28:R35" si="139">P28-Q28</f>
        <v>-334162.70548722474</v>
      </c>
      <c r="S28" s="44">
        <f t="shared" ref="S28:S35" si="140">IFERROR(P28/Q28,0)</f>
        <v>0.90115441136581464</v>
      </c>
      <c r="T28" s="71" t="s">
        <v>65</v>
      </c>
      <c r="U28" s="46"/>
      <c r="V28" s="43">
        <f>CK28+CQ28+CW28</f>
        <v>3191319</v>
      </c>
      <c r="W28" s="43">
        <f>CL28+CR28+CX28</f>
        <v>3221548.8221115582</v>
      </c>
      <c r="X28" s="43">
        <f t="shared" ref="X28:X35" si="141">V28-W28</f>
        <v>-30229.822111558169</v>
      </c>
      <c r="Y28" s="44">
        <f t="shared" ref="Y28:Y35" si="142">IFERROR(V28/W28,0)</f>
        <v>0.99061637001926794</v>
      </c>
      <c r="Z28" s="71" t="s">
        <v>65</v>
      </c>
      <c r="AA28" s="46"/>
      <c r="AB28" s="43">
        <f>D28+J28+P28+V28</f>
        <v>11986461</v>
      </c>
      <c r="AC28" s="43">
        <f t="shared" ref="AC28:AC35" si="143">E28+K28+Q28+W28</f>
        <v>13115692.490701692</v>
      </c>
      <c r="AD28" s="43">
        <f t="shared" ref="AD28:AD35" si="144">AB28-AC28</f>
        <v>-1129231.4907016922</v>
      </c>
      <c r="AE28" s="44">
        <f t="shared" ref="AE28:AE35" si="145">IFERROR(AB28/AC28,0)</f>
        <v>0.91390225933535296</v>
      </c>
      <c r="AF28" s="71" t="s">
        <v>65</v>
      </c>
      <c r="AH28" s="8" t="s">
        <v>45</v>
      </c>
      <c r="AI28" s="43">
        <f>SUM(AI29:AI30)</f>
        <v>728352</v>
      </c>
      <c r="AJ28" s="43">
        <f>SUM(AJ29:AJ30)</f>
        <v>1102376.4670092224</v>
      </c>
      <c r="AK28" s="43">
        <f>AI28-AJ28</f>
        <v>-374024.46700922237</v>
      </c>
      <c r="AL28" s="45">
        <f>IFERROR(AI28/AJ28,0)</f>
        <v>0.66071076605620849</v>
      </c>
      <c r="AM28" s="71" t="s">
        <v>65</v>
      </c>
      <c r="AO28" s="43">
        <f t="shared" ref="AO28:CX28" si="146">SUM(AO29:AO30)</f>
        <v>793800</v>
      </c>
      <c r="AP28" s="43">
        <f>SUM(AP29:AP30)</f>
        <v>904973.85417486005</v>
      </c>
      <c r="AQ28" s="43">
        <f>AO28-AP28</f>
        <v>-111173.85417486005</v>
      </c>
      <c r="AR28" s="45">
        <f>IFERROR(AO28/AP28,0)</f>
        <v>0.87715241312001602</v>
      </c>
      <c r="AS28" s="71" t="s">
        <v>65</v>
      </c>
      <c r="AU28" s="43">
        <f t="shared" si="146"/>
        <v>1205037</v>
      </c>
      <c r="AV28" s="43">
        <f>SUM(AV29:AV30)</f>
        <v>1180196.706217201</v>
      </c>
      <c r="AW28" s="43">
        <f>AU28-AV28</f>
        <v>24840.293782799039</v>
      </c>
      <c r="AX28" s="45">
        <f>IFERROR(AU28/AV28,0)</f>
        <v>1.0210475877893421</v>
      </c>
      <c r="AY28" s="71" t="s">
        <v>65</v>
      </c>
      <c r="BA28" s="43">
        <f t="shared" si="146"/>
        <v>965925</v>
      </c>
      <c r="BB28" s="43">
        <f>SUM(BB29:BB30)</f>
        <v>1073902.9093089399</v>
      </c>
      <c r="BC28" s="43">
        <f>BA28-BB28</f>
        <v>-107977.90930893994</v>
      </c>
      <c r="BD28" s="45">
        <f>IFERROR(BA28/BB28,0)</f>
        <v>0.89945281982854108</v>
      </c>
      <c r="BE28" s="71" t="s">
        <v>65</v>
      </c>
      <c r="BG28" s="43">
        <f t="shared" si="146"/>
        <v>828954</v>
      </c>
      <c r="BH28" s="43">
        <f>SUM(BH29:BH30)</f>
        <v>1003917.1360730231</v>
      </c>
      <c r="BI28" s="43">
        <f>BG28-BH28</f>
        <v>-174963.13607302308</v>
      </c>
      <c r="BJ28" s="45">
        <f>IFERROR(BG28/BH28,0)</f>
        <v>0.8257195441872639</v>
      </c>
      <c r="BK28" s="71" t="s">
        <v>65</v>
      </c>
      <c r="BM28" s="43">
        <f t="shared" si="146"/>
        <v>1226583</v>
      </c>
      <c r="BN28" s="43">
        <f>SUM(BN29:BN30)</f>
        <v>1248122.8903196631</v>
      </c>
      <c r="BO28" s="43">
        <f>BM28-BN28</f>
        <v>-21539.8903196631</v>
      </c>
      <c r="BP28" s="45">
        <f>IFERROR(BM28/BN28,0)</f>
        <v>0.9827421718752819</v>
      </c>
      <c r="BQ28" s="71" t="s">
        <v>65</v>
      </c>
      <c r="BS28" s="43">
        <f t="shared" si="146"/>
        <v>813159</v>
      </c>
      <c r="BT28" s="43">
        <f>SUM(BT29:BT30)</f>
        <v>1177204.5043531451</v>
      </c>
      <c r="BU28" s="43">
        <f>BS28-BT28</f>
        <v>-364045.50435314514</v>
      </c>
      <c r="BV28" s="45">
        <f>IFERROR(BS28/BT28,0)</f>
        <v>0.69075423768176769</v>
      </c>
      <c r="BW28" s="71" t="s">
        <v>65</v>
      </c>
      <c r="BY28" s="43">
        <f t="shared" si="146"/>
        <v>924453</v>
      </c>
      <c r="BZ28" s="43">
        <f>SUM(BZ29:BZ30)</f>
        <v>1109210.9701163615</v>
      </c>
      <c r="CA28" s="43">
        <f>BY28-BZ28</f>
        <v>-184757.97011636151</v>
      </c>
      <c r="CB28" s="45">
        <f>IFERROR(BY28/BZ28,0)</f>
        <v>0.83343297614791934</v>
      </c>
      <c r="CC28" s="71" t="s">
        <v>65</v>
      </c>
      <c r="CE28" s="43">
        <f t="shared" si="146"/>
        <v>1308879</v>
      </c>
      <c r="CF28" s="43">
        <f>SUM(CF29:CF30)</f>
        <v>1094238.2310177181</v>
      </c>
      <c r="CG28" s="43">
        <f>CE28-CF28</f>
        <v>214640.76898228191</v>
      </c>
      <c r="CH28" s="45">
        <f>IFERROR(CE28/CF28,0)</f>
        <v>1.196155428404883</v>
      </c>
      <c r="CI28" s="71" t="s">
        <v>65</v>
      </c>
      <c r="CK28" s="43">
        <f t="shared" si="146"/>
        <v>805707</v>
      </c>
      <c r="CL28" s="43">
        <f>SUM(CL29:CL30)</f>
        <v>948114.60848875588</v>
      </c>
      <c r="CM28" s="43">
        <f>CK28-CL28</f>
        <v>-142407.60848875588</v>
      </c>
      <c r="CN28" s="45">
        <f>IFERROR(CK28/CL28,0)</f>
        <v>0.84979916223868124</v>
      </c>
      <c r="CO28" s="71" t="s">
        <v>65</v>
      </c>
      <c r="CQ28" s="43">
        <f t="shared" si="146"/>
        <v>898290</v>
      </c>
      <c r="CR28" s="43">
        <f>SUM(CR29:CR30)</f>
        <v>929578.6221406922</v>
      </c>
      <c r="CS28" s="43">
        <f>CQ28-CR28</f>
        <v>-31288.622140692198</v>
      </c>
      <c r="CT28" s="45">
        <f>IFERROR(CQ28/CR28,0)</f>
        <v>0.96634106960351696</v>
      </c>
      <c r="CU28" s="71" t="s">
        <v>65</v>
      </c>
      <c r="CW28" s="43">
        <f t="shared" si="146"/>
        <v>1487322</v>
      </c>
      <c r="CX28" s="43">
        <f t="shared" si="146"/>
        <v>1343855.5914821099</v>
      </c>
      <c r="CY28" s="43">
        <f>CW28-CX28</f>
        <v>143466.40851789014</v>
      </c>
      <c r="CZ28" s="45">
        <f>IFERROR(CW28/CX28,0)</f>
        <v>1.1067573104039132</v>
      </c>
      <c r="DA28" s="71" t="s">
        <v>65</v>
      </c>
      <c r="DC28" s="72"/>
    </row>
    <row r="29" spans="1:107" ht="15" hidden="1" customHeight="1" outlineLevel="1" x14ac:dyDescent="0.2">
      <c r="A29" s="11"/>
      <c r="B29" s="51" t="s">
        <v>46</v>
      </c>
      <c r="C29" s="8"/>
      <c r="D29" s="52">
        <f t="shared" ref="D29:E35" si="147">AI29+AO29+AU29</f>
        <v>2071170</v>
      </c>
      <c r="E29" s="52">
        <f t="shared" si="147"/>
        <v>2393822.1971496986</v>
      </c>
      <c r="F29" s="52">
        <f t="shared" si="135"/>
        <v>-322652.19714969862</v>
      </c>
      <c r="G29" s="53">
        <f t="shared" si="136"/>
        <v>0.86521463560080714</v>
      </c>
      <c r="H29" s="73" t="s">
        <v>65</v>
      </c>
      <c r="I29" s="55"/>
      <c r="J29" s="52">
        <f t="shared" ref="J29:K35" si="148">BA29+BG29+BM29</f>
        <v>2166750</v>
      </c>
      <c r="K29" s="52">
        <f t="shared" si="148"/>
        <v>2381757.29226969</v>
      </c>
      <c r="L29" s="52">
        <f t="shared" si="137"/>
        <v>-215007.29226968996</v>
      </c>
      <c r="M29" s="53">
        <f t="shared" si="138"/>
        <v>0.90972745503182684</v>
      </c>
      <c r="N29" s="73" t="s">
        <v>65</v>
      </c>
      <c r="O29" s="55"/>
      <c r="P29" s="52">
        <f t="shared" ref="P29:Q35" si="149">BS29+BY29+CE29</f>
        <v>2411127</v>
      </c>
      <c r="Q29" s="52">
        <f t="shared" si="149"/>
        <v>2667354.0540947029</v>
      </c>
      <c r="R29" s="52">
        <f t="shared" si="139"/>
        <v>-256227.05409470294</v>
      </c>
      <c r="S29" s="53">
        <f t="shared" si="140"/>
        <v>0.90393961622703811</v>
      </c>
      <c r="T29" s="73" t="s">
        <v>65</v>
      </c>
      <c r="U29" s="55"/>
      <c r="V29" s="52">
        <f t="shared" ref="V29:W35" si="150">CK29+CQ29+CW29</f>
        <v>2519667</v>
      </c>
      <c r="W29" s="52">
        <f t="shared" si="150"/>
        <v>2559914.2563052401</v>
      </c>
      <c r="X29" s="52">
        <f t="shared" si="141"/>
        <v>-40247.256305240095</v>
      </c>
      <c r="Y29" s="53">
        <f t="shared" si="142"/>
        <v>0.98427788891518209</v>
      </c>
      <c r="Z29" s="73" t="s">
        <v>65</v>
      </c>
      <c r="AA29" s="55"/>
      <c r="AB29" s="52">
        <f t="shared" ref="AB29:AB35" si="151">D29+J29+P29+V29</f>
        <v>9168714</v>
      </c>
      <c r="AC29" s="52">
        <f t="shared" si="143"/>
        <v>10002847.799819332</v>
      </c>
      <c r="AD29" s="52">
        <f t="shared" si="144"/>
        <v>-834133.79981933162</v>
      </c>
      <c r="AE29" s="53">
        <f t="shared" si="145"/>
        <v>0.9166103677160421</v>
      </c>
      <c r="AF29" s="73" t="s">
        <v>65</v>
      </c>
      <c r="AH29" s="21" t="s">
        <v>46</v>
      </c>
      <c r="AI29" s="52">
        <v>488349</v>
      </c>
      <c r="AJ29" s="52">
        <v>739126.74817600101</v>
      </c>
      <c r="AK29" s="52">
        <f t="shared" ref="AK29:AK35" si="152">AI29-AJ29</f>
        <v>-250777.74817600101</v>
      </c>
      <c r="AL29" s="54">
        <f t="shared" ref="AL29:AL35" si="153">IFERROR(AI29/AJ29,0)</f>
        <v>0.6607107660562086</v>
      </c>
      <c r="AM29" s="73" t="s">
        <v>65</v>
      </c>
      <c r="AO29" s="52">
        <v>650430</v>
      </c>
      <c r="AP29" s="52">
        <v>741524.49479838018</v>
      </c>
      <c r="AQ29" s="52">
        <f t="shared" ref="AQ29:AQ35" si="154">AO29-AP29</f>
        <v>-91094.494798380183</v>
      </c>
      <c r="AR29" s="54">
        <f t="shared" ref="AR29:AR35" si="155">IFERROR(AO29/AP29,0)</f>
        <v>0.87715241312001613</v>
      </c>
      <c r="AS29" s="73" t="s">
        <v>65</v>
      </c>
      <c r="AU29" s="52">
        <v>932391</v>
      </c>
      <c r="AV29" s="52">
        <v>913170.95417531754</v>
      </c>
      <c r="AW29" s="52">
        <f t="shared" ref="AW29:AW35" si="156">AU29-AV29</f>
        <v>19220.045824682456</v>
      </c>
      <c r="AX29" s="54">
        <f t="shared" ref="AX29:AX35" si="157">IFERROR(AU29/AV29,0)</f>
        <v>1.0210475877893423</v>
      </c>
      <c r="AY29" s="73" t="s">
        <v>65</v>
      </c>
      <c r="BA29" s="52">
        <v>729243</v>
      </c>
      <c r="BB29" s="52">
        <v>810762.92599651043</v>
      </c>
      <c r="BC29" s="52">
        <f t="shared" ref="BC29:BC35" si="158">BA29-BB29</f>
        <v>-81519.925996510428</v>
      </c>
      <c r="BD29" s="54">
        <f t="shared" ref="BD29:BD35" si="159">IFERROR(BA29/BB29,0)</f>
        <v>0.89945281982854097</v>
      </c>
      <c r="BE29" s="73" t="s">
        <v>65</v>
      </c>
      <c r="BG29" s="52">
        <v>559386</v>
      </c>
      <c r="BH29" s="52">
        <v>677452.77914015017</v>
      </c>
      <c r="BI29" s="52">
        <f t="shared" ref="BI29:BI35" si="160">BG29-BH29</f>
        <v>-118066.77914015017</v>
      </c>
      <c r="BJ29" s="54">
        <f t="shared" ref="BJ29:BJ35" si="161">IFERROR(BG29/BH29,0)</f>
        <v>0.8257195441872639</v>
      </c>
      <c r="BK29" s="73" t="s">
        <v>65</v>
      </c>
      <c r="BM29" s="52">
        <v>878121</v>
      </c>
      <c r="BN29" s="52">
        <v>893541.58713302971</v>
      </c>
      <c r="BO29" s="52">
        <f t="shared" ref="BO29:BO35" si="162">BM29-BN29</f>
        <v>-15420.587133029709</v>
      </c>
      <c r="BP29" s="54">
        <f t="shared" ref="BP29:BP35" si="163">IFERROR(BM29/BN29,0)</f>
        <v>0.98274217187528179</v>
      </c>
      <c r="BQ29" s="73" t="s">
        <v>65</v>
      </c>
      <c r="BS29" s="52">
        <v>611145</v>
      </c>
      <c r="BT29" s="52">
        <v>884750.2724718079</v>
      </c>
      <c r="BU29" s="52">
        <f t="shared" ref="BU29:BU35" si="164">BS29-BT29</f>
        <v>-273605.2724718079</v>
      </c>
      <c r="BV29" s="54">
        <f t="shared" ref="BV29:BV35" si="165">IFERROR(BS29/BT29,0)</f>
        <v>0.6907542376817678</v>
      </c>
      <c r="BW29" s="73" t="s">
        <v>65</v>
      </c>
      <c r="BY29" s="52">
        <v>763506</v>
      </c>
      <c r="BZ29" s="52">
        <v>916097.66094075388</v>
      </c>
      <c r="CA29" s="52">
        <f t="shared" ref="CA29:CA35" si="166">BY29-BZ29</f>
        <v>-152591.66094075388</v>
      </c>
      <c r="CB29" s="54">
        <f t="shared" ref="CB29:CB35" si="167">IFERROR(BY29/BZ29,0)</f>
        <v>0.83343297614791934</v>
      </c>
      <c r="CC29" s="73" t="s">
        <v>65</v>
      </c>
      <c r="CE29" s="52">
        <v>1036476</v>
      </c>
      <c r="CF29" s="52">
        <v>866506.12068214128</v>
      </c>
      <c r="CG29" s="52">
        <f t="shared" ref="CG29:CG35" si="168">CE29-CF29</f>
        <v>169969.87931785872</v>
      </c>
      <c r="CH29" s="54">
        <f t="shared" ref="CH29:CH35" si="169">IFERROR(CE29/CF29,0)</f>
        <v>1.196155428404883</v>
      </c>
      <c r="CI29" s="73" t="s">
        <v>65</v>
      </c>
      <c r="CK29" s="52">
        <v>673434</v>
      </c>
      <c r="CL29" s="52">
        <v>792462.53694335138</v>
      </c>
      <c r="CM29" s="52">
        <f t="shared" ref="CM29:CM35" si="170">CK29-CL29</f>
        <v>-119028.53694335138</v>
      </c>
      <c r="CN29" s="54">
        <f t="shared" ref="CN29:CN35" si="171">IFERROR(CK29/CL29,0)</f>
        <v>0.84979916223868124</v>
      </c>
      <c r="CO29" s="73" t="s">
        <v>65</v>
      </c>
      <c r="CQ29" s="52">
        <v>756378</v>
      </c>
      <c r="CR29" s="52">
        <v>782723.64053649991</v>
      </c>
      <c r="CS29" s="52">
        <f t="shared" ref="CS29:CS35" si="172">CQ29-CR29</f>
        <v>-26345.640536499908</v>
      </c>
      <c r="CT29" s="54">
        <f t="shared" ref="CT29:CT35" si="173">IFERROR(CQ29/CR29,0)</f>
        <v>0.96634106960351696</v>
      </c>
      <c r="CU29" s="73" t="s">
        <v>65</v>
      </c>
      <c r="CW29" s="52">
        <v>1089855</v>
      </c>
      <c r="CX29" s="52">
        <v>984728.07882538869</v>
      </c>
      <c r="CY29" s="52">
        <f t="shared" ref="CY29:CY35" si="174">CW29-CX29</f>
        <v>105126.92117461131</v>
      </c>
      <c r="CZ29" s="54">
        <f t="shared" ref="CZ29:CZ35" si="175">IFERROR(CW29/CX29,0)</f>
        <v>1.1067573104039135</v>
      </c>
      <c r="DA29" s="73" t="s">
        <v>65</v>
      </c>
      <c r="DC29" s="72"/>
    </row>
    <row r="30" spans="1:107" ht="15" hidden="1" customHeight="1" outlineLevel="1" x14ac:dyDescent="0.2">
      <c r="A30" s="11"/>
      <c r="B30" s="51" t="s">
        <v>47</v>
      </c>
      <c r="C30" s="8"/>
      <c r="D30" s="52">
        <f t="shared" si="147"/>
        <v>656019</v>
      </c>
      <c r="E30" s="52">
        <f t="shared" si="147"/>
        <v>793724.83025158453</v>
      </c>
      <c r="F30" s="52">
        <f t="shared" si="135"/>
        <v>-137705.83025158453</v>
      </c>
      <c r="G30" s="53">
        <f t="shared" si="136"/>
        <v>0.82650683838637584</v>
      </c>
      <c r="H30" s="73" t="s">
        <v>65</v>
      </c>
      <c r="I30" s="55"/>
      <c r="J30" s="52">
        <f t="shared" si="148"/>
        <v>854712</v>
      </c>
      <c r="K30" s="52">
        <f t="shared" si="148"/>
        <v>944185.64343193593</v>
      </c>
      <c r="L30" s="52">
        <f t="shared" si="137"/>
        <v>-89473.643431935925</v>
      </c>
      <c r="M30" s="53">
        <f t="shared" si="138"/>
        <v>0.90523723374280907</v>
      </c>
      <c r="N30" s="73" t="s">
        <v>65</v>
      </c>
      <c r="O30" s="55"/>
      <c r="P30" s="52">
        <f t="shared" si="149"/>
        <v>635364</v>
      </c>
      <c r="Q30" s="52">
        <f t="shared" si="149"/>
        <v>713299.65139252169</v>
      </c>
      <c r="R30" s="52">
        <f t="shared" si="139"/>
        <v>-77935.651392521686</v>
      </c>
      <c r="S30" s="53">
        <f t="shared" si="140"/>
        <v>0.89073925489747019</v>
      </c>
      <c r="T30" s="73" t="s">
        <v>65</v>
      </c>
      <c r="U30" s="55"/>
      <c r="V30" s="52">
        <f t="shared" si="150"/>
        <v>671652</v>
      </c>
      <c r="W30" s="52">
        <f t="shared" si="150"/>
        <v>661634.56580631784</v>
      </c>
      <c r="X30" s="52">
        <f t="shared" si="141"/>
        <v>10017.434193682158</v>
      </c>
      <c r="Y30" s="53">
        <f t="shared" si="142"/>
        <v>1.015140433573742</v>
      </c>
      <c r="Z30" s="73" t="s">
        <v>65</v>
      </c>
      <c r="AA30" s="55"/>
      <c r="AB30" s="52">
        <f t="shared" si="151"/>
        <v>2817747</v>
      </c>
      <c r="AC30" s="52">
        <f t="shared" si="143"/>
        <v>3112844.6908823596</v>
      </c>
      <c r="AD30" s="52">
        <f t="shared" si="144"/>
        <v>-295097.69088235963</v>
      </c>
      <c r="AE30" s="53">
        <f t="shared" si="145"/>
        <v>0.90519999544252494</v>
      </c>
      <c r="AF30" s="73" t="s">
        <v>65</v>
      </c>
      <c r="AH30" s="21" t="s">
        <v>47</v>
      </c>
      <c r="AI30" s="52">
        <v>240003</v>
      </c>
      <c r="AJ30" s="52">
        <v>363249.7188332213</v>
      </c>
      <c r="AK30" s="52">
        <f t="shared" si="152"/>
        <v>-123246.7188332213</v>
      </c>
      <c r="AL30" s="54">
        <f t="shared" si="153"/>
        <v>0.66071076605620849</v>
      </c>
      <c r="AM30" s="73" t="s">
        <v>65</v>
      </c>
      <c r="AO30" s="52">
        <v>143370</v>
      </c>
      <c r="AP30" s="52">
        <v>163449.35937647981</v>
      </c>
      <c r="AQ30" s="52">
        <f t="shared" si="154"/>
        <v>-20079.359376479813</v>
      </c>
      <c r="AR30" s="54">
        <f t="shared" si="155"/>
        <v>0.87715241312001613</v>
      </c>
      <c r="AS30" s="73" t="s">
        <v>65</v>
      </c>
      <c r="AU30" s="52">
        <v>272646</v>
      </c>
      <c r="AV30" s="52">
        <v>267025.75204188336</v>
      </c>
      <c r="AW30" s="52">
        <f t="shared" si="156"/>
        <v>5620.2479581166408</v>
      </c>
      <c r="AX30" s="54">
        <f t="shared" si="157"/>
        <v>1.0210475877893421</v>
      </c>
      <c r="AY30" s="73" t="s">
        <v>65</v>
      </c>
      <c r="BA30" s="52">
        <v>236682</v>
      </c>
      <c r="BB30" s="52">
        <v>263139.98331242957</v>
      </c>
      <c r="BC30" s="52">
        <f t="shared" si="158"/>
        <v>-26457.983312429569</v>
      </c>
      <c r="BD30" s="54">
        <f t="shared" si="159"/>
        <v>0.89945281982854097</v>
      </c>
      <c r="BE30" s="73" t="s">
        <v>65</v>
      </c>
      <c r="BG30" s="52">
        <v>269568</v>
      </c>
      <c r="BH30" s="52">
        <v>326464.35693287285</v>
      </c>
      <c r="BI30" s="52">
        <f t="shared" si="160"/>
        <v>-56896.356932872848</v>
      </c>
      <c r="BJ30" s="54">
        <f t="shared" si="161"/>
        <v>0.8257195441872639</v>
      </c>
      <c r="BK30" s="73" t="s">
        <v>65</v>
      </c>
      <c r="BM30" s="52">
        <v>348462</v>
      </c>
      <c r="BN30" s="52">
        <v>354581.30318663351</v>
      </c>
      <c r="BO30" s="52">
        <f t="shared" si="162"/>
        <v>-6119.3031866335077</v>
      </c>
      <c r="BP30" s="54">
        <f t="shared" si="163"/>
        <v>0.98274217187528179</v>
      </c>
      <c r="BQ30" s="73" t="s">
        <v>65</v>
      </c>
      <c r="BS30" s="52">
        <v>202014</v>
      </c>
      <c r="BT30" s="52">
        <v>292454.23188133718</v>
      </c>
      <c r="BU30" s="52">
        <f t="shared" si="164"/>
        <v>-90440.231881337182</v>
      </c>
      <c r="BV30" s="54">
        <f t="shared" si="165"/>
        <v>0.69075423768176769</v>
      </c>
      <c r="BW30" s="73" t="s">
        <v>65</v>
      </c>
      <c r="BY30" s="52">
        <v>160947</v>
      </c>
      <c r="BZ30" s="52">
        <v>193113.30917560769</v>
      </c>
      <c r="CA30" s="52">
        <f t="shared" si="166"/>
        <v>-32166.30917560769</v>
      </c>
      <c r="CB30" s="54">
        <f t="shared" si="167"/>
        <v>0.83343297614791922</v>
      </c>
      <c r="CC30" s="73" t="s">
        <v>65</v>
      </c>
      <c r="CE30" s="52">
        <v>272403</v>
      </c>
      <c r="CF30" s="52">
        <v>227732.11033557681</v>
      </c>
      <c r="CG30" s="52">
        <f t="shared" si="168"/>
        <v>44670.889664423186</v>
      </c>
      <c r="CH30" s="54">
        <f t="shared" si="169"/>
        <v>1.1961554284048832</v>
      </c>
      <c r="CI30" s="73" t="s">
        <v>65</v>
      </c>
      <c r="CK30" s="52">
        <v>132273</v>
      </c>
      <c r="CL30" s="52">
        <v>155652.07154540447</v>
      </c>
      <c r="CM30" s="52">
        <f t="shared" si="170"/>
        <v>-23379.071545404469</v>
      </c>
      <c r="CN30" s="54">
        <f t="shared" si="171"/>
        <v>0.84979916223868124</v>
      </c>
      <c r="CO30" s="73" t="s">
        <v>65</v>
      </c>
      <c r="CQ30" s="52">
        <v>141912</v>
      </c>
      <c r="CR30" s="52">
        <v>146854.98160419232</v>
      </c>
      <c r="CS30" s="52">
        <f t="shared" si="172"/>
        <v>-4942.9816041923186</v>
      </c>
      <c r="CT30" s="54">
        <f t="shared" si="173"/>
        <v>0.96634106960351684</v>
      </c>
      <c r="CU30" s="73" t="s">
        <v>65</v>
      </c>
      <c r="CW30" s="52">
        <v>397467</v>
      </c>
      <c r="CX30" s="52">
        <v>359127.51265672111</v>
      </c>
      <c r="CY30" s="52">
        <f t="shared" si="174"/>
        <v>38339.487343278888</v>
      </c>
      <c r="CZ30" s="54">
        <f t="shared" si="175"/>
        <v>1.1067573104039132</v>
      </c>
      <c r="DA30" s="73" t="s">
        <v>65</v>
      </c>
      <c r="DC30" s="72"/>
    </row>
    <row r="31" spans="1:107" ht="15" hidden="1" customHeight="1" outlineLevel="1" x14ac:dyDescent="0.2">
      <c r="A31" s="11"/>
      <c r="B31" s="42" t="s">
        <v>48</v>
      </c>
      <c r="C31" s="8"/>
      <c r="D31" s="43">
        <f t="shared" si="147"/>
        <v>1820556</v>
      </c>
      <c r="E31" s="43">
        <f t="shared" si="147"/>
        <v>2033883.8225655756</v>
      </c>
      <c r="F31" s="43">
        <f t="shared" si="135"/>
        <v>-213327.8225655756</v>
      </c>
      <c r="G31" s="44">
        <f t="shared" si="136"/>
        <v>0.89511307371702276</v>
      </c>
      <c r="H31" s="71" t="s">
        <v>65</v>
      </c>
      <c r="I31" s="46"/>
      <c r="J31" s="43">
        <f t="shared" si="148"/>
        <v>1608093</v>
      </c>
      <c r="K31" s="43">
        <f t="shared" si="148"/>
        <v>1830870.3404745613</v>
      </c>
      <c r="L31" s="43">
        <f t="shared" si="137"/>
        <v>-222777.34047456132</v>
      </c>
      <c r="M31" s="44">
        <f t="shared" si="138"/>
        <v>0.878321618112609</v>
      </c>
      <c r="N31" s="71" t="s">
        <v>65</v>
      </c>
      <c r="O31" s="46"/>
      <c r="P31" s="43">
        <f t="shared" si="149"/>
        <v>1638387</v>
      </c>
      <c r="Q31" s="43">
        <f t="shared" si="149"/>
        <v>1824042.9618049865</v>
      </c>
      <c r="R31" s="43">
        <f t="shared" si="139"/>
        <v>-185655.96180498647</v>
      </c>
      <c r="S31" s="44">
        <f t="shared" si="140"/>
        <v>0.89821733057138631</v>
      </c>
      <c r="T31" s="71" t="s">
        <v>65</v>
      </c>
      <c r="U31" s="46"/>
      <c r="V31" s="43">
        <f t="shared" si="150"/>
        <v>1602666</v>
      </c>
      <c r="W31" s="43">
        <f t="shared" si="150"/>
        <v>1743647.8687090697</v>
      </c>
      <c r="X31" s="43">
        <f t="shared" si="141"/>
        <v>-140981.86870906968</v>
      </c>
      <c r="Y31" s="44">
        <f t="shared" si="142"/>
        <v>0.91914544717480873</v>
      </c>
      <c r="Z31" s="71" t="s">
        <v>65</v>
      </c>
      <c r="AA31" s="46"/>
      <c r="AB31" s="43">
        <f t="shared" si="151"/>
        <v>6669702</v>
      </c>
      <c r="AC31" s="43">
        <f t="shared" si="143"/>
        <v>7432444.9935541926</v>
      </c>
      <c r="AD31" s="43">
        <f t="shared" si="144"/>
        <v>-762742.9935541926</v>
      </c>
      <c r="AE31" s="44">
        <f t="shared" si="145"/>
        <v>0.89737657066877941</v>
      </c>
      <c r="AF31" s="71" t="s">
        <v>65</v>
      </c>
      <c r="AH31" s="8" t="s">
        <v>48</v>
      </c>
      <c r="AI31" s="43">
        <f>SUM(AI32:AI33)</f>
        <v>388476</v>
      </c>
      <c r="AJ31" s="43">
        <f>SUM(AJ32:AJ33)</f>
        <v>634595.42551229266</v>
      </c>
      <c r="AK31" s="43">
        <f t="shared" si="152"/>
        <v>-246119.42551229266</v>
      </c>
      <c r="AL31" s="45">
        <f t="shared" si="153"/>
        <v>0.61216325296765772</v>
      </c>
      <c r="AM31" s="71" t="s">
        <v>65</v>
      </c>
      <c r="AO31" s="43">
        <f t="shared" ref="AO31:CX31" si="176">SUM(AO32:AO33)</f>
        <v>443880</v>
      </c>
      <c r="AP31" s="43">
        <f>SUM(AP32:AP33)</f>
        <v>513811.17756509455</v>
      </c>
      <c r="AQ31" s="43">
        <f t="shared" si="154"/>
        <v>-69931.177565094549</v>
      </c>
      <c r="AR31" s="45">
        <f t="shared" si="155"/>
        <v>0.86389712676845187</v>
      </c>
      <c r="AS31" s="71" t="s">
        <v>65</v>
      </c>
      <c r="AU31" s="43">
        <f t="shared" si="176"/>
        <v>988200</v>
      </c>
      <c r="AV31" s="43">
        <f>SUM(AV32:AV33)</f>
        <v>885477.21948818828</v>
      </c>
      <c r="AW31" s="43">
        <f t="shared" si="156"/>
        <v>102722.78051181172</v>
      </c>
      <c r="AX31" s="45">
        <f t="shared" si="157"/>
        <v>1.1160083831080219</v>
      </c>
      <c r="AY31" s="71" t="s">
        <v>65</v>
      </c>
      <c r="BA31" s="43">
        <f t="shared" si="176"/>
        <v>371466</v>
      </c>
      <c r="BB31" s="43">
        <f>SUM(BB32:BB33)</f>
        <v>458645.75180570933</v>
      </c>
      <c r="BC31" s="43">
        <f t="shared" si="158"/>
        <v>-87179.751805709326</v>
      </c>
      <c r="BD31" s="45">
        <f t="shared" si="159"/>
        <v>0.8099191991586564</v>
      </c>
      <c r="BE31" s="71" t="s">
        <v>65</v>
      </c>
      <c r="BG31" s="43">
        <f t="shared" si="176"/>
        <v>574128</v>
      </c>
      <c r="BH31" s="43">
        <f>SUM(BH32:BH33)</f>
        <v>642195.41127117921</v>
      </c>
      <c r="BI31" s="43">
        <f t="shared" si="160"/>
        <v>-68067.411271179211</v>
      </c>
      <c r="BJ31" s="45">
        <f t="shared" si="161"/>
        <v>0.89400825655785254</v>
      </c>
      <c r="BK31" s="71" t="s">
        <v>65</v>
      </c>
      <c r="BM31" s="43">
        <f t="shared" si="176"/>
        <v>662499</v>
      </c>
      <c r="BN31" s="43">
        <f>SUM(BN32:BN33)</f>
        <v>730029.17739767279</v>
      </c>
      <c r="BO31" s="43">
        <f t="shared" si="162"/>
        <v>-67530.177397672785</v>
      </c>
      <c r="BP31" s="45">
        <f t="shared" si="163"/>
        <v>0.90749660494612439</v>
      </c>
      <c r="BQ31" s="71" t="s">
        <v>65</v>
      </c>
      <c r="BS31" s="43">
        <f t="shared" si="176"/>
        <v>408402</v>
      </c>
      <c r="BT31" s="43">
        <f>SUM(BT32:BT33)</f>
        <v>548512.13833801402</v>
      </c>
      <c r="BU31" s="43">
        <f t="shared" si="164"/>
        <v>-140110.13833801402</v>
      </c>
      <c r="BV31" s="45">
        <f t="shared" si="165"/>
        <v>0.74456328575964381</v>
      </c>
      <c r="BW31" s="71" t="s">
        <v>65</v>
      </c>
      <c r="BY31" s="43">
        <f t="shared" si="176"/>
        <v>323595</v>
      </c>
      <c r="BZ31" s="43">
        <f>SUM(BZ32:BZ33)</f>
        <v>499995.03696053859</v>
      </c>
      <c r="CA31" s="43">
        <f t="shared" si="166"/>
        <v>-176400.03696053859</v>
      </c>
      <c r="CB31" s="45">
        <f t="shared" si="167"/>
        <v>0.64719642412278444</v>
      </c>
      <c r="CC31" s="71" t="s">
        <v>65</v>
      </c>
      <c r="CE31" s="43">
        <f t="shared" si="176"/>
        <v>906390</v>
      </c>
      <c r="CF31" s="43">
        <f>SUM(CF32:CF33)</f>
        <v>775535.78650643397</v>
      </c>
      <c r="CG31" s="43">
        <f t="shared" si="168"/>
        <v>130854.21349356603</v>
      </c>
      <c r="CH31" s="45">
        <f t="shared" si="169"/>
        <v>1.1687274988083098</v>
      </c>
      <c r="CI31" s="71" t="s">
        <v>65</v>
      </c>
      <c r="CK31" s="43">
        <f t="shared" si="176"/>
        <v>418122</v>
      </c>
      <c r="CL31" s="43">
        <f>SUM(CL32:CL33)</f>
        <v>531547.73227226525</v>
      </c>
      <c r="CM31" s="43">
        <f t="shared" si="170"/>
        <v>-113425.73227226525</v>
      </c>
      <c r="CN31" s="45">
        <f t="shared" si="171"/>
        <v>0.78661232964461747</v>
      </c>
      <c r="CO31" s="71" t="s">
        <v>65</v>
      </c>
      <c r="CQ31" s="43">
        <f t="shared" si="176"/>
        <v>557847</v>
      </c>
      <c r="CR31" s="43">
        <f>SUM(CR32:CR33)</f>
        <v>591274.96331785666</v>
      </c>
      <c r="CS31" s="43">
        <f t="shared" si="172"/>
        <v>-33427.963317856658</v>
      </c>
      <c r="CT31" s="45">
        <f t="shared" si="173"/>
        <v>0.94346460548527145</v>
      </c>
      <c r="CU31" s="71" t="s">
        <v>65</v>
      </c>
      <c r="CW31" s="43">
        <f t="shared" si="176"/>
        <v>626697</v>
      </c>
      <c r="CX31" s="43">
        <f t="shared" si="176"/>
        <v>620825.17311894777</v>
      </c>
      <c r="CY31" s="43">
        <f t="shared" si="174"/>
        <v>5871.8268810522277</v>
      </c>
      <c r="CZ31" s="45">
        <f t="shared" si="175"/>
        <v>1.0094581005012295</v>
      </c>
      <c r="DA31" s="71" t="s">
        <v>65</v>
      </c>
      <c r="DC31" s="72"/>
    </row>
    <row r="32" spans="1:107" ht="15" hidden="1" customHeight="1" outlineLevel="1" x14ac:dyDescent="0.2">
      <c r="A32" s="11"/>
      <c r="B32" s="51" t="s">
        <v>46</v>
      </c>
      <c r="C32" s="8"/>
      <c r="D32" s="52">
        <f t="shared" si="147"/>
        <v>1275669</v>
      </c>
      <c r="E32" s="52">
        <f t="shared" si="147"/>
        <v>1403791.279933935</v>
      </c>
      <c r="F32" s="52">
        <f t="shared" si="135"/>
        <v>-128122.27993393503</v>
      </c>
      <c r="G32" s="53">
        <f t="shared" si="136"/>
        <v>0.90873124675630934</v>
      </c>
      <c r="H32" s="73" t="s">
        <v>65</v>
      </c>
      <c r="I32" s="55"/>
      <c r="J32" s="52">
        <f t="shared" si="148"/>
        <v>1313010</v>
      </c>
      <c r="K32" s="52">
        <f t="shared" si="148"/>
        <v>1490176.679044289</v>
      </c>
      <c r="L32" s="52">
        <f t="shared" si="137"/>
        <v>-177166.67904428905</v>
      </c>
      <c r="M32" s="53">
        <f t="shared" si="138"/>
        <v>0.88111028609177189</v>
      </c>
      <c r="N32" s="73" t="s">
        <v>65</v>
      </c>
      <c r="O32" s="55"/>
      <c r="P32" s="52">
        <f t="shared" si="149"/>
        <v>1157733</v>
      </c>
      <c r="Q32" s="52">
        <f t="shared" si="149"/>
        <v>1282563.1471720843</v>
      </c>
      <c r="R32" s="52">
        <f t="shared" si="139"/>
        <v>-124830.14717208431</v>
      </c>
      <c r="S32" s="53">
        <f t="shared" si="140"/>
        <v>0.90267134413824257</v>
      </c>
      <c r="T32" s="73" t="s">
        <v>65</v>
      </c>
      <c r="U32" s="55"/>
      <c r="V32" s="52">
        <f t="shared" si="150"/>
        <v>1122336</v>
      </c>
      <c r="W32" s="52">
        <f t="shared" si="150"/>
        <v>1239490.3989159572</v>
      </c>
      <c r="X32" s="52">
        <f t="shared" si="141"/>
        <v>-117154.39891595719</v>
      </c>
      <c r="Y32" s="53">
        <f t="shared" si="142"/>
        <v>0.90548180202249329</v>
      </c>
      <c r="Z32" s="73" t="s">
        <v>65</v>
      </c>
      <c r="AA32" s="55"/>
      <c r="AB32" s="52">
        <f t="shared" si="151"/>
        <v>4868748</v>
      </c>
      <c r="AC32" s="52">
        <f t="shared" si="143"/>
        <v>5416021.5050662663</v>
      </c>
      <c r="AD32" s="52">
        <f t="shared" si="144"/>
        <v>-547273.50506626628</v>
      </c>
      <c r="AE32" s="53">
        <f t="shared" si="145"/>
        <v>0.89895285597475294</v>
      </c>
      <c r="AF32" s="73" t="s">
        <v>65</v>
      </c>
      <c r="AH32" s="21" t="s">
        <v>46</v>
      </c>
      <c r="AI32" s="52">
        <v>240084</v>
      </c>
      <c r="AJ32" s="52">
        <v>392189.49983703822</v>
      </c>
      <c r="AK32" s="52">
        <f t="shared" si="152"/>
        <v>-152105.49983703822</v>
      </c>
      <c r="AL32" s="54">
        <f t="shared" si="153"/>
        <v>0.61216325296765772</v>
      </c>
      <c r="AM32" s="73" t="s">
        <v>65</v>
      </c>
      <c r="AO32" s="52">
        <v>319950</v>
      </c>
      <c r="AP32" s="52">
        <v>370356.5969675408</v>
      </c>
      <c r="AQ32" s="52">
        <f t="shared" si="154"/>
        <v>-50406.596967540798</v>
      </c>
      <c r="AR32" s="54">
        <f t="shared" si="155"/>
        <v>0.86389712676845176</v>
      </c>
      <c r="AS32" s="73" t="s">
        <v>65</v>
      </c>
      <c r="AU32" s="52">
        <v>715635</v>
      </c>
      <c r="AV32" s="52">
        <v>641245.18312935601</v>
      </c>
      <c r="AW32" s="52">
        <f t="shared" si="156"/>
        <v>74389.81687064399</v>
      </c>
      <c r="AX32" s="54">
        <f t="shared" si="157"/>
        <v>1.1160083831080219</v>
      </c>
      <c r="AY32" s="73" t="s">
        <v>65</v>
      </c>
      <c r="BA32" s="52">
        <v>265923</v>
      </c>
      <c r="BB32" s="52">
        <v>328332.75254647707</v>
      </c>
      <c r="BC32" s="52">
        <f t="shared" si="158"/>
        <v>-62409.752546477073</v>
      </c>
      <c r="BD32" s="54">
        <f t="shared" si="159"/>
        <v>0.8099191991586564</v>
      </c>
      <c r="BE32" s="73" t="s">
        <v>65</v>
      </c>
      <c r="BG32" s="52">
        <v>482679</v>
      </c>
      <c r="BH32" s="52">
        <v>539904.40967338555</v>
      </c>
      <c r="BI32" s="52">
        <f t="shared" si="160"/>
        <v>-57225.409673385555</v>
      </c>
      <c r="BJ32" s="54">
        <f t="shared" si="161"/>
        <v>0.89400825655785254</v>
      </c>
      <c r="BK32" s="73" t="s">
        <v>65</v>
      </c>
      <c r="BM32" s="52">
        <v>564408</v>
      </c>
      <c r="BN32" s="52">
        <v>621939.51682442648</v>
      </c>
      <c r="BO32" s="52">
        <f t="shared" si="162"/>
        <v>-57531.516824426479</v>
      </c>
      <c r="BP32" s="54">
        <f t="shared" si="163"/>
        <v>0.90749660494612427</v>
      </c>
      <c r="BQ32" s="73" t="s">
        <v>65</v>
      </c>
      <c r="BS32" s="52">
        <v>243000</v>
      </c>
      <c r="BT32" s="52">
        <v>326365.81019715231</v>
      </c>
      <c r="BU32" s="52">
        <f t="shared" si="164"/>
        <v>-83365.810197152314</v>
      </c>
      <c r="BV32" s="54">
        <f t="shared" si="165"/>
        <v>0.74456328575964381</v>
      </c>
      <c r="BW32" s="73" t="s">
        <v>65</v>
      </c>
      <c r="BY32" s="52">
        <v>251667</v>
      </c>
      <c r="BZ32" s="52">
        <v>388857.21647969796</v>
      </c>
      <c r="CA32" s="52">
        <f t="shared" si="166"/>
        <v>-137190.21647969796</v>
      </c>
      <c r="CB32" s="54">
        <f t="shared" si="167"/>
        <v>0.64719642412278444</v>
      </c>
      <c r="CC32" s="73" t="s">
        <v>65</v>
      </c>
      <c r="CE32" s="52">
        <v>663066</v>
      </c>
      <c r="CF32" s="52">
        <v>567340.12049523403</v>
      </c>
      <c r="CG32" s="52">
        <f t="shared" si="168"/>
        <v>95725.879504765966</v>
      </c>
      <c r="CH32" s="54">
        <f t="shared" si="169"/>
        <v>1.1687274988083098</v>
      </c>
      <c r="CI32" s="73" t="s">
        <v>65</v>
      </c>
      <c r="CK32" s="52">
        <v>348462</v>
      </c>
      <c r="CL32" s="52">
        <v>442990.76796499128</v>
      </c>
      <c r="CM32" s="52">
        <f t="shared" si="170"/>
        <v>-94528.767964991275</v>
      </c>
      <c r="CN32" s="54">
        <f t="shared" si="171"/>
        <v>0.78661232964461758</v>
      </c>
      <c r="CO32" s="73" t="s">
        <v>65</v>
      </c>
      <c r="CQ32" s="52">
        <v>431163</v>
      </c>
      <c r="CR32" s="52">
        <v>456999.65583577042</v>
      </c>
      <c r="CS32" s="52">
        <f t="shared" si="172"/>
        <v>-25836.65583577042</v>
      </c>
      <c r="CT32" s="54">
        <f t="shared" si="173"/>
        <v>0.94346460548527156</v>
      </c>
      <c r="CU32" s="73" t="s">
        <v>65</v>
      </c>
      <c r="CW32" s="52">
        <v>342711</v>
      </c>
      <c r="CX32" s="52">
        <v>339499.97511519556</v>
      </c>
      <c r="CY32" s="52">
        <f t="shared" si="174"/>
        <v>3211.024884804443</v>
      </c>
      <c r="CZ32" s="54">
        <f t="shared" si="175"/>
        <v>1.0094581005012295</v>
      </c>
      <c r="DA32" s="73" t="s">
        <v>65</v>
      </c>
      <c r="DC32" s="72"/>
    </row>
    <row r="33" spans="1:107" ht="15" hidden="1" customHeight="1" outlineLevel="1" x14ac:dyDescent="0.2">
      <c r="A33" s="11"/>
      <c r="B33" s="51" t="s">
        <v>47</v>
      </c>
      <c r="D33" s="52">
        <f t="shared" si="147"/>
        <v>544887</v>
      </c>
      <c r="E33" s="52">
        <f t="shared" si="147"/>
        <v>630092.54263164045</v>
      </c>
      <c r="F33" s="52">
        <f t="shared" si="135"/>
        <v>-85205.542631640448</v>
      </c>
      <c r="G33" s="53">
        <f t="shared" si="136"/>
        <v>0.86477297084683535</v>
      </c>
      <c r="H33" s="73" t="s">
        <v>65</v>
      </c>
      <c r="I33" s="55"/>
      <c r="J33" s="52">
        <f t="shared" si="148"/>
        <v>295083</v>
      </c>
      <c r="K33" s="52">
        <f t="shared" si="148"/>
        <v>340693.66143027222</v>
      </c>
      <c r="L33" s="52">
        <f t="shared" si="137"/>
        <v>-45610.661430272216</v>
      </c>
      <c r="M33" s="53">
        <f t="shared" si="138"/>
        <v>0.86612412676304784</v>
      </c>
      <c r="N33" s="73" t="s">
        <v>65</v>
      </c>
      <c r="O33" s="55"/>
      <c r="P33" s="52">
        <f t="shared" si="149"/>
        <v>480654</v>
      </c>
      <c r="Q33" s="52">
        <f t="shared" si="149"/>
        <v>541479.81463290227</v>
      </c>
      <c r="R33" s="52">
        <f t="shared" si="139"/>
        <v>-60825.814632902271</v>
      </c>
      <c r="S33" s="53">
        <f t="shared" si="140"/>
        <v>0.88766743839908546</v>
      </c>
      <c r="T33" s="73" t="s">
        <v>65</v>
      </c>
      <c r="U33" s="55"/>
      <c r="V33" s="52">
        <f t="shared" si="150"/>
        <v>480330</v>
      </c>
      <c r="W33" s="52">
        <f t="shared" si="150"/>
        <v>504157.46979311237</v>
      </c>
      <c r="X33" s="52">
        <f t="shared" si="141"/>
        <v>-23827.469793112366</v>
      </c>
      <c r="Y33" s="53">
        <f t="shared" si="142"/>
        <v>0.95273804074966839</v>
      </c>
      <c r="Z33" s="73" t="s">
        <v>65</v>
      </c>
      <c r="AA33" s="55"/>
      <c r="AB33" s="52">
        <f t="shared" si="151"/>
        <v>1800954</v>
      </c>
      <c r="AC33" s="52">
        <f t="shared" si="143"/>
        <v>2016423.4884879272</v>
      </c>
      <c r="AD33" s="52">
        <f t="shared" si="144"/>
        <v>-215469.48848792724</v>
      </c>
      <c r="AE33" s="53">
        <f t="shared" si="145"/>
        <v>0.89314274024376539</v>
      </c>
      <c r="AF33" s="73" t="s">
        <v>65</v>
      </c>
      <c r="AH33" s="21" t="s">
        <v>47</v>
      </c>
      <c r="AI33" s="52">
        <v>148392</v>
      </c>
      <c r="AJ33" s="52">
        <v>242405.9256752544</v>
      </c>
      <c r="AK33" s="52">
        <f t="shared" si="152"/>
        <v>-94013.925675254402</v>
      </c>
      <c r="AL33" s="54">
        <f t="shared" si="153"/>
        <v>0.61216325296765772</v>
      </c>
      <c r="AM33" s="73" t="s">
        <v>65</v>
      </c>
      <c r="AO33" s="52">
        <v>123930</v>
      </c>
      <c r="AP33" s="52">
        <v>143454.58059755378</v>
      </c>
      <c r="AQ33" s="52">
        <f t="shared" si="154"/>
        <v>-19524.580597553781</v>
      </c>
      <c r="AR33" s="54">
        <f t="shared" si="155"/>
        <v>0.86389712676845176</v>
      </c>
      <c r="AS33" s="73" t="s">
        <v>65</v>
      </c>
      <c r="AU33" s="52">
        <v>272565</v>
      </c>
      <c r="AV33" s="52">
        <v>244232.03635883227</v>
      </c>
      <c r="AW33" s="52">
        <f t="shared" si="156"/>
        <v>28332.963641167735</v>
      </c>
      <c r="AX33" s="54">
        <f t="shared" si="157"/>
        <v>1.1160083831080219</v>
      </c>
      <c r="AY33" s="73" t="s">
        <v>65</v>
      </c>
      <c r="BA33" s="52">
        <v>105543</v>
      </c>
      <c r="BB33" s="52">
        <v>130312.99925923227</v>
      </c>
      <c r="BC33" s="52">
        <f t="shared" si="158"/>
        <v>-24769.999259232267</v>
      </c>
      <c r="BD33" s="54">
        <f t="shared" si="159"/>
        <v>0.80991919915865651</v>
      </c>
      <c r="BE33" s="73" t="s">
        <v>65</v>
      </c>
      <c r="BG33" s="52">
        <v>91449</v>
      </c>
      <c r="BH33" s="52">
        <v>102291.00159779364</v>
      </c>
      <c r="BI33" s="52">
        <f t="shared" si="160"/>
        <v>-10842.001597793642</v>
      </c>
      <c r="BJ33" s="54">
        <f t="shared" si="161"/>
        <v>0.89400825655785254</v>
      </c>
      <c r="BK33" s="73" t="s">
        <v>65</v>
      </c>
      <c r="BM33" s="52">
        <v>98091</v>
      </c>
      <c r="BN33" s="52">
        <v>108089.66057324632</v>
      </c>
      <c r="BO33" s="52">
        <f t="shared" si="162"/>
        <v>-9998.6605732463213</v>
      </c>
      <c r="BP33" s="54">
        <f t="shared" si="163"/>
        <v>0.9074966049461245</v>
      </c>
      <c r="BQ33" s="73" t="s">
        <v>65</v>
      </c>
      <c r="BS33" s="52">
        <v>165402</v>
      </c>
      <c r="BT33" s="52">
        <v>222146.32814086167</v>
      </c>
      <c r="BU33" s="52">
        <f t="shared" si="164"/>
        <v>-56744.328140861675</v>
      </c>
      <c r="BV33" s="54">
        <f t="shared" si="165"/>
        <v>0.74456328575964381</v>
      </c>
      <c r="BW33" s="73" t="s">
        <v>65</v>
      </c>
      <c r="BY33" s="52">
        <v>71928</v>
      </c>
      <c r="BZ33" s="52">
        <v>111137.82048084062</v>
      </c>
      <c r="CA33" s="52">
        <f t="shared" si="166"/>
        <v>-39209.820480840615</v>
      </c>
      <c r="CB33" s="54">
        <f t="shared" si="167"/>
        <v>0.64719642412278444</v>
      </c>
      <c r="CC33" s="73" t="s">
        <v>65</v>
      </c>
      <c r="CE33" s="52">
        <v>243324</v>
      </c>
      <c r="CF33" s="52">
        <v>208195.6660112</v>
      </c>
      <c r="CG33" s="52">
        <f t="shared" si="168"/>
        <v>35128.333988800005</v>
      </c>
      <c r="CH33" s="54">
        <f t="shared" si="169"/>
        <v>1.1687274988083098</v>
      </c>
      <c r="CI33" s="73" t="s">
        <v>65</v>
      </c>
      <c r="CK33" s="52">
        <v>69660</v>
      </c>
      <c r="CL33" s="52">
        <v>88556.964307273942</v>
      </c>
      <c r="CM33" s="52">
        <f t="shared" si="170"/>
        <v>-18896.964307273942</v>
      </c>
      <c r="CN33" s="54">
        <f t="shared" si="171"/>
        <v>0.78661232964461758</v>
      </c>
      <c r="CO33" s="73" t="s">
        <v>65</v>
      </c>
      <c r="CQ33" s="52">
        <v>126684</v>
      </c>
      <c r="CR33" s="52">
        <v>134275.30748208624</v>
      </c>
      <c r="CS33" s="52">
        <f t="shared" si="172"/>
        <v>-7591.3074820862385</v>
      </c>
      <c r="CT33" s="54">
        <f t="shared" si="173"/>
        <v>0.94346460548527133</v>
      </c>
      <c r="CU33" s="73" t="s">
        <v>65</v>
      </c>
      <c r="CW33" s="52">
        <v>283986</v>
      </c>
      <c r="CX33" s="52">
        <v>281325.19800375222</v>
      </c>
      <c r="CY33" s="52">
        <f t="shared" si="174"/>
        <v>2660.8019962477847</v>
      </c>
      <c r="CZ33" s="54">
        <f t="shared" si="175"/>
        <v>1.0094581005012295</v>
      </c>
      <c r="DA33" s="73" t="s">
        <v>65</v>
      </c>
      <c r="DC33" s="72"/>
    </row>
    <row r="34" spans="1:107" ht="15" hidden="1" customHeight="1" outlineLevel="1" thickBot="1" x14ac:dyDescent="0.25">
      <c r="A34" s="11"/>
      <c r="B34" s="42" t="s">
        <v>49</v>
      </c>
      <c r="C34" s="8"/>
      <c r="D34" s="43">
        <f t="shared" si="147"/>
        <v>709641</v>
      </c>
      <c r="E34" s="43">
        <f t="shared" si="147"/>
        <v>791645.2549805626</v>
      </c>
      <c r="F34" s="43">
        <f t="shared" si="135"/>
        <v>-82004.254980562604</v>
      </c>
      <c r="G34" s="44">
        <f t="shared" si="136"/>
        <v>0.89641287626668575</v>
      </c>
      <c r="H34" s="71" t="s">
        <v>65</v>
      </c>
      <c r="I34" s="46"/>
      <c r="J34" s="43">
        <f t="shared" si="148"/>
        <v>734508</v>
      </c>
      <c r="K34" s="43">
        <f t="shared" si="148"/>
        <v>847617.20722188486</v>
      </c>
      <c r="L34" s="43">
        <f t="shared" si="137"/>
        <v>-113109.20722188486</v>
      </c>
      <c r="M34" s="44">
        <f t="shared" si="138"/>
        <v>0.86655626353716098</v>
      </c>
      <c r="N34" s="71" t="s">
        <v>65</v>
      </c>
      <c r="O34" s="46"/>
      <c r="P34" s="43">
        <f t="shared" si="149"/>
        <v>799470</v>
      </c>
      <c r="Q34" s="43">
        <f t="shared" si="149"/>
        <v>921752.38354131323</v>
      </c>
      <c r="R34" s="43">
        <f t="shared" si="139"/>
        <v>-122282.38354131323</v>
      </c>
      <c r="S34" s="44">
        <f t="shared" si="140"/>
        <v>0.86733705740850686</v>
      </c>
      <c r="T34" s="71" t="s">
        <v>65</v>
      </c>
      <c r="U34" s="46"/>
      <c r="V34" s="43">
        <f t="shared" si="150"/>
        <v>714096</v>
      </c>
      <c r="W34" s="43">
        <f t="shared" si="150"/>
        <v>746114.34899794229</v>
      </c>
      <c r="X34" s="43">
        <f t="shared" si="141"/>
        <v>-32018.348997942288</v>
      </c>
      <c r="Y34" s="44">
        <f t="shared" si="142"/>
        <v>0.95708653902589591</v>
      </c>
      <c r="Z34" s="71" t="s">
        <v>65</v>
      </c>
      <c r="AA34" s="46"/>
      <c r="AB34" s="43">
        <f t="shared" si="151"/>
        <v>2957715</v>
      </c>
      <c r="AC34" s="43">
        <f t="shared" si="143"/>
        <v>3307129.1947417026</v>
      </c>
      <c r="AD34" s="43">
        <f t="shared" si="144"/>
        <v>-349414.19474170264</v>
      </c>
      <c r="AE34" s="44">
        <f t="shared" si="145"/>
        <v>0.89434516338301295</v>
      </c>
      <c r="AF34" s="71" t="s">
        <v>65</v>
      </c>
      <c r="AH34" s="8" t="s">
        <v>49</v>
      </c>
      <c r="AI34" s="43">
        <v>136242</v>
      </c>
      <c r="AJ34" s="43">
        <v>219755.86685055622</v>
      </c>
      <c r="AK34" s="43">
        <f t="shared" si="152"/>
        <v>-83513.866850556224</v>
      </c>
      <c r="AL34" s="45">
        <f t="shared" si="153"/>
        <v>0.61996979626783133</v>
      </c>
      <c r="AM34" s="71" t="s">
        <v>65</v>
      </c>
      <c r="AO34" s="43">
        <v>146853</v>
      </c>
      <c r="AP34" s="43">
        <v>180099.51450088256</v>
      </c>
      <c r="AQ34" s="43">
        <f t="shared" si="154"/>
        <v>-33246.514500882564</v>
      </c>
      <c r="AR34" s="45">
        <f t="shared" si="155"/>
        <v>0.81539919975342501</v>
      </c>
      <c r="AS34" s="71" t="s">
        <v>65</v>
      </c>
      <c r="AU34" s="43">
        <v>426546</v>
      </c>
      <c r="AV34" s="43">
        <v>391789.87362912379</v>
      </c>
      <c r="AW34" s="43">
        <f t="shared" si="156"/>
        <v>34756.126370876213</v>
      </c>
      <c r="AX34" s="45">
        <f t="shared" si="157"/>
        <v>1.0887111401040881</v>
      </c>
      <c r="AY34" s="71" t="s">
        <v>65</v>
      </c>
      <c r="BA34" s="43">
        <v>313551</v>
      </c>
      <c r="BB34" s="43">
        <v>366624.47172587033</v>
      </c>
      <c r="BC34" s="43">
        <f t="shared" si="158"/>
        <v>-53073.471725870331</v>
      </c>
      <c r="BD34" s="45">
        <f t="shared" si="159"/>
        <v>0.85523750917108987</v>
      </c>
      <c r="BE34" s="71" t="s">
        <v>65</v>
      </c>
      <c r="BG34" s="43">
        <v>234657</v>
      </c>
      <c r="BH34" s="43">
        <v>271172.01263680105</v>
      </c>
      <c r="BI34" s="43">
        <f t="shared" si="160"/>
        <v>-36515.012636801053</v>
      </c>
      <c r="BJ34" s="45">
        <f t="shared" si="161"/>
        <v>0.86534372672998494</v>
      </c>
      <c r="BK34" s="71" t="s">
        <v>65</v>
      </c>
      <c r="BM34" s="43">
        <v>186300</v>
      </c>
      <c r="BN34" s="43">
        <v>209820.72285921348</v>
      </c>
      <c r="BO34" s="43">
        <f t="shared" si="162"/>
        <v>-23520.722859213478</v>
      </c>
      <c r="BP34" s="45">
        <f t="shared" si="163"/>
        <v>0.88790085870118973</v>
      </c>
      <c r="BQ34" s="71" t="s">
        <v>65</v>
      </c>
      <c r="BS34" s="43">
        <v>230931</v>
      </c>
      <c r="BT34" s="43">
        <v>318195.82828727446</v>
      </c>
      <c r="BU34" s="43">
        <f t="shared" si="164"/>
        <v>-87264.82828727446</v>
      </c>
      <c r="BV34" s="45">
        <f t="shared" si="165"/>
        <v>0.725751186755064</v>
      </c>
      <c r="BW34" s="71" t="s">
        <v>65</v>
      </c>
      <c r="BY34" s="43">
        <v>254664</v>
      </c>
      <c r="BZ34" s="43">
        <v>341863.34520714066</v>
      </c>
      <c r="CA34" s="43">
        <f t="shared" si="166"/>
        <v>-87199.345207140665</v>
      </c>
      <c r="CB34" s="45">
        <f t="shared" si="167"/>
        <v>0.74492923435735658</v>
      </c>
      <c r="CC34" s="71" t="s">
        <v>65</v>
      </c>
      <c r="CE34" s="43">
        <v>313875</v>
      </c>
      <c r="CF34" s="43">
        <v>261693.21004689811</v>
      </c>
      <c r="CG34" s="43">
        <f t="shared" si="168"/>
        <v>52181.789953101892</v>
      </c>
      <c r="CH34" s="45">
        <f t="shared" si="169"/>
        <v>1.1994006261903027</v>
      </c>
      <c r="CI34" s="71" t="s">
        <v>65</v>
      </c>
      <c r="CK34" s="43">
        <v>186381</v>
      </c>
      <c r="CL34" s="43">
        <v>226284.18865642711</v>
      </c>
      <c r="CM34" s="43">
        <f t="shared" si="170"/>
        <v>-39903.188656427112</v>
      </c>
      <c r="CN34" s="45">
        <f t="shared" si="171"/>
        <v>0.82365896223967683</v>
      </c>
      <c r="CO34" s="71" t="s">
        <v>65</v>
      </c>
      <c r="CQ34" s="43">
        <v>196749</v>
      </c>
      <c r="CR34" s="43">
        <v>214821.26221633761</v>
      </c>
      <c r="CS34" s="43">
        <f t="shared" si="172"/>
        <v>-18072.262216337607</v>
      </c>
      <c r="CT34" s="45">
        <f t="shared" si="173"/>
        <v>0.91587302844288387</v>
      </c>
      <c r="CU34" s="71" t="s">
        <v>65</v>
      </c>
      <c r="CW34" s="43">
        <v>330966</v>
      </c>
      <c r="CX34" s="43">
        <v>305008.8981251776</v>
      </c>
      <c r="CY34" s="43">
        <f t="shared" si="174"/>
        <v>25957.101874822401</v>
      </c>
      <c r="CZ34" s="45">
        <f t="shared" si="175"/>
        <v>1.0851027692450121</v>
      </c>
      <c r="DA34" s="71" t="s">
        <v>65</v>
      </c>
      <c r="DC34" s="72"/>
    </row>
    <row r="35" spans="1:107" ht="15" hidden="1" customHeight="1" outlineLevel="1" x14ac:dyDescent="0.2">
      <c r="B35" s="62" t="s">
        <v>62</v>
      </c>
      <c r="C35" s="6"/>
      <c r="D35" s="64">
        <f t="shared" si="147"/>
        <v>5257386</v>
      </c>
      <c r="E35" s="64">
        <f t="shared" si="147"/>
        <v>6013076.1049474217</v>
      </c>
      <c r="F35" s="64">
        <f t="shared" si="135"/>
        <v>-755690.1049474217</v>
      </c>
      <c r="G35" s="65">
        <f t="shared" si="136"/>
        <v>0.87432553791799561</v>
      </c>
      <c r="H35" s="74" t="s">
        <v>65</v>
      </c>
      <c r="I35" s="66"/>
      <c r="J35" s="64">
        <f t="shared" si="148"/>
        <v>5364063</v>
      </c>
      <c r="K35" s="64">
        <f t="shared" si="148"/>
        <v>6004430.4833980724</v>
      </c>
      <c r="L35" s="64">
        <f t="shared" si="137"/>
        <v>-640367.48339807242</v>
      </c>
      <c r="M35" s="65">
        <f t="shared" si="138"/>
        <v>0.89335083732442999</v>
      </c>
      <c r="N35" s="74" t="s">
        <v>65</v>
      </c>
      <c r="O35" s="66"/>
      <c r="P35" s="64">
        <f t="shared" si="149"/>
        <v>5484348</v>
      </c>
      <c r="Q35" s="64">
        <f t="shared" si="149"/>
        <v>6126449.0508335251</v>
      </c>
      <c r="R35" s="64">
        <f t="shared" si="139"/>
        <v>-642101.05083352514</v>
      </c>
      <c r="S35" s="65">
        <f t="shared" si="140"/>
        <v>0.8951919708291437</v>
      </c>
      <c r="T35" s="74" t="s">
        <v>65</v>
      </c>
      <c r="U35" s="66"/>
      <c r="V35" s="64">
        <f t="shared" si="150"/>
        <v>5508081</v>
      </c>
      <c r="W35" s="64">
        <f t="shared" si="150"/>
        <v>5711311.03981857</v>
      </c>
      <c r="X35" s="64">
        <f t="shared" si="141"/>
        <v>-203230.03981857002</v>
      </c>
      <c r="Y35" s="65">
        <f t="shared" si="142"/>
        <v>0.96441621925304455</v>
      </c>
      <c r="Z35" s="74" t="s">
        <v>65</v>
      </c>
      <c r="AA35" s="66"/>
      <c r="AB35" s="64">
        <f t="shared" si="151"/>
        <v>21613878</v>
      </c>
      <c r="AC35" s="64">
        <f t="shared" si="143"/>
        <v>23855266.678997591</v>
      </c>
      <c r="AD35" s="64">
        <f t="shared" si="144"/>
        <v>-2241388.6789975911</v>
      </c>
      <c r="AE35" s="65">
        <f t="shared" si="145"/>
        <v>0.90604218728055841</v>
      </c>
      <c r="AF35" s="74" t="s">
        <v>65</v>
      </c>
      <c r="AH35" s="25" t="s">
        <v>62</v>
      </c>
      <c r="AI35" s="64">
        <f>AI28+AI31+AI34</f>
        <v>1253070</v>
      </c>
      <c r="AJ35" s="64">
        <f>AJ28+AJ31+AJ34</f>
        <v>1956727.7593720714</v>
      </c>
      <c r="AK35" s="64">
        <f t="shared" si="152"/>
        <v>-703657.75937207136</v>
      </c>
      <c r="AL35" s="65">
        <f t="shared" si="153"/>
        <v>0.6403905673634025</v>
      </c>
      <c r="AM35" s="74" t="s">
        <v>65</v>
      </c>
      <c r="AO35" s="64">
        <f t="shared" ref="AO35:CX35" si="177">AO28+AO31+AO34</f>
        <v>1384533</v>
      </c>
      <c r="AP35" s="64">
        <f>AP28+AP31+AP34</f>
        <v>1598884.5462408371</v>
      </c>
      <c r="AQ35" s="64">
        <f t="shared" si="154"/>
        <v>-214351.54624083708</v>
      </c>
      <c r="AR35" s="65">
        <f t="shared" si="155"/>
        <v>0.86593682030087638</v>
      </c>
      <c r="AS35" s="74" t="s">
        <v>65</v>
      </c>
      <c r="AU35" s="64">
        <f t="shared" si="177"/>
        <v>2619783</v>
      </c>
      <c r="AV35" s="64">
        <f>AV28+AV31+AV34</f>
        <v>2457463.799334513</v>
      </c>
      <c r="AW35" s="64">
        <f t="shared" si="156"/>
        <v>162319.20066548698</v>
      </c>
      <c r="AX35" s="65">
        <f t="shared" si="157"/>
        <v>1.0660515124208314</v>
      </c>
      <c r="AY35" s="74" t="s">
        <v>65</v>
      </c>
      <c r="BA35" s="64">
        <f t="shared" si="177"/>
        <v>1650942</v>
      </c>
      <c r="BB35" s="64">
        <f>BB28+BB31+BB34</f>
        <v>1899173.1328405198</v>
      </c>
      <c r="BC35" s="64">
        <f t="shared" si="158"/>
        <v>-248231.13284051977</v>
      </c>
      <c r="BD35" s="65">
        <f t="shared" si="159"/>
        <v>0.86929515348121522</v>
      </c>
      <c r="BE35" s="74" t="s">
        <v>65</v>
      </c>
      <c r="BG35" s="64">
        <f t="shared" si="177"/>
        <v>1637739</v>
      </c>
      <c r="BH35" s="64">
        <f>BH28+BH31+BH34</f>
        <v>1917284.5599810032</v>
      </c>
      <c r="BI35" s="64">
        <f t="shared" si="160"/>
        <v>-279545.55998100317</v>
      </c>
      <c r="BJ35" s="65">
        <f t="shared" si="161"/>
        <v>0.85419714641431577</v>
      </c>
      <c r="BK35" s="74" t="s">
        <v>65</v>
      </c>
      <c r="BM35" s="64">
        <f t="shared" si="177"/>
        <v>2075382</v>
      </c>
      <c r="BN35" s="64">
        <f>BN28+BN31+BN34</f>
        <v>2187972.7905765492</v>
      </c>
      <c r="BO35" s="64">
        <f t="shared" si="162"/>
        <v>-112590.79057654925</v>
      </c>
      <c r="BP35" s="65">
        <f t="shared" si="163"/>
        <v>0.94854104627741709</v>
      </c>
      <c r="BQ35" s="74" t="s">
        <v>65</v>
      </c>
      <c r="BS35" s="64">
        <f t="shared" si="177"/>
        <v>1452492</v>
      </c>
      <c r="BT35" s="64">
        <f>BT28+BT31+BT34</f>
        <v>2043912.4709784337</v>
      </c>
      <c r="BU35" s="64">
        <f t="shared" si="164"/>
        <v>-591420.47097843373</v>
      </c>
      <c r="BV35" s="65">
        <f t="shared" si="165"/>
        <v>0.71064295591125926</v>
      </c>
      <c r="BW35" s="74" t="s">
        <v>65</v>
      </c>
      <c r="BY35" s="64">
        <f t="shared" si="177"/>
        <v>1502712</v>
      </c>
      <c r="BZ35" s="64">
        <f>BZ28+BZ31+BZ34</f>
        <v>1951069.3522840408</v>
      </c>
      <c r="CA35" s="64">
        <f t="shared" si="166"/>
        <v>-448357.35228404077</v>
      </c>
      <c r="CB35" s="65">
        <f t="shared" si="167"/>
        <v>0.77019917218259504</v>
      </c>
      <c r="CC35" s="74" t="s">
        <v>65</v>
      </c>
      <c r="CE35" s="64">
        <f t="shared" si="177"/>
        <v>2529144</v>
      </c>
      <c r="CF35" s="64">
        <f>CF28+CF31+CF34</f>
        <v>2131467.2275710502</v>
      </c>
      <c r="CG35" s="64">
        <f t="shared" si="168"/>
        <v>397676.77242894983</v>
      </c>
      <c r="CH35" s="65">
        <f t="shared" si="169"/>
        <v>1.1865741904378841</v>
      </c>
      <c r="CI35" s="74" t="s">
        <v>65</v>
      </c>
      <c r="CK35" s="64">
        <f t="shared" si="177"/>
        <v>1410210</v>
      </c>
      <c r="CL35" s="64">
        <f>CL28+CL31+CL34</f>
        <v>1705946.5294174484</v>
      </c>
      <c r="CM35" s="64">
        <f t="shared" si="170"/>
        <v>-295736.52941744844</v>
      </c>
      <c r="CN35" s="65">
        <f t="shared" si="171"/>
        <v>0.82664372867628078</v>
      </c>
      <c r="CO35" s="74" t="s">
        <v>65</v>
      </c>
      <c r="CQ35" s="64">
        <f t="shared" si="177"/>
        <v>1652886</v>
      </c>
      <c r="CR35" s="64">
        <f>CR28+CR31+CR34</f>
        <v>1735674.8476748862</v>
      </c>
      <c r="CS35" s="64">
        <f t="shared" si="172"/>
        <v>-82788.84767488623</v>
      </c>
      <c r="CT35" s="65">
        <f t="shared" si="173"/>
        <v>0.95230163772564291</v>
      </c>
      <c r="CU35" s="74" t="s">
        <v>65</v>
      </c>
      <c r="CW35" s="64">
        <f t="shared" si="177"/>
        <v>2444985</v>
      </c>
      <c r="CX35" s="64">
        <f t="shared" si="177"/>
        <v>2269689.6627262351</v>
      </c>
      <c r="CY35" s="64">
        <f t="shared" si="174"/>
        <v>175295.33727376489</v>
      </c>
      <c r="CZ35" s="65">
        <f t="shared" si="175"/>
        <v>1.0772331742759973</v>
      </c>
      <c r="DA35" s="74" t="s">
        <v>65</v>
      </c>
      <c r="DC35" s="75"/>
    </row>
    <row r="36" spans="1:107" ht="15" customHeight="1" collapsed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7EEE-40C9-43E8-8A6E-BD29A59C7EF5}">
  <dimension ref="A1:DC36"/>
  <sheetViews>
    <sheetView showGridLines="0" zoomScaleNormal="10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4" width="11.7109375" style="3" customWidth="1"/>
    <col min="5" max="6" width="11.7109375" style="3" hidden="1" customWidth="1" outlineLevel="1"/>
    <col min="7" max="7" width="11.7109375" style="3" customWidth="1" collapsed="1"/>
    <col min="8" max="8" width="11.7109375" style="3" customWidth="1"/>
    <col min="9" max="9" width="2.7109375" style="3" customWidth="1"/>
    <col min="10" max="10" width="11.7109375" style="3" customWidth="1"/>
    <col min="11" max="12" width="11.7109375" style="3" hidden="1" customWidth="1" outlineLevel="1"/>
    <col min="13" max="13" width="11.7109375" style="3" customWidth="1" collapsed="1"/>
    <col min="14" max="14" width="11.7109375" style="3" customWidth="1"/>
    <col min="15" max="15" width="2.7109375" style="3" customWidth="1"/>
    <col min="16" max="16" width="11.7109375" style="3" customWidth="1"/>
    <col min="17" max="18" width="11.7109375" style="3" hidden="1" customWidth="1" outlineLevel="1"/>
    <col min="19" max="19" width="11.7109375" style="3" customWidth="1" collapsed="1"/>
    <col min="20" max="20" width="11.7109375" style="3" customWidth="1"/>
    <col min="21" max="21" width="2.7109375" style="3" customWidth="1"/>
    <col min="22" max="22" width="11.7109375" style="3" customWidth="1"/>
    <col min="23" max="24" width="11.7109375" style="3" hidden="1" customWidth="1" outlineLevel="1"/>
    <col min="25" max="25" width="11.7109375" style="3" customWidth="1" collapsed="1"/>
    <col min="26" max="26" width="11.7109375" style="3" customWidth="1"/>
    <col min="27" max="27" width="2.7109375" style="3" customWidth="1"/>
    <col min="28" max="28" width="11.7109375" style="3" customWidth="1"/>
    <col min="29" max="30" width="11.7109375" style="3" hidden="1" customWidth="1" outlineLevel="1"/>
    <col min="31" max="31" width="11.7109375" style="3" customWidth="1" collapsed="1"/>
    <col min="32" max="32" width="11.7109375" style="3" customWidth="1"/>
    <col min="33" max="33" width="5.7109375" style="3" customWidth="1"/>
    <col min="34" max="34" width="25.7109375" style="3" customWidth="1"/>
    <col min="35" max="35" width="12.7109375" style="3" customWidth="1"/>
    <col min="36" max="37" width="12.7109375" style="3" hidden="1" customWidth="1" outlineLevel="1"/>
    <col min="38" max="38" width="12.7109375" style="3" customWidth="1" collapsed="1"/>
    <col min="39" max="39" width="12.7109375" style="3" customWidth="1"/>
    <col min="40" max="40" width="2.7109375" style="3" customWidth="1"/>
    <col min="41" max="41" width="12.7109375" style="3" customWidth="1"/>
    <col min="42" max="43" width="12.7109375" style="3" hidden="1" customWidth="1" outlineLevel="1"/>
    <col min="44" max="44" width="12.7109375" style="3" customWidth="1" collapsed="1"/>
    <col min="45" max="45" width="12.7109375" style="3" customWidth="1"/>
    <col min="46" max="46" width="2.7109375" style="3" customWidth="1"/>
    <col min="47" max="47" width="12.7109375" style="3" customWidth="1"/>
    <col min="48" max="49" width="12.7109375" style="3" hidden="1" customWidth="1" outlineLevel="1"/>
    <col min="50" max="50" width="12.7109375" style="3" customWidth="1" collapsed="1"/>
    <col min="51" max="51" width="12.7109375" style="3" customWidth="1"/>
    <col min="52" max="52" width="2.7109375" style="3" customWidth="1"/>
    <col min="53" max="53" width="12.7109375" style="3" customWidth="1"/>
    <col min="54" max="55" width="12.7109375" style="3" hidden="1" customWidth="1" outlineLevel="1"/>
    <col min="56" max="56" width="12.7109375" style="3" customWidth="1" collapsed="1"/>
    <col min="57" max="57" width="12.7109375" style="3" customWidth="1"/>
    <col min="58" max="58" width="2.7109375" style="3" customWidth="1"/>
    <col min="59" max="59" width="12.7109375" style="3" customWidth="1"/>
    <col min="60" max="61" width="12.7109375" style="3" hidden="1" customWidth="1" outlineLevel="1"/>
    <col min="62" max="62" width="12.7109375" style="3" customWidth="1" collapsed="1"/>
    <col min="63" max="63" width="12.7109375" style="3" customWidth="1"/>
    <col min="64" max="64" width="2.7109375" style="3" customWidth="1"/>
    <col min="65" max="65" width="12.7109375" style="3" customWidth="1"/>
    <col min="66" max="67" width="12.7109375" style="3" hidden="1" customWidth="1" outlineLevel="1"/>
    <col min="68" max="68" width="12.7109375" style="3" customWidth="1" collapsed="1"/>
    <col min="69" max="69" width="12.7109375" style="3" customWidth="1"/>
    <col min="70" max="70" width="2.7109375" style="3" customWidth="1"/>
    <col min="71" max="71" width="12.7109375" style="3" customWidth="1"/>
    <col min="72" max="73" width="12.7109375" style="3" hidden="1" customWidth="1" outlineLevel="1"/>
    <col min="74" max="74" width="12.7109375" style="3" customWidth="1" collapsed="1"/>
    <col min="75" max="75" width="12.7109375" style="3" customWidth="1"/>
    <col min="76" max="76" width="2.7109375" style="3" customWidth="1"/>
    <col min="77" max="77" width="12.7109375" style="3" customWidth="1"/>
    <col min="78" max="79" width="12.7109375" style="3" hidden="1" customWidth="1" outlineLevel="1"/>
    <col min="80" max="80" width="12.7109375" style="3" customWidth="1" collapsed="1"/>
    <col min="81" max="81" width="12.7109375" style="3" customWidth="1"/>
    <col min="82" max="82" width="2.7109375" style="3" customWidth="1"/>
    <col min="83" max="83" width="12.7109375" style="3" customWidth="1"/>
    <col min="84" max="85" width="12.7109375" style="3" hidden="1" customWidth="1" outlineLevel="1"/>
    <col min="86" max="86" width="12.7109375" style="3" customWidth="1" collapsed="1"/>
    <col min="87" max="87" width="12.7109375" style="3" customWidth="1"/>
    <col min="88" max="88" width="2.7109375" style="3" customWidth="1"/>
    <col min="89" max="89" width="12.7109375" style="3" customWidth="1"/>
    <col min="90" max="91" width="12.7109375" style="3" hidden="1" customWidth="1" outlineLevel="1"/>
    <col min="92" max="92" width="12.7109375" style="3" customWidth="1" collapsed="1"/>
    <col min="93" max="93" width="12.7109375" style="3" customWidth="1"/>
    <col min="94" max="94" width="2.7109375" style="3" customWidth="1"/>
    <col min="95" max="95" width="12.7109375" style="3" customWidth="1"/>
    <col min="96" max="97" width="12.7109375" style="3" hidden="1" customWidth="1" outlineLevel="1"/>
    <col min="98" max="98" width="12.7109375" style="3" customWidth="1" collapsed="1"/>
    <col min="99" max="99" width="12.7109375" style="3" customWidth="1"/>
    <col min="100" max="100" width="2.7109375" style="3" customWidth="1"/>
    <col min="101" max="101" width="12.7109375" style="3" customWidth="1"/>
    <col min="102" max="103" width="12.7109375" style="3" hidden="1" customWidth="1" outlineLevel="1"/>
    <col min="104" max="104" width="12.7109375" style="3" customWidth="1" collapsed="1"/>
    <col min="105" max="105" width="12.7109375" style="3" customWidth="1"/>
    <col min="106" max="106" width="8.7109375" style="3" customWidth="1"/>
    <col min="107" max="107" width="5.7109375" style="3" customWidth="1"/>
    <col min="108" max="16384" width="9.140625" style="3"/>
  </cols>
  <sheetData>
    <row r="1" spans="1:107" ht="15" customHeight="1" x14ac:dyDescent="0.2">
      <c r="B1" s="31"/>
      <c r="C1" s="31"/>
      <c r="AH1" s="31"/>
    </row>
    <row r="2" spans="1:107" ht="24.95" customHeight="1" x14ac:dyDescent="0.2">
      <c r="B2" s="12" t="s">
        <v>68</v>
      </c>
      <c r="C2" s="12"/>
      <c r="AH2" s="12" t="s">
        <v>57</v>
      </c>
    </row>
    <row r="4" spans="1:107" ht="15" customHeight="1" x14ac:dyDescent="0.2">
      <c r="A4" s="30">
        <v>2022</v>
      </c>
      <c r="B4" s="32" t="s">
        <v>69</v>
      </c>
      <c r="C4" s="33"/>
      <c r="D4" s="34" t="s">
        <v>58</v>
      </c>
      <c r="E4" s="35" t="str">
        <f>D4</f>
        <v>Q1 2022</v>
      </c>
      <c r="F4" s="35" t="str">
        <f t="shared" ref="F4:H4" si="0">E4</f>
        <v>Q1 2022</v>
      </c>
      <c r="G4" s="35" t="str">
        <f t="shared" si="0"/>
        <v>Q1 2022</v>
      </c>
      <c r="H4" s="35" t="str">
        <f t="shared" si="0"/>
        <v>Q1 2022</v>
      </c>
      <c r="I4" s="36"/>
      <c r="J4" s="34" t="str">
        <f>"Q2 "&amp;RIGHT(D4,4)</f>
        <v>Q2 2022</v>
      </c>
      <c r="K4" s="35" t="str">
        <f>J4</f>
        <v>Q2 2022</v>
      </c>
      <c r="L4" s="35" t="str">
        <f t="shared" ref="L4:N4" si="1">K4</f>
        <v>Q2 2022</v>
      </c>
      <c r="M4" s="35" t="str">
        <f t="shared" si="1"/>
        <v>Q2 2022</v>
      </c>
      <c r="N4" s="35" t="str">
        <f t="shared" si="1"/>
        <v>Q2 2022</v>
      </c>
      <c r="O4" s="36"/>
      <c r="P4" s="34" t="str">
        <f>"Q3 "&amp;RIGHT(J4,4)</f>
        <v>Q3 2022</v>
      </c>
      <c r="Q4" s="35" t="str">
        <f>P4</f>
        <v>Q3 2022</v>
      </c>
      <c r="R4" s="35" t="str">
        <f t="shared" ref="R4:T4" si="2">Q4</f>
        <v>Q3 2022</v>
      </c>
      <c r="S4" s="35" t="str">
        <f t="shared" si="2"/>
        <v>Q3 2022</v>
      </c>
      <c r="T4" s="35" t="str">
        <f t="shared" si="2"/>
        <v>Q3 2022</v>
      </c>
      <c r="U4" s="36"/>
      <c r="V4" s="34" t="str">
        <f>"Q4 "&amp;RIGHT(P4,4)</f>
        <v>Q4 2022</v>
      </c>
      <c r="W4" s="35" t="str">
        <f>V4</f>
        <v>Q4 2022</v>
      </c>
      <c r="X4" s="35" t="str">
        <f t="shared" ref="X4:Z4" si="3">W4</f>
        <v>Q4 2022</v>
      </c>
      <c r="Y4" s="35" t="str">
        <f t="shared" si="3"/>
        <v>Q4 2022</v>
      </c>
      <c r="Z4" s="35" t="str">
        <f t="shared" si="3"/>
        <v>Q4 2022</v>
      </c>
      <c r="AA4" s="36"/>
      <c r="AB4" s="34" t="s">
        <v>59</v>
      </c>
      <c r="AC4" s="35" t="str">
        <f>AB4</f>
        <v>FY 2022</v>
      </c>
      <c r="AD4" s="35" t="str">
        <f t="shared" ref="AD4:AF4" si="4">AC4</f>
        <v>FY 2022</v>
      </c>
      <c r="AE4" s="35" t="str">
        <f t="shared" si="4"/>
        <v>FY 2022</v>
      </c>
      <c r="AF4" s="35" t="str">
        <f t="shared" si="4"/>
        <v>FY 2022</v>
      </c>
      <c r="AH4" s="32" t="s">
        <v>69</v>
      </c>
      <c r="AI4" s="34">
        <v>44562</v>
      </c>
      <c r="AJ4" s="34"/>
      <c r="AK4" s="34"/>
      <c r="AL4" s="34"/>
      <c r="AM4" s="34"/>
      <c r="AO4" s="34">
        <f>EOMONTH(AI4,0)+1</f>
        <v>44593</v>
      </c>
      <c r="AP4" s="34"/>
      <c r="AQ4" s="34"/>
      <c r="AR4" s="34"/>
      <c r="AS4" s="34"/>
      <c r="AU4" s="34">
        <f>EOMONTH(AO4,0)+1</f>
        <v>44621</v>
      </c>
      <c r="AV4" s="34"/>
      <c r="AW4" s="34"/>
      <c r="AX4" s="34"/>
      <c r="AY4" s="34"/>
      <c r="BA4" s="34">
        <f>EOMONTH(AU4,0)+1</f>
        <v>44652</v>
      </c>
      <c r="BB4" s="34"/>
      <c r="BC4" s="34"/>
      <c r="BD4" s="34"/>
      <c r="BE4" s="34"/>
      <c r="BG4" s="34">
        <f>EOMONTH(BA4,0)+1</f>
        <v>44682</v>
      </c>
      <c r="BH4" s="34"/>
      <c r="BI4" s="34"/>
      <c r="BJ4" s="34"/>
      <c r="BK4" s="34"/>
      <c r="BM4" s="34">
        <f>EOMONTH(BG4,0)+1</f>
        <v>44713</v>
      </c>
      <c r="BN4" s="34"/>
      <c r="BO4" s="34"/>
      <c r="BP4" s="34"/>
      <c r="BQ4" s="34"/>
      <c r="BS4" s="34">
        <f>EOMONTH(BM4,0)+1</f>
        <v>44743</v>
      </c>
      <c r="BT4" s="34"/>
      <c r="BU4" s="34"/>
      <c r="BV4" s="34"/>
      <c r="BW4" s="34"/>
      <c r="BY4" s="34">
        <f>EOMONTH(BS4,0)+1</f>
        <v>44774</v>
      </c>
      <c r="BZ4" s="34"/>
      <c r="CA4" s="34"/>
      <c r="CB4" s="34"/>
      <c r="CC4" s="34"/>
      <c r="CE4" s="34">
        <f>EOMONTH(BY4,0)+1</f>
        <v>44805</v>
      </c>
      <c r="CF4" s="34"/>
      <c r="CG4" s="34"/>
      <c r="CH4" s="34"/>
      <c r="CI4" s="34"/>
      <c r="CK4" s="34">
        <f>EOMONTH(CE4,0)+1</f>
        <v>44835</v>
      </c>
      <c r="CL4" s="34"/>
      <c r="CM4" s="34"/>
      <c r="CN4" s="34"/>
      <c r="CO4" s="34"/>
      <c r="CQ4" s="34">
        <f>EOMONTH(CK4,0)+1</f>
        <v>44866</v>
      </c>
      <c r="CR4" s="34"/>
      <c r="CS4" s="34"/>
      <c r="CT4" s="34"/>
      <c r="CU4" s="34"/>
      <c r="CW4" s="34">
        <f>EOMONTH(CQ4,0)+1</f>
        <v>44896</v>
      </c>
      <c r="CX4" s="34"/>
      <c r="CY4" s="34"/>
      <c r="CZ4" s="34"/>
      <c r="DA4" s="34"/>
      <c r="DC4" s="36"/>
    </row>
    <row r="5" spans="1:107" ht="15" customHeight="1" x14ac:dyDescent="0.2">
      <c r="B5" s="37" t="s">
        <v>60</v>
      </c>
      <c r="C5" s="38"/>
      <c r="D5" s="39" t="s">
        <v>41</v>
      </c>
      <c r="E5" s="39" t="s">
        <v>70</v>
      </c>
      <c r="F5" s="39" t="s">
        <v>43</v>
      </c>
      <c r="G5" s="39" t="s">
        <v>44</v>
      </c>
      <c r="H5" s="39" t="s">
        <v>61</v>
      </c>
      <c r="I5" s="40"/>
      <c r="J5" s="39" t="s">
        <v>41</v>
      </c>
      <c r="K5" s="39" t="s">
        <v>70</v>
      </c>
      <c r="L5" s="39" t="s">
        <v>43</v>
      </c>
      <c r="M5" s="39" t="s">
        <v>44</v>
      </c>
      <c r="N5" s="39" t="s">
        <v>61</v>
      </c>
      <c r="O5" s="40"/>
      <c r="P5" s="39" t="s">
        <v>41</v>
      </c>
      <c r="Q5" s="39" t="s">
        <v>70</v>
      </c>
      <c r="R5" s="39" t="s">
        <v>43</v>
      </c>
      <c r="S5" s="39" t="s">
        <v>44</v>
      </c>
      <c r="T5" s="39" t="s">
        <v>61</v>
      </c>
      <c r="U5" s="40"/>
      <c r="V5" s="39" t="s">
        <v>41</v>
      </c>
      <c r="W5" s="39" t="s">
        <v>70</v>
      </c>
      <c r="X5" s="39" t="s">
        <v>43</v>
      </c>
      <c r="Y5" s="39" t="s">
        <v>44</v>
      </c>
      <c r="Z5" s="39" t="s">
        <v>61</v>
      </c>
      <c r="AA5" s="40"/>
      <c r="AB5" s="39" t="s">
        <v>41</v>
      </c>
      <c r="AC5" s="39" t="s">
        <v>70</v>
      </c>
      <c r="AD5" s="39" t="s">
        <v>43</v>
      </c>
      <c r="AE5" s="39" t="s">
        <v>44</v>
      </c>
      <c r="AF5" s="39" t="s">
        <v>61</v>
      </c>
      <c r="AH5" s="37" t="s">
        <v>60</v>
      </c>
      <c r="AI5" s="39" t="s">
        <v>41</v>
      </c>
      <c r="AJ5" s="39" t="s">
        <v>70</v>
      </c>
      <c r="AK5" s="39" t="s">
        <v>43</v>
      </c>
      <c r="AL5" s="39" t="s">
        <v>44</v>
      </c>
      <c r="AM5" s="39" t="s">
        <v>61</v>
      </c>
      <c r="AO5" s="39" t="s">
        <v>41</v>
      </c>
      <c r="AP5" s="39" t="s">
        <v>70</v>
      </c>
      <c r="AQ5" s="39" t="s">
        <v>43</v>
      </c>
      <c r="AR5" s="39" t="s">
        <v>44</v>
      </c>
      <c r="AS5" s="39" t="s">
        <v>61</v>
      </c>
      <c r="AU5" s="39" t="s">
        <v>41</v>
      </c>
      <c r="AV5" s="39" t="s">
        <v>70</v>
      </c>
      <c r="AW5" s="39" t="s">
        <v>43</v>
      </c>
      <c r="AX5" s="39" t="s">
        <v>44</v>
      </c>
      <c r="AY5" s="39" t="s">
        <v>61</v>
      </c>
      <c r="BA5" s="39" t="s">
        <v>41</v>
      </c>
      <c r="BB5" s="39" t="s">
        <v>70</v>
      </c>
      <c r="BC5" s="39" t="s">
        <v>43</v>
      </c>
      <c r="BD5" s="39" t="s">
        <v>44</v>
      </c>
      <c r="BE5" s="39" t="s">
        <v>61</v>
      </c>
      <c r="BG5" s="39" t="s">
        <v>41</v>
      </c>
      <c r="BH5" s="39" t="s">
        <v>70</v>
      </c>
      <c r="BI5" s="39" t="s">
        <v>43</v>
      </c>
      <c r="BJ5" s="39" t="s">
        <v>44</v>
      </c>
      <c r="BK5" s="39" t="s">
        <v>61</v>
      </c>
      <c r="BM5" s="39" t="s">
        <v>41</v>
      </c>
      <c r="BN5" s="39" t="s">
        <v>70</v>
      </c>
      <c r="BO5" s="39" t="s">
        <v>43</v>
      </c>
      <c r="BP5" s="39" t="s">
        <v>44</v>
      </c>
      <c r="BQ5" s="39" t="s">
        <v>61</v>
      </c>
      <c r="BS5" s="39" t="s">
        <v>41</v>
      </c>
      <c r="BT5" s="39" t="s">
        <v>70</v>
      </c>
      <c r="BU5" s="39" t="s">
        <v>43</v>
      </c>
      <c r="BV5" s="39" t="s">
        <v>44</v>
      </c>
      <c r="BW5" s="39" t="s">
        <v>61</v>
      </c>
      <c r="BY5" s="39" t="s">
        <v>41</v>
      </c>
      <c r="BZ5" s="39" t="s">
        <v>70</v>
      </c>
      <c r="CA5" s="39" t="s">
        <v>43</v>
      </c>
      <c r="CB5" s="39" t="s">
        <v>44</v>
      </c>
      <c r="CC5" s="39" t="s">
        <v>61</v>
      </c>
      <c r="CE5" s="39" t="s">
        <v>41</v>
      </c>
      <c r="CF5" s="39" t="s">
        <v>70</v>
      </c>
      <c r="CG5" s="39" t="s">
        <v>43</v>
      </c>
      <c r="CH5" s="39" t="s">
        <v>44</v>
      </c>
      <c r="CI5" s="39" t="s">
        <v>61</v>
      </c>
      <c r="CK5" s="39" t="s">
        <v>41</v>
      </c>
      <c r="CL5" s="39" t="s">
        <v>70</v>
      </c>
      <c r="CM5" s="39" t="s">
        <v>43</v>
      </c>
      <c r="CN5" s="39" t="s">
        <v>44</v>
      </c>
      <c r="CO5" s="39" t="s">
        <v>61</v>
      </c>
      <c r="CQ5" s="39" t="s">
        <v>41</v>
      </c>
      <c r="CR5" s="39" t="s">
        <v>70</v>
      </c>
      <c r="CS5" s="39" t="s">
        <v>43</v>
      </c>
      <c r="CT5" s="39" t="s">
        <v>44</v>
      </c>
      <c r="CU5" s="39" t="s">
        <v>61</v>
      </c>
      <c r="CW5" s="39" t="s">
        <v>41</v>
      </c>
      <c r="CX5" s="39" t="s">
        <v>70</v>
      </c>
      <c r="CY5" s="39" t="s">
        <v>43</v>
      </c>
      <c r="CZ5" s="39" t="s">
        <v>44</v>
      </c>
      <c r="DA5" s="39" t="s">
        <v>61</v>
      </c>
      <c r="DC5" s="40"/>
    </row>
    <row r="6" spans="1:107" s="49" customFormat="1" ht="15" customHeight="1" x14ac:dyDescent="0.2">
      <c r="A6" s="41"/>
      <c r="B6" s="42" t="s">
        <v>45</v>
      </c>
      <c r="C6" s="42"/>
      <c r="D6" s="43">
        <f>AI6+AO6+AU6</f>
        <v>3901400</v>
      </c>
      <c r="E6" s="43">
        <f>AJ6+AP6+AV6</f>
        <v>5177264.6955957171</v>
      </c>
      <c r="F6" s="43">
        <f t="shared" ref="F6:F13" si="5">D6-E6</f>
        <v>-1275864.6955957171</v>
      </c>
      <c r="G6" s="44">
        <f t="shared" ref="G6:G13" si="6">IFERROR(D6/E6,0)</f>
        <v>0.75356394339252319</v>
      </c>
      <c r="H6" s="45">
        <f>IFERROR(D6/D17-1,0)</f>
        <v>0.30242029711233509</v>
      </c>
      <c r="I6" s="46"/>
      <c r="J6" s="43">
        <f>BA6+BG6+BM6</f>
        <v>3512000</v>
      </c>
      <c r="K6" s="43">
        <f>BB6+BH6+BN6</f>
        <v>4725282.1764053516</v>
      </c>
      <c r="L6" s="43">
        <f t="shared" ref="L6:L13" si="7">J6-K6</f>
        <v>-1213282.1764053516</v>
      </c>
      <c r="M6" s="44">
        <f t="shared" ref="M6:M13" si="8">IFERROR(J6/K6,0)</f>
        <v>0.74323603731781207</v>
      </c>
      <c r="N6" s="44">
        <f>SUMPRODUCT(N7:N8,J7:J8)/J6</f>
        <v>-8.9058256385865481E-2</v>
      </c>
      <c r="O6" s="46"/>
      <c r="P6" s="43">
        <f>BS6+BY6+CE6</f>
        <v>3828200</v>
      </c>
      <c r="Q6" s="43">
        <f>BT6+BZ6+CF6</f>
        <v>3924293.5017169397</v>
      </c>
      <c r="R6" s="43">
        <f t="shared" ref="R6:R13" si="9">P6-Q6</f>
        <v>-96093.501716939732</v>
      </c>
      <c r="S6" s="44">
        <f t="shared" ref="S6:S13" si="10">IFERROR(P6/Q6,0)</f>
        <v>0.97551317156199013</v>
      </c>
      <c r="T6" s="44">
        <f>SUMPRODUCT(T7:T8,P7:P8)/P6</f>
        <v>-6.0737665310265004E-2</v>
      </c>
      <c r="U6" s="46"/>
      <c r="V6" s="47">
        <f>CK6+CQ6+CW6</f>
        <v>3727900</v>
      </c>
      <c r="W6" s="43">
        <f>CL6+CR6+CX6</f>
        <v>4121431.7574476684</v>
      </c>
      <c r="X6" s="47">
        <f t="shared" ref="X6:X13" si="11">V6-W6</f>
        <v>-393531.75744766835</v>
      </c>
      <c r="Y6" s="48">
        <f t="shared" ref="Y6:Y13" si="12">IFERROR(V6/W6,0)</f>
        <v>0.90451576524674138</v>
      </c>
      <c r="Z6" s="48">
        <f>SUMPRODUCT(Z7:Z8,V7:V8)/V6</f>
        <v>-0.252863923779233</v>
      </c>
      <c r="AA6" s="46"/>
      <c r="AB6" s="47">
        <f>D6+J6+P6+V6</f>
        <v>14969500</v>
      </c>
      <c r="AC6" s="43">
        <f t="shared" ref="AC6:AC13" si="13">E6+K6+Q6+W6</f>
        <v>17948272.131165676</v>
      </c>
      <c r="AD6" s="47">
        <f t="shared" ref="AD6:AD13" si="14">AB6-AC6</f>
        <v>-2978772.1311656758</v>
      </c>
      <c r="AE6" s="48">
        <f t="shared" ref="AE6:AE13" si="15">IFERROR(AB6/AC6,0)</f>
        <v>0.83403571611813898</v>
      </c>
      <c r="AF6" s="48">
        <f>SUMPRODUCT(AF7:AF8,AB7:AB8)/AB6</f>
        <v>-9.7588512075248102E-2</v>
      </c>
      <c r="AH6" s="42" t="s">
        <v>45</v>
      </c>
      <c r="AI6" s="43">
        <f>Plan!AI6</f>
        <v>969700</v>
      </c>
      <c r="AJ6" s="43">
        <v>2231898.1614897233</v>
      </c>
      <c r="AK6" s="43">
        <f>AI6-AJ6</f>
        <v>-1262198.1614897233</v>
      </c>
      <c r="AL6" s="45">
        <f>IFERROR(AI6/AJ6,0)</f>
        <v>0.43447322854227144</v>
      </c>
      <c r="AM6" s="45">
        <f>IFERROR(AI6/AI17-1,0)</f>
        <v>0.58111853905103539</v>
      </c>
      <c r="AO6" s="43">
        <f t="shared" ref="AO6:CW6" si="16">SUM(AO7:AO8)</f>
        <v>1160400</v>
      </c>
      <c r="AP6" s="43">
        <v>1312926.4401157366</v>
      </c>
      <c r="AQ6" s="43">
        <f>AO6-AP6</f>
        <v>-152526.44011573656</v>
      </c>
      <c r="AR6" s="45">
        <f>IFERROR(AO6/AP6,0)</f>
        <v>0.88382712431148003</v>
      </c>
      <c r="AS6" s="45">
        <f>IFERROR(AO6/AO17-1,0)</f>
        <v>0.21482412060301503</v>
      </c>
      <c r="AU6" s="43">
        <f t="shared" si="16"/>
        <v>1771300</v>
      </c>
      <c r="AV6" s="43">
        <v>1632440.0939902575</v>
      </c>
      <c r="AW6" s="43">
        <f>AU6-AV6</f>
        <v>138859.90600974252</v>
      </c>
      <c r="AX6" s="45">
        <f>IFERROR(AU6/AV6,0)</f>
        <v>1.0850627882278485</v>
      </c>
      <c r="AY6" s="45">
        <f>IFERROR(AU6/AU17-1,0)</f>
        <v>0.24127540294323757</v>
      </c>
      <c r="BA6" s="43">
        <f t="shared" si="16"/>
        <v>1037300</v>
      </c>
      <c r="BB6" s="43">
        <v>1894467.943116301</v>
      </c>
      <c r="BC6" s="43">
        <f>BA6-BB6</f>
        <v>-857167.94311630097</v>
      </c>
      <c r="BD6" s="45">
        <f>IFERROR(BA6/BB6,0)</f>
        <v>0.54754159539574765</v>
      </c>
      <c r="BE6" s="45">
        <f>IFERROR(BA6/BA17-1,0)</f>
        <v>6.3352127114300272E-2</v>
      </c>
      <c r="BG6" s="43">
        <f t="shared" si="16"/>
        <v>1056600</v>
      </c>
      <c r="BH6" s="43">
        <v>1545687.9178392072</v>
      </c>
      <c r="BI6" s="43">
        <f>BG6-BH6</f>
        <v>-489087.91783920722</v>
      </c>
      <c r="BJ6" s="45">
        <f>IFERROR(BG6/BH6,0)</f>
        <v>0.68357912862324299</v>
      </c>
      <c r="BK6" s="45">
        <f>IFERROR(BG6/BG17-1,0)</f>
        <v>0.44700082169268684</v>
      </c>
      <c r="BM6" s="43">
        <f t="shared" si="16"/>
        <v>1418100</v>
      </c>
      <c r="BN6" s="43">
        <v>1285126.3154498436</v>
      </c>
      <c r="BO6" s="43">
        <f>BM6-BN6</f>
        <v>132973.68455015635</v>
      </c>
      <c r="BP6" s="45">
        <f>IFERROR(BM6/BN6,0)</f>
        <v>1.1034712953517027</v>
      </c>
      <c r="BQ6" s="45">
        <f>IFERROR(BM6/BM17-1,0)</f>
        <v>7.9141617837303002E-2</v>
      </c>
      <c r="BS6" s="43">
        <f t="shared" si="16"/>
        <v>1242300</v>
      </c>
      <c r="BT6" s="43">
        <v>1478737.7601770551</v>
      </c>
      <c r="BU6" s="43">
        <f>BS6-BT6</f>
        <v>-236437.76017705514</v>
      </c>
      <c r="BV6" s="45">
        <f>IFERROR(BS6/BT6,0)</f>
        <v>0.84010839072051191</v>
      </c>
      <c r="BW6" s="45">
        <f>IFERROR(BS6/BS17-1,0)</f>
        <v>0.42498279421885754</v>
      </c>
      <c r="BY6" s="43">
        <f t="shared" si="16"/>
        <v>1112800</v>
      </c>
      <c r="BZ6" s="43">
        <v>1162912.6377273295</v>
      </c>
      <c r="CA6" s="43">
        <f>BY6-BZ6</f>
        <v>-50112.637727329507</v>
      </c>
      <c r="CB6" s="45">
        <f>IFERROR(BY6/BZ6,0)</f>
        <v>0.95690765058219318</v>
      </c>
      <c r="CC6" s="45">
        <f>IFERROR(BY6/BY17-1,0)</f>
        <v>-8.2075393879402769E-2</v>
      </c>
      <c r="CE6" s="43">
        <f t="shared" si="16"/>
        <v>1473100</v>
      </c>
      <c r="CF6" s="43">
        <v>1282643.1038125546</v>
      </c>
      <c r="CG6" s="43">
        <f>CE6-CF6</f>
        <v>190456.89618744538</v>
      </c>
      <c r="CH6" s="45">
        <f>IFERROR(CE6/CF6,0)</f>
        <v>1.1484878339277134</v>
      </c>
      <c r="CI6" s="45">
        <f>IFERROR(CE6/CE17-1,0)</f>
        <v>0.23333891493636982</v>
      </c>
      <c r="CK6" s="47">
        <f t="shared" si="16"/>
        <v>807200</v>
      </c>
      <c r="CL6" s="43">
        <v>958618.66097256844</v>
      </c>
      <c r="CM6" s="43">
        <f>CK6-CL6</f>
        <v>-151418.66097256844</v>
      </c>
      <c r="CN6" s="45">
        <f>IFERROR(CK6/CL6,0)</f>
        <v>0.84204494744662461</v>
      </c>
      <c r="CO6" s="45">
        <f>IFERROR(CK6/CK17-1,0)</f>
        <v>-0.30641003608867501</v>
      </c>
      <c r="CQ6" s="47">
        <f t="shared" si="16"/>
        <v>1205100</v>
      </c>
      <c r="CR6" s="43">
        <v>1559863.8368181821</v>
      </c>
      <c r="CS6" s="43">
        <f>CQ6-CR6</f>
        <v>-354763.83681818214</v>
      </c>
      <c r="CT6" s="45">
        <f>IFERROR(CQ6/CR6,0)</f>
        <v>0.77256743284604179</v>
      </c>
      <c r="CU6" s="45">
        <f>IFERROR(CQ6/CQ17-1,0)</f>
        <v>-0.20873276428102427</v>
      </c>
      <c r="CW6" s="47">
        <f t="shared" si="16"/>
        <v>1715600</v>
      </c>
      <c r="CX6" s="43">
        <v>1602949.2596569175</v>
      </c>
      <c r="CY6" s="43">
        <f>CW6-CX6</f>
        <v>112650.74034308246</v>
      </c>
      <c r="CZ6" s="45">
        <f>IFERROR(CW6/CX6,0)</f>
        <v>1.0702771716973707</v>
      </c>
      <c r="DA6" s="45">
        <f>IFERROR(CW6/CW17-1,0)</f>
        <v>-6.3639340683331547E-2</v>
      </c>
      <c r="DC6" s="46"/>
    </row>
    <row r="7" spans="1:107" s="58" customFormat="1" ht="15" customHeight="1" x14ac:dyDescent="0.2">
      <c r="A7" s="50"/>
      <c r="B7" s="51" t="s">
        <v>46</v>
      </c>
      <c r="C7" s="51"/>
      <c r="D7" s="52">
        <f t="shared" ref="D7:E13" si="17">AI7+AO7+AU7</f>
        <v>3023800</v>
      </c>
      <c r="E7" s="52">
        <f t="shared" si="17"/>
        <v>3661376.9102726411</v>
      </c>
      <c r="F7" s="52">
        <f t="shared" si="5"/>
        <v>-637576.91027264111</v>
      </c>
      <c r="G7" s="53">
        <f t="shared" si="6"/>
        <v>0.82586416916439109</v>
      </c>
      <c r="H7" s="54">
        <f t="shared" ref="H7:H13" si="18">IFERROR(D7/D18-1,0)</f>
        <v>0.32838378069674468</v>
      </c>
      <c r="I7" s="55"/>
      <c r="J7" s="52">
        <f t="shared" ref="J7:K13" si="19">BA7+BG7+BM7</f>
        <v>2632200</v>
      </c>
      <c r="K7" s="52">
        <f t="shared" si="19"/>
        <v>3625914.6211160831</v>
      </c>
      <c r="L7" s="52">
        <f t="shared" si="7"/>
        <v>-993714.62111608312</v>
      </c>
      <c r="M7" s="53">
        <f t="shared" si="8"/>
        <v>0.7259409762907737</v>
      </c>
      <c r="N7" s="53">
        <f>IFERROR(J7/J18-1,0)</f>
        <v>0.11803933228560504</v>
      </c>
      <c r="O7" s="55"/>
      <c r="P7" s="52">
        <f t="shared" ref="P7:Q13" si="20">BS7+BY7+CE7</f>
        <v>2823600</v>
      </c>
      <c r="Q7" s="52">
        <f t="shared" si="20"/>
        <v>3010860.9795483453</v>
      </c>
      <c r="R7" s="52">
        <f t="shared" si="9"/>
        <v>-187260.97954834532</v>
      </c>
      <c r="S7" s="53">
        <f t="shared" si="10"/>
        <v>0.93780484026983002</v>
      </c>
      <c r="T7" s="53">
        <f>IFERROR(P7/P18-1,0)</f>
        <v>0.16441915130520846</v>
      </c>
      <c r="U7" s="55"/>
      <c r="V7" s="56">
        <f t="shared" ref="V7:W13" si="21">CK7+CQ7+CW7</f>
        <v>3017300</v>
      </c>
      <c r="W7" s="52">
        <f t="shared" si="21"/>
        <v>3407082.6489383453</v>
      </c>
      <c r="X7" s="56">
        <f t="shared" si="11"/>
        <v>-389782.64893834526</v>
      </c>
      <c r="Y7" s="57">
        <f t="shared" si="12"/>
        <v>0.88559636231313543</v>
      </c>
      <c r="Z7" s="57">
        <f>IFERROR(V7/V18-1,0)</f>
        <v>-0.1139400346518662</v>
      </c>
      <c r="AA7" s="55"/>
      <c r="AB7" s="56">
        <f t="shared" ref="AB7:AB13" si="22">D7+J7+P7+V7</f>
        <v>11496900</v>
      </c>
      <c r="AC7" s="52">
        <f t="shared" si="13"/>
        <v>13705235.159875413</v>
      </c>
      <c r="AD7" s="56">
        <f t="shared" si="14"/>
        <v>-2208335.1598754134</v>
      </c>
      <c r="AE7" s="57">
        <f t="shared" si="15"/>
        <v>0.83886922521835161</v>
      </c>
      <c r="AF7" s="57">
        <f>IFERROR(AB7/AB18-1,0)</f>
        <v>9.904596206791072E-2</v>
      </c>
      <c r="AH7" s="51" t="s">
        <v>46</v>
      </c>
      <c r="AI7" s="52">
        <f>Plan!AI7</f>
        <v>657400</v>
      </c>
      <c r="AJ7" s="52">
        <v>1431930.2673440478</v>
      </c>
      <c r="AK7" s="52">
        <f t="shared" ref="AK7:AK13" si="23">AI7-AJ7</f>
        <v>-774530.26734404778</v>
      </c>
      <c r="AL7" s="54">
        <f t="shared" ref="AL7:AL13" si="24">IFERROR(AI7/AJ7,0)</f>
        <v>0.45910056864664867</v>
      </c>
      <c r="AM7" s="54">
        <f t="shared" ref="AM7:AM13" si="25">IFERROR(AI7/AI18-1,0)</f>
        <v>0.45861992456179279</v>
      </c>
      <c r="AO7" s="52">
        <v>987500</v>
      </c>
      <c r="AP7" s="52">
        <v>1046420.8434571589</v>
      </c>
      <c r="AQ7" s="52">
        <f t="shared" ref="AQ7:AQ13" si="26">AO7-AP7</f>
        <v>-58920.843457158888</v>
      </c>
      <c r="AR7" s="54">
        <f t="shared" ref="AR7:AR13" si="27">IFERROR(AO7/AP7,0)</f>
        <v>0.94369297608551395</v>
      </c>
      <c r="AS7" s="54">
        <f t="shared" ref="AS7:AS13" si="28">IFERROR(AO7/AO18-1,0)</f>
        <v>0.34280663584443838</v>
      </c>
      <c r="AU7" s="52">
        <v>1378900</v>
      </c>
      <c r="AV7" s="52">
        <v>1183025.7994714344</v>
      </c>
      <c r="AW7" s="52">
        <f t="shared" ref="AW7:AW13" si="29">AU7-AV7</f>
        <v>195874.20052856556</v>
      </c>
      <c r="AX7" s="54">
        <f t="shared" ref="AX7:AX13" si="30">IFERROR(AU7/AV7,0)</f>
        <v>1.1655705231585656</v>
      </c>
      <c r="AY7" s="54">
        <f t="shared" ref="AY7:AY13" si="31">IFERROR(AU7/AU18-1,0)</f>
        <v>0.26481379563382856</v>
      </c>
      <c r="BA7" s="52">
        <v>760600</v>
      </c>
      <c r="BB7" s="52">
        <v>1453519.692897357</v>
      </c>
      <c r="BC7" s="52">
        <f t="shared" ref="BC7:BC13" si="32">BA7-BB7</f>
        <v>-692919.69289735705</v>
      </c>
      <c r="BD7" s="54">
        <f t="shared" ref="BD7:BD13" si="33">IFERROR(BA7/BB7,0)</f>
        <v>0.52328152395642236</v>
      </c>
      <c r="BE7" s="54">
        <f t="shared" ref="BE7:BE13" si="34">IFERROR(BA7/BA18-1,0)</f>
        <v>-9.5170116583392805E-2</v>
      </c>
      <c r="BG7" s="52">
        <v>737000</v>
      </c>
      <c r="BH7" s="52">
        <v>1110827.1268696557</v>
      </c>
      <c r="BI7" s="52">
        <f t="shared" ref="BI7:BI13" si="35">BG7-BH7</f>
        <v>-373827.12686965568</v>
      </c>
      <c r="BJ7" s="54">
        <f t="shared" ref="BJ7:BJ13" si="36">IFERROR(BG7/BH7,0)</f>
        <v>0.66346957341318102</v>
      </c>
      <c r="BK7" s="54">
        <f t="shared" ref="BK7:BK13" si="37">IFERROR(BG7/BG18-1,0)</f>
        <v>0.33490309726498824</v>
      </c>
      <c r="BM7" s="52">
        <v>1134600</v>
      </c>
      <c r="BN7" s="52">
        <v>1061567.8013490702</v>
      </c>
      <c r="BO7" s="52">
        <f t="shared" ref="BO7:BO13" si="38">BM7-BN7</f>
        <v>73032.198650929844</v>
      </c>
      <c r="BP7" s="54">
        <f t="shared" ref="BP7:BP13" si="39">IFERROR(BM7/BN7,0)</f>
        <v>1.06879654654005</v>
      </c>
      <c r="BQ7" s="54">
        <f t="shared" ref="BQ7:BQ13" si="40">IFERROR(BM7/BM18-1,0)</f>
        <v>0.17990848585690511</v>
      </c>
      <c r="BS7" s="52">
        <v>989800</v>
      </c>
      <c r="BT7" s="52">
        <v>1200965.6396260164</v>
      </c>
      <c r="BU7" s="52">
        <f t="shared" ref="BU7:BU13" si="41">BS7-BT7</f>
        <v>-211165.63962601637</v>
      </c>
      <c r="BV7" s="54">
        <f t="shared" ref="BV7:BV13" si="42">IFERROR(BS7/BT7,0)</f>
        <v>0.82417012389149291</v>
      </c>
      <c r="BW7" s="54">
        <f t="shared" ref="BW7:BW13" si="43">IFERROR(BS7/BS18-1,0)</f>
        <v>0.39999999999999991</v>
      </c>
      <c r="BY7" s="52">
        <v>855100</v>
      </c>
      <c r="BZ7" s="52">
        <v>919446.40428648714</v>
      </c>
      <c r="CA7" s="52">
        <f t="shared" ref="CA7:CA13" si="44">BY7-BZ7</f>
        <v>-64346.404286487144</v>
      </c>
      <c r="CB7" s="54">
        <f t="shared" ref="CB7:CB13" si="45">IFERROR(BY7/BZ7,0)</f>
        <v>0.93001614451206482</v>
      </c>
      <c r="CC7" s="54">
        <f t="shared" ref="CC7:CC13" si="46">IFERROR(BY7/BY18-1,0)</f>
        <v>3.7742718446601931E-2</v>
      </c>
      <c r="CE7" s="52">
        <v>978700</v>
      </c>
      <c r="CF7" s="52">
        <v>890448.9356358418</v>
      </c>
      <c r="CG7" s="52">
        <f t="shared" ref="CG7:CG13" si="47">CE7-CF7</f>
        <v>88251.064364158199</v>
      </c>
      <c r="CH7" s="54">
        <f t="shared" ref="CH7:CH13" si="48">IFERROR(CE7/CF7,0)</f>
        <v>1.0991085067681516</v>
      </c>
      <c r="CI7" s="54">
        <f t="shared" ref="CI7:CI13" si="49">IFERROR(CE7/CE18-1,0)</f>
        <v>9.4865197449379046E-2</v>
      </c>
      <c r="CK7" s="56">
        <v>749800</v>
      </c>
      <c r="CL7" s="52">
        <v>897391.65402940009</v>
      </c>
      <c r="CM7" s="52">
        <f t="shared" ref="CM7:CM13" si="50">CK7-CL7</f>
        <v>-147591.65402940009</v>
      </c>
      <c r="CN7" s="54">
        <f t="shared" ref="CN7:CN13" si="51">IFERROR(CK7/CL7,0)</f>
        <v>0.8355326201589961</v>
      </c>
      <c r="CO7" s="54">
        <f t="shared" ref="CO7:CO13" si="52">IFERROR(CK7/CK18-1,0)</f>
        <v>-0.20714814423178596</v>
      </c>
      <c r="CQ7" s="56">
        <v>1046400</v>
      </c>
      <c r="CR7" s="52">
        <v>1354444.874986761</v>
      </c>
      <c r="CS7" s="52">
        <f t="shared" ref="CS7:CS13" si="53">CQ7-CR7</f>
        <v>-308044.87498676102</v>
      </c>
      <c r="CT7" s="54">
        <f t="shared" ref="CT7:CT13" si="54">IFERROR(CQ7/CR7,0)</f>
        <v>0.77256743284604179</v>
      </c>
      <c r="CU7" s="54">
        <f t="shared" ref="CU7:CU13" si="55">IFERROR(CQ7/CQ18-1,0)</f>
        <v>-0.16899618805590855</v>
      </c>
      <c r="CW7" s="56">
        <v>1221100</v>
      </c>
      <c r="CX7" s="52">
        <v>1155246.1199221839</v>
      </c>
      <c r="CY7" s="52">
        <f t="shared" ref="CY7:CY13" si="56">CW7-CX7</f>
        <v>65853.88007781608</v>
      </c>
      <c r="CZ7" s="54">
        <f t="shared" ref="CZ7:CZ13" si="57">IFERROR(CW7/CX7,0)</f>
        <v>1.0570041993149062</v>
      </c>
      <c r="DA7" s="54">
        <f t="shared" ref="DA7:DA13" si="58">IFERROR(CW7/CW18-1,0)</f>
        <v>1.7244251916028075E-2</v>
      </c>
      <c r="DC7" s="55"/>
    </row>
    <row r="8" spans="1:107" s="58" customFormat="1" ht="15" customHeight="1" x14ac:dyDescent="0.2">
      <c r="A8" s="50"/>
      <c r="B8" s="51" t="s">
        <v>47</v>
      </c>
      <c r="C8" s="51"/>
      <c r="D8" s="52">
        <f t="shared" si="17"/>
        <v>877600</v>
      </c>
      <c r="E8" s="52">
        <f t="shared" si="17"/>
        <v>1515887.7853230762</v>
      </c>
      <c r="F8" s="52">
        <f t="shared" si="5"/>
        <v>-638287.78532307618</v>
      </c>
      <c r="G8" s="53">
        <f t="shared" si="6"/>
        <v>0.57893467346130767</v>
      </c>
      <c r="H8" s="54">
        <f t="shared" si="18"/>
        <v>0.22024471635150178</v>
      </c>
      <c r="I8" s="55"/>
      <c r="J8" s="52">
        <f t="shared" si="19"/>
        <v>879800</v>
      </c>
      <c r="K8" s="52">
        <f t="shared" si="19"/>
        <v>1099367.555289269</v>
      </c>
      <c r="L8" s="52">
        <f t="shared" si="7"/>
        <v>-219567.55528926896</v>
      </c>
      <c r="M8" s="53">
        <f t="shared" si="8"/>
        <v>0.800278301617246</v>
      </c>
      <c r="N8" s="53">
        <f>IFERROR(J8/(J17)-1,0)</f>
        <v>-0.70865620239750982</v>
      </c>
      <c r="O8" s="55"/>
      <c r="P8" s="52">
        <f t="shared" si="20"/>
        <v>1004600</v>
      </c>
      <c r="Q8" s="52">
        <f t="shared" si="20"/>
        <v>913432.52216859395</v>
      </c>
      <c r="R8" s="52">
        <f t="shared" si="9"/>
        <v>91167.477831406053</v>
      </c>
      <c r="S8" s="53">
        <f t="shared" si="10"/>
        <v>1.0998075671916783</v>
      </c>
      <c r="T8" s="53">
        <f>IFERROR(P8/(P17)-1,0)</f>
        <v>-0.69357938081439685</v>
      </c>
      <c r="U8" s="55"/>
      <c r="V8" s="56">
        <f t="shared" si="21"/>
        <v>710600</v>
      </c>
      <c r="W8" s="52">
        <f t="shared" si="21"/>
        <v>714349.10850932298</v>
      </c>
      <c r="X8" s="56">
        <f t="shared" si="11"/>
        <v>-3749.1085093229776</v>
      </c>
      <c r="Y8" s="57">
        <f t="shared" si="12"/>
        <v>0.99475171388238104</v>
      </c>
      <c r="Z8" s="57">
        <f>IFERROR(V8/(V17)-1,0)</f>
        <v>-0.84275282142066832</v>
      </c>
      <c r="AA8" s="55"/>
      <c r="AB8" s="56">
        <f t="shared" si="22"/>
        <v>3472600</v>
      </c>
      <c r="AC8" s="52">
        <f t="shared" si="13"/>
        <v>4243036.9712902624</v>
      </c>
      <c r="AD8" s="56">
        <f t="shared" si="14"/>
        <v>-770436.97129026242</v>
      </c>
      <c r="AE8" s="57">
        <f t="shared" si="15"/>
        <v>0.81842322456691186</v>
      </c>
      <c r="AF8" s="57">
        <f>IFERROR(AB8/(AB17)-1,0)</f>
        <v>-0.74859550561797761</v>
      </c>
      <c r="AH8" s="51" t="s">
        <v>47</v>
      </c>
      <c r="AI8" s="52">
        <f>Plan!AI8</f>
        <v>312300</v>
      </c>
      <c r="AJ8" s="52">
        <v>799967.89414567547</v>
      </c>
      <c r="AK8" s="52">
        <f t="shared" si="23"/>
        <v>-487667.89414567547</v>
      </c>
      <c r="AL8" s="54">
        <f t="shared" si="24"/>
        <v>0.39039066728236677</v>
      </c>
      <c r="AM8" s="54">
        <f t="shared" si="25"/>
        <v>0.9206642066420665</v>
      </c>
      <c r="AO8" s="52">
        <v>172900</v>
      </c>
      <c r="AP8" s="52">
        <v>266505.59665857756</v>
      </c>
      <c r="AQ8" s="52">
        <f t="shared" si="26"/>
        <v>-93605.59665857756</v>
      </c>
      <c r="AR8" s="54">
        <f t="shared" si="27"/>
        <v>0.64876686331470768</v>
      </c>
      <c r="AS8" s="54">
        <f t="shared" si="28"/>
        <v>-0.2133757961783439</v>
      </c>
      <c r="AU8" s="52">
        <v>392400</v>
      </c>
      <c r="AV8" s="52">
        <v>449414.29451882298</v>
      </c>
      <c r="AW8" s="52">
        <f t="shared" si="29"/>
        <v>-57014.294518822979</v>
      </c>
      <c r="AX8" s="54">
        <f t="shared" si="30"/>
        <v>0.87313644622749087</v>
      </c>
      <c r="AY8" s="54">
        <f t="shared" si="31"/>
        <v>0.16508313539192399</v>
      </c>
      <c r="BA8" s="52">
        <v>276700</v>
      </c>
      <c r="BB8" s="52">
        <v>440948.25021894387</v>
      </c>
      <c r="BC8" s="52">
        <f t="shared" si="32"/>
        <v>-164248.25021894387</v>
      </c>
      <c r="BD8" s="54">
        <f t="shared" si="33"/>
        <v>0.62751127793932793</v>
      </c>
      <c r="BE8" s="54">
        <f t="shared" si="34"/>
        <v>1.05114899925871</v>
      </c>
      <c r="BG8" s="52">
        <v>319600</v>
      </c>
      <c r="BH8" s="52">
        <v>434860.79096955166</v>
      </c>
      <c r="BI8" s="52">
        <f t="shared" si="35"/>
        <v>-115260.79096955166</v>
      </c>
      <c r="BJ8" s="54">
        <f t="shared" si="36"/>
        <v>0.73494784224494025</v>
      </c>
      <c r="BK8" s="54">
        <f t="shared" si="37"/>
        <v>0.7944974733295902</v>
      </c>
      <c r="BM8" s="52">
        <v>283500</v>
      </c>
      <c r="BN8" s="52">
        <v>223558.51410077355</v>
      </c>
      <c r="BO8" s="52">
        <f t="shared" si="38"/>
        <v>59941.485899226449</v>
      </c>
      <c r="BP8" s="54">
        <f t="shared" si="39"/>
        <v>1.2681243706612157</v>
      </c>
      <c r="BQ8" s="54">
        <f t="shared" si="40"/>
        <v>-0.19574468085106378</v>
      </c>
      <c r="BS8" s="52">
        <v>252500</v>
      </c>
      <c r="BT8" s="52">
        <v>277772.12055103882</v>
      </c>
      <c r="BU8" s="52">
        <f t="shared" si="41"/>
        <v>-25272.120551038824</v>
      </c>
      <c r="BV8" s="54">
        <f t="shared" si="42"/>
        <v>0.90901851308581838</v>
      </c>
      <c r="BW8" s="54">
        <f t="shared" si="43"/>
        <v>0.53216019417475735</v>
      </c>
      <c r="BY8" s="52">
        <v>257700</v>
      </c>
      <c r="BZ8" s="52">
        <v>243466.2334408423</v>
      </c>
      <c r="CA8" s="52">
        <f t="shared" si="44"/>
        <v>14233.766559157695</v>
      </c>
      <c r="CB8" s="54">
        <f t="shared" si="45"/>
        <v>1.0584630006305011</v>
      </c>
      <c r="CC8" s="54">
        <f t="shared" si="46"/>
        <v>-0.33633788308009271</v>
      </c>
      <c r="CE8" s="52">
        <v>494400</v>
      </c>
      <c r="CF8" s="52">
        <v>392194.16817671288</v>
      </c>
      <c r="CG8" s="52">
        <f t="shared" si="47"/>
        <v>102205.83182328712</v>
      </c>
      <c r="CH8" s="54">
        <f t="shared" si="48"/>
        <v>1.2606000805632473</v>
      </c>
      <c r="CI8" s="54">
        <f t="shared" si="49"/>
        <v>0.64525790349417633</v>
      </c>
      <c r="CK8" s="56">
        <v>57400</v>
      </c>
      <c r="CL8" s="52">
        <v>61227.006943168395</v>
      </c>
      <c r="CM8" s="52">
        <f t="shared" si="50"/>
        <v>-3827.0069431683951</v>
      </c>
      <c r="CN8" s="54">
        <f t="shared" si="51"/>
        <v>0.93749478973027922</v>
      </c>
      <c r="CO8" s="54">
        <f t="shared" si="52"/>
        <v>-0.73681797340669419</v>
      </c>
      <c r="CQ8" s="56">
        <v>158700</v>
      </c>
      <c r="CR8" s="52">
        <v>205418.96183142104</v>
      </c>
      <c r="CS8" s="52">
        <f t="shared" si="53"/>
        <v>-46718.961831421038</v>
      </c>
      <c r="CT8" s="54">
        <f t="shared" si="54"/>
        <v>0.77256743284604179</v>
      </c>
      <c r="CU8" s="54">
        <f t="shared" si="55"/>
        <v>-0.39840788476118272</v>
      </c>
      <c r="CW8" s="56">
        <v>494500</v>
      </c>
      <c r="CX8" s="52">
        <v>447703.13973473356</v>
      </c>
      <c r="CY8" s="52">
        <f t="shared" si="56"/>
        <v>46796.860265266441</v>
      </c>
      <c r="CZ8" s="54">
        <f t="shared" si="57"/>
        <v>1.1045265402717386</v>
      </c>
      <c r="DA8" s="54">
        <f t="shared" si="58"/>
        <v>-0.21731560620449508</v>
      </c>
      <c r="DC8" s="55"/>
    </row>
    <row r="9" spans="1:107" s="49" customFormat="1" ht="15" customHeight="1" x14ac:dyDescent="0.2">
      <c r="A9" s="41"/>
      <c r="B9" s="42" t="s">
        <v>48</v>
      </c>
      <c r="C9" s="42"/>
      <c r="D9" s="43">
        <f t="shared" si="17"/>
        <v>3570800</v>
      </c>
      <c r="E9" s="43">
        <f t="shared" si="17"/>
        <v>3084940.1113902372</v>
      </c>
      <c r="F9" s="43">
        <f t="shared" si="5"/>
        <v>485859.88860976277</v>
      </c>
      <c r="G9" s="44">
        <f t="shared" si="6"/>
        <v>1.157494107200288</v>
      </c>
      <c r="H9" s="45">
        <f t="shared" si="18"/>
        <v>0.72936846183649751</v>
      </c>
      <c r="I9" s="46"/>
      <c r="J9" s="43">
        <f t="shared" si="19"/>
        <v>2925400</v>
      </c>
      <c r="K9" s="43">
        <f t="shared" si="19"/>
        <v>2975337.9588495903</v>
      </c>
      <c r="L9" s="43">
        <f t="shared" si="7"/>
        <v>-49937.958849590272</v>
      </c>
      <c r="M9" s="44">
        <f t="shared" si="8"/>
        <v>0.98321603813070746</v>
      </c>
      <c r="N9" s="44">
        <f>SUMPRODUCT(N10:N11,J10:J11)/J9</f>
        <v>-1.3539248180383386E-2</v>
      </c>
      <c r="O9" s="46"/>
      <c r="P9" s="43">
        <f t="shared" si="20"/>
        <v>2807200</v>
      </c>
      <c r="Q9" s="43">
        <f t="shared" si="20"/>
        <v>2518457.1641952745</v>
      </c>
      <c r="R9" s="43">
        <f t="shared" si="9"/>
        <v>288742.83580472553</v>
      </c>
      <c r="S9" s="44">
        <f t="shared" si="10"/>
        <v>1.1146506837240522</v>
      </c>
      <c r="T9" s="44">
        <f>SUMPRODUCT(T10:T11,P10:P11)/P9</f>
        <v>-0.13119624635231741</v>
      </c>
      <c r="U9" s="46"/>
      <c r="V9" s="47">
        <f t="shared" si="21"/>
        <v>3282800</v>
      </c>
      <c r="W9" s="43">
        <f t="shared" si="21"/>
        <v>3505444.9254390066</v>
      </c>
      <c r="X9" s="47">
        <f t="shared" si="11"/>
        <v>-222644.92543900665</v>
      </c>
      <c r="Y9" s="48">
        <f t="shared" si="12"/>
        <v>0.93648597248718046</v>
      </c>
      <c r="Z9" s="48">
        <f>SUMPRODUCT(Z10:Z11,V10:V11)/V9</f>
        <v>-0.27302200151168737</v>
      </c>
      <c r="AA9" s="46"/>
      <c r="AB9" s="47">
        <f t="shared" si="22"/>
        <v>12586200</v>
      </c>
      <c r="AC9" s="43">
        <f t="shared" si="13"/>
        <v>12084180.159874108</v>
      </c>
      <c r="AD9" s="47">
        <f t="shared" si="14"/>
        <v>502019.84012589231</v>
      </c>
      <c r="AE9" s="48">
        <f t="shared" si="15"/>
        <v>1.0415435580638615</v>
      </c>
      <c r="AF9" s="48">
        <f>SUMPRODUCT(AF10:AF11,AB10:AB11)/AB9</f>
        <v>-5.2567958376639086E-2</v>
      </c>
      <c r="AH9" s="42" t="s">
        <v>48</v>
      </c>
      <c r="AI9" s="43">
        <f>Plan!AI9</f>
        <v>761800</v>
      </c>
      <c r="AJ9" s="43">
        <v>1404347.5791918705</v>
      </c>
      <c r="AK9" s="43">
        <f t="shared" si="23"/>
        <v>-642547.57919187052</v>
      </c>
      <c r="AL9" s="45">
        <f t="shared" si="24"/>
        <v>0.54245829970268222</v>
      </c>
      <c r="AM9" s="45">
        <f t="shared" si="25"/>
        <v>0.41624837330358799</v>
      </c>
      <c r="AO9" s="43">
        <f t="shared" ref="AO9:CW9" si="59">SUM(AO10:AO11)</f>
        <v>628600</v>
      </c>
      <c r="AP9" s="43">
        <v>413990.85294605582</v>
      </c>
      <c r="AQ9" s="43">
        <f t="shared" si="26"/>
        <v>214609.14705394418</v>
      </c>
      <c r="AR9" s="45">
        <f t="shared" si="27"/>
        <v>1.5183910357601751</v>
      </c>
      <c r="AS9" s="45">
        <f t="shared" si="28"/>
        <v>0.4322169059011165</v>
      </c>
      <c r="AU9" s="43">
        <f t="shared" si="59"/>
        <v>2180400</v>
      </c>
      <c r="AV9" s="43">
        <v>1266601.6792523109</v>
      </c>
      <c r="AW9" s="43">
        <f t="shared" si="29"/>
        <v>913798.32074768911</v>
      </c>
      <c r="AX9" s="45">
        <f t="shared" si="30"/>
        <v>1.7214567418599307</v>
      </c>
      <c r="AY9" s="45">
        <f t="shared" si="31"/>
        <v>1.0040441176470587</v>
      </c>
      <c r="BA9" s="43">
        <f t="shared" si="59"/>
        <v>693200</v>
      </c>
      <c r="BB9" s="43">
        <v>1055018.1075997499</v>
      </c>
      <c r="BC9" s="43">
        <f t="shared" si="32"/>
        <v>-361818.10759974993</v>
      </c>
      <c r="BD9" s="45">
        <f t="shared" si="33"/>
        <v>0.65705033402420465</v>
      </c>
      <c r="BE9" s="45">
        <f t="shared" si="34"/>
        <v>0.7334333583395849</v>
      </c>
      <c r="BG9" s="43">
        <f t="shared" si="59"/>
        <v>884100</v>
      </c>
      <c r="BH9" s="43">
        <v>1060751.0011028864</v>
      </c>
      <c r="BI9" s="43">
        <f t="shared" si="35"/>
        <v>-176651.0011028864</v>
      </c>
      <c r="BJ9" s="45">
        <f t="shared" si="36"/>
        <v>0.83346610003740895</v>
      </c>
      <c r="BK9" s="45">
        <f t="shared" si="37"/>
        <v>0.30052956751985871</v>
      </c>
      <c r="BM9" s="43">
        <f t="shared" si="59"/>
        <v>1348100</v>
      </c>
      <c r="BN9" s="43">
        <v>859568.85014695418</v>
      </c>
      <c r="BO9" s="43">
        <f t="shared" si="38"/>
        <v>488531.14985304582</v>
      </c>
      <c r="BP9" s="45">
        <f t="shared" si="39"/>
        <v>1.5683444086759604</v>
      </c>
      <c r="BQ9" s="45">
        <f t="shared" si="40"/>
        <v>0.55597876269621427</v>
      </c>
      <c r="BS9" s="43">
        <f t="shared" si="59"/>
        <v>1014600</v>
      </c>
      <c r="BT9" s="43">
        <v>957850.52032724139</v>
      </c>
      <c r="BU9" s="43">
        <f t="shared" si="41"/>
        <v>56749.479672758607</v>
      </c>
      <c r="BV9" s="45">
        <f t="shared" si="42"/>
        <v>1.0592466971290788</v>
      </c>
      <c r="BW9" s="45">
        <f t="shared" si="43"/>
        <v>0.316124010896355</v>
      </c>
      <c r="BY9" s="43">
        <f t="shared" si="59"/>
        <v>750900</v>
      </c>
      <c r="BZ9" s="43">
        <v>614600.33375897957</v>
      </c>
      <c r="CA9" s="43">
        <f t="shared" si="44"/>
        <v>136299.66624102043</v>
      </c>
      <c r="CB9" s="45">
        <f t="shared" si="45"/>
        <v>1.2217695935949027</v>
      </c>
      <c r="CC9" s="45">
        <f t="shared" si="46"/>
        <v>0.98650793650793656</v>
      </c>
      <c r="CE9" s="43">
        <f t="shared" si="59"/>
        <v>1041700</v>
      </c>
      <c r="CF9" s="43">
        <v>946006.31010905339</v>
      </c>
      <c r="CG9" s="43">
        <f t="shared" si="47"/>
        <v>95693.689890946611</v>
      </c>
      <c r="CH9" s="45">
        <f t="shared" si="48"/>
        <v>1.1011554456543902</v>
      </c>
      <c r="CI9" s="45">
        <f t="shared" si="49"/>
        <v>0.18026285973260814</v>
      </c>
      <c r="CK9" s="47">
        <f t="shared" si="59"/>
        <v>957100</v>
      </c>
      <c r="CL9" s="43">
        <v>907138.96167338022</v>
      </c>
      <c r="CM9" s="43">
        <f t="shared" si="50"/>
        <v>49961.038326619775</v>
      </c>
      <c r="CN9" s="45">
        <f t="shared" si="51"/>
        <v>1.0550753968658315</v>
      </c>
      <c r="CO9" s="45">
        <f t="shared" si="52"/>
        <v>0.30715651461349358</v>
      </c>
      <c r="CQ9" s="47">
        <f t="shared" si="59"/>
        <v>1401600</v>
      </c>
      <c r="CR9" s="43">
        <v>1586492.979094215</v>
      </c>
      <c r="CS9" s="43">
        <f t="shared" si="53"/>
        <v>-184892.97909421497</v>
      </c>
      <c r="CT9" s="45">
        <f t="shared" si="54"/>
        <v>0.8834580540030017</v>
      </c>
      <c r="CU9" s="45">
        <f t="shared" si="55"/>
        <v>0.45018106570098282</v>
      </c>
      <c r="CW9" s="47">
        <f t="shared" si="59"/>
        <v>924100</v>
      </c>
      <c r="CX9" s="43">
        <v>1011812.9846714116</v>
      </c>
      <c r="CY9" s="43">
        <f t="shared" si="56"/>
        <v>-87712.98467141157</v>
      </c>
      <c r="CZ9" s="45">
        <f t="shared" si="57"/>
        <v>0.91331107032600833</v>
      </c>
      <c r="DA9" s="45">
        <f t="shared" si="58"/>
        <v>0.16458727158160058</v>
      </c>
      <c r="DC9" s="46"/>
    </row>
    <row r="10" spans="1:107" s="58" customFormat="1" ht="15" customHeight="1" x14ac:dyDescent="0.2">
      <c r="A10" s="50"/>
      <c r="B10" s="51" t="s">
        <v>46</v>
      </c>
      <c r="C10" s="51"/>
      <c r="D10" s="52">
        <f t="shared" si="17"/>
        <v>1678300</v>
      </c>
      <c r="E10" s="52">
        <f t="shared" si="17"/>
        <v>2217028.8450663881</v>
      </c>
      <c r="F10" s="52">
        <f t="shared" si="5"/>
        <v>-538728.84506638814</v>
      </c>
      <c r="G10" s="53">
        <f t="shared" si="6"/>
        <v>0.75700413358841256</v>
      </c>
      <c r="H10" s="54">
        <f t="shared" si="18"/>
        <v>0.10487162606978284</v>
      </c>
      <c r="I10" s="55"/>
      <c r="J10" s="52">
        <f t="shared" si="19"/>
        <v>2116700</v>
      </c>
      <c r="K10" s="52">
        <f t="shared" si="19"/>
        <v>2472078.2486322569</v>
      </c>
      <c r="L10" s="52">
        <f t="shared" si="7"/>
        <v>-355378.24863225687</v>
      </c>
      <c r="M10" s="53">
        <f t="shared" si="8"/>
        <v>0.85624312303670835</v>
      </c>
      <c r="N10" s="53">
        <f>IFERROR(J10/J18-1,0)</f>
        <v>-0.10092171770802361</v>
      </c>
      <c r="O10" s="55"/>
      <c r="P10" s="52">
        <f t="shared" si="20"/>
        <v>2225500</v>
      </c>
      <c r="Q10" s="52">
        <f t="shared" si="20"/>
        <v>1988959.817451783</v>
      </c>
      <c r="R10" s="52">
        <f t="shared" si="9"/>
        <v>236540.18254821701</v>
      </c>
      <c r="S10" s="53">
        <f t="shared" si="10"/>
        <v>1.1189265768331447</v>
      </c>
      <c r="T10" s="53">
        <f>IFERROR(P10/P18-1,0)</f>
        <v>-8.2230195059590061E-2</v>
      </c>
      <c r="U10" s="55"/>
      <c r="V10" s="56">
        <f t="shared" si="21"/>
        <v>2435400</v>
      </c>
      <c r="W10" s="52">
        <f t="shared" si="21"/>
        <v>2607116.2136079366</v>
      </c>
      <c r="X10" s="56">
        <f t="shared" si="11"/>
        <v>-171716.21360793663</v>
      </c>
      <c r="Y10" s="57">
        <f t="shared" si="12"/>
        <v>0.93413557373788803</v>
      </c>
      <c r="Z10" s="59">
        <f>IFERROR(V10/V18-1,0)</f>
        <v>-0.28482072064135322</v>
      </c>
      <c r="AA10" s="55"/>
      <c r="AB10" s="56">
        <f t="shared" si="22"/>
        <v>8455900</v>
      </c>
      <c r="AC10" s="52">
        <f t="shared" si="13"/>
        <v>9285183.1247583646</v>
      </c>
      <c r="AD10" s="56">
        <f t="shared" si="14"/>
        <v>-829283.12475836463</v>
      </c>
      <c r="AE10" s="57">
        <f t="shared" si="15"/>
        <v>0.91068747771413006</v>
      </c>
      <c r="AF10" s="59">
        <f>IFERROR(AB10/AB18-1,0)</f>
        <v>-0.19165838176812477</v>
      </c>
      <c r="AH10" s="51" t="s">
        <v>46</v>
      </c>
      <c r="AI10" s="52">
        <f>Plan!AI10</f>
        <v>296100</v>
      </c>
      <c r="AJ10" s="52">
        <v>917931.64675872063</v>
      </c>
      <c r="AK10" s="52">
        <f t="shared" si="23"/>
        <v>-621831.64675872063</v>
      </c>
      <c r="AL10" s="54">
        <f t="shared" si="24"/>
        <v>0.3225730380312623</v>
      </c>
      <c r="AM10" s="54">
        <f t="shared" si="25"/>
        <v>-5.3388746803069043E-2</v>
      </c>
      <c r="AO10" s="52">
        <v>392500</v>
      </c>
      <c r="AP10" s="52">
        <v>340146.0974685633</v>
      </c>
      <c r="AQ10" s="52">
        <f t="shared" si="26"/>
        <v>52353.902531436703</v>
      </c>
      <c r="AR10" s="54">
        <f t="shared" si="27"/>
        <v>1.1539159288348892</v>
      </c>
      <c r="AS10" s="54">
        <f t="shared" si="28"/>
        <v>0.24840966921119589</v>
      </c>
      <c r="AU10" s="52">
        <v>989700</v>
      </c>
      <c r="AV10" s="52">
        <v>958951.1008391045</v>
      </c>
      <c r="AW10" s="52">
        <f t="shared" si="29"/>
        <v>30748.899160895497</v>
      </c>
      <c r="AX10" s="54">
        <f t="shared" si="30"/>
        <v>1.0320651377677021</v>
      </c>
      <c r="AY10" s="54">
        <f t="shared" si="31"/>
        <v>0.10977797712491588</v>
      </c>
      <c r="BA10" s="52">
        <v>501800</v>
      </c>
      <c r="BB10" s="52">
        <v>758592.49198837462</v>
      </c>
      <c r="BC10" s="52">
        <f t="shared" si="32"/>
        <v>-256792.49198837462</v>
      </c>
      <c r="BD10" s="54">
        <f t="shared" si="33"/>
        <v>0.66148822365050519</v>
      </c>
      <c r="BE10" s="54">
        <f t="shared" si="34"/>
        <v>0.76939351198871653</v>
      </c>
      <c r="BG10" s="52">
        <v>576000</v>
      </c>
      <c r="BH10" s="52">
        <v>948836.29997993994</v>
      </c>
      <c r="BI10" s="52">
        <f t="shared" si="35"/>
        <v>-372836.29997993994</v>
      </c>
      <c r="BJ10" s="54">
        <f t="shared" si="36"/>
        <v>0.60705940530750946</v>
      </c>
      <c r="BK10" s="54">
        <f t="shared" si="37"/>
        <v>-6.7252974650802155E-3</v>
      </c>
      <c r="BM10" s="52">
        <v>1038900</v>
      </c>
      <c r="BN10" s="52">
        <v>764649.45666394255</v>
      </c>
      <c r="BO10" s="52">
        <f t="shared" si="38"/>
        <v>274250.54333605745</v>
      </c>
      <c r="BP10" s="54">
        <f t="shared" si="39"/>
        <v>1.3586617906361613</v>
      </c>
      <c r="BQ10" s="54">
        <f t="shared" si="40"/>
        <v>0.38390835220460895</v>
      </c>
      <c r="BS10" s="52">
        <v>775400</v>
      </c>
      <c r="BT10" s="52">
        <v>732029.6604196165</v>
      </c>
      <c r="BU10" s="52">
        <f t="shared" si="41"/>
        <v>43370.339580383501</v>
      </c>
      <c r="BV10" s="54">
        <f t="shared" si="42"/>
        <v>1.0592466971290788</v>
      </c>
      <c r="BW10" s="54">
        <f t="shared" si="43"/>
        <v>0.5446215139442232</v>
      </c>
      <c r="BY10" s="52">
        <v>668800</v>
      </c>
      <c r="BZ10" s="52">
        <v>547402.72102544352</v>
      </c>
      <c r="CA10" s="52">
        <f t="shared" si="44"/>
        <v>121397.27897455648</v>
      </c>
      <c r="CB10" s="54">
        <f t="shared" si="45"/>
        <v>1.2217695935949027</v>
      </c>
      <c r="CC10" s="54">
        <f t="shared" si="46"/>
        <v>1.1117777076097255</v>
      </c>
      <c r="CE10" s="52">
        <v>781300</v>
      </c>
      <c r="CF10" s="52">
        <v>709527.43600672297</v>
      </c>
      <c r="CG10" s="52">
        <f t="shared" si="47"/>
        <v>71772.563993277028</v>
      </c>
      <c r="CH10" s="54">
        <f t="shared" si="48"/>
        <v>1.1011554456543904</v>
      </c>
      <c r="CI10" s="54">
        <f t="shared" si="49"/>
        <v>0.14008463446665687</v>
      </c>
      <c r="CK10" s="56">
        <v>684400</v>
      </c>
      <c r="CL10" s="52">
        <v>648674.02086434164</v>
      </c>
      <c r="CM10" s="52">
        <f t="shared" si="50"/>
        <v>35725.979135658359</v>
      </c>
      <c r="CN10" s="54">
        <f t="shared" si="51"/>
        <v>1.0550753968658315</v>
      </c>
      <c r="CO10" s="54">
        <f t="shared" si="52"/>
        <v>0.70418326693227096</v>
      </c>
      <c r="CQ10" s="56">
        <v>1114700</v>
      </c>
      <c r="CR10" s="52">
        <v>1261746.3782793388</v>
      </c>
      <c r="CS10" s="52">
        <f t="shared" si="53"/>
        <v>-147046.37827933882</v>
      </c>
      <c r="CT10" s="54">
        <f t="shared" si="54"/>
        <v>0.8834580540030017</v>
      </c>
      <c r="CU10" s="54">
        <f t="shared" si="55"/>
        <v>0.37498458122610101</v>
      </c>
      <c r="CW10" s="56">
        <v>636300</v>
      </c>
      <c r="CX10" s="52">
        <v>696695.81446425628</v>
      </c>
      <c r="CY10" s="52">
        <f t="shared" si="56"/>
        <v>-60395.814464256284</v>
      </c>
      <c r="CZ10" s="54">
        <f t="shared" si="57"/>
        <v>0.91331107032600833</v>
      </c>
      <c r="DA10" s="54">
        <f t="shared" si="58"/>
        <v>0.20238095238095233</v>
      </c>
      <c r="DC10" s="55"/>
    </row>
    <row r="11" spans="1:107" s="58" customFormat="1" ht="15" customHeight="1" x14ac:dyDescent="0.2">
      <c r="A11" s="50"/>
      <c r="B11" s="51" t="s">
        <v>47</v>
      </c>
      <c r="C11" s="51"/>
      <c r="D11" s="52">
        <f t="shared" si="17"/>
        <v>1892500</v>
      </c>
      <c r="E11" s="52">
        <f t="shared" si="17"/>
        <v>867911.26632384863</v>
      </c>
      <c r="F11" s="52">
        <f t="shared" si="5"/>
        <v>1024588.7336761514</v>
      </c>
      <c r="G11" s="53">
        <f t="shared" si="6"/>
        <v>2.1805224490470443</v>
      </c>
      <c r="H11" s="54">
        <f t="shared" si="18"/>
        <v>2.4673873213631365</v>
      </c>
      <c r="I11" s="55"/>
      <c r="J11" s="52">
        <f t="shared" si="19"/>
        <v>808700</v>
      </c>
      <c r="K11" s="52">
        <f t="shared" si="19"/>
        <v>503259.71021733334</v>
      </c>
      <c r="L11" s="52">
        <f t="shared" si="7"/>
        <v>305440.28978266666</v>
      </c>
      <c r="M11" s="53">
        <f t="shared" si="8"/>
        <v>1.6069237882181386</v>
      </c>
      <c r="N11" s="53">
        <f>IFERROR(J11/J19-1,0)</f>
        <v>0.21517655897821197</v>
      </c>
      <c r="O11" s="55"/>
      <c r="P11" s="52">
        <f t="shared" si="20"/>
        <v>581700</v>
      </c>
      <c r="Q11" s="52">
        <f t="shared" si="20"/>
        <v>529497.34674349113</v>
      </c>
      <c r="R11" s="52">
        <f t="shared" si="9"/>
        <v>52202.653256508871</v>
      </c>
      <c r="S11" s="53">
        <f t="shared" si="10"/>
        <v>1.0985890742938846</v>
      </c>
      <c r="T11" s="53">
        <f>IFERROR(P11/P19-1,0)</f>
        <v>-0.31853327085285843</v>
      </c>
      <c r="U11" s="55"/>
      <c r="V11" s="56">
        <f t="shared" si="21"/>
        <v>847400</v>
      </c>
      <c r="W11" s="52">
        <f t="shared" si="21"/>
        <v>898328.71183107002</v>
      </c>
      <c r="X11" s="56">
        <f t="shared" si="11"/>
        <v>-50928.711831070017</v>
      </c>
      <c r="Y11" s="57">
        <f t="shared" si="12"/>
        <v>0.94330726474581705</v>
      </c>
      <c r="Z11" s="57">
        <f>IFERROR(V11/V19-1,0)</f>
        <v>-0.2391128670198438</v>
      </c>
      <c r="AA11" s="55"/>
      <c r="AB11" s="56">
        <f t="shared" si="22"/>
        <v>4130300</v>
      </c>
      <c r="AC11" s="52">
        <f t="shared" si="13"/>
        <v>2798997.0351157431</v>
      </c>
      <c r="AD11" s="56">
        <f t="shared" si="14"/>
        <v>1331302.9648842569</v>
      </c>
      <c r="AE11" s="57">
        <f t="shared" si="15"/>
        <v>1.4756357181454482</v>
      </c>
      <c r="AF11" s="57">
        <f>IFERROR(AB11/AB19-1,0)</f>
        <v>0.23218973747016713</v>
      </c>
      <c r="AH11" s="51" t="s">
        <v>47</v>
      </c>
      <c r="AI11" s="52">
        <f>Plan!AI11</f>
        <v>465700</v>
      </c>
      <c r="AJ11" s="52">
        <v>486415.93243314978</v>
      </c>
      <c r="AK11" s="52">
        <f t="shared" si="23"/>
        <v>-20715.932433149777</v>
      </c>
      <c r="AL11" s="54">
        <f t="shared" si="24"/>
        <v>0.95741107342120857</v>
      </c>
      <c r="AM11" s="54">
        <f t="shared" si="25"/>
        <v>1.0688582852065749</v>
      </c>
      <c r="AO11" s="52">
        <v>236100</v>
      </c>
      <c r="AP11" s="52">
        <v>73844.755477492537</v>
      </c>
      <c r="AQ11" s="52">
        <f t="shared" si="26"/>
        <v>162255.24452250748</v>
      </c>
      <c r="AR11" s="54">
        <f t="shared" si="27"/>
        <v>3.1972480438636151</v>
      </c>
      <c r="AS11" s="54">
        <f t="shared" si="28"/>
        <v>0.89638554216867461</v>
      </c>
      <c r="AU11" s="52">
        <v>1190700</v>
      </c>
      <c r="AV11" s="52">
        <v>307650.57841320627</v>
      </c>
      <c r="AW11" s="52">
        <f t="shared" si="29"/>
        <v>883049.42158679373</v>
      </c>
      <c r="AX11" s="54">
        <f t="shared" si="30"/>
        <v>3.8702998906791191</v>
      </c>
      <c r="AY11" s="54">
        <f t="shared" si="31"/>
        <v>5.068807339449541</v>
      </c>
      <c r="BA11" s="52">
        <v>191400</v>
      </c>
      <c r="BB11" s="52">
        <v>296425.61561137519</v>
      </c>
      <c r="BC11" s="52">
        <f t="shared" si="32"/>
        <v>-105025.61561137519</v>
      </c>
      <c r="BD11" s="54">
        <f t="shared" si="33"/>
        <v>0.64569318547332422</v>
      </c>
      <c r="BE11" s="54">
        <f t="shared" si="34"/>
        <v>0.64574376612209794</v>
      </c>
      <c r="BG11" s="52">
        <v>308100</v>
      </c>
      <c r="BH11" s="52">
        <v>111914.70112294651</v>
      </c>
      <c r="BI11" s="52">
        <f t="shared" si="35"/>
        <v>196185.29887705349</v>
      </c>
      <c r="BJ11" s="54">
        <f t="shared" si="36"/>
        <v>2.7529895260277693</v>
      </c>
      <c r="BK11" s="54">
        <f t="shared" si="37"/>
        <v>2.084084084084084</v>
      </c>
      <c r="BM11" s="52">
        <v>309200</v>
      </c>
      <c r="BN11" s="52">
        <v>94919.393483011649</v>
      </c>
      <c r="BO11" s="52">
        <f t="shared" si="38"/>
        <v>214280.60651698837</v>
      </c>
      <c r="BP11" s="54">
        <f t="shared" si="39"/>
        <v>3.2575007978252577</v>
      </c>
      <c r="BQ11" s="54">
        <f t="shared" si="40"/>
        <v>1.6724286949006051</v>
      </c>
      <c r="BS11" s="52">
        <v>239200</v>
      </c>
      <c r="BT11" s="52">
        <v>225820.85990762481</v>
      </c>
      <c r="BU11" s="52">
        <f t="shared" si="41"/>
        <v>13379.140092375193</v>
      </c>
      <c r="BV11" s="54">
        <f t="shared" si="42"/>
        <v>1.0592466971290788</v>
      </c>
      <c r="BW11" s="54">
        <f t="shared" si="43"/>
        <v>-0.11044998140572704</v>
      </c>
      <c r="BY11" s="52">
        <v>82100</v>
      </c>
      <c r="BZ11" s="52">
        <v>67197.612733536036</v>
      </c>
      <c r="CA11" s="52">
        <f t="shared" si="44"/>
        <v>14902.387266463964</v>
      </c>
      <c r="CB11" s="54">
        <f t="shared" si="45"/>
        <v>1.2217695935949029</v>
      </c>
      <c r="CC11" s="54">
        <f t="shared" si="46"/>
        <v>0.33931484502446985</v>
      </c>
      <c r="CE11" s="52">
        <v>260400</v>
      </c>
      <c r="CF11" s="52">
        <v>236478.87410233033</v>
      </c>
      <c r="CG11" s="52">
        <f t="shared" si="47"/>
        <v>23921.12589766967</v>
      </c>
      <c r="CH11" s="54">
        <f t="shared" si="48"/>
        <v>1.1011554456543902</v>
      </c>
      <c r="CI11" s="54">
        <f t="shared" si="49"/>
        <v>0.31981753674607205</v>
      </c>
      <c r="CK11" s="56">
        <v>272700</v>
      </c>
      <c r="CL11" s="52">
        <v>258464.94080903856</v>
      </c>
      <c r="CM11" s="52">
        <f t="shared" si="50"/>
        <v>14235.059190961445</v>
      </c>
      <c r="CN11" s="54">
        <f t="shared" si="51"/>
        <v>1.0550753968658315</v>
      </c>
      <c r="CO11" s="54">
        <f t="shared" si="52"/>
        <v>-0.17513611615245006</v>
      </c>
      <c r="CQ11" s="56">
        <v>286900</v>
      </c>
      <c r="CR11" s="52">
        <v>324746.60081487603</v>
      </c>
      <c r="CS11" s="52">
        <f t="shared" si="53"/>
        <v>-37846.60081487603</v>
      </c>
      <c r="CT11" s="54">
        <f t="shared" si="54"/>
        <v>0.8834580540030017</v>
      </c>
      <c r="CU11" s="54">
        <f t="shared" si="55"/>
        <v>0.84146341463414642</v>
      </c>
      <c r="CW11" s="56">
        <v>287800</v>
      </c>
      <c r="CX11" s="52">
        <v>315117.1702071554</v>
      </c>
      <c r="CY11" s="52">
        <f t="shared" si="56"/>
        <v>-27317.170207155403</v>
      </c>
      <c r="CZ11" s="54">
        <f t="shared" si="57"/>
        <v>0.91331107032600822</v>
      </c>
      <c r="DA11" s="54">
        <f t="shared" si="58"/>
        <v>8.8914112750662078E-2</v>
      </c>
      <c r="DC11" s="55"/>
    </row>
    <row r="12" spans="1:107" s="49" customFormat="1" ht="15" customHeight="1" thickBot="1" x14ac:dyDescent="0.25">
      <c r="A12" s="41"/>
      <c r="B12" s="42" t="s">
        <v>49</v>
      </c>
      <c r="C12" s="42"/>
      <c r="D12" s="43">
        <f t="shared" si="17"/>
        <v>1138300</v>
      </c>
      <c r="E12" s="43">
        <f t="shared" si="17"/>
        <v>1189461.1183026228</v>
      </c>
      <c r="F12" s="43">
        <f t="shared" si="5"/>
        <v>-51161.11830262281</v>
      </c>
      <c r="G12" s="44">
        <f t="shared" si="6"/>
        <v>0.95698798597500145</v>
      </c>
      <c r="H12" s="45">
        <f t="shared" si="18"/>
        <v>0.45098789037603559</v>
      </c>
      <c r="I12" s="46"/>
      <c r="J12" s="43">
        <f t="shared" si="19"/>
        <v>949000</v>
      </c>
      <c r="K12" s="43">
        <f t="shared" si="19"/>
        <v>1069664.8566493816</v>
      </c>
      <c r="L12" s="43">
        <f t="shared" si="7"/>
        <v>-120664.85664938157</v>
      </c>
      <c r="M12" s="44">
        <f t="shared" si="8"/>
        <v>0.88719377298479063</v>
      </c>
      <c r="N12" s="45">
        <f t="shared" ref="N12" si="60">IFERROR(J12/J23-1,0)</f>
        <v>0.42364236423642354</v>
      </c>
      <c r="O12" s="46"/>
      <c r="P12" s="43">
        <f t="shared" si="20"/>
        <v>1740200</v>
      </c>
      <c r="Q12" s="43">
        <f t="shared" si="20"/>
        <v>1202975.62273202</v>
      </c>
      <c r="R12" s="43">
        <f t="shared" si="9"/>
        <v>537224.37726798002</v>
      </c>
      <c r="S12" s="44">
        <f t="shared" si="10"/>
        <v>1.4465796040387882</v>
      </c>
      <c r="T12" s="45">
        <f t="shared" ref="T12" si="61">IFERROR(P12/P23-1,0)</f>
        <v>1.1315531602155806</v>
      </c>
      <c r="U12" s="46"/>
      <c r="V12" s="47">
        <f t="shared" si="21"/>
        <v>1140300</v>
      </c>
      <c r="W12" s="43">
        <f t="shared" si="21"/>
        <v>1065680.8382425411</v>
      </c>
      <c r="X12" s="47">
        <f t="shared" si="11"/>
        <v>74619.161757458933</v>
      </c>
      <c r="Y12" s="48">
        <f t="shared" si="12"/>
        <v>1.0700201777865468</v>
      </c>
      <c r="Z12" s="60">
        <f t="shared" ref="Z12" si="62">IFERROR(V12/V23-1,0)</f>
        <v>0.44360045575389284</v>
      </c>
      <c r="AA12" s="46"/>
      <c r="AB12" s="47">
        <f t="shared" si="22"/>
        <v>4967800</v>
      </c>
      <c r="AC12" s="43">
        <f t="shared" si="13"/>
        <v>4527782.4359265659</v>
      </c>
      <c r="AD12" s="47">
        <f t="shared" si="14"/>
        <v>440017.5640734341</v>
      </c>
      <c r="AE12" s="48">
        <f t="shared" si="15"/>
        <v>1.0971816933123884</v>
      </c>
      <c r="AF12" s="60">
        <f t="shared" ref="AF12" si="63">IFERROR(AB12/AB23-1,0)</f>
        <v>0.62484463923595213</v>
      </c>
      <c r="AH12" s="42" t="s">
        <v>49</v>
      </c>
      <c r="AI12" s="43">
        <f>Plan!AI12</f>
        <v>209800</v>
      </c>
      <c r="AJ12" s="43">
        <v>421174.57971204782</v>
      </c>
      <c r="AK12" s="43">
        <f t="shared" si="23"/>
        <v>-211374.57971204782</v>
      </c>
      <c r="AL12" s="45">
        <f t="shared" si="24"/>
        <v>0.49813072798324587</v>
      </c>
      <c r="AM12" s="45">
        <f t="shared" si="25"/>
        <v>0.59422492401215798</v>
      </c>
      <c r="AO12" s="43">
        <v>353800</v>
      </c>
      <c r="AP12" s="43">
        <v>345703.83534406481</v>
      </c>
      <c r="AQ12" s="43">
        <f t="shared" si="26"/>
        <v>8096.1646559351939</v>
      </c>
      <c r="AR12" s="45">
        <f t="shared" si="27"/>
        <v>1.0234193660243238</v>
      </c>
      <c r="AS12" s="45">
        <f t="shared" si="28"/>
        <v>0.69688249400479618</v>
      </c>
      <c r="AU12" s="43">
        <v>574700</v>
      </c>
      <c r="AV12" s="43">
        <v>422582.70324651018</v>
      </c>
      <c r="AW12" s="43">
        <f t="shared" si="29"/>
        <v>152117.29675348982</v>
      </c>
      <c r="AX12" s="45">
        <f t="shared" si="30"/>
        <v>1.3599704758023508</v>
      </c>
      <c r="AY12" s="45">
        <f t="shared" si="31"/>
        <v>0.29320432043204314</v>
      </c>
      <c r="BA12" s="43">
        <v>187800</v>
      </c>
      <c r="BB12" s="43">
        <v>342914.87023639388</v>
      </c>
      <c r="BC12" s="43">
        <f t="shared" si="32"/>
        <v>-155114.87023639388</v>
      </c>
      <c r="BD12" s="45">
        <f t="shared" si="33"/>
        <v>0.54765779002391191</v>
      </c>
      <c r="BE12" s="45">
        <f t="shared" si="34"/>
        <v>0.95828988529718462</v>
      </c>
      <c r="BG12" s="43">
        <v>269600</v>
      </c>
      <c r="BH12" s="43">
        <v>357628.45795900485</v>
      </c>
      <c r="BI12" s="43">
        <f t="shared" si="35"/>
        <v>-88028.457959004852</v>
      </c>
      <c r="BJ12" s="45">
        <f t="shared" si="36"/>
        <v>0.75385499671534639</v>
      </c>
      <c r="BK12" s="45">
        <f t="shared" si="37"/>
        <v>0.31384015594541914</v>
      </c>
      <c r="BM12" s="43">
        <v>491600</v>
      </c>
      <c r="BN12" s="43">
        <v>369121.52845398296</v>
      </c>
      <c r="BO12" s="43">
        <f t="shared" si="38"/>
        <v>122478.47154601704</v>
      </c>
      <c r="BP12" s="45">
        <f t="shared" si="39"/>
        <v>1.3318106967615844</v>
      </c>
      <c r="BQ12" s="45">
        <f t="shared" si="40"/>
        <v>0.34500683994528036</v>
      </c>
      <c r="BS12" s="43">
        <v>510600</v>
      </c>
      <c r="BT12" s="43">
        <v>400860.10106399487</v>
      </c>
      <c r="BU12" s="43">
        <f t="shared" si="41"/>
        <v>109739.89893600513</v>
      </c>
      <c r="BV12" s="45">
        <f t="shared" si="42"/>
        <v>1.2737610918241171</v>
      </c>
      <c r="BW12" s="45">
        <f t="shared" si="43"/>
        <v>2.8161434977578477</v>
      </c>
      <c r="BY12" s="43">
        <v>539200</v>
      </c>
      <c r="BZ12" s="43">
        <v>353363.90271770972</v>
      </c>
      <c r="CA12" s="43">
        <f t="shared" si="44"/>
        <v>185836.09728229028</v>
      </c>
      <c r="CB12" s="45">
        <f t="shared" si="45"/>
        <v>1.5259057188723331</v>
      </c>
      <c r="CC12" s="45">
        <f t="shared" si="46"/>
        <v>1.027830011282437</v>
      </c>
      <c r="CE12" s="43">
        <v>690400</v>
      </c>
      <c r="CF12" s="43">
        <v>448751.61895031534</v>
      </c>
      <c r="CG12" s="43">
        <f t="shared" si="47"/>
        <v>241648.38104968466</v>
      </c>
      <c r="CH12" s="45">
        <f t="shared" si="48"/>
        <v>1.5384902713330142</v>
      </c>
      <c r="CI12" s="45">
        <f t="shared" si="49"/>
        <v>0.65682745380369578</v>
      </c>
      <c r="CK12" s="47">
        <v>521400</v>
      </c>
      <c r="CL12" s="43">
        <v>453725.48657325696</v>
      </c>
      <c r="CM12" s="43">
        <f t="shared" si="50"/>
        <v>67674.51342674304</v>
      </c>
      <c r="CN12" s="45">
        <f t="shared" si="51"/>
        <v>1.1491529910251506</v>
      </c>
      <c r="CO12" s="45">
        <f t="shared" si="52"/>
        <v>0.9057017543859649</v>
      </c>
      <c r="CQ12" s="47">
        <v>225800</v>
      </c>
      <c r="CR12" s="43">
        <v>281616.60934969783</v>
      </c>
      <c r="CS12" s="43">
        <f t="shared" si="53"/>
        <v>-55816.609349697828</v>
      </c>
      <c r="CT12" s="45">
        <f t="shared" si="54"/>
        <v>0.80179929913016079</v>
      </c>
      <c r="CU12" s="45">
        <f t="shared" si="55"/>
        <v>0.49437458636664466</v>
      </c>
      <c r="CW12" s="47">
        <v>393100</v>
      </c>
      <c r="CX12" s="43">
        <v>330338.7423195861</v>
      </c>
      <c r="CY12" s="43">
        <f t="shared" si="56"/>
        <v>62761.257680413895</v>
      </c>
      <c r="CZ12" s="45">
        <f t="shared" si="57"/>
        <v>1.1899906055212124</v>
      </c>
      <c r="DA12" s="45">
        <f t="shared" si="58"/>
        <v>7.6396495071193948E-2</v>
      </c>
      <c r="DC12" s="46"/>
    </row>
    <row r="13" spans="1:107" s="49" customFormat="1" ht="15" customHeight="1" x14ac:dyDescent="0.2">
      <c r="A13" s="61"/>
      <c r="B13" s="62" t="s">
        <v>62</v>
      </c>
      <c r="C13" s="63"/>
      <c r="D13" s="64">
        <f t="shared" si="17"/>
        <v>8610500</v>
      </c>
      <c r="E13" s="64">
        <f t="shared" si="17"/>
        <v>9451665.9252885766</v>
      </c>
      <c r="F13" s="64">
        <f t="shared" si="5"/>
        <v>-841165.92528857663</v>
      </c>
      <c r="G13" s="65">
        <f t="shared" si="6"/>
        <v>0.9110034218372044</v>
      </c>
      <c r="H13" s="65">
        <f t="shared" si="18"/>
        <v>0.47318984396386532</v>
      </c>
      <c r="I13" s="66"/>
      <c r="J13" s="64">
        <f t="shared" si="19"/>
        <v>7386400</v>
      </c>
      <c r="K13" s="64">
        <f t="shared" si="19"/>
        <v>8770284.9919043239</v>
      </c>
      <c r="L13" s="64">
        <f t="shared" si="7"/>
        <v>-1383884.9919043239</v>
      </c>
      <c r="M13" s="65">
        <f t="shared" si="8"/>
        <v>0.84220752310993763</v>
      </c>
      <c r="N13" s="65">
        <f>IFERROR(J13/J24-1,0)</f>
        <v>0.31138925876608958</v>
      </c>
      <c r="O13" s="66"/>
      <c r="P13" s="64">
        <f t="shared" si="20"/>
        <v>8375600</v>
      </c>
      <c r="Q13" s="64">
        <f t="shared" si="20"/>
        <v>7645726.2886442328</v>
      </c>
      <c r="R13" s="64">
        <f t="shared" si="9"/>
        <v>729873.71135576721</v>
      </c>
      <c r="S13" s="65">
        <f t="shared" si="10"/>
        <v>1.0954616584221446</v>
      </c>
      <c r="T13" s="65">
        <f>IFERROR(P13/P24-1,0)</f>
        <v>0.36713241055105761</v>
      </c>
      <c r="U13" s="66"/>
      <c r="V13" s="67">
        <f t="shared" si="21"/>
        <v>8151000</v>
      </c>
      <c r="W13" s="64">
        <f t="shared" si="21"/>
        <v>8692557.5211292151</v>
      </c>
      <c r="X13" s="67">
        <f t="shared" si="11"/>
        <v>-541557.52112921514</v>
      </c>
      <c r="Y13" s="68">
        <f t="shared" si="12"/>
        <v>0.9376987129722365</v>
      </c>
      <c r="Z13" s="68">
        <f>IFERROR(V13/V24-1,0)</f>
        <v>4.4852648985399535E-2</v>
      </c>
      <c r="AA13" s="66"/>
      <c r="AB13" s="67">
        <f t="shared" si="22"/>
        <v>32523500</v>
      </c>
      <c r="AC13" s="64">
        <f t="shared" si="13"/>
        <v>34560234.726966344</v>
      </c>
      <c r="AD13" s="67">
        <f t="shared" si="14"/>
        <v>-2036734.7269663438</v>
      </c>
      <c r="AE13" s="68">
        <f t="shared" si="15"/>
        <v>0.94106710376659741</v>
      </c>
      <c r="AF13" s="68">
        <f>IFERROR(AB13/AB24-1,0)</f>
        <v>0.28021082630054162</v>
      </c>
      <c r="AH13" s="62" t="s">
        <v>62</v>
      </c>
      <c r="AI13" s="64">
        <f>AI6+AI9+AI12</f>
        <v>1941300</v>
      </c>
      <c r="AJ13" s="64">
        <f>AJ6+AJ9+AJ12</f>
        <v>4057420.3203936415</v>
      </c>
      <c r="AK13" s="64">
        <f t="shared" si="23"/>
        <v>-2116120.3203936415</v>
      </c>
      <c r="AL13" s="65">
        <f t="shared" si="24"/>
        <v>0.47845671552501606</v>
      </c>
      <c r="AM13" s="65">
        <f t="shared" si="25"/>
        <v>0.51333021515434996</v>
      </c>
      <c r="AO13" s="64">
        <f t="shared" ref="AO13:CW13" si="64">AO6+AO9+AO12</f>
        <v>2142800</v>
      </c>
      <c r="AP13" s="64">
        <f>AP6+AP9+AP12</f>
        <v>2072621.1284058571</v>
      </c>
      <c r="AQ13" s="64">
        <f t="shared" si="26"/>
        <v>70178.871594142867</v>
      </c>
      <c r="AR13" s="65">
        <f t="shared" si="27"/>
        <v>1.0338599614914283</v>
      </c>
      <c r="AS13" s="65">
        <f t="shared" si="28"/>
        <v>0.33707724946961193</v>
      </c>
      <c r="AU13" s="64">
        <f t="shared" si="64"/>
        <v>4526400</v>
      </c>
      <c r="AV13" s="64">
        <f>AV6+AV9+AV12</f>
        <v>3321624.4764890787</v>
      </c>
      <c r="AW13" s="64">
        <f t="shared" si="29"/>
        <v>1204775.5235109213</v>
      </c>
      <c r="AX13" s="65">
        <f t="shared" si="30"/>
        <v>1.3627067213763899</v>
      </c>
      <c r="AY13" s="65">
        <f t="shared" si="31"/>
        <v>0.5294992228154356</v>
      </c>
      <c r="BA13" s="64">
        <f t="shared" si="64"/>
        <v>1918300</v>
      </c>
      <c r="BB13" s="64">
        <f>BB6+BB9+BB12</f>
        <v>3292400.9209524449</v>
      </c>
      <c r="BC13" s="64">
        <f t="shared" si="32"/>
        <v>-1374100.9209524449</v>
      </c>
      <c r="BD13" s="65">
        <f t="shared" si="33"/>
        <v>0.58264471613774882</v>
      </c>
      <c r="BE13" s="65">
        <f t="shared" si="34"/>
        <v>0.30381295453000745</v>
      </c>
      <c r="BG13" s="64">
        <f t="shared" si="64"/>
        <v>2210300</v>
      </c>
      <c r="BH13" s="64">
        <f>BH6+BH9+BH12</f>
        <v>2964067.3769010985</v>
      </c>
      <c r="BI13" s="64">
        <f t="shared" si="35"/>
        <v>-753767.37690109853</v>
      </c>
      <c r="BJ13" s="65">
        <f t="shared" si="36"/>
        <v>0.74569829863680281</v>
      </c>
      <c r="BK13" s="65">
        <f t="shared" si="37"/>
        <v>0.36843734522040616</v>
      </c>
      <c r="BM13" s="64">
        <f t="shared" si="64"/>
        <v>3257800</v>
      </c>
      <c r="BN13" s="64">
        <f>BN6+BN9+BN12</f>
        <v>2513816.694050781</v>
      </c>
      <c r="BO13" s="64">
        <f t="shared" si="38"/>
        <v>743983.30594921904</v>
      </c>
      <c r="BP13" s="65">
        <f t="shared" si="39"/>
        <v>1.2959576598046851</v>
      </c>
      <c r="BQ13" s="65">
        <f t="shared" si="40"/>
        <v>0.27957580518460334</v>
      </c>
      <c r="BS13" s="64">
        <f t="shared" si="64"/>
        <v>2767500</v>
      </c>
      <c r="BT13" s="64">
        <f>BT6+BT9+BT12</f>
        <v>2837448.3815682912</v>
      </c>
      <c r="BU13" s="64">
        <f t="shared" si="41"/>
        <v>-69948.381568291225</v>
      </c>
      <c r="BV13" s="65">
        <f t="shared" si="42"/>
        <v>0.97534813953879584</v>
      </c>
      <c r="BW13" s="65">
        <f t="shared" si="43"/>
        <v>0.55783844638333813</v>
      </c>
      <c r="BY13" s="64">
        <f t="shared" si="64"/>
        <v>2402900</v>
      </c>
      <c r="BZ13" s="64">
        <f>BZ6+BZ9+BZ12</f>
        <v>2130876.8742040186</v>
      </c>
      <c r="CA13" s="64">
        <f t="shared" si="44"/>
        <v>272023.12579598138</v>
      </c>
      <c r="CB13" s="65">
        <f t="shared" si="45"/>
        <v>1.1276578337721153</v>
      </c>
      <c r="CC13" s="65">
        <f t="shared" si="46"/>
        <v>0.29452645189096005</v>
      </c>
      <c r="CE13" s="64">
        <f t="shared" si="64"/>
        <v>3205200</v>
      </c>
      <c r="CF13" s="64">
        <f>CF6+CF9+CF12</f>
        <v>2677401.0328719234</v>
      </c>
      <c r="CG13" s="64">
        <f t="shared" si="47"/>
        <v>527798.96712807659</v>
      </c>
      <c r="CH13" s="65">
        <f t="shared" si="48"/>
        <v>1.1971310837069227</v>
      </c>
      <c r="CI13" s="65">
        <f t="shared" si="49"/>
        <v>0.28531900388980236</v>
      </c>
      <c r="CK13" s="67">
        <f t="shared" si="64"/>
        <v>2285700</v>
      </c>
      <c r="CL13" s="64">
        <f>CL6+CL9+CL12</f>
        <v>2319483.1092192056</v>
      </c>
      <c r="CM13" s="64">
        <f t="shared" si="50"/>
        <v>-33783.109219205566</v>
      </c>
      <c r="CN13" s="65">
        <f t="shared" si="51"/>
        <v>0.98543506995807451</v>
      </c>
      <c r="CO13" s="65">
        <f t="shared" si="52"/>
        <v>5.3512168141592875E-2</v>
      </c>
      <c r="CQ13" s="67">
        <f t="shared" si="64"/>
        <v>2832500</v>
      </c>
      <c r="CR13" s="64">
        <f>CR6+CR9+CR12</f>
        <v>3427973.4252620949</v>
      </c>
      <c r="CS13" s="64">
        <f t="shared" si="53"/>
        <v>-595473.42526209494</v>
      </c>
      <c r="CT13" s="65">
        <f t="shared" si="54"/>
        <v>0.8262899528701666</v>
      </c>
      <c r="CU13" s="65">
        <f t="shared" si="55"/>
        <v>7.2672877376353862E-2</v>
      </c>
      <c r="CW13" s="67">
        <f t="shared" si="64"/>
        <v>3032800</v>
      </c>
      <c r="CX13" s="64">
        <f>CX6+CX9+CX12</f>
        <v>2945100.9866479156</v>
      </c>
      <c r="CY13" s="64">
        <f t="shared" si="56"/>
        <v>87699.013352084439</v>
      </c>
      <c r="CZ13" s="65">
        <f t="shared" si="57"/>
        <v>1.0297779307907204</v>
      </c>
      <c r="DA13" s="65">
        <f t="shared" si="58"/>
        <v>1.4009161122070291E-2</v>
      </c>
      <c r="DC13" s="66"/>
    </row>
    <row r="14" spans="1:107" ht="24.95" customHeight="1" x14ac:dyDescent="0.2"/>
    <row r="15" spans="1:107" ht="15" customHeight="1" x14ac:dyDescent="0.2">
      <c r="A15" s="30">
        <v>2021</v>
      </c>
      <c r="B15" s="32" t="s">
        <v>69</v>
      </c>
      <c r="C15" s="33"/>
      <c r="D15" s="69" t="s">
        <v>63</v>
      </c>
      <c r="E15" s="35" t="str">
        <f>D15</f>
        <v>Q1 2021</v>
      </c>
      <c r="F15" s="35" t="str">
        <f t="shared" ref="F15:H15" si="65">E15</f>
        <v>Q1 2021</v>
      </c>
      <c r="G15" s="35" t="str">
        <f t="shared" si="65"/>
        <v>Q1 2021</v>
      </c>
      <c r="H15" s="35" t="str">
        <f t="shared" si="65"/>
        <v>Q1 2021</v>
      </c>
      <c r="I15" s="36"/>
      <c r="J15" s="34" t="str">
        <f>"Q2 "&amp;RIGHT(D15,4)</f>
        <v>Q2 2021</v>
      </c>
      <c r="K15" s="35" t="str">
        <f>J15</f>
        <v>Q2 2021</v>
      </c>
      <c r="L15" s="35" t="str">
        <f t="shared" ref="L15:N15" si="66">K15</f>
        <v>Q2 2021</v>
      </c>
      <c r="M15" s="35" t="str">
        <f t="shared" si="66"/>
        <v>Q2 2021</v>
      </c>
      <c r="N15" s="35" t="str">
        <f t="shared" si="66"/>
        <v>Q2 2021</v>
      </c>
      <c r="O15" s="36"/>
      <c r="P15" s="34" t="str">
        <f>"Q3 "&amp;RIGHT(J15,4)</f>
        <v>Q3 2021</v>
      </c>
      <c r="Q15" s="35" t="str">
        <f>P15</f>
        <v>Q3 2021</v>
      </c>
      <c r="R15" s="35" t="str">
        <f t="shared" ref="R15:T15" si="67">Q15</f>
        <v>Q3 2021</v>
      </c>
      <c r="S15" s="35" t="str">
        <f t="shared" si="67"/>
        <v>Q3 2021</v>
      </c>
      <c r="T15" s="35" t="str">
        <f t="shared" si="67"/>
        <v>Q3 2021</v>
      </c>
      <c r="U15" s="36"/>
      <c r="V15" s="34" t="str">
        <f>"Q4 "&amp;RIGHT(P15,4)</f>
        <v>Q4 2021</v>
      </c>
      <c r="W15" s="35" t="str">
        <f>V15</f>
        <v>Q4 2021</v>
      </c>
      <c r="X15" s="35" t="str">
        <f t="shared" ref="X15:Z15" si="68">W15</f>
        <v>Q4 2021</v>
      </c>
      <c r="Y15" s="35" t="str">
        <f t="shared" si="68"/>
        <v>Q4 2021</v>
      </c>
      <c r="Z15" s="35" t="str">
        <f t="shared" si="68"/>
        <v>Q4 2021</v>
      </c>
      <c r="AA15" s="36"/>
      <c r="AB15" s="34" t="s">
        <v>64</v>
      </c>
      <c r="AC15" s="35" t="str">
        <f>AB15</f>
        <v>FY 2021</v>
      </c>
      <c r="AD15" s="35" t="str">
        <f t="shared" ref="AD15:AF15" si="69">AC15</f>
        <v>FY 2021</v>
      </c>
      <c r="AE15" s="35" t="str">
        <f t="shared" si="69"/>
        <v>FY 2021</v>
      </c>
      <c r="AF15" s="35" t="str">
        <f t="shared" si="69"/>
        <v>FY 2021</v>
      </c>
      <c r="AH15" s="32" t="s">
        <v>69</v>
      </c>
      <c r="AI15" s="34">
        <v>44197</v>
      </c>
      <c r="AJ15" s="34"/>
      <c r="AK15" s="34"/>
      <c r="AL15" s="34"/>
      <c r="AM15" s="34"/>
      <c r="AO15" s="34">
        <f>EOMONTH(AI15,0)+1</f>
        <v>44228</v>
      </c>
      <c r="AP15" s="34"/>
      <c r="AQ15" s="34"/>
      <c r="AR15" s="34"/>
      <c r="AS15" s="34"/>
      <c r="AU15" s="34">
        <f>EOMONTH(AO15,0)+1</f>
        <v>44256</v>
      </c>
      <c r="AV15" s="34"/>
      <c r="AW15" s="34"/>
      <c r="AX15" s="34"/>
      <c r="AY15" s="34"/>
      <c r="BA15" s="34">
        <f>EOMONTH(AU15,0)+1</f>
        <v>44287</v>
      </c>
      <c r="BB15" s="34"/>
      <c r="BC15" s="34"/>
      <c r="BD15" s="34"/>
      <c r="BE15" s="34"/>
      <c r="BG15" s="34">
        <f>EOMONTH(BA15,0)+1</f>
        <v>44317</v>
      </c>
      <c r="BH15" s="34"/>
      <c r="BI15" s="34"/>
      <c r="BJ15" s="34"/>
      <c r="BK15" s="34"/>
      <c r="BM15" s="34">
        <f>EOMONTH(BG15,0)+1</f>
        <v>44348</v>
      </c>
      <c r="BN15" s="34"/>
      <c r="BO15" s="34"/>
      <c r="BP15" s="34"/>
      <c r="BQ15" s="34"/>
      <c r="BS15" s="34">
        <f>EOMONTH(BM15,0)+1</f>
        <v>44378</v>
      </c>
      <c r="BT15" s="34"/>
      <c r="BU15" s="34"/>
      <c r="BV15" s="34"/>
      <c r="BW15" s="34"/>
      <c r="BY15" s="34">
        <f>EOMONTH(BS15,0)+1</f>
        <v>44409</v>
      </c>
      <c r="BZ15" s="34"/>
      <c r="CA15" s="34"/>
      <c r="CB15" s="34"/>
      <c r="CC15" s="34"/>
      <c r="CE15" s="34">
        <f>EOMONTH(BY15,0)+1</f>
        <v>44440</v>
      </c>
      <c r="CF15" s="34"/>
      <c r="CG15" s="34"/>
      <c r="CH15" s="34"/>
      <c r="CI15" s="34"/>
      <c r="CK15" s="34">
        <f>EOMONTH(CE15,0)+1</f>
        <v>44470</v>
      </c>
      <c r="CL15" s="34"/>
      <c r="CM15" s="34"/>
      <c r="CN15" s="34"/>
      <c r="CO15" s="34"/>
      <c r="CQ15" s="34">
        <f>EOMONTH(CK15,0)+1</f>
        <v>44501</v>
      </c>
      <c r="CR15" s="34"/>
      <c r="CS15" s="34"/>
      <c r="CT15" s="34"/>
      <c r="CU15" s="34"/>
      <c r="CW15" s="34">
        <f>EOMONTH(CQ15,0)+1</f>
        <v>44531</v>
      </c>
      <c r="CX15" s="34"/>
      <c r="CY15" s="34"/>
      <c r="CZ15" s="34"/>
      <c r="DA15" s="34"/>
      <c r="DC15" s="36"/>
    </row>
    <row r="16" spans="1:107" ht="15" hidden="1" customHeight="1" outlineLevel="1" x14ac:dyDescent="0.2">
      <c r="B16" s="37" t="s">
        <v>60</v>
      </c>
      <c r="C16" s="38"/>
      <c r="D16" s="39" t="s">
        <v>41</v>
      </c>
      <c r="E16" s="39" t="s">
        <v>70</v>
      </c>
      <c r="F16" s="39" t="s">
        <v>43</v>
      </c>
      <c r="G16" s="39" t="s">
        <v>44</v>
      </c>
      <c r="H16" s="39" t="s">
        <v>61</v>
      </c>
      <c r="I16" s="40"/>
      <c r="J16" s="39" t="s">
        <v>41</v>
      </c>
      <c r="K16" s="39" t="s">
        <v>70</v>
      </c>
      <c r="L16" s="39" t="s">
        <v>43</v>
      </c>
      <c r="M16" s="39" t="s">
        <v>44</v>
      </c>
      <c r="N16" s="39" t="s">
        <v>61</v>
      </c>
      <c r="O16" s="40"/>
      <c r="P16" s="39" t="s">
        <v>41</v>
      </c>
      <c r="Q16" s="39" t="s">
        <v>70</v>
      </c>
      <c r="R16" s="39" t="s">
        <v>43</v>
      </c>
      <c r="S16" s="39" t="s">
        <v>44</v>
      </c>
      <c r="T16" s="39" t="s">
        <v>61</v>
      </c>
      <c r="U16" s="40"/>
      <c r="V16" s="39" t="s">
        <v>41</v>
      </c>
      <c r="W16" s="39" t="s">
        <v>70</v>
      </c>
      <c r="X16" s="39" t="s">
        <v>43</v>
      </c>
      <c r="Y16" s="39" t="s">
        <v>44</v>
      </c>
      <c r="Z16" s="39" t="s">
        <v>61</v>
      </c>
      <c r="AA16" s="40"/>
      <c r="AB16" s="39" t="s">
        <v>41</v>
      </c>
      <c r="AC16" s="39" t="s">
        <v>70</v>
      </c>
      <c r="AD16" s="39" t="s">
        <v>43</v>
      </c>
      <c r="AE16" s="39" t="s">
        <v>44</v>
      </c>
      <c r="AF16" s="39" t="s">
        <v>61</v>
      </c>
      <c r="AH16" s="37" t="s">
        <v>60</v>
      </c>
      <c r="AI16" s="39" t="s">
        <v>41</v>
      </c>
      <c r="AJ16" s="39" t="s">
        <v>70</v>
      </c>
      <c r="AK16" s="39" t="s">
        <v>43</v>
      </c>
      <c r="AL16" s="39" t="s">
        <v>44</v>
      </c>
      <c r="AM16" s="39" t="s">
        <v>61</v>
      </c>
      <c r="AO16" s="39" t="s">
        <v>41</v>
      </c>
      <c r="AP16" s="39" t="s">
        <v>70</v>
      </c>
      <c r="AQ16" s="39" t="s">
        <v>43</v>
      </c>
      <c r="AR16" s="39" t="s">
        <v>44</v>
      </c>
      <c r="AS16" s="39" t="s">
        <v>61</v>
      </c>
      <c r="AU16" s="39" t="s">
        <v>41</v>
      </c>
      <c r="AV16" s="39" t="s">
        <v>70</v>
      </c>
      <c r="AW16" s="39" t="s">
        <v>43</v>
      </c>
      <c r="AX16" s="39" t="s">
        <v>44</v>
      </c>
      <c r="AY16" s="39" t="s">
        <v>61</v>
      </c>
      <c r="BA16" s="39" t="s">
        <v>41</v>
      </c>
      <c r="BB16" s="39" t="s">
        <v>70</v>
      </c>
      <c r="BC16" s="39" t="s">
        <v>43</v>
      </c>
      <c r="BD16" s="39" t="s">
        <v>44</v>
      </c>
      <c r="BE16" s="39" t="s">
        <v>61</v>
      </c>
      <c r="BG16" s="39" t="s">
        <v>41</v>
      </c>
      <c r="BH16" s="39" t="s">
        <v>70</v>
      </c>
      <c r="BI16" s="39" t="s">
        <v>43</v>
      </c>
      <c r="BJ16" s="39" t="s">
        <v>44</v>
      </c>
      <c r="BK16" s="39" t="s">
        <v>61</v>
      </c>
      <c r="BM16" s="39" t="s">
        <v>41</v>
      </c>
      <c r="BN16" s="39" t="s">
        <v>70</v>
      </c>
      <c r="BO16" s="39" t="s">
        <v>43</v>
      </c>
      <c r="BP16" s="39" t="s">
        <v>44</v>
      </c>
      <c r="BQ16" s="39" t="s">
        <v>61</v>
      </c>
      <c r="BS16" s="39" t="s">
        <v>41</v>
      </c>
      <c r="BT16" s="39" t="s">
        <v>70</v>
      </c>
      <c r="BU16" s="39" t="s">
        <v>43</v>
      </c>
      <c r="BV16" s="39" t="s">
        <v>44</v>
      </c>
      <c r="BW16" s="39" t="s">
        <v>61</v>
      </c>
      <c r="BY16" s="39" t="s">
        <v>41</v>
      </c>
      <c r="BZ16" s="39" t="s">
        <v>70</v>
      </c>
      <c r="CA16" s="39" t="s">
        <v>43</v>
      </c>
      <c r="CB16" s="39" t="s">
        <v>44</v>
      </c>
      <c r="CC16" s="39" t="s">
        <v>61</v>
      </c>
      <c r="CE16" s="39" t="s">
        <v>41</v>
      </c>
      <c r="CF16" s="39" t="s">
        <v>70</v>
      </c>
      <c r="CG16" s="39" t="s">
        <v>43</v>
      </c>
      <c r="CH16" s="39" t="s">
        <v>44</v>
      </c>
      <c r="CI16" s="39" t="s">
        <v>61</v>
      </c>
      <c r="CK16" s="39" t="s">
        <v>41</v>
      </c>
      <c r="CL16" s="39" t="s">
        <v>70</v>
      </c>
      <c r="CM16" s="39" t="s">
        <v>43</v>
      </c>
      <c r="CN16" s="39" t="s">
        <v>44</v>
      </c>
      <c r="CO16" s="39" t="s">
        <v>61</v>
      </c>
      <c r="CQ16" s="39" t="s">
        <v>41</v>
      </c>
      <c r="CR16" s="39" t="s">
        <v>70</v>
      </c>
      <c r="CS16" s="39" t="s">
        <v>43</v>
      </c>
      <c r="CT16" s="39" t="s">
        <v>44</v>
      </c>
      <c r="CU16" s="39" t="s">
        <v>61</v>
      </c>
      <c r="CW16" s="39" t="s">
        <v>41</v>
      </c>
      <c r="CX16" s="39" t="s">
        <v>70</v>
      </c>
      <c r="CY16" s="39" t="s">
        <v>43</v>
      </c>
      <c r="CZ16" s="39" t="s">
        <v>44</v>
      </c>
      <c r="DA16" s="39" t="s">
        <v>61</v>
      </c>
      <c r="DC16" s="40"/>
    </row>
    <row r="17" spans="1:107" s="49" customFormat="1" ht="15" hidden="1" customHeight="1" outlineLevel="1" x14ac:dyDescent="0.2">
      <c r="A17" s="41"/>
      <c r="B17" s="42" t="s">
        <v>45</v>
      </c>
      <c r="D17" s="43">
        <f>AI17+AO17+AU17</f>
        <v>2995500</v>
      </c>
      <c r="E17" s="43">
        <f>AJ17+AP17+AV17</f>
        <v>3704472.5067873579</v>
      </c>
      <c r="F17" s="43">
        <f t="shared" ref="F17:F24" si="70">D17-E17</f>
        <v>-708972.50678735785</v>
      </c>
      <c r="G17" s="44">
        <f t="shared" ref="G17:G24" si="71">IFERROR(D17/E17,0)</f>
        <v>0.80861714981326649</v>
      </c>
      <c r="H17" s="45">
        <f>IFERROR(D17/D28-1,0)</f>
        <v>9.8383720380215589E-2</v>
      </c>
      <c r="I17" s="46"/>
      <c r="J17" s="43">
        <f>BA17+BG17+BM17</f>
        <v>3019800</v>
      </c>
      <c r="K17" s="43">
        <f>BB17+BH17+BN17</f>
        <v>3991794.0746691683</v>
      </c>
      <c r="L17" s="43">
        <f t="shared" ref="L17:L24" si="72">J17-K17</f>
        <v>-971994.07466916833</v>
      </c>
      <c r="M17" s="44">
        <f t="shared" ref="M17:M24" si="73">IFERROR(J17/K17,0)</f>
        <v>0.75650194962781858</v>
      </c>
      <c r="N17" s="44">
        <f>SUMPRODUCT(N18:N19,J18:J19)/J17</f>
        <v>-0.10435610574615201</v>
      </c>
      <c r="O17" s="46"/>
      <c r="P17" s="43">
        <f>BS17+BY17+CE17</f>
        <v>3278500</v>
      </c>
      <c r="Q17" s="43">
        <f>BT17+BZ17+CF17</f>
        <v>3275365.0874363347</v>
      </c>
      <c r="R17" s="43">
        <f t="shared" ref="R17:R24" si="74">P17-Q17</f>
        <v>3134.9125636653043</v>
      </c>
      <c r="S17" s="44">
        <f t="shared" ref="S17:S24" si="75">IFERROR(P17/Q17,0)</f>
        <v>1.0009571185135027</v>
      </c>
      <c r="T17" s="44">
        <f>SUMPRODUCT(T18:T19,P18:P19)/P17</f>
        <v>-0.1831865511574495</v>
      </c>
      <c r="U17" s="46"/>
      <c r="V17" s="43">
        <f>CK17+CQ17+CW17</f>
        <v>4519000</v>
      </c>
      <c r="W17" s="43">
        <f>CL17+CR17+CX17</f>
        <v>3556737.5639942051</v>
      </c>
      <c r="X17" s="43">
        <f t="shared" ref="X17:X24" si="76">V17-W17</f>
        <v>962262.43600579491</v>
      </c>
      <c r="Y17" s="44">
        <f t="shared" ref="Y17:Y24" si="77">IFERROR(V17/W17,0)</f>
        <v>1.2705463697257375</v>
      </c>
      <c r="Z17" s="44">
        <f>SUMPRODUCT(Z18:Z19,V18:V19)/V17</f>
        <v>0.10442116138221566</v>
      </c>
      <c r="AA17" s="46"/>
      <c r="AB17" s="43">
        <f>D17+J17+P17+V17</f>
        <v>13812800</v>
      </c>
      <c r="AC17" s="43">
        <f t="shared" ref="AC17:AC24" si="78">E17+K17+Q17+W17</f>
        <v>14528369.232887065</v>
      </c>
      <c r="AD17" s="43">
        <f t="shared" ref="AD17:AD24" si="79">AB17-AC17</f>
        <v>-715569.23288706504</v>
      </c>
      <c r="AE17" s="44">
        <f t="shared" ref="AE17:AE24" si="80">IFERROR(AB17/AC17,0)</f>
        <v>0.95074676163465954</v>
      </c>
      <c r="AF17" s="44">
        <f>SUMPRODUCT(AF18:AF19,AB18:AB19)/AB17</f>
        <v>-6.8085106680169927E-2</v>
      </c>
      <c r="AH17" s="8" t="s">
        <v>45</v>
      </c>
      <c r="AI17" s="43">
        <f>Plan!AI17</f>
        <v>613300</v>
      </c>
      <c r="AJ17" s="43">
        <v>1011158.2335835281</v>
      </c>
      <c r="AK17" s="43">
        <f>AI17-AJ17</f>
        <v>-397858.23358352808</v>
      </c>
      <c r="AL17" s="45">
        <f>IFERROR(AI17/AJ17,0)</f>
        <v>0.60653217234504919</v>
      </c>
      <c r="AM17" s="45">
        <f>IFERROR(AI17/AI28-1,0)</f>
        <v>-0.1579620842669478</v>
      </c>
      <c r="AO17" s="43">
        <f t="shared" ref="AO17:CW17" si="81">SUM(AO18:AO19)</f>
        <v>955200</v>
      </c>
      <c r="AP17" s="43">
        <v>1460417.2247682516</v>
      </c>
      <c r="AQ17" s="43">
        <f>AO17-AP17</f>
        <v>-505217.22476825165</v>
      </c>
      <c r="AR17" s="45">
        <f>IFERROR(AO17/AP17,0)</f>
        <v>0.6540596644575849</v>
      </c>
      <c r="AS17" s="45">
        <f>IFERROR(AO17/AO28-1,0)</f>
        <v>0.20332577475434621</v>
      </c>
      <c r="AU17" s="43">
        <f t="shared" si="81"/>
        <v>1427000</v>
      </c>
      <c r="AV17" s="43">
        <v>1232897.0484355781</v>
      </c>
      <c r="AW17" s="43">
        <f>AU17-AV17</f>
        <v>194102.95156442188</v>
      </c>
      <c r="AX17" s="45">
        <f>IFERROR(AU17/AV17,0)</f>
        <v>1.1574364638237384</v>
      </c>
      <c r="AY17" s="45">
        <f>IFERROR(AU17/AU28-1,0)</f>
        <v>0.18419600394012803</v>
      </c>
      <c r="BA17" s="43">
        <f t="shared" si="81"/>
        <v>975500</v>
      </c>
      <c r="BB17" s="43">
        <v>1443749.5002349112</v>
      </c>
      <c r="BC17" s="43">
        <f>BA17-BB17</f>
        <v>-468249.50023491122</v>
      </c>
      <c r="BD17" s="45">
        <f>IFERROR(BA17/BB17,0)</f>
        <v>0.67567122955975201</v>
      </c>
      <c r="BE17" s="45">
        <f>IFERROR(BA17/BA28-1,0)</f>
        <v>9.9127779071874755E-3</v>
      </c>
      <c r="BG17" s="43">
        <f t="shared" si="81"/>
        <v>730200</v>
      </c>
      <c r="BH17" s="43">
        <v>1378708.9394214335</v>
      </c>
      <c r="BI17" s="43">
        <f>BG17-BH17</f>
        <v>-648508.93942143349</v>
      </c>
      <c r="BJ17" s="45">
        <f>IFERROR(BG17/BH17,0)</f>
        <v>0.52962592692437593</v>
      </c>
      <c r="BK17" s="45">
        <f>IFERROR(BG17/BG28-1,0)</f>
        <v>-0.11913085647695776</v>
      </c>
      <c r="BM17" s="43">
        <f t="shared" si="81"/>
        <v>1314100</v>
      </c>
      <c r="BN17" s="43">
        <v>1169335.6350128239</v>
      </c>
      <c r="BO17" s="43">
        <f>BM17-BN17</f>
        <v>144764.36498717614</v>
      </c>
      <c r="BP17" s="45">
        <f>IFERROR(BM17/BN17,0)</f>
        <v>1.1238005245479314</v>
      </c>
      <c r="BQ17" s="45">
        <f>IFERROR(BM17/BM28-1,0)</f>
        <v>7.1350246986954913E-2</v>
      </c>
      <c r="BS17" s="43">
        <f t="shared" si="81"/>
        <v>871800</v>
      </c>
      <c r="BT17" s="43">
        <v>934484.50392834202</v>
      </c>
      <c r="BU17" s="43">
        <f>BS17-BT17</f>
        <v>-62684.503928342019</v>
      </c>
      <c r="BV17" s="45">
        <f>IFERROR(BS17/BT17,0)</f>
        <v>0.9329207668347288</v>
      </c>
      <c r="BW17" s="45">
        <f>IFERROR(BS17/BS28-1,0)</f>
        <v>7.2115047610614935E-2</v>
      </c>
      <c r="BY17" s="43">
        <f t="shared" si="81"/>
        <v>1212300</v>
      </c>
      <c r="BZ17" s="43">
        <v>1306007.0586278548</v>
      </c>
      <c r="CA17" s="43">
        <f>BY17-BZ17</f>
        <v>-93707.0586278548</v>
      </c>
      <c r="CB17" s="45">
        <f>IFERROR(BY17/BZ17,0)</f>
        <v>0.92824919436016884</v>
      </c>
      <c r="CC17" s="45">
        <f>IFERROR(BY17/BY28-1,0)</f>
        <v>0.31137007506060344</v>
      </c>
      <c r="CE17" s="43">
        <f t="shared" si="81"/>
        <v>1194400</v>
      </c>
      <c r="CF17" s="43">
        <v>1034873.5248801378</v>
      </c>
      <c r="CG17" s="43">
        <f>CE17-CF17</f>
        <v>159526.47511986224</v>
      </c>
      <c r="CH17" s="45">
        <f>IFERROR(CE17/CF17,0)</f>
        <v>1.1541506969543347</v>
      </c>
      <c r="CI17" s="45">
        <f>IFERROR(CE17/CE28-1,0)</f>
        <v>-8.7463394248055049E-2</v>
      </c>
      <c r="CK17" s="43">
        <f t="shared" si="81"/>
        <v>1163800</v>
      </c>
      <c r="CL17" s="43">
        <v>1060418.0832970361</v>
      </c>
      <c r="CM17" s="43">
        <f>CK17-CL17</f>
        <v>103381.91670296388</v>
      </c>
      <c r="CN17" s="45">
        <f>IFERROR(CK17/CL17,0)</f>
        <v>1.097491657612562</v>
      </c>
      <c r="CO17" s="45">
        <f>IFERROR(CK17/CK28-1,0)</f>
        <v>0.4444456855904193</v>
      </c>
      <c r="CQ17" s="43">
        <f t="shared" si="81"/>
        <v>1523000</v>
      </c>
      <c r="CR17" s="43">
        <v>1177923.9337753728</v>
      </c>
      <c r="CS17" s="43">
        <f>CQ17-CR17</f>
        <v>345076.0662246272</v>
      </c>
      <c r="CT17" s="45">
        <f>IFERROR(CQ17/CR17,0)</f>
        <v>1.2929527589431189</v>
      </c>
      <c r="CU17" s="45">
        <f>IFERROR(CQ17/CQ28-1,0)</f>
        <v>0.69544356499571403</v>
      </c>
      <c r="CW17" s="43">
        <f t="shared" si="81"/>
        <v>1832200</v>
      </c>
      <c r="CX17" s="43">
        <v>1318395.5469217962</v>
      </c>
      <c r="CY17" s="43">
        <f>CW17-CX17</f>
        <v>513804.45307820383</v>
      </c>
      <c r="CZ17" s="45">
        <f>IFERROR(CW17/CX17,0)</f>
        <v>1.3897194997949136</v>
      </c>
      <c r="DA17" s="45">
        <f>IFERROR(CW17/CW28-1,0)</f>
        <v>0.23187850378062058</v>
      </c>
      <c r="DC17" s="46"/>
    </row>
    <row r="18" spans="1:107" s="49" customFormat="1" ht="15" hidden="1" customHeight="1" outlineLevel="1" x14ac:dyDescent="0.2">
      <c r="A18" s="41"/>
      <c r="B18" s="51" t="s">
        <v>46</v>
      </c>
      <c r="C18" s="42"/>
      <c r="D18" s="52">
        <f t="shared" ref="D18:E24" si="82">AI18+AO18+AU18</f>
        <v>2276300</v>
      </c>
      <c r="E18" s="52">
        <f t="shared" si="82"/>
        <v>2809348.233321527</v>
      </c>
      <c r="F18" s="52">
        <f t="shared" si="70"/>
        <v>-533048.23332152702</v>
      </c>
      <c r="G18" s="53">
        <f t="shared" si="71"/>
        <v>0.81025911028078657</v>
      </c>
      <c r="H18" s="54">
        <f t="shared" ref="H18:H24" si="83">IFERROR(D18/D29-1,0)</f>
        <v>9.9040638865955044E-2</v>
      </c>
      <c r="I18" s="55"/>
      <c r="J18" s="52">
        <f t="shared" ref="J18:K24" si="84">BA18+BG18+BM18</f>
        <v>2354300</v>
      </c>
      <c r="K18" s="52">
        <f t="shared" si="84"/>
        <v>3142197.916655858</v>
      </c>
      <c r="L18" s="52">
        <f t="shared" si="72"/>
        <v>-787897.91665585805</v>
      </c>
      <c r="M18" s="53">
        <f t="shared" si="73"/>
        <v>0.74925261312171165</v>
      </c>
      <c r="N18" s="53">
        <f>IFERROR(J18/J29-1,0)</f>
        <v>8.6558209299642419E-2</v>
      </c>
      <c r="O18" s="55"/>
      <c r="P18" s="52">
        <f t="shared" ref="P18:Q24" si="85">BS18+BY18+CE18</f>
        <v>2424900</v>
      </c>
      <c r="Q18" s="52">
        <f t="shared" si="85"/>
        <v>2420036.5652775681</v>
      </c>
      <c r="R18" s="52">
        <f t="shared" si="74"/>
        <v>4863.4347224319354</v>
      </c>
      <c r="S18" s="53">
        <f t="shared" si="75"/>
        <v>1.0020096534045031</v>
      </c>
      <c r="T18" s="53">
        <f>IFERROR(P18/P29-1,0)</f>
        <v>5.7122665044189169E-3</v>
      </c>
      <c r="U18" s="55"/>
      <c r="V18" s="52">
        <f t="shared" ref="V18:W24" si="86">CK18+CQ18+CW18</f>
        <v>3405300</v>
      </c>
      <c r="W18" s="52">
        <f t="shared" si="86"/>
        <v>2699358.4537148634</v>
      </c>
      <c r="X18" s="52">
        <f t="shared" si="76"/>
        <v>705941.5462851366</v>
      </c>
      <c r="Y18" s="53">
        <f t="shared" si="77"/>
        <v>1.2615219721240127</v>
      </c>
      <c r="Z18" s="53">
        <f>IFERROR(V18/V29-1,0)</f>
        <v>0.35148811331021124</v>
      </c>
      <c r="AA18" s="55"/>
      <c r="AB18" s="52">
        <f t="shared" ref="AB18:AB24" si="87">D18+J18+P18+V18</f>
        <v>10460800</v>
      </c>
      <c r="AC18" s="52">
        <f t="shared" si="78"/>
        <v>11070941.168969817</v>
      </c>
      <c r="AD18" s="52">
        <f t="shared" si="79"/>
        <v>-610141.16896981746</v>
      </c>
      <c r="AE18" s="53">
        <f t="shared" si="80"/>
        <v>0.94488804884268096</v>
      </c>
      <c r="AF18" s="53">
        <f>IFERROR(AB18/AB29-1,0)</f>
        <v>0.14092336177134546</v>
      </c>
      <c r="AH18" s="21" t="s">
        <v>46</v>
      </c>
      <c r="AI18" s="52">
        <f>Plan!AI18</f>
        <v>450700</v>
      </c>
      <c r="AJ18" s="52">
        <v>743076.82353839255</v>
      </c>
      <c r="AK18" s="52">
        <f t="shared" ref="AK18:AK24" si="88">AI18-AJ18</f>
        <v>-292376.82353839255</v>
      </c>
      <c r="AL18" s="54">
        <f t="shared" ref="AL18:AL24" si="89">IFERROR(AI18/AJ18,0)</f>
        <v>0.60653217234504919</v>
      </c>
      <c r="AM18" s="54">
        <f t="shared" ref="AM18:AM24" si="90">IFERROR(AI18/AI29-1,0)</f>
        <v>-7.7094454990181194E-2</v>
      </c>
      <c r="AO18" s="52">
        <v>735400</v>
      </c>
      <c r="AP18" s="52">
        <v>1124362.2561710344</v>
      </c>
      <c r="AQ18" s="52">
        <f t="shared" ref="AQ18:AQ24" si="91">AO18-AP18</f>
        <v>-388962.25617103442</v>
      </c>
      <c r="AR18" s="54">
        <f t="shared" ref="AR18:AR24" si="92">IFERROR(AO18/AP18,0)</f>
        <v>0.65405966445758501</v>
      </c>
      <c r="AS18" s="54">
        <f t="shared" ref="AS18:AS24" si="93">IFERROR(AO18/AO29-1,0)</f>
        <v>0.13063665575081096</v>
      </c>
      <c r="AU18" s="52">
        <v>1090200</v>
      </c>
      <c r="AV18" s="52">
        <v>941909.15361210029</v>
      </c>
      <c r="AW18" s="52">
        <f t="shared" ref="AW18:AW24" si="94">AU18-AV18</f>
        <v>148290.84638789971</v>
      </c>
      <c r="AX18" s="54">
        <f t="shared" ref="AX18:AX24" si="95">IFERROR(AU18/AV18,0)</f>
        <v>1.1574364638237387</v>
      </c>
      <c r="AY18" s="54">
        <f t="shared" ref="AY18:AY24" si="96">IFERROR(AU18/AU29-1,0)</f>
        <v>0.16925195545645555</v>
      </c>
      <c r="BA18" s="52">
        <v>840600</v>
      </c>
      <c r="BB18" s="52">
        <v>1244096.1864658806</v>
      </c>
      <c r="BC18" s="52">
        <f t="shared" ref="BC18:BC24" si="97">BA18-BB18</f>
        <v>-403496.1864658806</v>
      </c>
      <c r="BD18" s="54">
        <f t="shared" ref="BD18:BD24" si="98">IFERROR(BA18/BB18,0)</f>
        <v>0.67567122955975201</v>
      </c>
      <c r="BE18" s="54">
        <f t="shared" ref="BE18:BE24" si="99">IFERROR(BA18/BA29-1,0)</f>
        <v>0.15270218569118943</v>
      </c>
      <c r="BG18" s="52">
        <v>552100</v>
      </c>
      <c r="BH18" s="52">
        <v>1042433.8612086737</v>
      </c>
      <c r="BI18" s="52">
        <f t="shared" ref="BI18:BI24" si="100">BG18-BH18</f>
        <v>-490333.86120867368</v>
      </c>
      <c r="BJ18" s="54">
        <f t="shared" ref="BJ18:BJ24" si="101">IFERROR(BG18/BH18,0)</f>
        <v>0.52962592692437593</v>
      </c>
      <c r="BK18" s="54">
        <f t="shared" ref="BK18:BK24" si="102">IFERROR(BG18/BG29-1,0)</f>
        <v>-1.3024995262662986E-2</v>
      </c>
      <c r="BM18" s="52">
        <v>961600</v>
      </c>
      <c r="BN18" s="52">
        <v>855667.86898130388</v>
      </c>
      <c r="BO18" s="52">
        <f t="shared" ref="BO18:BO24" si="103">BM18-BN18</f>
        <v>105932.13101869612</v>
      </c>
      <c r="BP18" s="54">
        <f t="shared" ref="BP18:BP24" si="104">IFERROR(BM18/BN18,0)</f>
        <v>1.1238005245479314</v>
      </c>
      <c r="BQ18" s="54">
        <f t="shared" ref="BQ18:BQ24" si="105">IFERROR(BM18/BM29-1,0)</f>
        <v>9.5065486419297462E-2</v>
      </c>
      <c r="BS18" s="52">
        <v>707000</v>
      </c>
      <c r="BT18" s="52">
        <v>757834.98999465222</v>
      </c>
      <c r="BU18" s="52">
        <f t="shared" ref="BU18:BU24" si="106">BS18-BT18</f>
        <v>-50834.98999465222</v>
      </c>
      <c r="BV18" s="54">
        <f t="shared" ref="BV18:BV24" si="107">IFERROR(BS18/BT18,0)</f>
        <v>0.9329207668347288</v>
      </c>
      <c r="BW18" s="54">
        <f t="shared" ref="BW18:BW24" si="108">IFERROR(BS18/BS29-1,0)</f>
        <v>0.15684493859885951</v>
      </c>
      <c r="BY18" s="52">
        <v>824000</v>
      </c>
      <c r="BZ18" s="52">
        <v>887692.6637873071</v>
      </c>
      <c r="CA18" s="52">
        <f t="shared" ref="CA18:CA24" si="109">BY18-BZ18</f>
        <v>-63692.663787307101</v>
      </c>
      <c r="CB18" s="54">
        <f t="shared" ref="CB18:CB24" si="110">IFERROR(BY18/BZ18,0)</f>
        <v>0.92824919436016884</v>
      </c>
      <c r="CC18" s="54">
        <f t="shared" ref="CC18:CC24" si="111">IFERROR(BY18/BY29-1,0)</f>
        <v>7.9231859343606992E-2</v>
      </c>
      <c r="CE18" s="52">
        <v>893900</v>
      </c>
      <c r="CF18" s="52">
        <v>774508.91149560886</v>
      </c>
      <c r="CG18" s="52">
        <f t="shared" ref="CG18:CG24" si="112">CE18-CF18</f>
        <v>119391.08850439114</v>
      </c>
      <c r="CH18" s="54">
        <f t="shared" ref="CH18:CH24" si="113">IFERROR(CE18/CF18,0)</f>
        <v>1.1541506969543345</v>
      </c>
      <c r="CI18" s="54">
        <f t="shared" ref="CI18:CI24" si="114">IFERROR(CE18/CE29-1,0)</f>
        <v>-0.13755841910473565</v>
      </c>
      <c r="CK18" s="52">
        <v>945700</v>
      </c>
      <c r="CL18" s="52">
        <v>861692.1991527814</v>
      </c>
      <c r="CM18" s="52">
        <f t="shared" ref="CM18:CM24" si="115">CK18-CL18</f>
        <v>84007.800847218605</v>
      </c>
      <c r="CN18" s="54">
        <f t="shared" ref="CN18:CN24" si="116">IFERROR(CK18/CL18,0)</f>
        <v>1.097491657612562</v>
      </c>
      <c r="CO18" s="54">
        <f t="shared" ref="CO18:CO24" si="117">IFERROR(CK18/CK29-1,0)</f>
        <v>0.40429500144037878</v>
      </c>
      <c r="CQ18" s="52">
        <v>1259200</v>
      </c>
      <c r="CR18" s="52">
        <v>973894.82430068916</v>
      </c>
      <c r="CS18" s="52">
        <f t="shared" ref="CS18:CS24" si="118">CQ18-CR18</f>
        <v>285305.17569931084</v>
      </c>
      <c r="CT18" s="54">
        <f t="shared" ref="CT18:CT24" si="119">IFERROR(CQ18/CR18,0)</f>
        <v>1.2929527589431189</v>
      </c>
      <c r="CU18" s="54">
        <f t="shared" ref="CU18:CU24" si="120">IFERROR(CQ18/CQ29-1,0)</f>
        <v>0.66477607756968071</v>
      </c>
      <c r="CW18" s="52">
        <v>1200400</v>
      </c>
      <c r="CX18" s="52">
        <v>863771.43026139296</v>
      </c>
      <c r="CY18" s="52">
        <f t="shared" ref="CY18:CY24" si="121">CW18-CX18</f>
        <v>336628.56973860704</v>
      </c>
      <c r="CZ18" s="54">
        <f t="shared" ref="CZ18:CZ24" si="122">IFERROR(CW18/CX18,0)</f>
        <v>1.3897194997949134</v>
      </c>
      <c r="DA18" s="54">
        <f t="shared" ref="DA18:DA24" si="123">IFERROR(CW18/CW29-1,0)</f>
        <v>0.10143092429726885</v>
      </c>
      <c r="DC18" s="46"/>
    </row>
    <row r="19" spans="1:107" s="49" customFormat="1" ht="15" hidden="1" customHeight="1" outlineLevel="1" x14ac:dyDescent="0.2">
      <c r="A19" s="41"/>
      <c r="B19" s="51" t="s">
        <v>47</v>
      </c>
      <c r="C19" s="42"/>
      <c r="D19" s="52">
        <f t="shared" si="82"/>
        <v>719200</v>
      </c>
      <c r="E19" s="52">
        <f t="shared" si="82"/>
        <v>895124.27346583025</v>
      </c>
      <c r="F19" s="52">
        <f t="shared" si="70"/>
        <v>-175924.27346583025</v>
      </c>
      <c r="G19" s="53">
        <f t="shared" si="71"/>
        <v>0.80346385559999467</v>
      </c>
      <c r="H19" s="54">
        <f t="shared" si="83"/>
        <v>9.630971054192039E-2</v>
      </c>
      <c r="I19" s="55"/>
      <c r="J19" s="52">
        <f t="shared" si="84"/>
        <v>665500</v>
      </c>
      <c r="K19" s="52">
        <f t="shared" si="84"/>
        <v>849596.15801331075</v>
      </c>
      <c r="L19" s="52">
        <f t="shared" si="72"/>
        <v>-184096.15801331075</v>
      </c>
      <c r="M19" s="53">
        <f t="shared" si="73"/>
        <v>0.78331333507463141</v>
      </c>
      <c r="N19" s="53">
        <f>IFERROR(J19/(J28)-1,0)</f>
        <v>-0.77974238961138687</v>
      </c>
      <c r="O19" s="55"/>
      <c r="P19" s="52">
        <f t="shared" si="85"/>
        <v>853600</v>
      </c>
      <c r="Q19" s="52">
        <f t="shared" si="85"/>
        <v>855328.52215876663</v>
      </c>
      <c r="R19" s="52">
        <f t="shared" si="74"/>
        <v>-1728.522158766631</v>
      </c>
      <c r="S19" s="53">
        <f t="shared" si="75"/>
        <v>0.99797911315478638</v>
      </c>
      <c r="T19" s="53">
        <f>IFERROR(P19/(P28)-1,0)</f>
        <v>-0.71980878985035568</v>
      </c>
      <c r="U19" s="55"/>
      <c r="V19" s="52">
        <f t="shared" si="86"/>
        <v>1113700</v>
      </c>
      <c r="W19" s="52">
        <f t="shared" si="86"/>
        <v>857379.11027934169</v>
      </c>
      <c r="X19" s="52">
        <f t="shared" si="76"/>
        <v>256320.88972065831</v>
      </c>
      <c r="Y19" s="53">
        <f t="shared" si="77"/>
        <v>1.2989586364393071</v>
      </c>
      <c r="Z19" s="53">
        <f>IFERROR(V19/(V28)-1,0)</f>
        <v>-0.65102203822306703</v>
      </c>
      <c r="AA19" s="55"/>
      <c r="AB19" s="52">
        <f t="shared" si="87"/>
        <v>3352000</v>
      </c>
      <c r="AC19" s="52">
        <f t="shared" si="78"/>
        <v>3457428.0639172494</v>
      </c>
      <c r="AD19" s="52">
        <f t="shared" si="79"/>
        <v>-105428.06391724944</v>
      </c>
      <c r="AE19" s="53">
        <f t="shared" si="80"/>
        <v>0.96950679465538903</v>
      </c>
      <c r="AF19" s="53">
        <f>IFERROR(AB19/(AB28)-1,0)</f>
        <v>-0.72035115285487517</v>
      </c>
      <c r="AH19" s="21" t="s">
        <v>47</v>
      </c>
      <c r="AI19" s="52">
        <f>Plan!AI19</f>
        <v>162600</v>
      </c>
      <c r="AJ19" s="52">
        <v>268081.41004513565</v>
      </c>
      <c r="AK19" s="52">
        <f t="shared" si="88"/>
        <v>-105481.41004513565</v>
      </c>
      <c r="AL19" s="54">
        <f t="shared" si="89"/>
        <v>0.60653217234504908</v>
      </c>
      <c r="AM19" s="54">
        <f t="shared" si="90"/>
        <v>-0.32250846864414195</v>
      </c>
      <c r="AO19" s="52">
        <v>219800</v>
      </c>
      <c r="AP19" s="52">
        <v>336054.96859721694</v>
      </c>
      <c r="AQ19" s="52">
        <f t="shared" si="91"/>
        <v>-116254.96859721694</v>
      </c>
      <c r="AR19" s="54">
        <f t="shared" si="92"/>
        <v>0.65405966445758512</v>
      </c>
      <c r="AS19" s="54">
        <f t="shared" si="93"/>
        <v>0.53309618469693798</v>
      </c>
      <c r="AU19" s="52">
        <v>336800</v>
      </c>
      <c r="AV19" s="52">
        <v>290987.89482347772</v>
      </c>
      <c r="AW19" s="52">
        <f t="shared" si="94"/>
        <v>45812.10517652228</v>
      </c>
      <c r="AX19" s="54">
        <f t="shared" si="95"/>
        <v>1.1574364638237384</v>
      </c>
      <c r="AY19" s="54">
        <f t="shared" si="96"/>
        <v>0.23530145316637685</v>
      </c>
      <c r="BA19" s="52">
        <v>134900</v>
      </c>
      <c r="BB19" s="52">
        <v>199653.31376903076</v>
      </c>
      <c r="BC19" s="52">
        <f t="shared" si="97"/>
        <v>-64753.313769030763</v>
      </c>
      <c r="BD19" s="54">
        <f t="shared" si="98"/>
        <v>0.67567122955975212</v>
      </c>
      <c r="BE19" s="54">
        <f t="shared" si="99"/>
        <v>-0.43003692718499931</v>
      </c>
      <c r="BG19" s="52">
        <v>178100</v>
      </c>
      <c r="BH19" s="52">
        <v>336275.07821275998</v>
      </c>
      <c r="BI19" s="52">
        <f t="shared" si="100"/>
        <v>-158175.07821275998</v>
      </c>
      <c r="BJ19" s="54">
        <f t="shared" si="101"/>
        <v>0.52962592692437582</v>
      </c>
      <c r="BK19" s="54">
        <f t="shared" si="102"/>
        <v>-0.33931327160493829</v>
      </c>
      <c r="BM19" s="52">
        <v>352500</v>
      </c>
      <c r="BN19" s="52">
        <v>313667.76603151998</v>
      </c>
      <c r="BO19" s="52">
        <f t="shared" si="103"/>
        <v>38832.233968480024</v>
      </c>
      <c r="BP19" s="54">
        <f t="shared" si="104"/>
        <v>1.1238005245479314</v>
      </c>
      <c r="BQ19" s="54">
        <f t="shared" si="105"/>
        <v>1.1588064121769381E-2</v>
      </c>
      <c r="BS19" s="52">
        <v>164800</v>
      </c>
      <c r="BT19" s="52">
        <v>176649.5139336898</v>
      </c>
      <c r="BU19" s="52">
        <f t="shared" si="106"/>
        <v>-11849.513933689799</v>
      </c>
      <c r="BV19" s="54">
        <f t="shared" si="107"/>
        <v>0.9329207668347288</v>
      </c>
      <c r="BW19" s="54">
        <f t="shared" si="108"/>
        <v>-0.1842149553991308</v>
      </c>
      <c r="BY19" s="52">
        <v>388300</v>
      </c>
      <c r="BZ19" s="52">
        <v>418314.39484054781</v>
      </c>
      <c r="CA19" s="52">
        <f t="shared" si="109"/>
        <v>-30014.394840547815</v>
      </c>
      <c r="CB19" s="54">
        <f t="shared" si="110"/>
        <v>0.92824919436016862</v>
      </c>
      <c r="CC19" s="54">
        <f t="shared" si="111"/>
        <v>1.4125954506763096</v>
      </c>
      <c r="CE19" s="52">
        <v>300500</v>
      </c>
      <c r="CF19" s="52">
        <v>260364.61338452896</v>
      </c>
      <c r="CG19" s="52">
        <f t="shared" si="112"/>
        <v>40135.386615471041</v>
      </c>
      <c r="CH19" s="54">
        <f t="shared" si="113"/>
        <v>1.1541506969543347</v>
      </c>
      <c r="CI19" s="54">
        <f t="shared" si="114"/>
        <v>0.10314497270588063</v>
      </c>
      <c r="CK19" s="52">
        <v>218100</v>
      </c>
      <c r="CL19" s="52">
        <v>198725.88414425467</v>
      </c>
      <c r="CM19" s="52">
        <f t="shared" si="115"/>
        <v>19374.115855745331</v>
      </c>
      <c r="CN19" s="54">
        <f t="shared" si="116"/>
        <v>1.097491657612562</v>
      </c>
      <c r="CO19" s="54">
        <f t="shared" si="117"/>
        <v>0.64886257966478422</v>
      </c>
      <c r="CQ19" s="52">
        <v>263800</v>
      </c>
      <c r="CR19" s="52">
        <v>204029.10947468376</v>
      </c>
      <c r="CS19" s="52">
        <f t="shared" si="118"/>
        <v>59770.890525316237</v>
      </c>
      <c r="CT19" s="54">
        <f t="shared" si="119"/>
        <v>1.2929527589431189</v>
      </c>
      <c r="CU19" s="54">
        <f t="shared" si="120"/>
        <v>0.85889847229268845</v>
      </c>
      <c r="CW19" s="52">
        <v>631800</v>
      </c>
      <c r="CX19" s="52">
        <v>454624.11666040326</v>
      </c>
      <c r="CY19" s="52">
        <f t="shared" si="121"/>
        <v>177175.88333959674</v>
      </c>
      <c r="CZ19" s="54">
        <f t="shared" si="122"/>
        <v>1.3897194997949134</v>
      </c>
      <c r="DA19" s="54">
        <f t="shared" si="123"/>
        <v>0.58956592622783788</v>
      </c>
      <c r="DC19" s="46"/>
    </row>
    <row r="20" spans="1:107" s="49" customFormat="1" ht="15" hidden="1" customHeight="1" outlineLevel="1" x14ac:dyDescent="0.2">
      <c r="A20" s="41"/>
      <c r="B20" s="42" t="s">
        <v>48</v>
      </c>
      <c r="D20" s="43">
        <f t="shared" si="82"/>
        <v>2064800</v>
      </c>
      <c r="E20" s="43">
        <f t="shared" si="82"/>
        <v>2761284.8079356039</v>
      </c>
      <c r="F20" s="43">
        <f t="shared" si="70"/>
        <v>-696484.80793560389</v>
      </c>
      <c r="G20" s="44">
        <f t="shared" si="71"/>
        <v>0.74776784852689249</v>
      </c>
      <c r="H20" s="45">
        <f t="shared" si="83"/>
        <v>0.13415901515800677</v>
      </c>
      <c r="I20" s="46"/>
      <c r="J20" s="43">
        <f t="shared" si="84"/>
        <v>1946100</v>
      </c>
      <c r="K20" s="43">
        <f t="shared" si="84"/>
        <v>2625322.2652254049</v>
      </c>
      <c r="L20" s="43">
        <f t="shared" si="72"/>
        <v>-679222.26522540487</v>
      </c>
      <c r="M20" s="44">
        <f t="shared" si="73"/>
        <v>0.74128042327516386</v>
      </c>
      <c r="N20" s="44">
        <f>SUMPRODUCT(N21:N22,J21:J22)/J20</f>
        <v>-0.10432006419542099</v>
      </c>
      <c r="O20" s="46"/>
      <c r="P20" s="43">
        <f t="shared" si="85"/>
        <v>2031500</v>
      </c>
      <c r="Q20" s="43">
        <f t="shared" si="85"/>
        <v>2036530.2337366808</v>
      </c>
      <c r="R20" s="43">
        <f t="shared" si="74"/>
        <v>-5030.2337366808206</v>
      </c>
      <c r="S20" s="44">
        <f t="shared" si="75"/>
        <v>0.9975299980067317</v>
      </c>
      <c r="T20" s="44">
        <f>SUMPRODUCT(T21:T22,P21:P22)/P20</f>
        <v>-4.4081823864708825E-2</v>
      </c>
      <c r="U20" s="46"/>
      <c r="V20" s="43">
        <f t="shared" si="86"/>
        <v>2492200</v>
      </c>
      <c r="W20" s="43">
        <f t="shared" si="86"/>
        <v>2289427.3970595445</v>
      </c>
      <c r="X20" s="43">
        <f t="shared" si="76"/>
        <v>202772.60294045554</v>
      </c>
      <c r="Y20" s="44">
        <f t="shared" si="77"/>
        <v>1.0885691344485915</v>
      </c>
      <c r="Z20" s="44">
        <f>SUMPRODUCT(Z21:Z22,V21:V22)/V20</f>
        <v>3.5451131253104652E-2</v>
      </c>
      <c r="AA20" s="46"/>
      <c r="AB20" s="43">
        <f t="shared" si="87"/>
        <v>8534600</v>
      </c>
      <c r="AC20" s="43">
        <f t="shared" si="78"/>
        <v>9712564.7039572336</v>
      </c>
      <c r="AD20" s="43">
        <f t="shared" si="79"/>
        <v>-1177964.7039572336</v>
      </c>
      <c r="AE20" s="44">
        <f t="shared" si="80"/>
        <v>0.87871744077264269</v>
      </c>
      <c r="AF20" s="44">
        <f>SUMPRODUCT(AF21:AF22,AB21:AB22)/AB20</f>
        <v>-0.28676323460903336</v>
      </c>
      <c r="AH20" s="8" t="s">
        <v>48</v>
      </c>
      <c r="AI20" s="43">
        <f>Plan!AI20</f>
        <v>537900</v>
      </c>
      <c r="AJ20" s="43">
        <v>880327.06185724109</v>
      </c>
      <c r="AK20" s="43">
        <f t="shared" si="88"/>
        <v>-342427.06185724109</v>
      </c>
      <c r="AL20" s="45">
        <f t="shared" si="89"/>
        <v>0.61102290649248381</v>
      </c>
      <c r="AM20" s="45">
        <f t="shared" si="90"/>
        <v>0.38464152225620118</v>
      </c>
      <c r="AO20" s="43">
        <f t="shared" ref="AO20:CW20" si="124">SUM(AO21:AO22)</f>
        <v>438900</v>
      </c>
      <c r="AP20" s="43">
        <v>791270.85344342864</v>
      </c>
      <c r="AQ20" s="43">
        <f t="shared" si="91"/>
        <v>-352370.85344342864</v>
      </c>
      <c r="AR20" s="45">
        <f t="shared" si="92"/>
        <v>0.55467732457224761</v>
      </c>
      <c r="AS20" s="45">
        <f t="shared" si="93"/>
        <v>-1.1219248445525798E-2</v>
      </c>
      <c r="AU20" s="43">
        <f t="shared" si="124"/>
        <v>1088000</v>
      </c>
      <c r="AV20" s="43">
        <v>1089686.892634934</v>
      </c>
      <c r="AW20" s="43">
        <f t="shared" si="94"/>
        <v>-1686.8926349340472</v>
      </c>
      <c r="AX20" s="45">
        <f t="shared" si="95"/>
        <v>0.99845194739302123</v>
      </c>
      <c r="AY20" s="45">
        <f t="shared" si="96"/>
        <v>0.10099170208459829</v>
      </c>
      <c r="BA20" s="43">
        <f t="shared" si="124"/>
        <v>399900</v>
      </c>
      <c r="BB20" s="43">
        <v>647901.89937056217</v>
      </c>
      <c r="BC20" s="43">
        <f t="shared" si="97"/>
        <v>-248001.89937056217</v>
      </c>
      <c r="BD20" s="45">
        <f t="shared" si="98"/>
        <v>0.61722307094407891</v>
      </c>
      <c r="BE20" s="45">
        <f t="shared" si="99"/>
        <v>7.6545363505677422E-2</v>
      </c>
      <c r="BG20" s="43">
        <f t="shared" si="124"/>
        <v>679800</v>
      </c>
      <c r="BH20" s="43">
        <v>1137382.5665104452</v>
      </c>
      <c r="BI20" s="43">
        <f t="shared" si="100"/>
        <v>-457582.56651044521</v>
      </c>
      <c r="BJ20" s="45">
        <f t="shared" si="101"/>
        <v>0.59768807788716627</v>
      </c>
      <c r="BK20" s="45">
        <f t="shared" si="102"/>
        <v>0.18405651701362769</v>
      </c>
      <c r="BM20" s="43">
        <f t="shared" si="124"/>
        <v>866400</v>
      </c>
      <c r="BN20" s="43">
        <v>840037.79934439738</v>
      </c>
      <c r="BO20" s="43">
        <f t="shared" si="103"/>
        <v>26362.200655602617</v>
      </c>
      <c r="BP20" s="45">
        <f t="shared" si="104"/>
        <v>1.0313821600363422</v>
      </c>
      <c r="BQ20" s="45">
        <f t="shared" si="105"/>
        <v>0.3077755589065041</v>
      </c>
      <c r="BS20" s="43">
        <f t="shared" si="124"/>
        <v>770900</v>
      </c>
      <c r="BT20" s="43">
        <v>925449.14958705369</v>
      </c>
      <c r="BU20" s="43">
        <f t="shared" si="106"/>
        <v>-154549.14958705369</v>
      </c>
      <c r="BV20" s="45">
        <f t="shared" si="107"/>
        <v>0.83300092754311206</v>
      </c>
      <c r="BW20" s="45">
        <f t="shared" si="108"/>
        <v>0.88760094220890196</v>
      </c>
      <c r="BY20" s="43">
        <f t="shared" si="124"/>
        <v>378000</v>
      </c>
      <c r="BZ20" s="43">
        <v>493841.39177136589</v>
      </c>
      <c r="CA20" s="43">
        <f t="shared" si="109"/>
        <v>-115841.39177136589</v>
      </c>
      <c r="CB20" s="45">
        <f t="shared" si="110"/>
        <v>0.76542794163961647</v>
      </c>
      <c r="CC20" s="45">
        <f t="shared" si="111"/>
        <v>0.16812682519816446</v>
      </c>
      <c r="CE20" s="43">
        <f t="shared" si="124"/>
        <v>882600</v>
      </c>
      <c r="CF20" s="43">
        <v>617239.69237826113</v>
      </c>
      <c r="CG20" s="43">
        <f t="shared" si="112"/>
        <v>265360.30762173887</v>
      </c>
      <c r="CH20" s="45">
        <f t="shared" si="113"/>
        <v>1.4299145225079253</v>
      </c>
      <c r="CI20" s="45">
        <f t="shared" si="114"/>
        <v>-2.6246979776917256E-2</v>
      </c>
      <c r="CK20" s="43">
        <f t="shared" si="124"/>
        <v>732200</v>
      </c>
      <c r="CL20" s="43">
        <v>717894.42444064922</v>
      </c>
      <c r="CM20" s="43">
        <f t="shared" si="115"/>
        <v>14305.575559350778</v>
      </c>
      <c r="CN20" s="45">
        <f t="shared" si="116"/>
        <v>1.0199271300518833</v>
      </c>
      <c r="CO20" s="45">
        <f t="shared" si="117"/>
        <v>0.75116353600145414</v>
      </c>
      <c r="CQ20" s="43">
        <f t="shared" si="124"/>
        <v>966500</v>
      </c>
      <c r="CR20" s="43">
        <v>884529.55451023043</v>
      </c>
      <c r="CS20" s="43">
        <f t="shared" si="118"/>
        <v>81970.445489769569</v>
      </c>
      <c r="CT20" s="45">
        <f t="shared" si="119"/>
        <v>1.0926712341852243</v>
      </c>
      <c r="CU20" s="45">
        <f t="shared" si="120"/>
        <v>0.73255390815044263</v>
      </c>
      <c r="CW20" s="43">
        <f t="shared" si="124"/>
        <v>793500</v>
      </c>
      <c r="CX20" s="43">
        <v>687003.41810866504</v>
      </c>
      <c r="CY20" s="43">
        <f t="shared" si="121"/>
        <v>106496.58189133496</v>
      </c>
      <c r="CZ20" s="45">
        <f t="shared" si="122"/>
        <v>1.1550160873791899</v>
      </c>
      <c r="DA20" s="45">
        <f t="shared" si="123"/>
        <v>0.26616211662095068</v>
      </c>
      <c r="DC20" s="46"/>
    </row>
    <row r="21" spans="1:107" s="49" customFormat="1" ht="15" hidden="1" customHeight="1" outlineLevel="1" x14ac:dyDescent="0.2">
      <c r="A21" s="41"/>
      <c r="B21" s="51" t="s">
        <v>46</v>
      </c>
      <c r="C21" s="42"/>
      <c r="D21" s="52">
        <f t="shared" si="82"/>
        <v>1519000</v>
      </c>
      <c r="E21" s="52">
        <f t="shared" si="82"/>
        <v>1971927.1600776161</v>
      </c>
      <c r="F21" s="52">
        <f t="shared" si="70"/>
        <v>-452927.16007761611</v>
      </c>
      <c r="G21" s="53">
        <f t="shared" si="71"/>
        <v>0.7703124287512787</v>
      </c>
      <c r="H21" s="54">
        <f t="shared" si="83"/>
        <v>0.19074775666728594</v>
      </c>
      <c r="I21" s="55"/>
      <c r="J21" s="52">
        <f t="shared" si="84"/>
        <v>1614200</v>
      </c>
      <c r="K21" s="52">
        <f t="shared" si="84"/>
        <v>2157574.0788329532</v>
      </c>
      <c r="L21" s="52">
        <f t="shared" si="72"/>
        <v>-543374.07883295324</v>
      </c>
      <c r="M21" s="53">
        <f t="shared" si="73"/>
        <v>0.74815507649829194</v>
      </c>
      <c r="N21" s="70" t="s">
        <v>65</v>
      </c>
      <c r="O21" s="55"/>
      <c r="P21" s="52">
        <f t="shared" si="85"/>
        <v>1504000</v>
      </c>
      <c r="Q21" s="52">
        <f t="shared" si="85"/>
        <v>1495655.2750396822</v>
      </c>
      <c r="R21" s="52">
        <f t="shared" si="74"/>
        <v>8344.7249603178352</v>
      </c>
      <c r="S21" s="53">
        <f t="shared" si="75"/>
        <v>1.0055793103528461</v>
      </c>
      <c r="T21" s="70" t="s">
        <v>65</v>
      </c>
      <c r="U21" s="55"/>
      <c r="V21" s="52">
        <f t="shared" si="86"/>
        <v>1741500</v>
      </c>
      <c r="W21" s="52">
        <f t="shared" si="86"/>
        <v>1593872.264183887</v>
      </c>
      <c r="X21" s="52">
        <f t="shared" si="76"/>
        <v>147627.73581611295</v>
      </c>
      <c r="Y21" s="53">
        <f t="shared" si="77"/>
        <v>1.0926220620895886</v>
      </c>
      <c r="Z21" s="70" t="s">
        <v>65</v>
      </c>
      <c r="AA21" s="55"/>
      <c r="AB21" s="52">
        <f t="shared" si="87"/>
        <v>6378700</v>
      </c>
      <c r="AC21" s="52">
        <f t="shared" si="78"/>
        <v>7219028.7781341383</v>
      </c>
      <c r="AD21" s="52">
        <f t="shared" si="79"/>
        <v>-840328.77813413832</v>
      </c>
      <c r="AE21" s="53">
        <f t="shared" si="80"/>
        <v>0.88359531400132008</v>
      </c>
      <c r="AF21" s="70">
        <f>IFERROR(AB21/AB29-1,0)</f>
        <v>-0.30429720023985918</v>
      </c>
      <c r="AH21" s="21" t="s">
        <v>46</v>
      </c>
      <c r="AI21" s="52">
        <f>Plan!AI21</f>
        <v>312800</v>
      </c>
      <c r="AJ21" s="52">
        <v>511928.4345583659</v>
      </c>
      <c r="AK21" s="52">
        <f t="shared" si="88"/>
        <v>-199128.4345583659</v>
      </c>
      <c r="AL21" s="54">
        <f t="shared" si="89"/>
        <v>0.61102290649248381</v>
      </c>
      <c r="AM21" s="54">
        <f t="shared" si="90"/>
        <v>0.3028773262691391</v>
      </c>
      <c r="AO21" s="52">
        <v>314400</v>
      </c>
      <c r="AP21" s="52">
        <v>566816.03172160848</v>
      </c>
      <c r="AQ21" s="52">
        <f t="shared" si="91"/>
        <v>-252416.03172160848</v>
      </c>
      <c r="AR21" s="54">
        <f t="shared" si="92"/>
        <v>0.55467732457224761</v>
      </c>
      <c r="AS21" s="54">
        <f t="shared" si="93"/>
        <v>-1.7346460384435103E-2</v>
      </c>
      <c r="AU21" s="52">
        <v>891800</v>
      </c>
      <c r="AV21" s="52">
        <v>893182.69379764178</v>
      </c>
      <c r="AW21" s="52">
        <f t="shared" si="94"/>
        <v>-1382.693797641783</v>
      </c>
      <c r="AX21" s="54">
        <f t="shared" si="95"/>
        <v>0.99845194739302123</v>
      </c>
      <c r="AY21" s="54">
        <f t="shared" si="96"/>
        <v>0.24616599244028037</v>
      </c>
      <c r="BA21" s="52">
        <v>283600</v>
      </c>
      <c r="BB21" s="52">
        <v>459477.31598272425</v>
      </c>
      <c r="BC21" s="52">
        <f t="shared" si="97"/>
        <v>-175877.31598272425</v>
      </c>
      <c r="BD21" s="54">
        <f t="shared" si="98"/>
        <v>0.61722307094407902</v>
      </c>
      <c r="BE21" s="54">
        <f t="shared" si="99"/>
        <v>6.6474129729282572E-2</v>
      </c>
      <c r="BG21" s="52">
        <v>579900</v>
      </c>
      <c r="BH21" s="52">
        <v>970238.5265069243</v>
      </c>
      <c r="BI21" s="52">
        <f t="shared" si="100"/>
        <v>-390338.5265069243</v>
      </c>
      <c r="BJ21" s="54">
        <f t="shared" si="101"/>
        <v>0.59768807788716627</v>
      </c>
      <c r="BK21" s="54">
        <f t="shared" si="102"/>
        <v>0.20141957698594726</v>
      </c>
      <c r="BM21" s="52">
        <v>750700</v>
      </c>
      <c r="BN21" s="52">
        <v>727858.23634330463</v>
      </c>
      <c r="BO21" s="52">
        <f t="shared" si="103"/>
        <v>22841.763656695373</v>
      </c>
      <c r="BP21" s="54">
        <f t="shared" si="104"/>
        <v>1.0313821600363422</v>
      </c>
      <c r="BQ21" s="54">
        <f t="shared" si="105"/>
        <v>0.33006619325027287</v>
      </c>
      <c r="BS21" s="52">
        <v>502000</v>
      </c>
      <c r="BT21" s="52">
        <v>602640.3853842275</v>
      </c>
      <c r="BU21" s="52">
        <f t="shared" si="106"/>
        <v>-100640.3853842275</v>
      </c>
      <c r="BV21" s="54">
        <f t="shared" si="107"/>
        <v>0.83300092754311206</v>
      </c>
      <c r="BW21" s="54">
        <f t="shared" si="108"/>
        <v>1.0658436213991771</v>
      </c>
      <c r="BY21" s="52">
        <v>316700</v>
      </c>
      <c r="BZ21" s="52">
        <v>413755.4729470677</v>
      </c>
      <c r="CA21" s="52">
        <f t="shared" si="109"/>
        <v>-97055.472947067698</v>
      </c>
      <c r="CB21" s="54">
        <f t="shared" si="110"/>
        <v>0.76542794163961636</v>
      </c>
      <c r="CC21" s="54">
        <f t="shared" si="111"/>
        <v>0.25840892925969627</v>
      </c>
      <c r="CE21" s="52">
        <v>685300</v>
      </c>
      <c r="CF21" s="52">
        <v>479259.41670838703</v>
      </c>
      <c r="CG21" s="52">
        <f t="shared" si="112"/>
        <v>206040.58329161297</v>
      </c>
      <c r="CH21" s="54">
        <f t="shared" si="113"/>
        <v>1.4299145225079253</v>
      </c>
      <c r="CI21" s="54">
        <f t="shared" si="114"/>
        <v>3.3532106909417658E-2</v>
      </c>
      <c r="CK21" s="52">
        <v>401600</v>
      </c>
      <c r="CL21" s="52">
        <v>393753.62039793056</v>
      </c>
      <c r="CM21" s="52">
        <f t="shared" si="115"/>
        <v>7846.3796020694426</v>
      </c>
      <c r="CN21" s="54">
        <f t="shared" si="116"/>
        <v>1.0199271300518833</v>
      </c>
      <c r="CO21" s="54">
        <f t="shared" si="117"/>
        <v>0.15249295475546831</v>
      </c>
      <c r="CQ21" s="52">
        <v>810700</v>
      </c>
      <c r="CR21" s="52">
        <v>741943.2072855084</v>
      </c>
      <c r="CS21" s="52">
        <f t="shared" si="118"/>
        <v>68756.792714491603</v>
      </c>
      <c r="CT21" s="54">
        <f t="shared" si="119"/>
        <v>1.092671234185224</v>
      </c>
      <c r="CU21" s="54">
        <f t="shared" si="120"/>
        <v>0.8802633806704192</v>
      </c>
      <c r="CW21" s="52">
        <v>529200</v>
      </c>
      <c r="CX21" s="52">
        <v>458175.43650044809</v>
      </c>
      <c r="CY21" s="52">
        <f t="shared" si="121"/>
        <v>71024.563499551907</v>
      </c>
      <c r="CZ21" s="54">
        <f t="shared" si="122"/>
        <v>1.1550160873791899</v>
      </c>
      <c r="DA21" s="54">
        <f t="shared" si="123"/>
        <v>0.54415819743165517</v>
      </c>
      <c r="DC21" s="46"/>
    </row>
    <row r="22" spans="1:107" s="49" customFormat="1" ht="15" hidden="1" customHeight="1" outlineLevel="1" x14ac:dyDescent="0.2">
      <c r="A22" s="41"/>
      <c r="B22" s="51" t="s">
        <v>47</v>
      </c>
      <c r="C22" s="42"/>
      <c r="D22" s="52">
        <f t="shared" si="82"/>
        <v>545800</v>
      </c>
      <c r="E22" s="52">
        <f t="shared" si="82"/>
        <v>789357.64785798755</v>
      </c>
      <c r="F22" s="52">
        <f t="shared" si="70"/>
        <v>-243557.64785798755</v>
      </c>
      <c r="G22" s="53">
        <f t="shared" si="71"/>
        <v>0.69144829530833185</v>
      </c>
      <c r="H22" s="54">
        <f t="shared" si="83"/>
        <v>1.6755767709635272E-3</v>
      </c>
      <c r="I22" s="55"/>
      <c r="J22" s="52">
        <f t="shared" si="84"/>
        <v>331900</v>
      </c>
      <c r="K22" s="52">
        <f t="shared" si="84"/>
        <v>467748.18639245152</v>
      </c>
      <c r="L22" s="52">
        <f t="shared" si="72"/>
        <v>-135848.18639245152</v>
      </c>
      <c r="M22" s="53">
        <f t="shared" si="73"/>
        <v>0.70956982764552767</v>
      </c>
      <c r="N22" s="53">
        <f>IFERROR(J22/J30-1,0)</f>
        <v>-0.61168206366588973</v>
      </c>
      <c r="O22" s="55"/>
      <c r="P22" s="52">
        <f t="shared" si="85"/>
        <v>527500</v>
      </c>
      <c r="Q22" s="52">
        <f t="shared" si="85"/>
        <v>540874.95869699854</v>
      </c>
      <c r="R22" s="52">
        <f t="shared" si="74"/>
        <v>-13374.958696998539</v>
      </c>
      <c r="S22" s="53">
        <f t="shared" si="75"/>
        <v>0.97527162520294963</v>
      </c>
      <c r="T22" s="53">
        <f>IFERROR(P22/P30-1,0)</f>
        <v>-0.16976725152825778</v>
      </c>
      <c r="U22" s="55"/>
      <c r="V22" s="52">
        <f t="shared" si="86"/>
        <v>750700</v>
      </c>
      <c r="W22" s="52">
        <f t="shared" si="86"/>
        <v>695555.13287565787</v>
      </c>
      <c r="X22" s="52">
        <f t="shared" si="76"/>
        <v>55144.867124342127</v>
      </c>
      <c r="Y22" s="53">
        <f t="shared" si="77"/>
        <v>1.0792818060250016</v>
      </c>
      <c r="Z22" s="53">
        <f>IFERROR(V22/V30-1,0)</f>
        <v>0.11769189997200935</v>
      </c>
      <c r="AA22" s="55"/>
      <c r="AB22" s="52">
        <f t="shared" si="87"/>
        <v>2155900</v>
      </c>
      <c r="AC22" s="52">
        <f t="shared" si="78"/>
        <v>2493535.9258230953</v>
      </c>
      <c r="AD22" s="52">
        <f t="shared" si="79"/>
        <v>-337635.92582309525</v>
      </c>
      <c r="AE22" s="53">
        <f t="shared" si="80"/>
        <v>0.86459552383964777</v>
      </c>
      <c r="AF22" s="53">
        <f>IFERROR(AB22/AB30-1,0)</f>
        <v>-0.23488517599344438</v>
      </c>
      <c r="AH22" s="21" t="s">
        <v>47</v>
      </c>
      <c r="AI22" s="52">
        <f>Plan!AI22</f>
        <v>225100</v>
      </c>
      <c r="AJ22" s="52">
        <v>368398.62729887519</v>
      </c>
      <c r="AK22" s="52">
        <f t="shared" si="88"/>
        <v>-143298.62729887519</v>
      </c>
      <c r="AL22" s="54">
        <f t="shared" si="89"/>
        <v>0.61102290649248381</v>
      </c>
      <c r="AM22" s="54">
        <f t="shared" si="90"/>
        <v>0.51692813628767054</v>
      </c>
      <c r="AO22" s="52">
        <v>124500</v>
      </c>
      <c r="AP22" s="52">
        <v>224454.82172182013</v>
      </c>
      <c r="AQ22" s="52">
        <f t="shared" si="91"/>
        <v>-99954.821721820132</v>
      </c>
      <c r="AR22" s="54">
        <f t="shared" si="92"/>
        <v>0.55467732457224761</v>
      </c>
      <c r="AS22" s="54">
        <f t="shared" si="93"/>
        <v>4.5993706124425326E-3</v>
      </c>
      <c r="AU22" s="52">
        <v>196200</v>
      </c>
      <c r="AV22" s="52">
        <v>196504.19883729229</v>
      </c>
      <c r="AW22" s="52">
        <f t="shared" si="94"/>
        <v>-304.19883729229332</v>
      </c>
      <c r="AX22" s="54">
        <f t="shared" si="95"/>
        <v>0.99845194739302146</v>
      </c>
      <c r="AY22" s="54">
        <f t="shared" si="96"/>
        <v>-0.28017170216278686</v>
      </c>
      <c r="BA22" s="52">
        <v>116300</v>
      </c>
      <c r="BB22" s="52">
        <v>188424.58338783789</v>
      </c>
      <c r="BC22" s="52">
        <f t="shared" si="97"/>
        <v>-72124.583387837891</v>
      </c>
      <c r="BD22" s="54">
        <f t="shared" si="98"/>
        <v>0.61722307094407902</v>
      </c>
      <c r="BE22" s="54">
        <f t="shared" si="99"/>
        <v>0.10192054423315611</v>
      </c>
      <c r="BG22" s="52">
        <v>99900</v>
      </c>
      <c r="BH22" s="52">
        <v>167144.04000352084</v>
      </c>
      <c r="BI22" s="52">
        <f t="shared" si="100"/>
        <v>-67244.040003520844</v>
      </c>
      <c r="BJ22" s="54">
        <f t="shared" si="101"/>
        <v>0.59768807788716627</v>
      </c>
      <c r="BK22" s="54">
        <f t="shared" si="102"/>
        <v>9.2412164157071208E-2</v>
      </c>
      <c r="BM22" s="52">
        <v>115700</v>
      </c>
      <c r="BN22" s="52">
        <v>112179.56300109277</v>
      </c>
      <c r="BO22" s="52">
        <f t="shared" si="103"/>
        <v>3520.4369989072293</v>
      </c>
      <c r="BP22" s="54">
        <f t="shared" si="104"/>
        <v>1.0313821600363422</v>
      </c>
      <c r="BQ22" s="54">
        <f t="shared" si="105"/>
        <v>0.17951697913162268</v>
      </c>
      <c r="BS22" s="52">
        <v>268900</v>
      </c>
      <c r="BT22" s="52">
        <v>322808.76420282619</v>
      </c>
      <c r="BU22" s="52">
        <f t="shared" si="106"/>
        <v>-53908.764202826191</v>
      </c>
      <c r="BV22" s="54">
        <f t="shared" si="107"/>
        <v>0.83300092754311217</v>
      </c>
      <c r="BW22" s="54">
        <f t="shared" si="108"/>
        <v>0.62573608541613757</v>
      </c>
      <c r="BY22" s="52">
        <v>61300</v>
      </c>
      <c r="BZ22" s="52">
        <v>80085.91882429822</v>
      </c>
      <c r="CA22" s="52">
        <f t="shared" si="109"/>
        <v>-18785.91882429822</v>
      </c>
      <c r="CB22" s="54">
        <f t="shared" si="110"/>
        <v>0.76542794163961647</v>
      </c>
      <c r="CC22" s="54">
        <f t="shared" si="111"/>
        <v>-0.14775886998109222</v>
      </c>
      <c r="CE22" s="52">
        <v>197300</v>
      </c>
      <c r="CF22" s="52">
        <v>137980.27566987416</v>
      </c>
      <c r="CG22" s="52">
        <f t="shared" si="112"/>
        <v>59319.724330125842</v>
      </c>
      <c r="CH22" s="54">
        <f t="shared" si="113"/>
        <v>1.4299145225079253</v>
      </c>
      <c r="CI22" s="54">
        <f t="shared" si="114"/>
        <v>-0.18914698098009242</v>
      </c>
      <c r="CK22" s="52">
        <v>330600</v>
      </c>
      <c r="CL22" s="52">
        <v>324140.80404271878</v>
      </c>
      <c r="CM22" s="52">
        <f t="shared" si="115"/>
        <v>6459.1959572812193</v>
      </c>
      <c r="CN22" s="54">
        <f t="shared" si="116"/>
        <v>1.0199271300518831</v>
      </c>
      <c r="CO22" s="54">
        <f t="shared" si="117"/>
        <v>3.7459086993970718</v>
      </c>
      <c r="CQ22" s="52">
        <v>155800</v>
      </c>
      <c r="CR22" s="52">
        <v>142586.34722472209</v>
      </c>
      <c r="CS22" s="52">
        <f t="shared" si="118"/>
        <v>13213.652775277907</v>
      </c>
      <c r="CT22" s="54">
        <f t="shared" si="119"/>
        <v>1.092671234185224</v>
      </c>
      <c r="CU22" s="54">
        <f t="shared" si="120"/>
        <v>0.22983170724006197</v>
      </c>
      <c r="CW22" s="52">
        <v>264300</v>
      </c>
      <c r="CX22" s="52">
        <v>228827.981608217</v>
      </c>
      <c r="CY22" s="52">
        <f t="shared" si="121"/>
        <v>35472.018391783</v>
      </c>
      <c r="CZ22" s="54">
        <f t="shared" si="122"/>
        <v>1.1550160873791897</v>
      </c>
      <c r="DA22" s="54">
        <f t="shared" si="123"/>
        <v>-6.9320318607255293E-2</v>
      </c>
      <c r="DC22" s="46"/>
    </row>
    <row r="23" spans="1:107" s="49" customFormat="1" ht="15" hidden="1" customHeight="1" outlineLevel="1" thickBot="1" x14ac:dyDescent="0.25">
      <c r="A23" s="41"/>
      <c r="B23" s="42" t="s">
        <v>49</v>
      </c>
      <c r="D23" s="43">
        <f t="shared" si="82"/>
        <v>784500</v>
      </c>
      <c r="E23" s="43">
        <f t="shared" si="82"/>
        <v>979804.49746226287</v>
      </c>
      <c r="F23" s="43">
        <f t="shared" si="70"/>
        <v>-195304.49746226287</v>
      </c>
      <c r="G23" s="44">
        <f t="shared" si="71"/>
        <v>0.80066993163624967</v>
      </c>
      <c r="H23" s="45">
        <f t="shared" si="83"/>
        <v>0.10548854984421707</v>
      </c>
      <c r="I23" s="46"/>
      <c r="J23" s="43">
        <f t="shared" si="84"/>
        <v>666600</v>
      </c>
      <c r="K23" s="43">
        <f t="shared" si="84"/>
        <v>863406.76051338925</v>
      </c>
      <c r="L23" s="43">
        <f t="shared" si="72"/>
        <v>-196806.76051338925</v>
      </c>
      <c r="M23" s="44">
        <f t="shared" si="73"/>
        <v>0.77205788799202102</v>
      </c>
      <c r="N23" s="45">
        <f t="shared" ref="N23" si="125">IFERROR(J23/J34-1,0)</f>
        <v>-9.2453724125537096E-2</v>
      </c>
      <c r="O23" s="46"/>
      <c r="P23" s="43">
        <f t="shared" si="85"/>
        <v>816400</v>
      </c>
      <c r="Q23" s="43">
        <f t="shared" si="85"/>
        <v>782717.85446088389</v>
      </c>
      <c r="R23" s="43">
        <f t="shared" si="74"/>
        <v>33682.145539116114</v>
      </c>
      <c r="S23" s="44">
        <f t="shared" si="75"/>
        <v>1.043032294903143</v>
      </c>
      <c r="T23" s="45">
        <f t="shared" ref="T23" si="126">IFERROR(P23/P34-1,0)</f>
        <v>2.1176529450761095E-2</v>
      </c>
      <c r="U23" s="46"/>
      <c r="V23" s="43">
        <f t="shared" si="86"/>
        <v>789900</v>
      </c>
      <c r="W23" s="43">
        <f t="shared" si="86"/>
        <v>679167.88355562359</v>
      </c>
      <c r="X23" s="43">
        <f t="shared" si="76"/>
        <v>110732.11644437641</v>
      </c>
      <c r="Y23" s="44">
        <f t="shared" si="77"/>
        <v>1.1630408609203728</v>
      </c>
      <c r="Z23" s="45">
        <f t="shared" ref="Z23" si="127">IFERROR(V23/V34-1,0)</f>
        <v>0.10615379444780526</v>
      </c>
      <c r="AA23" s="46"/>
      <c r="AB23" s="43">
        <f t="shared" si="87"/>
        <v>3057400</v>
      </c>
      <c r="AC23" s="43">
        <f t="shared" si="78"/>
        <v>3305096.9959921595</v>
      </c>
      <c r="AD23" s="43">
        <f t="shared" si="79"/>
        <v>-247696.99599215947</v>
      </c>
      <c r="AE23" s="44">
        <f t="shared" si="80"/>
        <v>0.92505605847800443</v>
      </c>
      <c r="AF23" s="45">
        <f t="shared" ref="AF23" si="128">IFERROR(AB23/AB34-1,0)</f>
        <v>3.3703382509809199E-2</v>
      </c>
      <c r="AH23" s="8" t="s">
        <v>49</v>
      </c>
      <c r="AI23" s="43">
        <f>Plan!AI23</f>
        <v>131600</v>
      </c>
      <c r="AJ23" s="43">
        <v>215376.54088197235</v>
      </c>
      <c r="AK23" s="43">
        <f t="shared" si="88"/>
        <v>-83776.540881972353</v>
      </c>
      <c r="AL23" s="45">
        <f t="shared" si="89"/>
        <v>0.61102290649248381</v>
      </c>
      <c r="AM23" s="45">
        <f t="shared" si="90"/>
        <v>-3.4071725312311951E-2</v>
      </c>
      <c r="AO23" s="43">
        <v>208500</v>
      </c>
      <c r="AP23" s="43">
        <v>334796.5977425676</v>
      </c>
      <c r="AQ23" s="43">
        <f t="shared" si="91"/>
        <v>-126296.5977425676</v>
      </c>
      <c r="AR23" s="45">
        <f t="shared" si="92"/>
        <v>0.62276618521768912</v>
      </c>
      <c r="AS23" s="45">
        <f t="shared" si="93"/>
        <v>0.41978713407284829</v>
      </c>
      <c r="AU23" s="43">
        <v>444400</v>
      </c>
      <c r="AV23" s="43">
        <v>429631.35883772298</v>
      </c>
      <c r="AW23" s="43">
        <f t="shared" si="94"/>
        <v>14768.641162277025</v>
      </c>
      <c r="AX23" s="45">
        <f t="shared" si="95"/>
        <v>1.0343751471080473</v>
      </c>
      <c r="AY23" s="45">
        <f t="shared" si="96"/>
        <v>4.1857150225298012E-2</v>
      </c>
      <c r="BA23" s="43">
        <v>95900</v>
      </c>
      <c r="BB23" s="43">
        <v>145496.3602031066</v>
      </c>
      <c r="BC23" s="43">
        <f t="shared" si="97"/>
        <v>-49596.360203106597</v>
      </c>
      <c r="BD23" s="45">
        <f t="shared" si="98"/>
        <v>0.65912301769011794</v>
      </c>
      <c r="BE23" s="45">
        <f t="shared" si="99"/>
        <v>-0.69414863929631865</v>
      </c>
      <c r="BG23" s="43">
        <v>205200</v>
      </c>
      <c r="BH23" s="43">
        <v>373059.69979542494</v>
      </c>
      <c r="BI23" s="43">
        <f t="shared" si="100"/>
        <v>-167859.69979542494</v>
      </c>
      <c r="BJ23" s="45">
        <f t="shared" si="101"/>
        <v>0.55004601170409373</v>
      </c>
      <c r="BK23" s="45">
        <f t="shared" si="102"/>
        <v>-0.1255321597054424</v>
      </c>
      <c r="BM23" s="43">
        <v>365500</v>
      </c>
      <c r="BN23" s="43">
        <v>344850.70051485772</v>
      </c>
      <c r="BO23" s="43">
        <f t="shared" si="103"/>
        <v>20649.299485142285</v>
      </c>
      <c r="BP23" s="45">
        <f t="shared" si="104"/>
        <v>1.0598789547311724</v>
      </c>
      <c r="BQ23" s="45">
        <f t="shared" si="105"/>
        <v>0.96188942565754165</v>
      </c>
      <c r="BS23" s="43">
        <v>133800</v>
      </c>
      <c r="BT23" s="43">
        <v>152935.83544704056</v>
      </c>
      <c r="BU23" s="43">
        <f t="shared" si="106"/>
        <v>-19135.835447040561</v>
      </c>
      <c r="BV23" s="45">
        <f t="shared" si="107"/>
        <v>0.87487670635789594</v>
      </c>
      <c r="BW23" s="45">
        <f t="shared" si="108"/>
        <v>-0.4206061550852852</v>
      </c>
      <c r="BY23" s="43">
        <v>265900</v>
      </c>
      <c r="BZ23" s="43">
        <v>308539.36075965955</v>
      </c>
      <c r="CA23" s="43">
        <f t="shared" si="109"/>
        <v>-42639.360759659554</v>
      </c>
      <c r="CB23" s="45">
        <f t="shared" si="110"/>
        <v>0.86180252446664662</v>
      </c>
      <c r="CC23" s="45">
        <f t="shared" si="111"/>
        <v>4.4120880846919786E-2</v>
      </c>
      <c r="CE23" s="43">
        <v>416700</v>
      </c>
      <c r="CF23" s="43">
        <v>321242.65825418371</v>
      </c>
      <c r="CG23" s="43">
        <f t="shared" si="112"/>
        <v>95457.341745816288</v>
      </c>
      <c r="CH23" s="45">
        <f t="shared" si="113"/>
        <v>1.2971502672297199</v>
      </c>
      <c r="CI23" s="45">
        <f t="shared" si="114"/>
        <v>0.32759856630824369</v>
      </c>
      <c r="CK23" s="43">
        <v>273600</v>
      </c>
      <c r="CL23" s="43">
        <v>255435.48001837099</v>
      </c>
      <c r="CM23" s="43">
        <f t="shared" si="115"/>
        <v>18164.519981629011</v>
      </c>
      <c r="CN23" s="45">
        <f t="shared" si="116"/>
        <v>1.0711119691764144</v>
      </c>
      <c r="CO23" s="45">
        <f t="shared" si="117"/>
        <v>0.46796078999468826</v>
      </c>
      <c r="CQ23" s="43">
        <v>151100</v>
      </c>
      <c r="CR23" s="43">
        <v>131950.86888012398</v>
      </c>
      <c r="CS23" s="43">
        <f t="shared" si="118"/>
        <v>19149.131119876023</v>
      </c>
      <c r="CT23" s="45">
        <f t="shared" si="119"/>
        <v>1.1451231907936341</v>
      </c>
      <c r="CU23" s="45">
        <f t="shared" si="120"/>
        <v>-0.23201642702123004</v>
      </c>
      <c r="CW23" s="43">
        <v>365200</v>
      </c>
      <c r="CX23" s="43">
        <v>291781.53465712862</v>
      </c>
      <c r="CY23" s="43">
        <f t="shared" si="121"/>
        <v>73418.465342871379</v>
      </c>
      <c r="CZ23" s="45">
        <f t="shared" si="122"/>
        <v>1.2516213557830009</v>
      </c>
      <c r="DA23" s="45">
        <f t="shared" si="123"/>
        <v>0.10343660678136124</v>
      </c>
      <c r="DC23" s="46"/>
    </row>
    <row r="24" spans="1:107" s="49" customFormat="1" ht="15" hidden="1" customHeight="1" outlineLevel="1" x14ac:dyDescent="0.2">
      <c r="A24" s="61"/>
      <c r="B24" s="62" t="s">
        <v>62</v>
      </c>
      <c r="C24" s="63"/>
      <c r="D24" s="64">
        <f t="shared" si="82"/>
        <v>5844800</v>
      </c>
      <c r="E24" s="64">
        <f t="shared" si="82"/>
        <v>7445561.8121852241</v>
      </c>
      <c r="F24" s="64">
        <f t="shared" si="70"/>
        <v>-1600761.8121852241</v>
      </c>
      <c r="G24" s="65">
        <f t="shared" si="71"/>
        <v>0.78500456344805891</v>
      </c>
      <c r="H24" s="65">
        <f t="shared" si="83"/>
        <v>0.11173119112806251</v>
      </c>
      <c r="I24" s="66"/>
      <c r="J24" s="64">
        <f t="shared" si="84"/>
        <v>5632500</v>
      </c>
      <c r="K24" s="64">
        <f t="shared" si="84"/>
        <v>7480523.1004079618</v>
      </c>
      <c r="L24" s="64">
        <f t="shared" si="72"/>
        <v>-1848023.1004079618</v>
      </c>
      <c r="M24" s="65">
        <f t="shared" si="73"/>
        <v>0.75295536480501246</v>
      </c>
      <c r="N24" s="65">
        <f>IFERROR(J24/J35-1,0)</f>
        <v>5.0043595684838182E-2</v>
      </c>
      <c r="O24" s="66"/>
      <c r="P24" s="64">
        <f t="shared" si="85"/>
        <v>6126400</v>
      </c>
      <c r="Q24" s="64">
        <f t="shared" si="85"/>
        <v>6094613.1756338999</v>
      </c>
      <c r="R24" s="64">
        <f t="shared" si="74"/>
        <v>31786.824366100132</v>
      </c>
      <c r="S24" s="65">
        <f t="shared" si="75"/>
        <v>1.0052155606024651</v>
      </c>
      <c r="T24" s="65">
        <f>IFERROR(P24/P35-1,0)</f>
        <v>0.11706988688536901</v>
      </c>
      <c r="U24" s="66"/>
      <c r="V24" s="64">
        <f t="shared" si="86"/>
        <v>7801100</v>
      </c>
      <c r="W24" s="64">
        <f t="shared" si="86"/>
        <v>6525332.8446093732</v>
      </c>
      <c r="X24" s="64">
        <f t="shared" si="76"/>
        <v>1275767.1553906268</v>
      </c>
      <c r="Y24" s="65">
        <f t="shared" si="77"/>
        <v>1.1955098974674598</v>
      </c>
      <c r="Z24" s="65">
        <f>IFERROR(V24/V35-1,0)</f>
        <v>0.41630088591652892</v>
      </c>
      <c r="AA24" s="66"/>
      <c r="AB24" s="64">
        <f t="shared" si="87"/>
        <v>25404800</v>
      </c>
      <c r="AC24" s="64">
        <f t="shared" si="78"/>
        <v>27546030.932836458</v>
      </c>
      <c r="AD24" s="64">
        <f t="shared" si="79"/>
        <v>-2141230.9328364581</v>
      </c>
      <c r="AE24" s="65">
        <f t="shared" si="80"/>
        <v>0.92226717024832827</v>
      </c>
      <c r="AF24" s="65">
        <f>IFERROR(AB24/AB35-1,0)</f>
        <v>0.17539295817252221</v>
      </c>
      <c r="AH24" s="25" t="s">
        <v>62</v>
      </c>
      <c r="AI24" s="64">
        <f>AI17+AI20+AI23</f>
        <v>1282800</v>
      </c>
      <c r="AJ24" s="64">
        <f>AJ17+AJ20+AJ23</f>
        <v>2106861.8363227416</v>
      </c>
      <c r="AK24" s="64">
        <f t="shared" si="88"/>
        <v>-824061.83632274158</v>
      </c>
      <c r="AL24" s="65">
        <f t="shared" si="89"/>
        <v>0.60886764280611949</v>
      </c>
      <c r="AM24" s="65">
        <f t="shared" si="90"/>
        <v>2.3725729608082613E-2</v>
      </c>
      <c r="AO24" s="64">
        <f t="shared" ref="AO24:CW24" si="129">AO17+AO20+AO23</f>
        <v>1602600</v>
      </c>
      <c r="AP24" s="64">
        <f>AP17+AP20+AP23</f>
        <v>2586484.6759542478</v>
      </c>
      <c r="AQ24" s="64">
        <f t="shared" si="91"/>
        <v>-983884.67595424782</v>
      </c>
      <c r="AR24" s="65">
        <f t="shared" si="92"/>
        <v>0.61960544939580697</v>
      </c>
      <c r="AS24" s="65">
        <f t="shared" si="93"/>
        <v>0.15750220471451382</v>
      </c>
      <c r="AU24" s="64">
        <f t="shared" si="129"/>
        <v>2959400</v>
      </c>
      <c r="AV24" s="64">
        <f>AV17+AV20+AV23</f>
        <v>2752215.2999082347</v>
      </c>
      <c r="AW24" s="64">
        <f t="shared" si="94"/>
        <v>207184.70009176526</v>
      </c>
      <c r="AX24" s="65">
        <f t="shared" si="95"/>
        <v>1.0752792487196308</v>
      </c>
      <c r="AY24" s="65">
        <f t="shared" si="96"/>
        <v>0.12963554615019635</v>
      </c>
      <c r="BA24" s="64">
        <f t="shared" si="129"/>
        <v>1471300</v>
      </c>
      <c r="BB24" s="64">
        <f>BB17+BB20+BB23</f>
        <v>2237147.7598085799</v>
      </c>
      <c r="BC24" s="64">
        <f t="shared" si="97"/>
        <v>-765847.75980857993</v>
      </c>
      <c r="BD24" s="65">
        <f t="shared" si="98"/>
        <v>0.65766777967580059</v>
      </c>
      <c r="BE24" s="65">
        <f t="shared" si="99"/>
        <v>-0.10881181773799442</v>
      </c>
      <c r="BG24" s="64">
        <f t="shared" si="129"/>
        <v>1615200</v>
      </c>
      <c r="BH24" s="64">
        <f>BH17+BH20+BH23</f>
        <v>2889151.2057273034</v>
      </c>
      <c r="BI24" s="64">
        <f t="shared" si="100"/>
        <v>-1273951.2057273034</v>
      </c>
      <c r="BJ24" s="65">
        <f t="shared" si="101"/>
        <v>0.55905692883020841</v>
      </c>
      <c r="BK24" s="65">
        <f t="shared" si="102"/>
        <v>-1.3762266148635405E-2</v>
      </c>
      <c r="BM24" s="64">
        <f t="shared" si="129"/>
        <v>2546000</v>
      </c>
      <c r="BN24" s="64">
        <f>BN17+BN20+BN23</f>
        <v>2354224.1348720789</v>
      </c>
      <c r="BO24" s="64">
        <f t="shared" si="103"/>
        <v>191775.8651279211</v>
      </c>
      <c r="BP24" s="65">
        <f t="shared" si="104"/>
        <v>1.0814603258403608</v>
      </c>
      <c r="BQ24" s="65">
        <f t="shared" si="105"/>
        <v>0.22676210933697982</v>
      </c>
      <c r="BS24" s="64">
        <f t="shared" si="129"/>
        <v>1776500</v>
      </c>
      <c r="BT24" s="64">
        <f>BT17+BT20+BT23</f>
        <v>2012869.4889624363</v>
      </c>
      <c r="BU24" s="64">
        <f t="shared" si="106"/>
        <v>-236369.48896243633</v>
      </c>
      <c r="BV24" s="65">
        <f t="shared" si="107"/>
        <v>0.8825708818884842</v>
      </c>
      <c r="BW24" s="65">
        <f t="shared" si="108"/>
        <v>0.22307041966496199</v>
      </c>
      <c r="BY24" s="64">
        <f t="shared" si="129"/>
        <v>1856200</v>
      </c>
      <c r="BZ24" s="64">
        <f>BZ17+BZ20+BZ23</f>
        <v>2108387.8111588801</v>
      </c>
      <c r="CA24" s="64">
        <f t="shared" si="109"/>
        <v>-252187.81115888013</v>
      </c>
      <c r="CB24" s="65">
        <f t="shared" si="110"/>
        <v>0.88038831858913824</v>
      </c>
      <c r="CC24" s="65">
        <f t="shared" si="111"/>
        <v>0.23523336474321099</v>
      </c>
      <c r="CE24" s="64">
        <f t="shared" si="129"/>
        <v>2493700</v>
      </c>
      <c r="CF24" s="64">
        <f>CF17+CF20+CF23</f>
        <v>1973355.8755125827</v>
      </c>
      <c r="CG24" s="64">
        <f t="shared" si="112"/>
        <v>520344.12448741728</v>
      </c>
      <c r="CH24" s="65">
        <f t="shared" si="113"/>
        <v>1.2636848887442853</v>
      </c>
      <c r="CI24" s="65">
        <f t="shared" si="114"/>
        <v>-1.4014227738713192E-2</v>
      </c>
      <c r="CK24" s="64">
        <f t="shared" si="129"/>
        <v>2169600</v>
      </c>
      <c r="CL24" s="64">
        <f>CL17+CL20+CL23</f>
        <v>2033747.9877560565</v>
      </c>
      <c r="CM24" s="64">
        <f t="shared" si="115"/>
        <v>135852.01224394352</v>
      </c>
      <c r="CN24" s="65">
        <f t="shared" si="116"/>
        <v>1.0667988428565509</v>
      </c>
      <c r="CO24" s="65">
        <f t="shared" si="117"/>
        <v>0.53849426681132595</v>
      </c>
      <c r="CQ24" s="64">
        <f t="shared" si="129"/>
        <v>2640600</v>
      </c>
      <c r="CR24" s="64">
        <f>CR17+CR20+CR23</f>
        <v>2194404.3571657273</v>
      </c>
      <c r="CS24" s="64">
        <f t="shared" si="118"/>
        <v>446195.6428342727</v>
      </c>
      <c r="CT24" s="65">
        <f t="shared" si="119"/>
        <v>1.2033333744427006</v>
      </c>
      <c r="CU24" s="65">
        <f t="shared" si="120"/>
        <v>0.59756934235028902</v>
      </c>
      <c r="CW24" s="64">
        <f t="shared" si="129"/>
        <v>2990900</v>
      </c>
      <c r="CX24" s="64">
        <f>CX17+CX20+CX23</f>
        <v>2297180.4996875897</v>
      </c>
      <c r="CY24" s="64">
        <f t="shared" si="121"/>
        <v>693719.5003124103</v>
      </c>
      <c r="CZ24" s="65">
        <f t="shared" si="122"/>
        <v>1.3019873712173484</v>
      </c>
      <c r="DA24" s="65">
        <f t="shared" si="123"/>
        <v>0.22327948842221934</v>
      </c>
      <c r="DC24" s="66"/>
    </row>
    <row r="25" spans="1:107" ht="24.95" customHeight="1" collapsed="1" x14ac:dyDescent="0.2"/>
    <row r="26" spans="1:107" ht="15" customHeight="1" x14ac:dyDescent="0.2">
      <c r="A26" s="30">
        <v>2020</v>
      </c>
      <c r="B26" s="32" t="s">
        <v>69</v>
      </c>
      <c r="C26" s="33"/>
      <c r="D26" s="69" t="s">
        <v>66</v>
      </c>
      <c r="E26" s="35" t="str">
        <f>D26</f>
        <v>Q1 2020</v>
      </c>
      <c r="F26" s="35" t="str">
        <f t="shared" ref="F26:H26" si="130">E26</f>
        <v>Q1 2020</v>
      </c>
      <c r="G26" s="35" t="str">
        <f t="shared" si="130"/>
        <v>Q1 2020</v>
      </c>
      <c r="H26" s="35" t="str">
        <f t="shared" si="130"/>
        <v>Q1 2020</v>
      </c>
      <c r="I26" s="36"/>
      <c r="J26" s="34" t="str">
        <f>"Q2 "&amp;RIGHT(D26,4)</f>
        <v>Q2 2020</v>
      </c>
      <c r="K26" s="35" t="str">
        <f>J26</f>
        <v>Q2 2020</v>
      </c>
      <c r="L26" s="35" t="str">
        <f t="shared" ref="L26:N26" si="131">K26</f>
        <v>Q2 2020</v>
      </c>
      <c r="M26" s="35" t="str">
        <f t="shared" si="131"/>
        <v>Q2 2020</v>
      </c>
      <c r="N26" s="35" t="str">
        <f t="shared" si="131"/>
        <v>Q2 2020</v>
      </c>
      <c r="O26" s="36"/>
      <c r="P26" s="34" t="str">
        <f>"Q3 "&amp;RIGHT(J26,4)</f>
        <v>Q3 2020</v>
      </c>
      <c r="Q26" s="35" t="str">
        <f>P26</f>
        <v>Q3 2020</v>
      </c>
      <c r="R26" s="35" t="str">
        <f t="shared" ref="R26:T26" si="132">Q26</f>
        <v>Q3 2020</v>
      </c>
      <c r="S26" s="35" t="str">
        <f t="shared" si="132"/>
        <v>Q3 2020</v>
      </c>
      <c r="T26" s="35" t="str">
        <f t="shared" si="132"/>
        <v>Q3 2020</v>
      </c>
      <c r="U26" s="36"/>
      <c r="V26" s="34" t="str">
        <f>"Q4 "&amp;RIGHT(P26,4)</f>
        <v>Q4 2020</v>
      </c>
      <c r="W26" s="35" t="str">
        <f>V26</f>
        <v>Q4 2020</v>
      </c>
      <c r="X26" s="35" t="str">
        <f t="shared" ref="X26:Z26" si="133">W26</f>
        <v>Q4 2020</v>
      </c>
      <c r="Y26" s="35" t="str">
        <f t="shared" si="133"/>
        <v>Q4 2020</v>
      </c>
      <c r="Z26" s="35" t="str">
        <f t="shared" si="133"/>
        <v>Q4 2020</v>
      </c>
      <c r="AA26" s="36"/>
      <c r="AB26" s="34" t="s">
        <v>67</v>
      </c>
      <c r="AC26" s="35" t="str">
        <f>AB26</f>
        <v>FY 2020</v>
      </c>
      <c r="AD26" s="35" t="str">
        <f t="shared" ref="AD26:AF26" si="134">AC26</f>
        <v>FY 2020</v>
      </c>
      <c r="AE26" s="35" t="str">
        <f t="shared" si="134"/>
        <v>FY 2020</v>
      </c>
      <c r="AF26" s="35" t="str">
        <f t="shared" si="134"/>
        <v>FY 2020</v>
      </c>
      <c r="AH26" s="32" t="s">
        <v>69</v>
      </c>
      <c r="AI26" s="34">
        <v>43831</v>
      </c>
      <c r="AJ26" s="34"/>
      <c r="AK26" s="34"/>
      <c r="AL26" s="34"/>
      <c r="AM26" s="34"/>
      <c r="AO26" s="34">
        <f>EOMONTH(AI26,0)+1</f>
        <v>43862</v>
      </c>
      <c r="AP26" s="34"/>
      <c r="AQ26" s="34"/>
      <c r="AR26" s="34"/>
      <c r="AS26" s="34"/>
      <c r="AU26" s="34">
        <f>EOMONTH(AO26,0)+1</f>
        <v>43891</v>
      </c>
      <c r="AV26" s="34"/>
      <c r="AW26" s="34"/>
      <c r="AX26" s="34"/>
      <c r="AY26" s="34"/>
      <c r="BA26" s="34">
        <f>EOMONTH(AU26,0)+1</f>
        <v>43922</v>
      </c>
      <c r="BB26" s="34"/>
      <c r="BC26" s="34"/>
      <c r="BD26" s="34"/>
      <c r="BE26" s="34"/>
      <c r="BG26" s="34">
        <f>EOMONTH(BA26,0)+1</f>
        <v>43952</v>
      </c>
      <c r="BH26" s="34"/>
      <c r="BI26" s="34"/>
      <c r="BJ26" s="34"/>
      <c r="BK26" s="34"/>
      <c r="BM26" s="34">
        <f>EOMONTH(BG26,0)+1</f>
        <v>43983</v>
      </c>
      <c r="BN26" s="34"/>
      <c r="BO26" s="34"/>
      <c r="BP26" s="34"/>
      <c r="BQ26" s="34"/>
      <c r="BS26" s="34">
        <f>EOMONTH(BM26,0)+1</f>
        <v>44013</v>
      </c>
      <c r="BT26" s="34"/>
      <c r="BU26" s="34"/>
      <c r="BV26" s="34"/>
      <c r="BW26" s="34"/>
      <c r="BY26" s="34">
        <f>EOMONTH(BS26,0)+1</f>
        <v>44044</v>
      </c>
      <c r="BZ26" s="34"/>
      <c r="CA26" s="34"/>
      <c r="CB26" s="34"/>
      <c r="CC26" s="34"/>
      <c r="CE26" s="34">
        <f>EOMONTH(BY26,0)+1</f>
        <v>44075</v>
      </c>
      <c r="CF26" s="34"/>
      <c r="CG26" s="34"/>
      <c r="CH26" s="34"/>
      <c r="CI26" s="34"/>
      <c r="CK26" s="34">
        <f>EOMONTH(CE26,0)+1</f>
        <v>44105</v>
      </c>
      <c r="CL26" s="34"/>
      <c r="CM26" s="34"/>
      <c r="CN26" s="34"/>
      <c r="CO26" s="34"/>
      <c r="CQ26" s="34">
        <f>EOMONTH(CK26,0)+1</f>
        <v>44136</v>
      </c>
      <c r="CR26" s="34"/>
      <c r="CS26" s="34"/>
      <c r="CT26" s="34"/>
      <c r="CU26" s="34"/>
      <c r="CW26" s="34">
        <f>EOMONTH(CQ26,0)+1</f>
        <v>44166</v>
      </c>
      <c r="CX26" s="34"/>
      <c r="CY26" s="34"/>
      <c r="CZ26" s="34"/>
      <c r="DA26" s="34"/>
      <c r="DC26" s="36"/>
    </row>
    <row r="27" spans="1:107" ht="15" hidden="1" customHeight="1" outlineLevel="1" x14ac:dyDescent="0.2">
      <c r="B27" s="37" t="s">
        <v>60</v>
      </c>
      <c r="C27" s="38"/>
      <c r="D27" s="39" t="s">
        <v>41</v>
      </c>
      <c r="E27" s="39" t="s">
        <v>70</v>
      </c>
      <c r="F27" s="39" t="s">
        <v>43</v>
      </c>
      <c r="G27" s="39" t="s">
        <v>44</v>
      </c>
      <c r="H27" s="39" t="s">
        <v>61</v>
      </c>
      <c r="I27" s="40"/>
      <c r="J27" s="39" t="s">
        <v>41</v>
      </c>
      <c r="K27" s="39" t="s">
        <v>70</v>
      </c>
      <c r="L27" s="39" t="s">
        <v>43</v>
      </c>
      <c r="M27" s="39" t="s">
        <v>44</v>
      </c>
      <c r="N27" s="39" t="s">
        <v>61</v>
      </c>
      <c r="O27" s="40"/>
      <c r="P27" s="39" t="s">
        <v>41</v>
      </c>
      <c r="Q27" s="39" t="s">
        <v>70</v>
      </c>
      <c r="R27" s="39" t="s">
        <v>43</v>
      </c>
      <c r="S27" s="39" t="s">
        <v>44</v>
      </c>
      <c r="T27" s="39" t="s">
        <v>61</v>
      </c>
      <c r="U27" s="40"/>
      <c r="V27" s="39" t="s">
        <v>41</v>
      </c>
      <c r="W27" s="39" t="s">
        <v>70</v>
      </c>
      <c r="X27" s="39" t="s">
        <v>43</v>
      </c>
      <c r="Y27" s="39" t="s">
        <v>44</v>
      </c>
      <c r="Z27" s="39" t="s">
        <v>61</v>
      </c>
      <c r="AA27" s="40"/>
      <c r="AB27" s="39" t="s">
        <v>41</v>
      </c>
      <c r="AC27" s="39" t="s">
        <v>70</v>
      </c>
      <c r="AD27" s="39" t="s">
        <v>43</v>
      </c>
      <c r="AE27" s="39" t="s">
        <v>44</v>
      </c>
      <c r="AF27" s="39" t="s">
        <v>61</v>
      </c>
      <c r="AH27" s="37" t="s">
        <v>60</v>
      </c>
      <c r="AI27" s="39" t="s">
        <v>41</v>
      </c>
      <c r="AJ27" s="39" t="s">
        <v>70</v>
      </c>
      <c r="AK27" s="39" t="s">
        <v>43</v>
      </c>
      <c r="AL27" s="39" t="s">
        <v>44</v>
      </c>
      <c r="AM27" s="39" t="s">
        <v>61</v>
      </c>
      <c r="AO27" s="39" t="s">
        <v>41</v>
      </c>
      <c r="AP27" s="39" t="s">
        <v>70</v>
      </c>
      <c r="AQ27" s="39" t="s">
        <v>43</v>
      </c>
      <c r="AR27" s="39" t="s">
        <v>44</v>
      </c>
      <c r="AS27" s="39" t="s">
        <v>61</v>
      </c>
      <c r="AU27" s="39" t="s">
        <v>41</v>
      </c>
      <c r="AV27" s="39" t="s">
        <v>70</v>
      </c>
      <c r="AW27" s="39" t="s">
        <v>43</v>
      </c>
      <c r="AX27" s="39" t="s">
        <v>44</v>
      </c>
      <c r="AY27" s="39" t="s">
        <v>61</v>
      </c>
      <c r="BA27" s="39" t="s">
        <v>41</v>
      </c>
      <c r="BB27" s="39" t="s">
        <v>70</v>
      </c>
      <c r="BC27" s="39" t="s">
        <v>43</v>
      </c>
      <c r="BD27" s="39" t="s">
        <v>44</v>
      </c>
      <c r="BE27" s="39" t="s">
        <v>61</v>
      </c>
      <c r="BG27" s="39" t="s">
        <v>41</v>
      </c>
      <c r="BH27" s="39" t="s">
        <v>70</v>
      </c>
      <c r="BI27" s="39" t="s">
        <v>43</v>
      </c>
      <c r="BJ27" s="39" t="s">
        <v>44</v>
      </c>
      <c r="BK27" s="39" t="s">
        <v>61</v>
      </c>
      <c r="BM27" s="39" t="s">
        <v>41</v>
      </c>
      <c r="BN27" s="39" t="s">
        <v>70</v>
      </c>
      <c r="BO27" s="39" t="s">
        <v>43</v>
      </c>
      <c r="BP27" s="39" t="s">
        <v>44</v>
      </c>
      <c r="BQ27" s="39" t="s">
        <v>61</v>
      </c>
      <c r="BS27" s="39" t="s">
        <v>41</v>
      </c>
      <c r="BT27" s="39" t="s">
        <v>70</v>
      </c>
      <c r="BU27" s="39" t="s">
        <v>43</v>
      </c>
      <c r="BV27" s="39" t="s">
        <v>44</v>
      </c>
      <c r="BW27" s="39" t="s">
        <v>61</v>
      </c>
      <c r="BY27" s="39" t="s">
        <v>41</v>
      </c>
      <c r="BZ27" s="39" t="s">
        <v>70</v>
      </c>
      <c r="CA27" s="39" t="s">
        <v>43</v>
      </c>
      <c r="CB27" s="39" t="s">
        <v>44</v>
      </c>
      <c r="CC27" s="39" t="s">
        <v>61</v>
      </c>
      <c r="CE27" s="39" t="s">
        <v>41</v>
      </c>
      <c r="CF27" s="39" t="s">
        <v>70</v>
      </c>
      <c r="CG27" s="39" t="s">
        <v>43</v>
      </c>
      <c r="CH27" s="39" t="s">
        <v>44</v>
      </c>
      <c r="CI27" s="39" t="s">
        <v>61</v>
      </c>
      <c r="CK27" s="39" t="s">
        <v>41</v>
      </c>
      <c r="CL27" s="39" t="s">
        <v>70</v>
      </c>
      <c r="CM27" s="39" t="s">
        <v>43</v>
      </c>
      <c r="CN27" s="39" t="s">
        <v>44</v>
      </c>
      <c r="CO27" s="39" t="s">
        <v>61</v>
      </c>
      <c r="CQ27" s="39" t="s">
        <v>41</v>
      </c>
      <c r="CR27" s="39" t="s">
        <v>70</v>
      </c>
      <c r="CS27" s="39" t="s">
        <v>43</v>
      </c>
      <c r="CT27" s="39" t="s">
        <v>44</v>
      </c>
      <c r="CU27" s="39" t="s">
        <v>61</v>
      </c>
      <c r="CW27" s="39" t="s">
        <v>41</v>
      </c>
      <c r="CX27" s="39" t="s">
        <v>70</v>
      </c>
      <c r="CY27" s="39" t="s">
        <v>43</v>
      </c>
      <c r="CZ27" s="39" t="s">
        <v>44</v>
      </c>
      <c r="DA27" s="39" t="s">
        <v>61</v>
      </c>
      <c r="DC27" s="40"/>
    </row>
    <row r="28" spans="1:107" ht="15" hidden="1" customHeight="1" outlineLevel="1" x14ac:dyDescent="0.2">
      <c r="A28" s="11"/>
      <c r="B28" s="42" t="s">
        <v>45</v>
      </c>
      <c r="D28" s="43">
        <f>AI28+AO28+AU28</f>
        <v>2727189</v>
      </c>
      <c r="E28" s="43">
        <f>AJ28+AP28+AV28</f>
        <v>3426613.0544563793</v>
      </c>
      <c r="F28" s="43">
        <f t="shared" ref="F28:F35" si="135">D28-E28</f>
        <v>-699424.05445637926</v>
      </c>
      <c r="G28" s="44">
        <f t="shared" ref="G28:G35" si="136">IFERROR(D28/E28,0)</f>
        <v>0.79588472834808</v>
      </c>
      <c r="H28" s="71" t="s">
        <v>65</v>
      </c>
      <c r="I28" s="46"/>
      <c r="J28" s="43">
        <f>BA28+BG28+BM28</f>
        <v>3021462</v>
      </c>
      <c r="K28" s="43">
        <f>BB28+BH28+BN28</f>
        <v>3575388.6558792479</v>
      </c>
      <c r="L28" s="43">
        <f t="shared" ref="L28:L35" si="137">J28-K28</f>
        <v>-553926.65587924793</v>
      </c>
      <c r="M28" s="44">
        <f t="shared" ref="M28:M35" si="138">IFERROR(J28/K28,0)</f>
        <v>0.84507232382460307</v>
      </c>
      <c r="N28" s="71" t="s">
        <v>65</v>
      </c>
      <c r="O28" s="46"/>
      <c r="P28" s="43">
        <f>BS28+BY28+CE28</f>
        <v>3046491</v>
      </c>
      <c r="Q28" s="43">
        <f>BT28+BZ28+CF28</f>
        <v>3634202.7333987663</v>
      </c>
      <c r="R28" s="43">
        <f t="shared" ref="R28:R35" si="139">P28-Q28</f>
        <v>-587711.73339876626</v>
      </c>
      <c r="S28" s="44">
        <f t="shared" ref="S28:S35" si="140">IFERROR(P28/Q28,0)</f>
        <v>0.83828317336354852</v>
      </c>
      <c r="T28" s="71" t="s">
        <v>65</v>
      </c>
      <c r="U28" s="46"/>
      <c r="V28" s="43">
        <f>CK28+CQ28+CW28</f>
        <v>3191319</v>
      </c>
      <c r="W28" s="43">
        <f>CL28+CR28+CX28</f>
        <v>3463164.9837699248</v>
      </c>
      <c r="X28" s="43">
        <f t="shared" ref="X28:X35" si="141">V28-W28</f>
        <v>-271845.98376992485</v>
      </c>
      <c r="Y28" s="44">
        <f t="shared" ref="Y28:Y35" si="142">IFERROR(V28/W28,0)</f>
        <v>0.92150360001792364</v>
      </c>
      <c r="Z28" s="71" t="s">
        <v>65</v>
      </c>
      <c r="AA28" s="46"/>
      <c r="AB28" s="43">
        <f>D28+J28+P28+V28</f>
        <v>11986461</v>
      </c>
      <c r="AC28" s="43">
        <f t="shared" ref="AC28:AC35" si="143">E28+K28+Q28+W28</f>
        <v>14099369.427504318</v>
      </c>
      <c r="AD28" s="43">
        <f t="shared" ref="AD28:AD35" si="144">AB28-AC28</f>
        <v>-2112908.4275043178</v>
      </c>
      <c r="AE28" s="44">
        <f t="shared" ref="AE28:AE35" si="145">IFERROR(AB28/AC28,0)</f>
        <v>0.85014163659102615</v>
      </c>
      <c r="AF28" s="71" t="s">
        <v>65</v>
      </c>
      <c r="AH28" s="8" t="s">
        <v>45</v>
      </c>
      <c r="AI28" s="43">
        <f>Plan!AI28</f>
        <v>728352</v>
      </c>
      <c r="AJ28" s="43">
        <v>1185054.7020349139</v>
      </c>
      <c r="AK28" s="43">
        <f>AI28-AJ28</f>
        <v>-456702.70203491393</v>
      </c>
      <c r="AL28" s="45">
        <f>IFERROR(AI28/AJ28,0)</f>
        <v>0.61461466609879867</v>
      </c>
      <c r="AM28" s="71" t="s">
        <v>65</v>
      </c>
      <c r="AO28" s="43">
        <f t="shared" ref="AO28:CW28" si="146">SUM(AO29:AO30)</f>
        <v>793800</v>
      </c>
      <c r="AP28" s="43">
        <v>972846.89323797449</v>
      </c>
      <c r="AQ28" s="43">
        <f>AO28-AP28</f>
        <v>-179046.89323797449</v>
      </c>
      <c r="AR28" s="45">
        <f>IFERROR(AO28/AP28,0)</f>
        <v>0.81595573313489866</v>
      </c>
      <c r="AS28" s="71" t="s">
        <v>65</v>
      </c>
      <c r="AU28" s="43">
        <f t="shared" si="146"/>
        <v>1205037</v>
      </c>
      <c r="AV28" s="43">
        <v>1268711.4591834911</v>
      </c>
      <c r="AW28" s="43">
        <f>AU28-AV28</f>
        <v>-63674.459183491068</v>
      </c>
      <c r="AX28" s="45">
        <f>IFERROR(AU28/AV28,0)</f>
        <v>0.94981170957148109</v>
      </c>
      <c r="AY28" s="71" t="s">
        <v>65</v>
      </c>
      <c r="BA28" s="43">
        <f t="shared" si="146"/>
        <v>965925</v>
      </c>
      <c r="BB28" s="43">
        <v>1154445.6275071104</v>
      </c>
      <c r="BC28" s="43">
        <f>BA28-BB28</f>
        <v>-188520.62750711036</v>
      </c>
      <c r="BD28" s="45">
        <f>IFERROR(BA28/BB28,0)</f>
        <v>0.83670029751492192</v>
      </c>
      <c r="BE28" s="71" t="s">
        <v>65</v>
      </c>
      <c r="BG28" s="43">
        <f t="shared" si="146"/>
        <v>828954</v>
      </c>
      <c r="BH28" s="43">
        <v>1079210.9212784998</v>
      </c>
      <c r="BI28" s="43">
        <f>BG28-BH28</f>
        <v>-250256.92127849977</v>
      </c>
      <c r="BJ28" s="45">
        <f>IFERROR(BG28/BH28,0)</f>
        <v>0.76811120389512921</v>
      </c>
      <c r="BK28" s="71" t="s">
        <v>65</v>
      </c>
      <c r="BM28" s="43">
        <f t="shared" si="146"/>
        <v>1226583</v>
      </c>
      <c r="BN28" s="43">
        <v>1341732.1070936378</v>
      </c>
      <c r="BO28" s="43">
        <f>BM28-BN28</f>
        <v>-115149.10709363781</v>
      </c>
      <c r="BP28" s="45">
        <f>IFERROR(BM28/BN28,0)</f>
        <v>0.91417876453514602</v>
      </c>
      <c r="BQ28" s="71" t="s">
        <v>65</v>
      </c>
      <c r="BS28" s="43">
        <f t="shared" si="146"/>
        <v>813159</v>
      </c>
      <c r="BT28" s="43">
        <v>1265494.8421796309</v>
      </c>
      <c r="BU28" s="43">
        <f>BS28-BT28</f>
        <v>-452335.84217963088</v>
      </c>
      <c r="BV28" s="45">
        <f>IFERROR(BS28/BT28,0)</f>
        <v>0.64256208156443517</v>
      </c>
      <c r="BW28" s="71" t="s">
        <v>65</v>
      </c>
      <c r="BY28" s="43">
        <f t="shared" si="146"/>
        <v>924453</v>
      </c>
      <c r="BZ28" s="43">
        <v>1192401.7928750885</v>
      </c>
      <c r="CA28" s="43">
        <f>BY28-BZ28</f>
        <v>-267948.79287508852</v>
      </c>
      <c r="CB28" s="45">
        <f>IFERROR(BY28/BZ28,0)</f>
        <v>0.77528648943992506</v>
      </c>
      <c r="CC28" s="71" t="s">
        <v>65</v>
      </c>
      <c r="CE28" s="43">
        <f t="shared" si="146"/>
        <v>1308879</v>
      </c>
      <c r="CF28" s="43">
        <v>1176306.0983440469</v>
      </c>
      <c r="CG28" s="43">
        <f>CE28-CF28</f>
        <v>132572.90165595314</v>
      </c>
      <c r="CH28" s="45">
        <f>IFERROR(CE28/CF28,0)</f>
        <v>1.1127027240975658</v>
      </c>
      <c r="CI28" s="71" t="s">
        <v>65</v>
      </c>
      <c r="CK28" s="43">
        <f t="shared" si="146"/>
        <v>805707</v>
      </c>
      <c r="CL28" s="43">
        <v>1019223.2041254125</v>
      </c>
      <c r="CM28" s="43">
        <f>CK28-CL28</f>
        <v>-213516.20412541251</v>
      </c>
      <c r="CN28" s="45">
        <f>IFERROR(CK28/CL28,0)</f>
        <v>0.79051084859412213</v>
      </c>
      <c r="CO28" s="71" t="s">
        <v>65</v>
      </c>
      <c r="CQ28" s="43">
        <f t="shared" si="146"/>
        <v>898290</v>
      </c>
      <c r="CR28" s="43">
        <v>999297.01880124409</v>
      </c>
      <c r="CS28" s="43">
        <f>CQ28-CR28</f>
        <v>-101007.01880124409</v>
      </c>
      <c r="CT28" s="45">
        <f>IFERROR(CQ28/CR28,0)</f>
        <v>0.89892192521257386</v>
      </c>
      <c r="CU28" s="71" t="s">
        <v>65</v>
      </c>
      <c r="CW28" s="43">
        <f t="shared" si="146"/>
        <v>1487322</v>
      </c>
      <c r="CX28" s="43">
        <v>1444644.7608432681</v>
      </c>
      <c r="CY28" s="43">
        <f>CW28-CX28</f>
        <v>42677.23915673187</v>
      </c>
      <c r="CZ28" s="45">
        <f>IFERROR(CW28/CX28,0)</f>
        <v>1.0295416840966636</v>
      </c>
      <c r="DA28" s="71" t="s">
        <v>65</v>
      </c>
      <c r="DC28" s="72"/>
    </row>
    <row r="29" spans="1:107" ht="15" hidden="1" customHeight="1" outlineLevel="1" x14ac:dyDescent="0.2">
      <c r="A29" s="11"/>
      <c r="B29" s="51" t="s">
        <v>46</v>
      </c>
      <c r="C29" s="8"/>
      <c r="D29" s="52">
        <f t="shared" ref="D29:E35" si="147">AI29+AO29+AU29</f>
        <v>2071170</v>
      </c>
      <c r="E29" s="52">
        <f t="shared" si="147"/>
        <v>2573358.8619359257</v>
      </c>
      <c r="F29" s="52">
        <f t="shared" si="135"/>
        <v>-502188.86193592567</v>
      </c>
      <c r="G29" s="53">
        <f t="shared" si="136"/>
        <v>0.80485082381470441</v>
      </c>
      <c r="H29" s="73" t="s">
        <v>65</v>
      </c>
      <c r="I29" s="55"/>
      <c r="J29" s="52">
        <f t="shared" ref="J29:K35" si="148">BA29+BG29+BM29</f>
        <v>2166750</v>
      </c>
      <c r="K29" s="52">
        <f t="shared" si="148"/>
        <v>2560389.0891899168</v>
      </c>
      <c r="L29" s="52">
        <f t="shared" si="137"/>
        <v>-393639.08918991685</v>
      </c>
      <c r="M29" s="53">
        <f t="shared" si="138"/>
        <v>0.84625809770402494</v>
      </c>
      <c r="N29" s="73" t="s">
        <v>65</v>
      </c>
      <c r="O29" s="55"/>
      <c r="P29" s="52">
        <f t="shared" ref="P29:Q35" si="149">BS29+BY29+CE29</f>
        <v>2411127</v>
      </c>
      <c r="Q29" s="52">
        <f t="shared" si="149"/>
        <v>2867405.6081518056</v>
      </c>
      <c r="R29" s="52">
        <f t="shared" si="139"/>
        <v>-456278.60815180559</v>
      </c>
      <c r="S29" s="53">
        <f t="shared" si="140"/>
        <v>0.8408740616065471</v>
      </c>
      <c r="T29" s="73" t="s">
        <v>65</v>
      </c>
      <c r="U29" s="55"/>
      <c r="V29" s="52">
        <f t="shared" ref="V29:W35" si="150">CK29+CQ29+CW29</f>
        <v>2519667</v>
      </c>
      <c r="W29" s="52">
        <f t="shared" si="150"/>
        <v>2751907.8255281327</v>
      </c>
      <c r="X29" s="52">
        <f t="shared" si="141"/>
        <v>-232240.82552813273</v>
      </c>
      <c r="Y29" s="53">
        <f t="shared" si="142"/>
        <v>0.91560733852575082</v>
      </c>
      <c r="Z29" s="73" t="s">
        <v>65</v>
      </c>
      <c r="AA29" s="55"/>
      <c r="AB29" s="52">
        <f t="shared" ref="AB29:AB35" si="151">D29+J29+P29+V29</f>
        <v>9168714</v>
      </c>
      <c r="AC29" s="52">
        <f t="shared" si="143"/>
        <v>10753061.38480578</v>
      </c>
      <c r="AD29" s="52">
        <f t="shared" si="144"/>
        <v>-1584347.3848057799</v>
      </c>
      <c r="AE29" s="53">
        <f t="shared" si="145"/>
        <v>0.85266080717771364</v>
      </c>
      <c r="AF29" s="73" t="s">
        <v>65</v>
      </c>
      <c r="AH29" s="21" t="s">
        <v>46</v>
      </c>
      <c r="AI29" s="52">
        <f>Plan!AI29</f>
        <v>488349</v>
      </c>
      <c r="AJ29" s="52">
        <v>794561.25428920111</v>
      </c>
      <c r="AK29" s="52">
        <f t="shared" ref="AK29:AK35" si="152">AI29-AJ29</f>
        <v>-306212.25428920111</v>
      </c>
      <c r="AL29" s="54">
        <f t="shared" ref="AL29:AL35" si="153">IFERROR(AI29/AJ29,0)</f>
        <v>0.61461466609879867</v>
      </c>
      <c r="AM29" s="73" t="s">
        <v>65</v>
      </c>
      <c r="AO29" s="52">
        <v>650430</v>
      </c>
      <c r="AP29" s="52">
        <v>797138.83190825861</v>
      </c>
      <c r="AQ29" s="52">
        <f t="shared" ref="AQ29:AQ35" si="154">AO29-AP29</f>
        <v>-146708.83190825861</v>
      </c>
      <c r="AR29" s="54">
        <f t="shared" ref="AR29:AR35" si="155">IFERROR(AO29/AP29,0)</f>
        <v>0.81595573313489878</v>
      </c>
      <c r="AS29" s="73" t="s">
        <v>65</v>
      </c>
      <c r="AU29" s="52">
        <v>932391</v>
      </c>
      <c r="AV29" s="52">
        <v>981658.7757384663</v>
      </c>
      <c r="AW29" s="52">
        <f t="shared" ref="AW29:AW35" si="156">AU29-AV29</f>
        <v>-49267.775738466298</v>
      </c>
      <c r="AX29" s="54">
        <f t="shared" ref="AX29:AX35" si="157">IFERROR(AU29/AV29,0)</f>
        <v>0.9498117095714812</v>
      </c>
      <c r="AY29" s="73" t="s">
        <v>65</v>
      </c>
      <c r="BA29" s="52">
        <v>729243</v>
      </c>
      <c r="BB29" s="52">
        <v>871570.1454462487</v>
      </c>
      <c r="BC29" s="52">
        <f t="shared" ref="BC29:BC35" si="158">BA29-BB29</f>
        <v>-142327.1454462487</v>
      </c>
      <c r="BD29" s="54">
        <f t="shared" ref="BD29:BD35" si="159">IFERROR(BA29/BB29,0)</f>
        <v>0.83670029751492181</v>
      </c>
      <c r="BE29" s="73" t="s">
        <v>65</v>
      </c>
      <c r="BG29" s="52">
        <v>559386</v>
      </c>
      <c r="BH29" s="52">
        <v>728261.73757566139</v>
      </c>
      <c r="BI29" s="52">
        <f t="shared" ref="BI29:BI35" si="160">BG29-BH29</f>
        <v>-168875.73757566139</v>
      </c>
      <c r="BJ29" s="54">
        <f t="shared" ref="BJ29:BJ35" si="161">IFERROR(BG29/BH29,0)</f>
        <v>0.76811120389512932</v>
      </c>
      <c r="BK29" s="73" t="s">
        <v>65</v>
      </c>
      <c r="BM29" s="52">
        <v>878121</v>
      </c>
      <c r="BN29" s="52">
        <v>960557.20616800687</v>
      </c>
      <c r="BO29" s="52">
        <f t="shared" ref="BO29:BO35" si="162">BM29-BN29</f>
        <v>-82436.206168006873</v>
      </c>
      <c r="BP29" s="54">
        <f t="shared" ref="BP29:BP35" si="163">IFERROR(BM29/BN29,0)</f>
        <v>0.9141787645351459</v>
      </c>
      <c r="BQ29" s="73" t="s">
        <v>65</v>
      </c>
      <c r="BS29" s="52">
        <v>611145</v>
      </c>
      <c r="BT29" s="52">
        <v>951106.54290719342</v>
      </c>
      <c r="BU29" s="52">
        <f t="shared" ref="BU29:BU35" si="164">BS29-BT29</f>
        <v>-339961.54290719342</v>
      </c>
      <c r="BV29" s="54">
        <f t="shared" ref="BV29:BV35" si="165">IFERROR(BS29/BT29,0)</f>
        <v>0.64256208156443517</v>
      </c>
      <c r="BW29" s="73" t="s">
        <v>65</v>
      </c>
      <c r="BY29" s="52">
        <v>763506</v>
      </c>
      <c r="BZ29" s="52">
        <v>984804.9855113104</v>
      </c>
      <c r="CA29" s="52">
        <f t="shared" ref="CA29:CA35" si="166">BY29-BZ29</f>
        <v>-221298.9855113104</v>
      </c>
      <c r="CB29" s="54">
        <f t="shared" ref="CB29:CB35" si="167">IFERROR(BY29/BZ29,0)</f>
        <v>0.77528648943992495</v>
      </c>
      <c r="CC29" s="73" t="s">
        <v>65</v>
      </c>
      <c r="CE29" s="52">
        <v>1036476</v>
      </c>
      <c r="CF29" s="52">
        <v>931494.07973330189</v>
      </c>
      <c r="CG29" s="52">
        <f t="shared" ref="CG29:CG35" si="168">CE29-CF29</f>
        <v>104981.92026669811</v>
      </c>
      <c r="CH29" s="54">
        <f t="shared" ref="CH29:CH35" si="169">IFERROR(CE29/CF29,0)</f>
        <v>1.1127027240975655</v>
      </c>
      <c r="CI29" s="73" t="s">
        <v>65</v>
      </c>
      <c r="CK29" s="52">
        <v>673434</v>
      </c>
      <c r="CL29" s="52">
        <v>851897.22721410275</v>
      </c>
      <c r="CM29" s="52">
        <f t="shared" ref="CM29:CM35" si="170">CK29-CL29</f>
        <v>-178463.22721410275</v>
      </c>
      <c r="CN29" s="54">
        <f t="shared" ref="CN29:CN35" si="171">IFERROR(CK29/CL29,0)</f>
        <v>0.79051084859412213</v>
      </c>
      <c r="CO29" s="73" t="s">
        <v>65</v>
      </c>
      <c r="CQ29" s="52">
        <v>756378</v>
      </c>
      <c r="CR29" s="52">
        <v>841427.9135767374</v>
      </c>
      <c r="CS29" s="52">
        <f t="shared" ref="CS29:CS35" si="172">CQ29-CR29</f>
        <v>-85049.913576737395</v>
      </c>
      <c r="CT29" s="54">
        <f t="shared" ref="CT29:CT35" si="173">IFERROR(CQ29/CR29,0)</f>
        <v>0.89892192521257386</v>
      </c>
      <c r="CU29" s="73" t="s">
        <v>65</v>
      </c>
      <c r="CW29" s="52">
        <v>1089855</v>
      </c>
      <c r="CX29" s="52">
        <v>1058582.6847372928</v>
      </c>
      <c r="CY29" s="52">
        <f t="shared" ref="CY29:CY35" si="174">CW29-CX29</f>
        <v>31272.315262707183</v>
      </c>
      <c r="CZ29" s="54">
        <f t="shared" ref="CZ29:CZ35" si="175">IFERROR(CW29/CX29,0)</f>
        <v>1.0295416840966636</v>
      </c>
      <c r="DA29" s="73" t="s">
        <v>65</v>
      </c>
      <c r="DC29" s="72"/>
    </row>
    <row r="30" spans="1:107" ht="15" hidden="1" customHeight="1" outlineLevel="1" x14ac:dyDescent="0.2">
      <c r="A30" s="11"/>
      <c r="B30" s="51" t="s">
        <v>47</v>
      </c>
      <c r="C30" s="8"/>
      <c r="D30" s="52">
        <f t="shared" si="147"/>
        <v>656019</v>
      </c>
      <c r="E30" s="52">
        <f t="shared" si="147"/>
        <v>853254.19252045336</v>
      </c>
      <c r="F30" s="52">
        <f t="shared" si="135"/>
        <v>-197235.19252045336</v>
      </c>
      <c r="G30" s="53">
        <f t="shared" si="136"/>
        <v>0.76884357059197761</v>
      </c>
      <c r="H30" s="73" t="s">
        <v>65</v>
      </c>
      <c r="I30" s="55"/>
      <c r="J30" s="52">
        <f t="shared" si="148"/>
        <v>854712</v>
      </c>
      <c r="K30" s="52">
        <f t="shared" si="148"/>
        <v>1014999.5666893311</v>
      </c>
      <c r="L30" s="52">
        <f t="shared" si="137"/>
        <v>-160287.56668933108</v>
      </c>
      <c r="M30" s="53">
        <f t="shared" si="138"/>
        <v>0.84208114766772946</v>
      </c>
      <c r="N30" s="73" t="s">
        <v>65</v>
      </c>
      <c r="O30" s="55"/>
      <c r="P30" s="52">
        <f t="shared" si="149"/>
        <v>635364</v>
      </c>
      <c r="Q30" s="52">
        <f t="shared" si="149"/>
        <v>766797.12524696079</v>
      </c>
      <c r="R30" s="52">
        <f t="shared" si="139"/>
        <v>-131433.12524696079</v>
      </c>
      <c r="S30" s="53">
        <f t="shared" si="140"/>
        <v>0.82859465571857693</v>
      </c>
      <c r="T30" s="73" t="s">
        <v>65</v>
      </c>
      <c r="U30" s="55"/>
      <c r="V30" s="52">
        <f t="shared" si="150"/>
        <v>671652</v>
      </c>
      <c r="W30" s="52">
        <f t="shared" si="150"/>
        <v>711257.15824179165</v>
      </c>
      <c r="X30" s="52">
        <f t="shared" si="141"/>
        <v>-39605.158241791651</v>
      </c>
      <c r="Y30" s="53">
        <f t="shared" si="142"/>
        <v>0.94431668239417865</v>
      </c>
      <c r="Z30" s="73" t="s">
        <v>65</v>
      </c>
      <c r="AA30" s="55"/>
      <c r="AB30" s="52">
        <f t="shared" si="151"/>
        <v>2817747</v>
      </c>
      <c r="AC30" s="52">
        <f t="shared" si="143"/>
        <v>3346308.042698537</v>
      </c>
      <c r="AD30" s="52">
        <f t="shared" si="144"/>
        <v>-528561.042698537</v>
      </c>
      <c r="AE30" s="53">
        <f t="shared" si="145"/>
        <v>0.84204650738839526</v>
      </c>
      <c r="AF30" s="73" t="s">
        <v>65</v>
      </c>
      <c r="AH30" s="21" t="s">
        <v>47</v>
      </c>
      <c r="AI30" s="52">
        <f>Plan!AI30</f>
        <v>240003</v>
      </c>
      <c r="AJ30" s="52">
        <v>390493.44774571288</v>
      </c>
      <c r="AK30" s="52">
        <f t="shared" si="152"/>
        <v>-150490.44774571288</v>
      </c>
      <c r="AL30" s="54">
        <f t="shared" si="153"/>
        <v>0.61461466609879867</v>
      </c>
      <c r="AM30" s="73" t="s">
        <v>65</v>
      </c>
      <c r="AO30" s="52">
        <v>143370</v>
      </c>
      <c r="AP30" s="52">
        <v>175708.0613297158</v>
      </c>
      <c r="AQ30" s="52">
        <f t="shared" si="154"/>
        <v>-32338.061329715798</v>
      </c>
      <c r="AR30" s="54">
        <f t="shared" si="155"/>
        <v>0.81595573313489866</v>
      </c>
      <c r="AS30" s="73" t="s">
        <v>65</v>
      </c>
      <c r="AU30" s="52">
        <v>272646</v>
      </c>
      <c r="AV30" s="52">
        <v>287052.6834450246</v>
      </c>
      <c r="AW30" s="52">
        <f t="shared" si="156"/>
        <v>-14406.683445024595</v>
      </c>
      <c r="AX30" s="54">
        <f t="shared" si="157"/>
        <v>0.94981170957148109</v>
      </c>
      <c r="AY30" s="73" t="s">
        <v>65</v>
      </c>
      <c r="BA30" s="52">
        <v>236682</v>
      </c>
      <c r="BB30" s="52">
        <v>282875.48206086177</v>
      </c>
      <c r="BC30" s="52">
        <f t="shared" si="158"/>
        <v>-46193.482060861774</v>
      </c>
      <c r="BD30" s="54">
        <f t="shared" si="159"/>
        <v>0.83670029751492192</v>
      </c>
      <c r="BE30" s="73" t="s">
        <v>65</v>
      </c>
      <c r="BG30" s="52">
        <v>269568</v>
      </c>
      <c r="BH30" s="52">
        <v>350949.18370283832</v>
      </c>
      <c r="BI30" s="52">
        <f t="shared" si="160"/>
        <v>-81381.183702838316</v>
      </c>
      <c r="BJ30" s="54">
        <f t="shared" si="161"/>
        <v>0.76811120389512921</v>
      </c>
      <c r="BK30" s="73" t="s">
        <v>65</v>
      </c>
      <c r="BM30" s="52">
        <v>348462</v>
      </c>
      <c r="BN30" s="52">
        <v>381174.90092563099</v>
      </c>
      <c r="BO30" s="52">
        <f t="shared" si="162"/>
        <v>-32712.900925630995</v>
      </c>
      <c r="BP30" s="54">
        <f t="shared" si="163"/>
        <v>0.9141787645351459</v>
      </c>
      <c r="BQ30" s="73" t="s">
        <v>65</v>
      </c>
      <c r="BS30" s="52">
        <v>202014</v>
      </c>
      <c r="BT30" s="52">
        <v>314388.29927243746</v>
      </c>
      <c r="BU30" s="52">
        <f t="shared" si="164"/>
        <v>-112374.29927243746</v>
      </c>
      <c r="BV30" s="54">
        <f t="shared" si="165"/>
        <v>0.64256208156443517</v>
      </c>
      <c r="BW30" s="73" t="s">
        <v>65</v>
      </c>
      <c r="BY30" s="52">
        <v>160947</v>
      </c>
      <c r="BZ30" s="52">
        <v>207596.80736377827</v>
      </c>
      <c r="CA30" s="52">
        <f t="shared" si="166"/>
        <v>-46649.807363778265</v>
      </c>
      <c r="CB30" s="54">
        <f t="shared" si="167"/>
        <v>0.77528648943992484</v>
      </c>
      <c r="CC30" s="73" t="s">
        <v>65</v>
      </c>
      <c r="CE30" s="52">
        <v>272403</v>
      </c>
      <c r="CF30" s="52">
        <v>244812.01861074506</v>
      </c>
      <c r="CG30" s="52">
        <f t="shared" si="168"/>
        <v>27590.981389254943</v>
      </c>
      <c r="CH30" s="54">
        <f t="shared" si="169"/>
        <v>1.1127027240975658</v>
      </c>
      <c r="CI30" s="73" t="s">
        <v>65</v>
      </c>
      <c r="CK30" s="52">
        <v>132273</v>
      </c>
      <c r="CL30" s="52">
        <v>167325.97691130979</v>
      </c>
      <c r="CM30" s="52">
        <f t="shared" si="170"/>
        <v>-35052.976911309786</v>
      </c>
      <c r="CN30" s="54">
        <f t="shared" si="171"/>
        <v>0.79051084859412224</v>
      </c>
      <c r="CO30" s="73" t="s">
        <v>65</v>
      </c>
      <c r="CQ30" s="52">
        <v>141912</v>
      </c>
      <c r="CR30" s="52">
        <v>157869.10522450673</v>
      </c>
      <c r="CS30" s="52">
        <f t="shared" si="172"/>
        <v>-15957.105224506726</v>
      </c>
      <c r="CT30" s="54">
        <f t="shared" si="173"/>
        <v>0.89892192521257397</v>
      </c>
      <c r="CU30" s="73" t="s">
        <v>65</v>
      </c>
      <c r="CW30" s="52">
        <v>397467</v>
      </c>
      <c r="CX30" s="52">
        <v>386062.0761059752</v>
      </c>
      <c r="CY30" s="52">
        <f t="shared" si="174"/>
        <v>11404.923894024803</v>
      </c>
      <c r="CZ30" s="54">
        <f t="shared" si="175"/>
        <v>1.0295416840966636</v>
      </c>
      <c r="DA30" s="73" t="s">
        <v>65</v>
      </c>
      <c r="DC30" s="72"/>
    </row>
    <row r="31" spans="1:107" ht="15" hidden="1" customHeight="1" outlineLevel="1" x14ac:dyDescent="0.2">
      <c r="A31" s="11"/>
      <c r="B31" s="42" t="s">
        <v>48</v>
      </c>
      <c r="C31" s="8"/>
      <c r="D31" s="43">
        <f t="shared" si="147"/>
        <v>1820556</v>
      </c>
      <c r="E31" s="43">
        <f t="shared" si="147"/>
        <v>2186425.1092579933</v>
      </c>
      <c r="F31" s="43">
        <f t="shared" si="135"/>
        <v>-365869.10925799329</v>
      </c>
      <c r="G31" s="44">
        <f t="shared" si="136"/>
        <v>0.83266332438792823</v>
      </c>
      <c r="H31" s="71" t="s">
        <v>65</v>
      </c>
      <c r="I31" s="46"/>
      <c r="J31" s="43">
        <f t="shared" si="148"/>
        <v>1608093</v>
      </c>
      <c r="K31" s="43">
        <f t="shared" si="148"/>
        <v>1968185.6160101532</v>
      </c>
      <c r="L31" s="43">
        <f t="shared" si="137"/>
        <v>-360092.6160101532</v>
      </c>
      <c r="M31" s="44">
        <f t="shared" si="138"/>
        <v>0.81704336568614799</v>
      </c>
      <c r="N31" s="71" t="s">
        <v>65</v>
      </c>
      <c r="O31" s="46"/>
      <c r="P31" s="43">
        <f t="shared" si="149"/>
        <v>1638387</v>
      </c>
      <c r="Q31" s="43">
        <f t="shared" si="149"/>
        <v>1960846.1839403603</v>
      </c>
      <c r="R31" s="43">
        <f t="shared" si="139"/>
        <v>-322459.18394036032</v>
      </c>
      <c r="S31" s="44">
        <f t="shared" si="140"/>
        <v>0.83555100518268499</v>
      </c>
      <c r="T31" s="71" t="s">
        <v>65</v>
      </c>
      <c r="U31" s="46"/>
      <c r="V31" s="43">
        <f t="shared" si="150"/>
        <v>1602666</v>
      </c>
      <c r="W31" s="43">
        <f t="shared" si="150"/>
        <v>1874421.4588622497</v>
      </c>
      <c r="X31" s="43">
        <f t="shared" si="141"/>
        <v>-271755.45886224974</v>
      </c>
      <c r="Y31" s="44">
        <f t="shared" si="142"/>
        <v>0.85501902062772905</v>
      </c>
      <c r="Z31" s="71" t="s">
        <v>65</v>
      </c>
      <c r="AA31" s="46"/>
      <c r="AB31" s="43">
        <f t="shared" si="151"/>
        <v>6669702</v>
      </c>
      <c r="AC31" s="43">
        <f t="shared" si="143"/>
        <v>7989878.3680707561</v>
      </c>
      <c r="AD31" s="43">
        <f t="shared" si="144"/>
        <v>-1320176.3680707561</v>
      </c>
      <c r="AE31" s="44">
        <f t="shared" si="145"/>
        <v>0.8347689029477019</v>
      </c>
      <c r="AF31" s="71" t="s">
        <v>65</v>
      </c>
      <c r="AH31" s="8" t="s">
        <v>48</v>
      </c>
      <c r="AI31" s="43">
        <f>Plan!AI31</f>
        <v>388476</v>
      </c>
      <c r="AJ31" s="43">
        <v>682190.08242571459</v>
      </c>
      <c r="AK31" s="43">
        <f t="shared" si="152"/>
        <v>-293714.08242571459</v>
      </c>
      <c r="AL31" s="45">
        <f t="shared" si="153"/>
        <v>0.56945418880712351</v>
      </c>
      <c r="AM31" s="71" t="s">
        <v>65</v>
      </c>
      <c r="AO31" s="43">
        <f t="shared" ref="AO31:CW31" si="176">SUM(AO32:AO33)</f>
        <v>443880</v>
      </c>
      <c r="AP31" s="43">
        <v>552347.01588247658</v>
      </c>
      <c r="AQ31" s="43">
        <f t="shared" si="154"/>
        <v>-108467.01588247658</v>
      </c>
      <c r="AR31" s="45">
        <f t="shared" si="155"/>
        <v>0.80362523420321108</v>
      </c>
      <c r="AS31" s="71" t="s">
        <v>65</v>
      </c>
      <c r="AU31" s="43">
        <f t="shared" si="176"/>
        <v>988200</v>
      </c>
      <c r="AV31" s="43">
        <v>951888.01094980235</v>
      </c>
      <c r="AW31" s="43">
        <f t="shared" si="156"/>
        <v>36311.989050197648</v>
      </c>
      <c r="AX31" s="45">
        <f t="shared" si="157"/>
        <v>1.0381473331237414</v>
      </c>
      <c r="AY31" s="71" t="s">
        <v>65</v>
      </c>
      <c r="BA31" s="43">
        <f t="shared" si="176"/>
        <v>371466</v>
      </c>
      <c r="BB31" s="43">
        <v>493044.1831911375</v>
      </c>
      <c r="BC31" s="43">
        <f t="shared" si="158"/>
        <v>-121578.1831911375</v>
      </c>
      <c r="BD31" s="45">
        <f t="shared" si="159"/>
        <v>0.75341320851968041</v>
      </c>
      <c r="BE31" s="71" t="s">
        <v>65</v>
      </c>
      <c r="BG31" s="43">
        <f t="shared" si="176"/>
        <v>574128</v>
      </c>
      <c r="BH31" s="43">
        <v>690360.06711651757</v>
      </c>
      <c r="BI31" s="43">
        <f t="shared" si="160"/>
        <v>-116232.06711651757</v>
      </c>
      <c r="BJ31" s="45">
        <f t="shared" si="161"/>
        <v>0.8316355874956769</v>
      </c>
      <c r="BK31" s="71" t="s">
        <v>65</v>
      </c>
      <c r="BM31" s="43">
        <f t="shared" si="176"/>
        <v>662499</v>
      </c>
      <c r="BN31" s="43">
        <v>784781.36570249824</v>
      </c>
      <c r="BO31" s="43">
        <f t="shared" si="162"/>
        <v>-122282.36570249824</v>
      </c>
      <c r="BP31" s="45">
        <f t="shared" si="163"/>
        <v>0.84418288832197619</v>
      </c>
      <c r="BQ31" s="71" t="s">
        <v>65</v>
      </c>
      <c r="BS31" s="43">
        <f t="shared" si="176"/>
        <v>408402</v>
      </c>
      <c r="BT31" s="43">
        <v>589650.54871336499</v>
      </c>
      <c r="BU31" s="43">
        <f t="shared" si="164"/>
        <v>-181248.54871336499</v>
      </c>
      <c r="BV31" s="45">
        <f t="shared" si="165"/>
        <v>0.69261701000897102</v>
      </c>
      <c r="BW31" s="71" t="s">
        <v>65</v>
      </c>
      <c r="BY31" s="43">
        <f t="shared" si="176"/>
        <v>323595</v>
      </c>
      <c r="BZ31" s="43">
        <v>537494.66473257891</v>
      </c>
      <c r="CA31" s="43">
        <f t="shared" si="166"/>
        <v>-213899.66473257891</v>
      </c>
      <c r="CB31" s="45">
        <f t="shared" si="167"/>
        <v>0.60204318523049716</v>
      </c>
      <c r="CC31" s="71" t="s">
        <v>65</v>
      </c>
      <c r="CE31" s="43">
        <f t="shared" si="176"/>
        <v>906390</v>
      </c>
      <c r="CF31" s="43">
        <v>833700.97049441654</v>
      </c>
      <c r="CG31" s="43">
        <f t="shared" si="168"/>
        <v>72689.029505583458</v>
      </c>
      <c r="CH31" s="45">
        <f t="shared" si="169"/>
        <v>1.0871883709844743</v>
      </c>
      <c r="CI31" s="71" t="s">
        <v>65</v>
      </c>
      <c r="CK31" s="43">
        <f t="shared" si="176"/>
        <v>418122</v>
      </c>
      <c r="CL31" s="43">
        <v>571413.81219268509</v>
      </c>
      <c r="CM31" s="43">
        <f t="shared" si="170"/>
        <v>-153291.81219268509</v>
      </c>
      <c r="CN31" s="45">
        <f t="shared" si="171"/>
        <v>0.73173239966941173</v>
      </c>
      <c r="CO31" s="71" t="s">
        <v>65</v>
      </c>
      <c r="CQ31" s="43">
        <f t="shared" si="176"/>
        <v>557847</v>
      </c>
      <c r="CR31" s="43">
        <v>635620.5855666959</v>
      </c>
      <c r="CS31" s="43">
        <f t="shared" si="172"/>
        <v>-77773.585566695896</v>
      </c>
      <c r="CT31" s="45">
        <f t="shared" si="173"/>
        <v>0.87764149347467113</v>
      </c>
      <c r="CU31" s="71" t="s">
        <v>65</v>
      </c>
      <c r="CW31" s="43">
        <f t="shared" si="176"/>
        <v>626697</v>
      </c>
      <c r="CX31" s="43">
        <v>667387.06110286887</v>
      </c>
      <c r="CY31" s="43">
        <f t="shared" si="174"/>
        <v>-40690.061102868873</v>
      </c>
      <c r="CZ31" s="45">
        <f t="shared" si="175"/>
        <v>0.9390307911639344</v>
      </c>
      <c r="DA31" s="71" t="s">
        <v>65</v>
      </c>
      <c r="DC31" s="72"/>
    </row>
    <row r="32" spans="1:107" ht="15" hidden="1" customHeight="1" outlineLevel="1" x14ac:dyDescent="0.2">
      <c r="A32" s="11"/>
      <c r="B32" s="51" t="s">
        <v>46</v>
      </c>
      <c r="C32" s="8"/>
      <c r="D32" s="52">
        <f t="shared" si="147"/>
        <v>1275669</v>
      </c>
      <c r="E32" s="52">
        <f t="shared" si="147"/>
        <v>1509075.6259289803</v>
      </c>
      <c r="F32" s="52">
        <f t="shared" si="135"/>
        <v>-233406.6259289803</v>
      </c>
      <c r="G32" s="53">
        <f t="shared" si="136"/>
        <v>0.84533139233145049</v>
      </c>
      <c r="H32" s="73" t="s">
        <v>65</v>
      </c>
      <c r="I32" s="55"/>
      <c r="J32" s="52">
        <f t="shared" si="148"/>
        <v>1313010</v>
      </c>
      <c r="K32" s="52">
        <f t="shared" si="148"/>
        <v>1601939.9299726107</v>
      </c>
      <c r="L32" s="52">
        <f t="shared" si="137"/>
        <v>-288929.92997261067</v>
      </c>
      <c r="M32" s="53">
        <f t="shared" si="138"/>
        <v>0.8196374754342064</v>
      </c>
      <c r="N32" s="73" t="s">
        <v>65</v>
      </c>
      <c r="O32" s="55"/>
      <c r="P32" s="52">
        <f t="shared" si="149"/>
        <v>1157733</v>
      </c>
      <c r="Q32" s="52">
        <f t="shared" si="149"/>
        <v>1378755.3832099906</v>
      </c>
      <c r="R32" s="52">
        <f t="shared" si="139"/>
        <v>-221022.38320999057</v>
      </c>
      <c r="S32" s="53">
        <f t="shared" si="140"/>
        <v>0.83969427361696991</v>
      </c>
      <c r="T32" s="73" t="s">
        <v>65</v>
      </c>
      <c r="U32" s="55"/>
      <c r="V32" s="52">
        <f t="shared" si="150"/>
        <v>1122336</v>
      </c>
      <c r="W32" s="52">
        <f t="shared" si="150"/>
        <v>1332452.1788346539</v>
      </c>
      <c r="X32" s="52">
        <f t="shared" si="141"/>
        <v>-210116.17883465393</v>
      </c>
      <c r="Y32" s="53">
        <f t="shared" si="142"/>
        <v>0.8423086530441799</v>
      </c>
      <c r="Z32" s="73" t="s">
        <v>65</v>
      </c>
      <c r="AA32" s="55"/>
      <c r="AB32" s="52">
        <f t="shared" si="151"/>
        <v>4868748</v>
      </c>
      <c r="AC32" s="52">
        <f t="shared" si="143"/>
        <v>5822223.1179462355</v>
      </c>
      <c r="AD32" s="52">
        <f t="shared" si="144"/>
        <v>-953475.11794623546</v>
      </c>
      <c r="AE32" s="53">
        <f t="shared" si="145"/>
        <v>0.83623521486023544</v>
      </c>
      <c r="AF32" s="73" t="s">
        <v>65</v>
      </c>
      <c r="AH32" s="21" t="s">
        <v>46</v>
      </c>
      <c r="AI32" s="52">
        <f>Plan!AI32</f>
        <v>240084</v>
      </c>
      <c r="AJ32" s="52">
        <v>421603.71232481609</v>
      </c>
      <c r="AK32" s="52">
        <f t="shared" si="152"/>
        <v>-181519.71232481609</v>
      </c>
      <c r="AL32" s="54">
        <f t="shared" si="153"/>
        <v>0.56945418880712351</v>
      </c>
      <c r="AM32" s="73" t="s">
        <v>65</v>
      </c>
      <c r="AO32" s="52">
        <v>319950</v>
      </c>
      <c r="AP32" s="52">
        <v>398133.34174010635</v>
      </c>
      <c r="AQ32" s="52">
        <f t="shared" si="154"/>
        <v>-78183.341740106349</v>
      </c>
      <c r="AR32" s="54">
        <f t="shared" si="155"/>
        <v>0.80362523420321097</v>
      </c>
      <c r="AS32" s="73" t="s">
        <v>65</v>
      </c>
      <c r="AU32" s="52">
        <v>715635</v>
      </c>
      <c r="AV32" s="52">
        <v>689338.57186405768</v>
      </c>
      <c r="AW32" s="52">
        <f t="shared" si="156"/>
        <v>26296.428135942318</v>
      </c>
      <c r="AX32" s="54">
        <f t="shared" si="157"/>
        <v>1.0381473331237414</v>
      </c>
      <c r="AY32" s="73" t="s">
        <v>65</v>
      </c>
      <c r="BA32" s="52">
        <v>265923</v>
      </c>
      <c r="BB32" s="52">
        <v>352957.70898746286</v>
      </c>
      <c r="BC32" s="52">
        <f t="shared" si="158"/>
        <v>-87034.708987462858</v>
      </c>
      <c r="BD32" s="54">
        <f t="shared" si="159"/>
        <v>0.7534132085196803</v>
      </c>
      <c r="BE32" s="73" t="s">
        <v>65</v>
      </c>
      <c r="BG32" s="52">
        <v>482679</v>
      </c>
      <c r="BH32" s="52">
        <v>580397.24039888941</v>
      </c>
      <c r="BI32" s="52">
        <f t="shared" si="160"/>
        <v>-97718.240398889408</v>
      </c>
      <c r="BJ32" s="54">
        <f t="shared" si="161"/>
        <v>0.8316355874956769</v>
      </c>
      <c r="BK32" s="73" t="s">
        <v>65</v>
      </c>
      <c r="BM32" s="52">
        <v>564408</v>
      </c>
      <c r="BN32" s="52">
        <v>668584.98058625846</v>
      </c>
      <c r="BO32" s="52">
        <f t="shared" si="162"/>
        <v>-104176.98058625846</v>
      </c>
      <c r="BP32" s="54">
        <f t="shared" si="163"/>
        <v>0.84418288832197608</v>
      </c>
      <c r="BQ32" s="73" t="s">
        <v>65</v>
      </c>
      <c r="BS32" s="52">
        <v>243000</v>
      </c>
      <c r="BT32" s="52">
        <v>350843.24596193875</v>
      </c>
      <c r="BU32" s="52">
        <f t="shared" si="164"/>
        <v>-107843.24596193875</v>
      </c>
      <c r="BV32" s="54">
        <f t="shared" si="165"/>
        <v>0.69261701000897102</v>
      </c>
      <c r="BW32" s="73" t="s">
        <v>65</v>
      </c>
      <c r="BY32" s="52">
        <v>251667</v>
      </c>
      <c r="BZ32" s="52">
        <v>418021.50771567528</v>
      </c>
      <c r="CA32" s="52">
        <f t="shared" si="166"/>
        <v>-166354.50771567528</v>
      </c>
      <c r="CB32" s="54">
        <f t="shared" si="167"/>
        <v>0.60204318523049716</v>
      </c>
      <c r="CC32" s="73" t="s">
        <v>65</v>
      </c>
      <c r="CE32" s="52">
        <v>663066</v>
      </c>
      <c r="CF32" s="52">
        <v>609890.62953237654</v>
      </c>
      <c r="CG32" s="52">
        <f t="shared" si="168"/>
        <v>53175.370467623463</v>
      </c>
      <c r="CH32" s="54">
        <f t="shared" si="169"/>
        <v>1.0871883709844743</v>
      </c>
      <c r="CI32" s="73" t="s">
        <v>65</v>
      </c>
      <c r="CK32" s="52">
        <v>348462</v>
      </c>
      <c r="CL32" s="52">
        <v>476215.07556236559</v>
      </c>
      <c r="CM32" s="52">
        <f t="shared" si="170"/>
        <v>-127753.07556236559</v>
      </c>
      <c r="CN32" s="54">
        <f t="shared" si="171"/>
        <v>0.73173239966941173</v>
      </c>
      <c r="CO32" s="73" t="s">
        <v>65</v>
      </c>
      <c r="CQ32" s="52">
        <v>431163</v>
      </c>
      <c r="CR32" s="52">
        <v>491274.63002345321</v>
      </c>
      <c r="CS32" s="52">
        <f t="shared" si="172"/>
        <v>-60111.63002345321</v>
      </c>
      <c r="CT32" s="54">
        <f t="shared" si="173"/>
        <v>0.87764149347467113</v>
      </c>
      <c r="CU32" s="73" t="s">
        <v>65</v>
      </c>
      <c r="CW32" s="52">
        <v>342711</v>
      </c>
      <c r="CX32" s="52">
        <v>364962.47324883519</v>
      </c>
      <c r="CY32" s="52">
        <f t="shared" si="174"/>
        <v>-22251.473248835187</v>
      </c>
      <c r="CZ32" s="54">
        <f t="shared" si="175"/>
        <v>0.93903079116393451</v>
      </c>
      <c r="DA32" s="73" t="s">
        <v>65</v>
      </c>
      <c r="DC32" s="72"/>
    </row>
    <row r="33" spans="1:107" ht="15" hidden="1" customHeight="1" outlineLevel="1" x14ac:dyDescent="0.2">
      <c r="A33" s="11"/>
      <c r="B33" s="51" t="s">
        <v>47</v>
      </c>
      <c r="D33" s="52">
        <f t="shared" si="147"/>
        <v>544887</v>
      </c>
      <c r="E33" s="52">
        <f t="shared" si="147"/>
        <v>677349.48332901346</v>
      </c>
      <c r="F33" s="52">
        <f t="shared" si="135"/>
        <v>-132462.48332901346</v>
      </c>
      <c r="G33" s="53">
        <f t="shared" si="136"/>
        <v>0.80443997288077718</v>
      </c>
      <c r="H33" s="73" t="s">
        <v>65</v>
      </c>
      <c r="I33" s="55"/>
      <c r="J33" s="52">
        <f t="shared" si="148"/>
        <v>295083</v>
      </c>
      <c r="K33" s="52">
        <f t="shared" si="148"/>
        <v>366245.68603754265</v>
      </c>
      <c r="L33" s="52">
        <f t="shared" si="137"/>
        <v>-71162.686037542648</v>
      </c>
      <c r="M33" s="53">
        <f t="shared" si="138"/>
        <v>0.80569686210516078</v>
      </c>
      <c r="N33" s="73" t="s">
        <v>65</v>
      </c>
      <c r="O33" s="55"/>
      <c r="P33" s="52">
        <f t="shared" si="149"/>
        <v>480654</v>
      </c>
      <c r="Q33" s="52">
        <f t="shared" si="149"/>
        <v>582090.80073036999</v>
      </c>
      <c r="R33" s="52">
        <f t="shared" si="139"/>
        <v>-101436.80073036999</v>
      </c>
      <c r="S33" s="53">
        <f t="shared" si="140"/>
        <v>0.82573715199914921</v>
      </c>
      <c r="T33" s="73" t="s">
        <v>65</v>
      </c>
      <c r="U33" s="55"/>
      <c r="V33" s="52">
        <f t="shared" si="150"/>
        <v>480330</v>
      </c>
      <c r="W33" s="52">
        <f t="shared" si="150"/>
        <v>541969.28002759581</v>
      </c>
      <c r="X33" s="52">
        <f t="shared" si="141"/>
        <v>-61639.280027595814</v>
      </c>
      <c r="Y33" s="53">
        <f t="shared" si="142"/>
        <v>0.88626794488341243</v>
      </c>
      <c r="Z33" s="73" t="s">
        <v>65</v>
      </c>
      <c r="AA33" s="55"/>
      <c r="AB33" s="52">
        <f t="shared" si="151"/>
        <v>1800954</v>
      </c>
      <c r="AC33" s="52">
        <f t="shared" si="143"/>
        <v>2167655.250124522</v>
      </c>
      <c r="AD33" s="52">
        <f t="shared" si="144"/>
        <v>-366701.25012452202</v>
      </c>
      <c r="AE33" s="53">
        <f t="shared" si="145"/>
        <v>0.83083045604071193</v>
      </c>
      <c r="AF33" s="73" t="s">
        <v>65</v>
      </c>
      <c r="AH33" s="21" t="s">
        <v>47</v>
      </c>
      <c r="AI33" s="52">
        <f>Plan!AI33</f>
        <v>148392</v>
      </c>
      <c r="AJ33" s="52">
        <v>260586.37010089846</v>
      </c>
      <c r="AK33" s="52">
        <f t="shared" si="152"/>
        <v>-112194.37010089846</v>
      </c>
      <c r="AL33" s="54">
        <f t="shared" si="153"/>
        <v>0.56945418880712351</v>
      </c>
      <c r="AM33" s="73" t="s">
        <v>65</v>
      </c>
      <c r="AO33" s="52">
        <v>123930</v>
      </c>
      <c r="AP33" s="52">
        <v>154213.67414237032</v>
      </c>
      <c r="AQ33" s="52">
        <f t="shared" si="154"/>
        <v>-30283.674142370321</v>
      </c>
      <c r="AR33" s="54">
        <f t="shared" si="155"/>
        <v>0.80362523420321097</v>
      </c>
      <c r="AS33" s="73" t="s">
        <v>65</v>
      </c>
      <c r="AU33" s="52">
        <v>272565</v>
      </c>
      <c r="AV33" s="52">
        <v>262549.43908574467</v>
      </c>
      <c r="AW33" s="52">
        <f t="shared" si="156"/>
        <v>10015.560914255329</v>
      </c>
      <c r="AX33" s="54">
        <f t="shared" si="157"/>
        <v>1.0381473331237414</v>
      </c>
      <c r="AY33" s="73" t="s">
        <v>65</v>
      </c>
      <c r="BA33" s="52">
        <v>105543</v>
      </c>
      <c r="BB33" s="52">
        <v>140086.47420367468</v>
      </c>
      <c r="BC33" s="52">
        <f t="shared" si="158"/>
        <v>-34543.474203674676</v>
      </c>
      <c r="BD33" s="54">
        <f t="shared" si="159"/>
        <v>0.75341320851968052</v>
      </c>
      <c r="BE33" s="73" t="s">
        <v>65</v>
      </c>
      <c r="BG33" s="52">
        <v>91449</v>
      </c>
      <c r="BH33" s="52">
        <v>109962.82671762817</v>
      </c>
      <c r="BI33" s="52">
        <f t="shared" si="160"/>
        <v>-18513.826717628166</v>
      </c>
      <c r="BJ33" s="54">
        <f t="shared" si="161"/>
        <v>0.83163558749567679</v>
      </c>
      <c r="BK33" s="73" t="s">
        <v>65</v>
      </c>
      <c r="BM33" s="52">
        <v>98091</v>
      </c>
      <c r="BN33" s="52">
        <v>116196.38511623979</v>
      </c>
      <c r="BO33" s="52">
        <f t="shared" si="162"/>
        <v>-18105.385116239791</v>
      </c>
      <c r="BP33" s="54">
        <f t="shared" si="163"/>
        <v>0.8441828883219763</v>
      </c>
      <c r="BQ33" s="73" t="s">
        <v>65</v>
      </c>
      <c r="BS33" s="52">
        <v>165402</v>
      </c>
      <c r="BT33" s="52">
        <v>238807.30275142629</v>
      </c>
      <c r="BU33" s="52">
        <f t="shared" si="164"/>
        <v>-73405.302751426294</v>
      </c>
      <c r="BV33" s="54">
        <f t="shared" si="165"/>
        <v>0.69261701000897102</v>
      </c>
      <c r="BW33" s="73" t="s">
        <v>65</v>
      </c>
      <c r="BY33" s="52">
        <v>71928</v>
      </c>
      <c r="BZ33" s="52">
        <v>119473.15701690366</v>
      </c>
      <c r="CA33" s="52">
        <f t="shared" si="166"/>
        <v>-47545.157016903657</v>
      </c>
      <c r="CB33" s="54">
        <f t="shared" si="167"/>
        <v>0.60204318523049716</v>
      </c>
      <c r="CC33" s="73" t="s">
        <v>65</v>
      </c>
      <c r="CE33" s="52">
        <v>243324</v>
      </c>
      <c r="CF33" s="52">
        <v>223810.34096203998</v>
      </c>
      <c r="CG33" s="52">
        <f t="shared" si="168"/>
        <v>19513.659037960024</v>
      </c>
      <c r="CH33" s="54">
        <f t="shared" si="169"/>
        <v>1.0871883709844743</v>
      </c>
      <c r="CI33" s="73" t="s">
        <v>65</v>
      </c>
      <c r="CK33" s="52">
        <v>69660</v>
      </c>
      <c r="CL33" s="52">
        <v>95198.736630319487</v>
      </c>
      <c r="CM33" s="52">
        <f t="shared" si="170"/>
        <v>-25538.736630319487</v>
      </c>
      <c r="CN33" s="54">
        <f t="shared" si="171"/>
        <v>0.73173239966941173</v>
      </c>
      <c r="CO33" s="73" t="s">
        <v>65</v>
      </c>
      <c r="CQ33" s="52">
        <v>126684</v>
      </c>
      <c r="CR33" s="52">
        <v>144345.95554324269</v>
      </c>
      <c r="CS33" s="52">
        <f t="shared" si="172"/>
        <v>-17661.955543242686</v>
      </c>
      <c r="CT33" s="54">
        <f t="shared" si="173"/>
        <v>0.87764149347467113</v>
      </c>
      <c r="CU33" s="73" t="s">
        <v>65</v>
      </c>
      <c r="CW33" s="52">
        <v>283986</v>
      </c>
      <c r="CX33" s="52">
        <v>302424.58785403363</v>
      </c>
      <c r="CY33" s="52">
        <f t="shared" si="174"/>
        <v>-18438.587854033627</v>
      </c>
      <c r="CZ33" s="54">
        <f t="shared" si="175"/>
        <v>0.93903079116393451</v>
      </c>
      <c r="DA33" s="73" t="s">
        <v>65</v>
      </c>
      <c r="DC33" s="72"/>
    </row>
    <row r="34" spans="1:107" ht="15" hidden="1" customHeight="1" outlineLevel="1" thickBot="1" x14ac:dyDescent="0.25">
      <c r="A34" s="11"/>
      <c r="B34" s="42" t="s">
        <v>49</v>
      </c>
      <c r="C34" s="8"/>
      <c r="D34" s="43">
        <f t="shared" si="147"/>
        <v>709641</v>
      </c>
      <c r="E34" s="43">
        <f t="shared" si="147"/>
        <v>851018.64910410473</v>
      </c>
      <c r="F34" s="43">
        <f t="shared" si="135"/>
        <v>-141377.64910410473</v>
      </c>
      <c r="G34" s="44">
        <f t="shared" si="136"/>
        <v>0.83387244303877761</v>
      </c>
      <c r="H34" s="71" t="s">
        <v>65</v>
      </c>
      <c r="I34" s="46"/>
      <c r="J34" s="43">
        <f t="shared" si="148"/>
        <v>734508</v>
      </c>
      <c r="K34" s="43">
        <f t="shared" si="148"/>
        <v>911188.49776352628</v>
      </c>
      <c r="L34" s="43">
        <f t="shared" si="137"/>
        <v>-176680.49776352628</v>
      </c>
      <c r="M34" s="44">
        <f t="shared" si="138"/>
        <v>0.80609884980201008</v>
      </c>
      <c r="N34" s="71" t="s">
        <v>65</v>
      </c>
      <c r="O34" s="46"/>
      <c r="P34" s="43">
        <f t="shared" si="149"/>
        <v>799470</v>
      </c>
      <c r="Q34" s="43">
        <f t="shared" si="149"/>
        <v>990883.81230691168</v>
      </c>
      <c r="R34" s="43">
        <f t="shared" si="139"/>
        <v>-191413.81230691168</v>
      </c>
      <c r="S34" s="44">
        <f t="shared" si="140"/>
        <v>0.80682516968233198</v>
      </c>
      <c r="T34" s="71" t="s">
        <v>65</v>
      </c>
      <c r="U34" s="46"/>
      <c r="V34" s="43">
        <f t="shared" si="150"/>
        <v>714096</v>
      </c>
      <c r="W34" s="43">
        <f t="shared" si="150"/>
        <v>802072.92517278797</v>
      </c>
      <c r="X34" s="43">
        <f t="shared" si="141"/>
        <v>-87976.925172787975</v>
      </c>
      <c r="Y34" s="44">
        <f t="shared" si="142"/>
        <v>0.89031305955897289</v>
      </c>
      <c r="Z34" s="71" t="s">
        <v>65</v>
      </c>
      <c r="AA34" s="46"/>
      <c r="AB34" s="43">
        <f t="shared" si="151"/>
        <v>2957715</v>
      </c>
      <c r="AC34" s="43">
        <f t="shared" si="143"/>
        <v>3555163.8843473308</v>
      </c>
      <c r="AD34" s="43">
        <f t="shared" si="144"/>
        <v>-597448.88434733078</v>
      </c>
      <c r="AE34" s="44">
        <f t="shared" si="145"/>
        <v>0.83194898919350024</v>
      </c>
      <c r="AF34" s="71" t="s">
        <v>65</v>
      </c>
      <c r="AH34" s="8" t="s">
        <v>49</v>
      </c>
      <c r="AI34" s="43">
        <f>Plan!AI34</f>
        <v>136242</v>
      </c>
      <c r="AJ34" s="43">
        <v>236237.55686434792</v>
      </c>
      <c r="AK34" s="43">
        <f t="shared" si="152"/>
        <v>-99995.55686434792</v>
      </c>
      <c r="AL34" s="45">
        <f t="shared" si="153"/>
        <v>0.57671608955147102</v>
      </c>
      <c r="AM34" s="71" t="s">
        <v>65</v>
      </c>
      <c r="AO34" s="43">
        <v>146853</v>
      </c>
      <c r="AP34" s="43">
        <v>193606.97808844876</v>
      </c>
      <c r="AQ34" s="43">
        <f t="shared" si="154"/>
        <v>-46753.978088448755</v>
      </c>
      <c r="AR34" s="45">
        <f t="shared" si="155"/>
        <v>0.75851088349155815</v>
      </c>
      <c r="AS34" s="71" t="s">
        <v>65</v>
      </c>
      <c r="AU34" s="43">
        <v>426546</v>
      </c>
      <c r="AV34" s="43">
        <v>421174.11415130808</v>
      </c>
      <c r="AW34" s="43">
        <f t="shared" si="156"/>
        <v>5371.8858486919198</v>
      </c>
      <c r="AX34" s="45">
        <f t="shared" si="157"/>
        <v>1.0127545489340355</v>
      </c>
      <c r="AY34" s="71" t="s">
        <v>65</v>
      </c>
      <c r="BA34" s="43">
        <v>313551</v>
      </c>
      <c r="BB34" s="43">
        <v>394121.30710531061</v>
      </c>
      <c r="BC34" s="43">
        <f t="shared" si="158"/>
        <v>-80570.30710531061</v>
      </c>
      <c r="BD34" s="45">
        <f t="shared" si="159"/>
        <v>0.79556977597310685</v>
      </c>
      <c r="BE34" s="71" t="s">
        <v>65</v>
      </c>
      <c r="BG34" s="43">
        <v>234657</v>
      </c>
      <c r="BH34" s="43">
        <v>291509.91358456115</v>
      </c>
      <c r="BI34" s="43">
        <f t="shared" si="160"/>
        <v>-56852.913584561145</v>
      </c>
      <c r="BJ34" s="45">
        <f t="shared" si="161"/>
        <v>0.80497090858603249</v>
      </c>
      <c r="BK34" s="71" t="s">
        <v>65</v>
      </c>
      <c r="BM34" s="43">
        <v>186300</v>
      </c>
      <c r="BN34" s="43">
        <v>225557.27707365449</v>
      </c>
      <c r="BO34" s="43">
        <f t="shared" si="162"/>
        <v>-39257.277073654492</v>
      </c>
      <c r="BP34" s="45">
        <f t="shared" si="163"/>
        <v>0.8259542871638974</v>
      </c>
      <c r="BQ34" s="71" t="s">
        <v>65</v>
      </c>
      <c r="BS34" s="43">
        <v>230931</v>
      </c>
      <c r="BT34" s="43">
        <v>342060.51540882001</v>
      </c>
      <c r="BU34" s="43">
        <f t="shared" si="164"/>
        <v>-111129.51540882001</v>
      </c>
      <c r="BV34" s="45">
        <f t="shared" si="165"/>
        <v>0.67511738302796653</v>
      </c>
      <c r="BW34" s="71" t="s">
        <v>65</v>
      </c>
      <c r="BY34" s="43">
        <v>254664</v>
      </c>
      <c r="BZ34" s="43">
        <v>367503.0960976762</v>
      </c>
      <c r="CA34" s="43">
        <f t="shared" si="166"/>
        <v>-112839.0960976762</v>
      </c>
      <c r="CB34" s="45">
        <f t="shared" si="167"/>
        <v>0.69295742730916898</v>
      </c>
      <c r="CC34" s="71" t="s">
        <v>65</v>
      </c>
      <c r="CE34" s="43">
        <v>313875</v>
      </c>
      <c r="CF34" s="43">
        <v>281320.20080041548</v>
      </c>
      <c r="CG34" s="43">
        <f t="shared" si="168"/>
        <v>32554.799199584522</v>
      </c>
      <c r="CH34" s="45">
        <f t="shared" si="169"/>
        <v>1.1157215127351652</v>
      </c>
      <c r="CI34" s="71" t="s">
        <v>65</v>
      </c>
      <c r="CK34" s="43">
        <v>186381</v>
      </c>
      <c r="CL34" s="43">
        <v>243255.50280565914</v>
      </c>
      <c r="CM34" s="43">
        <f t="shared" si="170"/>
        <v>-56874.50280565914</v>
      </c>
      <c r="CN34" s="45">
        <f t="shared" si="171"/>
        <v>0.76619438347876911</v>
      </c>
      <c r="CO34" s="71" t="s">
        <v>65</v>
      </c>
      <c r="CQ34" s="43">
        <v>196749</v>
      </c>
      <c r="CR34" s="43">
        <v>230932.85688256292</v>
      </c>
      <c r="CS34" s="43">
        <f t="shared" si="172"/>
        <v>-34183.856882562919</v>
      </c>
      <c r="CT34" s="45">
        <f t="shared" si="173"/>
        <v>0.85197491017942695</v>
      </c>
      <c r="CU34" s="71" t="s">
        <v>65</v>
      </c>
      <c r="CW34" s="43">
        <v>330966</v>
      </c>
      <c r="CX34" s="43">
        <v>327884.56548456592</v>
      </c>
      <c r="CY34" s="43">
        <f t="shared" si="174"/>
        <v>3081.4345154340845</v>
      </c>
      <c r="CZ34" s="45">
        <f t="shared" si="175"/>
        <v>1.009397924879081</v>
      </c>
      <c r="DA34" s="71" t="s">
        <v>65</v>
      </c>
      <c r="DC34" s="72"/>
    </row>
    <row r="35" spans="1:107" ht="15" hidden="1" customHeight="1" outlineLevel="1" x14ac:dyDescent="0.2">
      <c r="B35" s="62" t="s">
        <v>62</v>
      </c>
      <c r="C35" s="6"/>
      <c r="D35" s="64">
        <f t="shared" si="147"/>
        <v>5257386</v>
      </c>
      <c r="E35" s="64">
        <f t="shared" si="147"/>
        <v>6464056.8128184779</v>
      </c>
      <c r="F35" s="64">
        <f t="shared" si="135"/>
        <v>-1206670.8128184779</v>
      </c>
      <c r="G35" s="65">
        <f t="shared" si="136"/>
        <v>0.81332608178418198</v>
      </c>
      <c r="H35" s="74" t="s">
        <v>65</v>
      </c>
      <c r="I35" s="66"/>
      <c r="J35" s="64">
        <f t="shared" si="148"/>
        <v>5364063</v>
      </c>
      <c r="K35" s="64">
        <f t="shared" si="148"/>
        <v>6454762.7696529273</v>
      </c>
      <c r="L35" s="64">
        <f t="shared" si="137"/>
        <v>-1090699.7696529273</v>
      </c>
      <c r="M35" s="65">
        <f t="shared" si="138"/>
        <v>0.8310240347204001</v>
      </c>
      <c r="N35" s="74" t="s">
        <v>65</v>
      </c>
      <c r="O35" s="66"/>
      <c r="P35" s="64">
        <f t="shared" si="149"/>
        <v>5484348</v>
      </c>
      <c r="Q35" s="64">
        <f t="shared" si="149"/>
        <v>6585932.7296460383</v>
      </c>
      <c r="R35" s="64">
        <f t="shared" si="139"/>
        <v>-1101584.7296460383</v>
      </c>
      <c r="S35" s="65">
        <f t="shared" si="140"/>
        <v>0.83273671705036634</v>
      </c>
      <c r="T35" s="74" t="s">
        <v>65</v>
      </c>
      <c r="U35" s="66"/>
      <c r="V35" s="64">
        <f t="shared" si="150"/>
        <v>5508081</v>
      </c>
      <c r="W35" s="64">
        <f t="shared" si="150"/>
        <v>6139659.3678049631</v>
      </c>
      <c r="X35" s="64">
        <f t="shared" si="141"/>
        <v>-631578.36780496314</v>
      </c>
      <c r="Y35" s="65">
        <f t="shared" si="142"/>
        <v>0.8971313667470181</v>
      </c>
      <c r="Z35" s="74" t="s">
        <v>65</v>
      </c>
      <c r="AA35" s="66"/>
      <c r="AB35" s="64">
        <f t="shared" si="151"/>
        <v>21613878</v>
      </c>
      <c r="AC35" s="64">
        <f t="shared" si="143"/>
        <v>25644411.679922406</v>
      </c>
      <c r="AD35" s="64">
        <f t="shared" si="144"/>
        <v>-4030533.6799224056</v>
      </c>
      <c r="AE35" s="65">
        <f t="shared" si="145"/>
        <v>0.84282994165633351</v>
      </c>
      <c r="AF35" s="74" t="s">
        <v>65</v>
      </c>
      <c r="AH35" s="25" t="s">
        <v>62</v>
      </c>
      <c r="AI35" s="64">
        <f>AI28+AI31+AI34</f>
        <v>1253070</v>
      </c>
      <c r="AJ35" s="64">
        <f>AJ28+AJ31+AJ34</f>
        <v>2103482.3413249762</v>
      </c>
      <c r="AK35" s="64">
        <f t="shared" si="152"/>
        <v>-850412.34132497618</v>
      </c>
      <c r="AL35" s="65">
        <f t="shared" si="153"/>
        <v>0.59571215568688618</v>
      </c>
      <c r="AM35" s="74" t="s">
        <v>65</v>
      </c>
      <c r="AO35" s="64">
        <f t="shared" ref="AO35:CW35" si="177">AO28+AO31+AO34</f>
        <v>1384533</v>
      </c>
      <c r="AP35" s="64">
        <f>AP28+AP31+AP34</f>
        <v>1718800.8872088999</v>
      </c>
      <c r="AQ35" s="64">
        <f t="shared" si="154"/>
        <v>-334267.88720889995</v>
      </c>
      <c r="AR35" s="65">
        <f t="shared" si="155"/>
        <v>0.80552262353569892</v>
      </c>
      <c r="AS35" s="74" t="s">
        <v>65</v>
      </c>
      <c r="AU35" s="64">
        <f t="shared" si="177"/>
        <v>2619783</v>
      </c>
      <c r="AV35" s="64">
        <f>AV28+AV31+AV34</f>
        <v>2641773.5842846017</v>
      </c>
      <c r="AW35" s="64">
        <f t="shared" si="156"/>
        <v>-21990.584284601733</v>
      </c>
      <c r="AX35" s="65">
        <f t="shared" si="157"/>
        <v>0.99167582550775002</v>
      </c>
      <c r="AY35" s="74" t="s">
        <v>65</v>
      </c>
      <c r="BA35" s="64">
        <f t="shared" si="177"/>
        <v>1650942</v>
      </c>
      <c r="BB35" s="64">
        <f>BB28+BB31+BB34</f>
        <v>2041611.1178035587</v>
      </c>
      <c r="BC35" s="64">
        <f t="shared" si="158"/>
        <v>-390669.11780355871</v>
      </c>
      <c r="BD35" s="65">
        <f t="shared" si="159"/>
        <v>0.80864665440113048</v>
      </c>
      <c r="BE35" s="74" t="s">
        <v>65</v>
      </c>
      <c r="BG35" s="64">
        <f t="shared" si="177"/>
        <v>1637739</v>
      </c>
      <c r="BH35" s="64">
        <f>BH28+BH31+BH34</f>
        <v>2061080.9019795784</v>
      </c>
      <c r="BI35" s="64">
        <f t="shared" si="160"/>
        <v>-423341.90197957843</v>
      </c>
      <c r="BJ35" s="65">
        <f t="shared" si="161"/>
        <v>0.79460199666447984</v>
      </c>
      <c r="BK35" s="74" t="s">
        <v>65</v>
      </c>
      <c r="BM35" s="64">
        <f t="shared" si="177"/>
        <v>2075382</v>
      </c>
      <c r="BN35" s="64">
        <f>BN28+BN31+BN34</f>
        <v>2352070.7498697904</v>
      </c>
      <c r="BO35" s="64">
        <f t="shared" si="162"/>
        <v>-276688.74986979039</v>
      </c>
      <c r="BP35" s="65">
        <f t="shared" si="163"/>
        <v>0.88236376397899263</v>
      </c>
      <c r="BQ35" s="74" t="s">
        <v>65</v>
      </c>
      <c r="BS35" s="64">
        <f t="shared" si="177"/>
        <v>1452492</v>
      </c>
      <c r="BT35" s="64">
        <f>BT28+BT31+BT34</f>
        <v>2197205.906301816</v>
      </c>
      <c r="BU35" s="64">
        <f t="shared" si="164"/>
        <v>-744713.90630181599</v>
      </c>
      <c r="BV35" s="65">
        <f t="shared" si="165"/>
        <v>0.66106321480117147</v>
      </c>
      <c r="BW35" s="74" t="s">
        <v>65</v>
      </c>
      <c r="BY35" s="64">
        <f t="shared" si="177"/>
        <v>1502712</v>
      </c>
      <c r="BZ35" s="64">
        <f>BZ28+BZ31+BZ34</f>
        <v>2097399.5537053435</v>
      </c>
      <c r="CA35" s="64">
        <f t="shared" si="166"/>
        <v>-594687.55370534351</v>
      </c>
      <c r="CB35" s="65">
        <f t="shared" si="167"/>
        <v>0.71646434621636756</v>
      </c>
      <c r="CC35" s="74" t="s">
        <v>65</v>
      </c>
      <c r="CE35" s="64">
        <f t="shared" si="177"/>
        <v>2529144</v>
      </c>
      <c r="CF35" s="64">
        <f>CF28+CF31+CF34</f>
        <v>2291327.2696388788</v>
      </c>
      <c r="CG35" s="64">
        <f t="shared" si="168"/>
        <v>237816.73036112124</v>
      </c>
      <c r="CH35" s="65">
        <f t="shared" si="169"/>
        <v>1.1037899445933805</v>
      </c>
      <c r="CI35" s="74" t="s">
        <v>65</v>
      </c>
      <c r="CK35" s="64">
        <f t="shared" si="177"/>
        <v>1410210</v>
      </c>
      <c r="CL35" s="64">
        <f>CL28+CL31+CL34</f>
        <v>1833892.5191237568</v>
      </c>
      <c r="CM35" s="64">
        <f t="shared" si="170"/>
        <v>-423682.51912375679</v>
      </c>
      <c r="CN35" s="65">
        <f t="shared" si="171"/>
        <v>0.76897091039654031</v>
      </c>
      <c r="CO35" s="74" t="s">
        <v>65</v>
      </c>
      <c r="CQ35" s="64">
        <f t="shared" si="177"/>
        <v>1652886</v>
      </c>
      <c r="CR35" s="64">
        <f>CR28+CR31+CR34</f>
        <v>1865850.4612505028</v>
      </c>
      <c r="CS35" s="64">
        <f t="shared" si="172"/>
        <v>-212964.46125050285</v>
      </c>
      <c r="CT35" s="65">
        <f t="shared" si="173"/>
        <v>0.88586198858199339</v>
      </c>
      <c r="CU35" s="74" t="s">
        <v>65</v>
      </c>
      <c r="CW35" s="64">
        <f t="shared" si="177"/>
        <v>2444985</v>
      </c>
      <c r="CX35" s="64">
        <f>CX28+CX31+CX34</f>
        <v>2439916.3874307033</v>
      </c>
      <c r="CY35" s="64">
        <f t="shared" si="174"/>
        <v>5068.6125692967325</v>
      </c>
      <c r="CZ35" s="65">
        <f t="shared" si="175"/>
        <v>1.0020773714195321</v>
      </c>
      <c r="DA35" s="74" t="s">
        <v>65</v>
      </c>
      <c r="DC35" s="75"/>
    </row>
    <row r="36" spans="1:107" ht="15" customHeight="1" collapsed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1AF3-14B2-474B-94C4-1DB5A2C2D3BB}">
  <dimension ref="A1:DC36"/>
  <sheetViews>
    <sheetView showGridLines="0" zoomScaleNormal="10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4" width="11.7109375" style="3" customWidth="1"/>
    <col min="5" max="6" width="11.7109375" style="3" hidden="1" customWidth="1" outlineLevel="1"/>
    <col min="7" max="7" width="11.7109375" style="3" customWidth="1" collapsed="1"/>
    <col min="8" max="8" width="11.7109375" style="3" customWidth="1"/>
    <col min="9" max="9" width="2.7109375" style="3" customWidth="1"/>
    <col min="10" max="10" width="11.7109375" style="3" customWidth="1"/>
    <col min="11" max="12" width="11.7109375" style="3" hidden="1" customWidth="1" outlineLevel="1"/>
    <col min="13" max="13" width="11.7109375" style="3" customWidth="1" collapsed="1"/>
    <col min="14" max="14" width="11.7109375" style="3" customWidth="1"/>
    <col min="15" max="15" width="2.7109375" style="3" customWidth="1"/>
    <col min="16" max="16" width="11.7109375" style="3" customWidth="1"/>
    <col min="17" max="18" width="11.7109375" style="3" hidden="1" customWidth="1" outlineLevel="1"/>
    <col min="19" max="19" width="11.7109375" style="3" customWidth="1" collapsed="1"/>
    <col min="20" max="20" width="11.7109375" style="3" customWidth="1"/>
    <col min="21" max="21" width="2.7109375" style="3" customWidth="1"/>
    <col min="22" max="22" width="11.7109375" style="3" customWidth="1"/>
    <col min="23" max="24" width="11.7109375" style="3" hidden="1" customWidth="1" outlineLevel="1"/>
    <col min="25" max="25" width="11.7109375" style="3" customWidth="1" collapsed="1"/>
    <col min="26" max="26" width="11.7109375" style="3" customWidth="1"/>
    <col min="27" max="27" width="2.7109375" style="3" customWidth="1"/>
    <col min="28" max="28" width="11.7109375" style="3" customWidth="1"/>
    <col min="29" max="30" width="11.7109375" style="3" hidden="1" customWidth="1" outlineLevel="1"/>
    <col min="31" max="31" width="11.7109375" style="3" customWidth="1" collapsed="1"/>
    <col min="32" max="32" width="11.7109375" style="3" customWidth="1"/>
    <col min="33" max="33" width="5.7109375" style="3" customWidth="1"/>
    <col min="34" max="34" width="25.7109375" style="3" customWidth="1"/>
    <col min="35" max="35" width="12.7109375" style="3" customWidth="1"/>
    <col min="36" max="37" width="12.7109375" style="3" hidden="1" customWidth="1" outlineLevel="1"/>
    <col min="38" max="38" width="12.7109375" style="3" customWidth="1" collapsed="1"/>
    <col min="39" max="39" width="12.7109375" style="3" customWidth="1"/>
    <col min="40" max="40" width="2.7109375" style="3" customWidth="1"/>
    <col min="41" max="41" width="12.7109375" style="3" customWidth="1"/>
    <col min="42" max="43" width="12.7109375" style="3" hidden="1" customWidth="1" outlineLevel="1"/>
    <col min="44" max="44" width="12.7109375" style="3" customWidth="1" collapsed="1"/>
    <col min="45" max="45" width="12.7109375" style="3" customWidth="1"/>
    <col min="46" max="46" width="2.7109375" style="3" customWidth="1"/>
    <col min="47" max="47" width="12.7109375" style="3" customWidth="1"/>
    <col min="48" max="49" width="12.7109375" style="3" hidden="1" customWidth="1" outlineLevel="1"/>
    <col min="50" max="50" width="12.7109375" style="3" customWidth="1" collapsed="1"/>
    <col min="51" max="51" width="12.7109375" style="3" customWidth="1"/>
    <col min="52" max="52" width="2.7109375" style="3" customWidth="1"/>
    <col min="53" max="53" width="12.7109375" style="3" customWidth="1"/>
    <col min="54" max="55" width="12.7109375" style="3" hidden="1" customWidth="1" outlineLevel="1"/>
    <col min="56" max="56" width="12.7109375" style="3" customWidth="1" collapsed="1"/>
    <col min="57" max="57" width="12.7109375" style="3" customWidth="1"/>
    <col min="58" max="58" width="2.7109375" style="3" customWidth="1"/>
    <col min="59" max="59" width="12.7109375" style="3" customWidth="1"/>
    <col min="60" max="61" width="12.7109375" style="3" hidden="1" customWidth="1" outlineLevel="1"/>
    <col min="62" max="62" width="12.7109375" style="3" customWidth="1" collapsed="1"/>
    <col min="63" max="63" width="12.7109375" style="3" customWidth="1"/>
    <col min="64" max="64" width="2.7109375" style="3" customWidth="1"/>
    <col min="65" max="65" width="12.7109375" style="3" customWidth="1"/>
    <col min="66" max="67" width="12.7109375" style="3" hidden="1" customWidth="1" outlineLevel="1"/>
    <col min="68" max="68" width="12.7109375" style="3" customWidth="1" collapsed="1"/>
    <col min="69" max="69" width="12.7109375" style="3" customWidth="1"/>
    <col min="70" max="70" width="2.7109375" style="3" customWidth="1"/>
    <col min="71" max="71" width="12.7109375" style="3" customWidth="1"/>
    <col min="72" max="73" width="12.7109375" style="3" hidden="1" customWidth="1" outlineLevel="1"/>
    <col min="74" max="74" width="12.7109375" style="3" customWidth="1" collapsed="1"/>
    <col min="75" max="75" width="12.7109375" style="3" customWidth="1"/>
    <col min="76" max="76" width="2.7109375" style="3" customWidth="1"/>
    <col min="77" max="77" width="12.7109375" style="3" customWidth="1"/>
    <col min="78" max="79" width="12.7109375" style="3" hidden="1" customWidth="1" outlineLevel="1"/>
    <col min="80" max="80" width="12.7109375" style="3" customWidth="1" collapsed="1"/>
    <col min="81" max="81" width="12.7109375" style="3" customWidth="1"/>
    <col min="82" max="82" width="2.7109375" style="3" customWidth="1"/>
    <col min="83" max="83" width="12.7109375" style="3" customWidth="1"/>
    <col min="84" max="85" width="12.7109375" style="3" hidden="1" customWidth="1" outlineLevel="1"/>
    <col min="86" max="86" width="12.7109375" style="3" customWidth="1" collapsed="1"/>
    <col min="87" max="87" width="12.7109375" style="3" customWidth="1"/>
    <col min="88" max="88" width="2.7109375" style="3" customWidth="1"/>
    <col min="89" max="89" width="12.7109375" style="3" customWidth="1"/>
    <col min="90" max="91" width="12.7109375" style="3" hidden="1" customWidth="1" outlineLevel="1"/>
    <col min="92" max="92" width="12.7109375" style="3" customWidth="1" collapsed="1"/>
    <col min="93" max="93" width="12.7109375" style="3" customWidth="1"/>
    <col min="94" max="94" width="2.7109375" style="3" customWidth="1"/>
    <col min="95" max="95" width="12.7109375" style="3" customWidth="1"/>
    <col min="96" max="97" width="12.7109375" style="3" hidden="1" customWidth="1" outlineLevel="1"/>
    <col min="98" max="98" width="12.7109375" style="3" customWidth="1" collapsed="1"/>
    <col min="99" max="99" width="12.7109375" style="3" customWidth="1"/>
    <col min="100" max="100" width="2.7109375" style="3" customWidth="1"/>
    <col min="101" max="101" width="12.7109375" style="3" customWidth="1"/>
    <col min="102" max="103" width="12.7109375" style="3" hidden="1" customWidth="1" outlineLevel="1"/>
    <col min="104" max="104" width="12.7109375" style="3" customWidth="1" collapsed="1"/>
    <col min="105" max="105" width="12.7109375" style="3" customWidth="1"/>
    <col min="106" max="106" width="8.7109375" style="3" customWidth="1"/>
    <col min="107" max="107" width="5.7109375" style="3" customWidth="1"/>
    <col min="108" max="16384" width="9.140625" style="3"/>
  </cols>
  <sheetData>
    <row r="1" spans="1:107" ht="15" customHeight="1" x14ac:dyDescent="0.2">
      <c r="B1" s="31"/>
      <c r="C1" s="31"/>
      <c r="AH1" s="31"/>
    </row>
    <row r="2" spans="1:107" ht="24.95" customHeight="1" x14ac:dyDescent="0.2">
      <c r="B2" s="12" t="s">
        <v>51</v>
      </c>
      <c r="C2" s="12"/>
      <c r="AH2" s="12" t="s">
        <v>57</v>
      </c>
    </row>
    <row r="4" spans="1:107" ht="15" customHeight="1" x14ac:dyDescent="0.2">
      <c r="A4" s="30">
        <v>2022</v>
      </c>
      <c r="B4" s="32" t="s">
        <v>51</v>
      </c>
      <c r="C4" s="33"/>
      <c r="D4" s="34" t="s">
        <v>58</v>
      </c>
      <c r="E4" s="35" t="str">
        <f>D4</f>
        <v>Q1 2022</v>
      </c>
      <c r="F4" s="35" t="str">
        <f t="shared" ref="F4:H4" si="0">E4</f>
        <v>Q1 2022</v>
      </c>
      <c r="G4" s="35" t="str">
        <f t="shared" si="0"/>
        <v>Q1 2022</v>
      </c>
      <c r="H4" s="35" t="str">
        <f t="shared" si="0"/>
        <v>Q1 2022</v>
      </c>
      <c r="I4" s="36"/>
      <c r="J4" s="34" t="str">
        <f>"Q2 "&amp;RIGHT(D4,4)</f>
        <v>Q2 2022</v>
      </c>
      <c r="K4" s="35" t="str">
        <f>J4</f>
        <v>Q2 2022</v>
      </c>
      <c r="L4" s="35" t="str">
        <f t="shared" ref="L4:N4" si="1">K4</f>
        <v>Q2 2022</v>
      </c>
      <c r="M4" s="35" t="str">
        <f t="shared" si="1"/>
        <v>Q2 2022</v>
      </c>
      <c r="N4" s="35" t="str">
        <f t="shared" si="1"/>
        <v>Q2 2022</v>
      </c>
      <c r="O4" s="36"/>
      <c r="P4" s="34" t="str">
        <f>"Q3 "&amp;RIGHT(J4,4)</f>
        <v>Q3 2022</v>
      </c>
      <c r="Q4" s="35" t="str">
        <f>P4</f>
        <v>Q3 2022</v>
      </c>
      <c r="R4" s="35" t="str">
        <f t="shared" ref="R4:T4" si="2">Q4</f>
        <v>Q3 2022</v>
      </c>
      <c r="S4" s="35" t="str">
        <f t="shared" si="2"/>
        <v>Q3 2022</v>
      </c>
      <c r="T4" s="35" t="str">
        <f t="shared" si="2"/>
        <v>Q3 2022</v>
      </c>
      <c r="U4" s="36"/>
      <c r="V4" s="34" t="str">
        <f>"Q4 "&amp;RIGHT(P4,4)</f>
        <v>Q4 2022</v>
      </c>
      <c r="W4" s="35" t="str">
        <f>V4</f>
        <v>Q4 2022</v>
      </c>
      <c r="X4" s="35" t="str">
        <f t="shared" ref="X4:Z4" si="3">W4</f>
        <v>Q4 2022</v>
      </c>
      <c r="Y4" s="35" t="str">
        <f t="shared" si="3"/>
        <v>Q4 2022</v>
      </c>
      <c r="Z4" s="35" t="str">
        <f t="shared" si="3"/>
        <v>Q4 2022</v>
      </c>
      <c r="AA4" s="36"/>
      <c r="AB4" s="34" t="s">
        <v>59</v>
      </c>
      <c r="AC4" s="35" t="str">
        <f>AB4</f>
        <v>FY 2022</v>
      </c>
      <c r="AD4" s="35" t="str">
        <f t="shared" ref="AD4:AF4" si="4">AC4</f>
        <v>FY 2022</v>
      </c>
      <c r="AE4" s="35" t="str">
        <f t="shared" si="4"/>
        <v>FY 2022</v>
      </c>
      <c r="AF4" s="35" t="str">
        <f t="shared" si="4"/>
        <v>FY 2022</v>
      </c>
      <c r="AH4" s="32" t="s">
        <v>51</v>
      </c>
      <c r="AI4" s="34">
        <v>44562</v>
      </c>
      <c r="AJ4" s="34"/>
      <c r="AK4" s="34"/>
      <c r="AL4" s="34"/>
      <c r="AM4" s="34"/>
      <c r="AO4" s="34">
        <f>EOMONTH(AI4,0)+1</f>
        <v>44593</v>
      </c>
      <c r="AP4" s="34"/>
      <c r="AQ4" s="34"/>
      <c r="AR4" s="34"/>
      <c r="AS4" s="34"/>
      <c r="AU4" s="34">
        <f>EOMONTH(AO4,0)+1</f>
        <v>44621</v>
      </c>
      <c r="AV4" s="34"/>
      <c r="AW4" s="34"/>
      <c r="AX4" s="34"/>
      <c r="AY4" s="34"/>
      <c r="BA4" s="34">
        <f>EOMONTH(AU4,0)+1</f>
        <v>44652</v>
      </c>
      <c r="BB4" s="34"/>
      <c r="BC4" s="34"/>
      <c r="BD4" s="34"/>
      <c r="BE4" s="34"/>
      <c r="BG4" s="34">
        <f>EOMONTH(BA4,0)+1</f>
        <v>44682</v>
      </c>
      <c r="BH4" s="34"/>
      <c r="BI4" s="34"/>
      <c r="BJ4" s="34"/>
      <c r="BK4" s="34"/>
      <c r="BM4" s="34">
        <f>EOMONTH(BG4,0)+1</f>
        <v>44713</v>
      </c>
      <c r="BN4" s="34"/>
      <c r="BO4" s="34"/>
      <c r="BP4" s="34"/>
      <c r="BQ4" s="34"/>
      <c r="BS4" s="34">
        <f>EOMONTH(BM4,0)+1</f>
        <v>44743</v>
      </c>
      <c r="BT4" s="34"/>
      <c r="BU4" s="34"/>
      <c r="BV4" s="34"/>
      <c r="BW4" s="34"/>
      <c r="BY4" s="34">
        <f>EOMONTH(BS4,0)+1</f>
        <v>44774</v>
      </c>
      <c r="BZ4" s="34"/>
      <c r="CA4" s="34"/>
      <c r="CB4" s="34"/>
      <c r="CC4" s="34"/>
      <c r="CE4" s="34">
        <f>EOMONTH(BY4,0)+1</f>
        <v>44805</v>
      </c>
      <c r="CF4" s="34"/>
      <c r="CG4" s="34"/>
      <c r="CH4" s="34"/>
      <c r="CI4" s="34"/>
      <c r="CK4" s="34">
        <f>EOMONTH(CE4,0)+1</f>
        <v>44835</v>
      </c>
      <c r="CL4" s="34"/>
      <c r="CM4" s="34"/>
      <c r="CN4" s="34"/>
      <c r="CO4" s="34"/>
      <c r="CQ4" s="34">
        <f>EOMONTH(CK4,0)+1</f>
        <v>44866</v>
      </c>
      <c r="CR4" s="34"/>
      <c r="CS4" s="34"/>
      <c r="CT4" s="34"/>
      <c r="CU4" s="34"/>
      <c r="CW4" s="34">
        <f>EOMONTH(CQ4,0)+1</f>
        <v>44896</v>
      </c>
      <c r="CX4" s="34"/>
      <c r="CY4" s="34"/>
      <c r="CZ4" s="34"/>
      <c r="DA4" s="34"/>
      <c r="DC4" s="36"/>
    </row>
    <row r="5" spans="1:107" ht="15" customHeight="1" x14ac:dyDescent="0.2">
      <c r="B5" s="37" t="s">
        <v>60</v>
      </c>
      <c r="C5" s="38"/>
      <c r="D5" s="39" t="s">
        <v>41</v>
      </c>
      <c r="E5" s="39" t="s">
        <v>71</v>
      </c>
      <c r="F5" s="39" t="s">
        <v>43</v>
      </c>
      <c r="G5" s="39" t="s">
        <v>44</v>
      </c>
      <c r="H5" s="39" t="s">
        <v>61</v>
      </c>
      <c r="I5" s="40"/>
      <c r="J5" s="39" t="s">
        <v>41</v>
      </c>
      <c r="K5" s="39" t="s">
        <v>71</v>
      </c>
      <c r="L5" s="39" t="s">
        <v>43</v>
      </c>
      <c r="M5" s="39" t="s">
        <v>44</v>
      </c>
      <c r="N5" s="39" t="s">
        <v>61</v>
      </c>
      <c r="O5" s="40"/>
      <c r="P5" s="39" t="s">
        <v>41</v>
      </c>
      <c r="Q5" s="39" t="s">
        <v>71</v>
      </c>
      <c r="R5" s="39" t="s">
        <v>43</v>
      </c>
      <c r="S5" s="39" t="s">
        <v>44</v>
      </c>
      <c r="T5" s="39" t="s">
        <v>61</v>
      </c>
      <c r="U5" s="40"/>
      <c r="V5" s="39" t="s">
        <v>41</v>
      </c>
      <c r="W5" s="39" t="s">
        <v>71</v>
      </c>
      <c r="X5" s="39" t="s">
        <v>43</v>
      </c>
      <c r="Y5" s="39" t="s">
        <v>44</v>
      </c>
      <c r="Z5" s="39" t="s">
        <v>61</v>
      </c>
      <c r="AA5" s="40"/>
      <c r="AB5" s="39" t="s">
        <v>41</v>
      </c>
      <c r="AC5" s="39" t="s">
        <v>71</v>
      </c>
      <c r="AD5" s="39" t="s">
        <v>43</v>
      </c>
      <c r="AE5" s="39" t="s">
        <v>44</v>
      </c>
      <c r="AF5" s="39" t="s">
        <v>61</v>
      </c>
      <c r="AH5" s="37" t="s">
        <v>60</v>
      </c>
      <c r="AI5" s="39" t="s">
        <v>41</v>
      </c>
      <c r="AJ5" s="39" t="s">
        <v>71</v>
      </c>
      <c r="AK5" s="39" t="s">
        <v>43</v>
      </c>
      <c r="AL5" s="39" t="s">
        <v>44</v>
      </c>
      <c r="AM5" s="39" t="s">
        <v>61</v>
      </c>
      <c r="AO5" s="39" t="s">
        <v>41</v>
      </c>
      <c r="AP5" s="39" t="s">
        <v>71</v>
      </c>
      <c r="AQ5" s="39" t="s">
        <v>43</v>
      </c>
      <c r="AR5" s="39" t="s">
        <v>44</v>
      </c>
      <c r="AS5" s="39" t="s">
        <v>61</v>
      </c>
      <c r="AU5" s="39" t="s">
        <v>41</v>
      </c>
      <c r="AV5" s="39" t="s">
        <v>71</v>
      </c>
      <c r="AW5" s="39" t="s">
        <v>43</v>
      </c>
      <c r="AX5" s="39" t="s">
        <v>44</v>
      </c>
      <c r="AY5" s="39" t="s">
        <v>61</v>
      </c>
      <c r="BA5" s="39" t="s">
        <v>41</v>
      </c>
      <c r="BB5" s="39" t="s">
        <v>71</v>
      </c>
      <c r="BC5" s="39" t="s">
        <v>43</v>
      </c>
      <c r="BD5" s="39" t="s">
        <v>44</v>
      </c>
      <c r="BE5" s="39" t="s">
        <v>61</v>
      </c>
      <c r="BG5" s="39" t="s">
        <v>41</v>
      </c>
      <c r="BH5" s="39" t="s">
        <v>71</v>
      </c>
      <c r="BI5" s="39" t="s">
        <v>43</v>
      </c>
      <c r="BJ5" s="39" t="s">
        <v>44</v>
      </c>
      <c r="BK5" s="39" t="s">
        <v>61</v>
      </c>
      <c r="BM5" s="39" t="s">
        <v>41</v>
      </c>
      <c r="BN5" s="39" t="s">
        <v>71</v>
      </c>
      <c r="BO5" s="39" t="s">
        <v>43</v>
      </c>
      <c r="BP5" s="39" t="s">
        <v>44</v>
      </c>
      <c r="BQ5" s="39" t="s">
        <v>61</v>
      </c>
      <c r="BS5" s="39" t="s">
        <v>41</v>
      </c>
      <c r="BT5" s="39" t="s">
        <v>71</v>
      </c>
      <c r="BU5" s="39" t="s">
        <v>43</v>
      </c>
      <c r="BV5" s="39" t="s">
        <v>44</v>
      </c>
      <c r="BW5" s="39" t="s">
        <v>61</v>
      </c>
      <c r="BY5" s="39" t="s">
        <v>41</v>
      </c>
      <c r="BZ5" s="39" t="s">
        <v>71</v>
      </c>
      <c r="CA5" s="39" t="s">
        <v>43</v>
      </c>
      <c r="CB5" s="39" t="s">
        <v>44</v>
      </c>
      <c r="CC5" s="39" t="s">
        <v>61</v>
      </c>
      <c r="CE5" s="39" t="s">
        <v>41</v>
      </c>
      <c r="CF5" s="39" t="s">
        <v>71</v>
      </c>
      <c r="CG5" s="39" t="s">
        <v>43</v>
      </c>
      <c r="CH5" s="39" t="s">
        <v>44</v>
      </c>
      <c r="CI5" s="39" t="s">
        <v>61</v>
      </c>
      <c r="CK5" s="39" t="s">
        <v>41</v>
      </c>
      <c r="CL5" s="39" t="s">
        <v>71</v>
      </c>
      <c r="CM5" s="39" t="s">
        <v>43</v>
      </c>
      <c r="CN5" s="39" t="s">
        <v>44</v>
      </c>
      <c r="CO5" s="39" t="s">
        <v>61</v>
      </c>
      <c r="CQ5" s="39" t="s">
        <v>41</v>
      </c>
      <c r="CR5" s="39" t="s">
        <v>71</v>
      </c>
      <c r="CS5" s="39" t="s">
        <v>43</v>
      </c>
      <c r="CT5" s="39" t="s">
        <v>44</v>
      </c>
      <c r="CU5" s="39" t="s">
        <v>61</v>
      </c>
      <c r="CW5" s="39" t="s">
        <v>41</v>
      </c>
      <c r="CX5" s="39" t="s">
        <v>71</v>
      </c>
      <c r="CY5" s="39" t="s">
        <v>43</v>
      </c>
      <c r="CZ5" s="39" t="s">
        <v>44</v>
      </c>
      <c r="DA5" s="39" t="s">
        <v>61</v>
      </c>
      <c r="DC5" s="40"/>
    </row>
    <row r="6" spans="1:107" s="49" customFormat="1" ht="15" customHeight="1" x14ac:dyDescent="0.2">
      <c r="A6" s="41"/>
      <c r="B6" s="42" t="s">
        <v>45</v>
      </c>
      <c r="C6" s="42"/>
      <c r="D6" s="43">
        <f>AI6+AO6+AU6</f>
        <v>3901400</v>
      </c>
      <c r="E6" s="43">
        <f>AJ6+AP6+AV6</f>
        <v>4677700</v>
      </c>
      <c r="F6" s="43">
        <f t="shared" ref="F6:F13" si="5">D6-E6</f>
        <v>-776300</v>
      </c>
      <c r="G6" s="44">
        <f t="shared" ref="G6:G13" si="6">IFERROR(D6/E6,0)</f>
        <v>0.83404237125082836</v>
      </c>
      <c r="H6" s="45">
        <f>IFERROR(D6/D17-1,0)</f>
        <v>0.30242029711233509</v>
      </c>
      <c r="I6" s="46"/>
      <c r="J6" s="43">
        <f>BA6+BG6+BM6</f>
        <v>3512000</v>
      </c>
      <c r="K6" s="43">
        <f>BB6+BH6+BN6</f>
        <v>3954500</v>
      </c>
      <c r="L6" s="43">
        <f t="shared" ref="L6:L13" si="7">J6-K6</f>
        <v>-442500</v>
      </c>
      <c r="M6" s="44">
        <f t="shared" ref="M6:M13" si="8">IFERROR(J6/K6,0)</f>
        <v>0.8881021620938172</v>
      </c>
      <c r="N6" s="44">
        <f>SUMPRODUCT(N7:N8,J7:J8)/J6</f>
        <v>-8.9058256385865481E-2</v>
      </c>
      <c r="O6" s="46"/>
      <c r="P6" s="43">
        <f>BS6+BY6+CE6</f>
        <v>3828200</v>
      </c>
      <c r="Q6" s="43">
        <f>BT6+BZ6+CF6</f>
        <v>4192000</v>
      </c>
      <c r="R6" s="43">
        <f t="shared" ref="R6:R13" si="9">P6-Q6</f>
        <v>-363800</v>
      </c>
      <c r="S6" s="44">
        <f t="shared" ref="S6:S13" si="10">IFERROR(P6/Q6,0)</f>
        <v>0.91321564885496187</v>
      </c>
      <c r="T6" s="44">
        <f>SUMPRODUCT(T7:T8,P7:P8)/P6</f>
        <v>-6.0737665310265004E-2</v>
      </c>
      <c r="U6" s="46"/>
      <c r="V6" s="47">
        <f>CK6+CQ6+CW6</f>
        <v>3727900</v>
      </c>
      <c r="W6" s="43">
        <f>CL6+CR6+CX6</f>
        <v>3833890.0069280635</v>
      </c>
      <c r="X6" s="47">
        <f t="shared" ref="X6:X13" si="11">V6-W6</f>
        <v>-105990.00692806346</v>
      </c>
      <c r="Y6" s="48">
        <f t="shared" ref="Y6:Y13" si="12">IFERROR(V6/W6,0)</f>
        <v>0.97235444764024703</v>
      </c>
      <c r="Z6" s="48">
        <f>SUMPRODUCT(Z7:Z8,V7:V8)/V6</f>
        <v>-0.252863923779233</v>
      </c>
      <c r="AA6" s="46"/>
      <c r="AB6" s="47">
        <f>D6+J6+P6+V6</f>
        <v>14969500</v>
      </c>
      <c r="AC6" s="43">
        <f t="shared" ref="AC6:AC13" si="13">E6+K6+Q6+W6</f>
        <v>16658090.006928064</v>
      </c>
      <c r="AD6" s="47">
        <f t="shared" ref="AD6:AD13" si="14">AB6-AC6</f>
        <v>-1688590.0069280639</v>
      </c>
      <c r="AE6" s="48">
        <f t="shared" ref="AE6:AE13" si="15">IFERROR(AB6/AC6,0)</f>
        <v>0.89863243587795583</v>
      </c>
      <c r="AF6" s="48">
        <f>SUMPRODUCT(AF7:AF8,AB7:AB8)/AB6</f>
        <v>-9.7588512075248102E-2</v>
      </c>
      <c r="AH6" s="42" t="s">
        <v>45</v>
      </c>
      <c r="AI6" s="43">
        <f>SUM(AI7:AI8)</f>
        <v>969700</v>
      </c>
      <c r="AJ6" s="43">
        <f>SUM(AJ7:AJ8)</f>
        <v>1092000</v>
      </c>
      <c r="AK6" s="43">
        <f>AI6-AJ6</f>
        <v>-122300</v>
      </c>
      <c r="AL6" s="45">
        <f>IFERROR(AI6/AJ6,0)</f>
        <v>0.88800366300366296</v>
      </c>
      <c r="AM6" s="45">
        <f>IFERROR(AI6/AI17-1,0)</f>
        <v>0.58111853905103539</v>
      </c>
      <c r="AO6" s="43">
        <f t="shared" ref="AO6:CX6" si="16">SUM(AO7:AO8)</f>
        <v>1160400</v>
      </c>
      <c r="AP6" s="43">
        <f>SUM(AP7:AP8)</f>
        <v>1393200</v>
      </c>
      <c r="AQ6" s="43">
        <f>AO6-AP6</f>
        <v>-232800</v>
      </c>
      <c r="AR6" s="45">
        <f>IFERROR(AO6/AP6,0)</f>
        <v>0.83290267011197239</v>
      </c>
      <c r="AS6" s="45">
        <f>IFERROR(AO6/AO17-1,0)</f>
        <v>0.21482412060301503</v>
      </c>
      <c r="AU6" s="43">
        <f t="shared" si="16"/>
        <v>1771300</v>
      </c>
      <c r="AV6" s="43">
        <f>SUM(AV7:AV8)</f>
        <v>2192500</v>
      </c>
      <c r="AW6" s="43">
        <f>AU6-AV6</f>
        <v>-421200</v>
      </c>
      <c r="AX6" s="45">
        <f>IFERROR(AU6/AV6,0)</f>
        <v>0.80789053591790194</v>
      </c>
      <c r="AY6" s="45">
        <f>IFERROR(AU6/AU17-1,0)</f>
        <v>0.24127540294323757</v>
      </c>
      <c r="BA6" s="43">
        <f t="shared" si="16"/>
        <v>1037300</v>
      </c>
      <c r="BB6" s="43">
        <f>SUM(BB7:BB8)</f>
        <v>1188800</v>
      </c>
      <c r="BC6" s="43">
        <f>BA6-BB6</f>
        <v>-151500</v>
      </c>
      <c r="BD6" s="45">
        <f>IFERROR(BA6/BB6,0)</f>
        <v>0.87256056527590853</v>
      </c>
      <c r="BE6" s="45">
        <f>IFERROR(BA6/BA17-1,0)</f>
        <v>6.3352127114300272E-2</v>
      </c>
      <c r="BG6" s="43">
        <f t="shared" si="16"/>
        <v>1056600</v>
      </c>
      <c r="BH6" s="43">
        <f>SUM(BH7:BH8)</f>
        <v>1136000</v>
      </c>
      <c r="BI6" s="43">
        <f>BG6-BH6</f>
        <v>-79400</v>
      </c>
      <c r="BJ6" s="45">
        <f>IFERROR(BG6/BH6,0)</f>
        <v>0.93010563380281686</v>
      </c>
      <c r="BK6" s="45">
        <f>IFERROR(BG6/BG17-1,0)</f>
        <v>0.44700082169268684</v>
      </c>
      <c r="BM6" s="43">
        <f t="shared" si="16"/>
        <v>1418100</v>
      </c>
      <c r="BN6" s="43">
        <f>SUM(BN7:BN8)</f>
        <v>1629700</v>
      </c>
      <c r="BO6" s="43">
        <f>BM6-BN6</f>
        <v>-211600</v>
      </c>
      <c r="BP6" s="45">
        <f>IFERROR(BM6/BN6,0)</f>
        <v>0.870160152175247</v>
      </c>
      <c r="BQ6" s="45">
        <f>IFERROR(BM6/BM17-1,0)</f>
        <v>7.9141617837303002E-2</v>
      </c>
      <c r="BS6" s="43">
        <f t="shared" si="16"/>
        <v>1242300</v>
      </c>
      <c r="BT6" s="43">
        <f>SUM(BT7:BT8)</f>
        <v>1344200</v>
      </c>
      <c r="BU6" s="43">
        <f>BS6-BT6</f>
        <v>-101900</v>
      </c>
      <c r="BV6" s="45">
        <f>IFERROR(BS6/BT6,0)</f>
        <v>0.92419282844814765</v>
      </c>
      <c r="BW6" s="45">
        <f>IFERROR(BS6/BS17-1,0)</f>
        <v>0.42498279421885754</v>
      </c>
      <c r="BY6" s="43">
        <f t="shared" si="16"/>
        <v>1112800</v>
      </c>
      <c r="BZ6" s="43">
        <f>SUM(BZ7:BZ8)</f>
        <v>1230900</v>
      </c>
      <c r="CA6" s="43">
        <f>BY6-BZ6</f>
        <v>-118100</v>
      </c>
      <c r="CB6" s="45">
        <f>IFERROR(BY6/BZ6,0)</f>
        <v>0.90405394426842145</v>
      </c>
      <c r="CC6" s="45">
        <f>IFERROR(BY6/BY17-1,0)</f>
        <v>-8.2075393879402769E-2</v>
      </c>
      <c r="CE6" s="43">
        <f t="shared" si="16"/>
        <v>1473100</v>
      </c>
      <c r="CF6" s="43">
        <f>SUM(CF7:CF8)</f>
        <v>1616900</v>
      </c>
      <c r="CG6" s="43">
        <f>CE6-CF6</f>
        <v>-143800</v>
      </c>
      <c r="CH6" s="45">
        <f>IFERROR(CE6/CF6,0)</f>
        <v>0.91106438246026344</v>
      </c>
      <c r="CI6" s="45">
        <f>IFERROR(CE6/CE17-1,0)</f>
        <v>0.23333891493636982</v>
      </c>
      <c r="CK6" s="47">
        <f t="shared" si="16"/>
        <v>807200</v>
      </c>
      <c r="CL6" s="47">
        <f>SUM(CL7:CL8)</f>
        <v>891738.28927680792</v>
      </c>
      <c r="CM6" s="47">
        <f>CK6-CL6</f>
        <v>-84538.289276807918</v>
      </c>
      <c r="CN6" s="60">
        <f>IFERROR(CK6/CL6,0)</f>
        <v>0.90519831850512134</v>
      </c>
      <c r="CO6" s="60">
        <f>IFERROR(CK6/CK17-1,0)</f>
        <v>-0.30641003608867501</v>
      </c>
      <c r="CP6" s="76"/>
      <c r="CQ6" s="47">
        <f t="shared" si="16"/>
        <v>1205100</v>
      </c>
      <c r="CR6" s="47">
        <f>SUM(CR7:CR8)</f>
        <v>1451036.1272727277</v>
      </c>
      <c r="CS6" s="47">
        <f>CQ6-CR6</f>
        <v>-245936.12727272767</v>
      </c>
      <c r="CT6" s="60">
        <f>IFERROR(CQ6/CR6,0)</f>
        <v>0.83050999030949491</v>
      </c>
      <c r="CU6" s="60">
        <f>IFERROR(CQ6/CQ17-1,0)</f>
        <v>-0.20873276428102427</v>
      </c>
      <c r="CV6" s="76"/>
      <c r="CW6" s="47">
        <f t="shared" si="16"/>
        <v>1715600</v>
      </c>
      <c r="CX6" s="47">
        <f t="shared" si="16"/>
        <v>1491115.590378528</v>
      </c>
      <c r="CY6" s="47">
        <f>CW6-CX6</f>
        <v>224484.409621472</v>
      </c>
      <c r="CZ6" s="60">
        <f>IFERROR(CW6/CX6,0)</f>
        <v>1.1505479595746735</v>
      </c>
      <c r="DA6" s="60">
        <f>IFERROR(CW6/CW17-1,0)</f>
        <v>-6.3639340683331547E-2</v>
      </c>
      <c r="DC6" s="46"/>
    </row>
    <row r="7" spans="1:107" s="58" customFormat="1" ht="15" customHeight="1" x14ac:dyDescent="0.2">
      <c r="A7" s="50"/>
      <c r="B7" s="51" t="s">
        <v>46</v>
      </c>
      <c r="C7" s="51"/>
      <c r="D7" s="52">
        <f t="shared" ref="D7:E13" si="17">AI7+AO7+AU7</f>
        <v>3023800</v>
      </c>
      <c r="E7" s="52">
        <f t="shared" si="17"/>
        <v>3399900</v>
      </c>
      <c r="F7" s="52">
        <f t="shared" si="5"/>
        <v>-376100</v>
      </c>
      <c r="G7" s="53">
        <f t="shared" si="6"/>
        <v>0.88937909938527604</v>
      </c>
      <c r="H7" s="54">
        <f t="shared" ref="H7:H13" si="18">IFERROR(D7/D18-1,0)</f>
        <v>0.32838378069674468</v>
      </c>
      <c r="I7" s="55"/>
      <c r="J7" s="52">
        <f t="shared" ref="J7:K13" si="19">BA7+BG7+BM7</f>
        <v>2632200</v>
      </c>
      <c r="K7" s="52">
        <f t="shared" si="19"/>
        <v>3074700</v>
      </c>
      <c r="L7" s="52">
        <f t="shared" si="7"/>
        <v>-442500</v>
      </c>
      <c r="M7" s="53">
        <f t="shared" si="8"/>
        <v>0.85608352034344815</v>
      </c>
      <c r="N7" s="53">
        <f>IFERROR(J7/J18-1,0)</f>
        <v>0.11803933228560504</v>
      </c>
      <c r="O7" s="55"/>
      <c r="P7" s="52">
        <f t="shared" ref="P7:Q13" si="20">BS7+BY7+CE7</f>
        <v>2823600</v>
      </c>
      <c r="Q7" s="52">
        <f t="shared" si="20"/>
        <v>3187400</v>
      </c>
      <c r="R7" s="52">
        <f t="shared" si="9"/>
        <v>-363800</v>
      </c>
      <c r="S7" s="53">
        <f t="shared" si="10"/>
        <v>0.88586308590073415</v>
      </c>
      <c r="T7" s="53">
        <f>IFERROR(P7/P18-1,0)</f>
        <v>0.16441915130520846</v>
      </c>
      <c r="U7" s="55"/>
      <c r="V7" s="56">
        <f t="shared" ref="V7:W13" si="21">CK7+CQ7+CW7</f>
        <v>3017300</v>
      </c>
      <c r="W7" s="52">
        <f t="shared" si="21"/>
        <v>3169379.2083147401</v>
      </c>
      <c r="X7" s="56">
        <f t="shared" si="11"/>
        <v>-152079.2083147401</v>
      </c>
      <c r="Y7" s="57">
        <f t="shared" si="12"/>
        <v>0.95201608948662053</v>
      </c>
      <c r="Z7" s="57">
        <f>IFERROR(V7/V18-1,0)</f>
        <v>-0.1139400346518662</v>
      </c>
      <c r="AA7" s="55"/>
      <c r="AB7" s="56">
        <f t="shared" ref="AB7:AB13" si="22">D7+J7+P7+V7</f>
        <v>11496900</v>
      </c>
      <c r="AC7" s="52">
        <f t="shared" si="13"/>
        <v>12831379.208314739</v>
      </c>
      <c r="AD7" s="56">
        <f t="shared" si="14"/>
        <v>-1334479.2083147392</v>
      </c>
      <c r="AE7" s="57">
        <f t="shared" si="15"/>
        <v>0.89599877093103164</v>
      </c>
      <c r="AF7" s="57">
        <f>IFERROR(AB7/AB18-1,0)</f>
        <v>9.904596206791072E-2</v>
      </c>
      <c r="AH7" s="51" t="s">
        <v>46</v>
      </c>
      <c r="AI7" s="52">
        <v>657400</v>
      </c>
      <c r="AJ7" s="52">
        <v>700600</v>
      </c>
      <c r="AK7" s="52">
        <f t="shared" ref="AK7:AK13" si="23">AI7-AJ7</f>
        <v>-43200</v>
      </c>
      <c r="AL7" s="54">
        <f t="shared" ref="AL7:AL13" si="24">IFERROR(AI7/AJ7,0)</f>
        <v>0.93833856694262063</v>
      </c>
      <c r="AM7" s="54">
        <f t="shared" ref="AM7:AM13" si="25">IFERROR(AI7/AI18-1,0)</f>
        <v>0.45861992456179279</v>
      </c>
      <c r="AO7" s="52">
        <v>987500</v>
      </c>
      <c r="AP7" s="52">
        <v>1110400</v>
      </c>
      <c r="AQ7" s="52">
        <f t="shared" ref="AQ7:AQ13" si="26">AO7-AP7</f>
        <v>-122900</v>
      </c>
      <c r="AR7" s="54">
        <f t="shared" ref="AR7:AR13" si="27">IFERROR(AO7/AP7,0)</f>
        <v>0.88931916426512969</v>
      </c>
      <c r="AS7" s="54">
        <f t="shared" ref="AS7:AS13" si="28">IFERROR(AO7/AO18-1,0)</f>
        <v>0.34280663584443838</v>
      </c>
      <c r="AU7" s="52">
        <v>1378900</v>
      </c>
      <c r="AV7" s="52">
        <v>1588900</v>
      </c>
      <c r="AW7" s="52">
        <f t="shared" ref="AW7:AW13" si="29">AU7-AV7</f>
        <v>-210000</v>
      </c>
      <c r="AX7" s="54">
        <f t="shared" ref="AX7:AX13" si="30">IFERROR(AU7/AV7,0)</f>
        <v>0.86783309207627923</v>
      </c>
      <c r="AY7" s="54">
        <f t="shared" ref="AY7:AY13" si="31">IFERROR(AU7/AU18-1,0)</f>
        <v>0.26481379563382856</v>
      </c>
      <c r="BA7" s="52">
        <v>760600</v>
      </c>
      <c r="BB7" s="52">
        <v>912100</v>
      </c>
      <c r="BC7" s="52">
        <f t="shared" ref="BC7:BC13" si="32">BA7-BB7</f>
        <v>-151500</v>
      </c>
      <c r="BD7" s="54">
        <f t="shared" ref="BD7:BD13" si="33">IFERROR(BA7/BB7,0)</f>
        <v>0.83389979168950767</v>
      </c>
      <c r="BE7" s="54">
        <f t="shared" ref="BE7:BE13" si="34">IFERROR(BA7/BA18-1,0)</f>
        <v>-9.5170116583392805E-2</v>
      </c>
      <c r="BG7" s="52">
        <v>737000</v>
      </c>
      <c r="BH7" s="52">
        <v>816400</v>
      </c>
      <c r="BI7" s="52">
        <f t="shared" ref="BI7:BI13" si="35">BG7-BH7</f>
        <v>-79400</v>
      </c>
      <c r="BJ7" s="54">
        <f t="shared" ref="BJ7:BJ13" si="36">IFERROR(BG7/BH7,0)</f>
        <v>0.90274375306222443</v>
      </c>
      <c r="BK7" s="54">
        <f t="shared" ref="BK7:BK13" si="37">IFERROR(BG7/BG18-1,0)</f>
        <v>0.33490309726498824</v>
      </c>
      <c r="BM7" s="52">
        <v>1134600</v>
      </c>
      <c r="BN7" s="52">
        <v>1346200</v>
      </c>
      <c r="BO7" s="52">
        <f t="shared" ref="BO7:BO13" si="38">BM7-BN7</f>
        <v>-211600</v>
      </c>
      <c r="BP7" s="54">
        <f t="shared" ref="BP7:BP13" si="39">IFERROR(BM7/BN7,0)</f>
        <v>0.8428168177091071</v>
      </c>
      <c r="BQ7" s="54">
        <f t="shared" ref="BQ7:BQ13" si="40">IFERROR(BM7/BM18-1,0)</f>
        <v>0.17990848585690511</v>
      </c>
      <c r="BS7" s="52">
        <v>989800</v>
      </c>
      <c r="BT7" s="52">
        <v>1091700</v>
      </c>
      <c r="BU7" s="52">
        <f t="shared" ref="BU7:BU13" si="41">BS7-BT7</f>
        <v>-101900</v>
      </c>
      <c r="BV7" s="54">
        <f t="shared" ref="BV7:BV13" si="42">IFERROR(BS7/BT7,0)</f>
        <v>0.90665933864614823</v>
      </c>
      <c r="BW7" s="54">
        <f t="shared" ref="BW7:BW13" si="43">IFERROR(BS7/BS18-1,0)</f>
        <v>0.39999999999999991</v>
      </c>
      <c r="BY7" s="52">
        <v>855100</v>
      </c>
      <c r="BZ7" s="52">
        <v>973200</v>
      </c>
      <c r="CA7" s="52">
        <f t="shared" ref="CA7:CA13" si="44">BY7-BZ7</f>
        <v>-118100</v>
      </c>
      <c r="CB7" s="54">
        <f t="shared" ref="CB7:CB13" si="45">IFERROR(BY7/BZ7,0)</f>
        <v>0.87864775996711875</v>
      </c>
      <c r="CC7" s="54">
        <f t="shared" ref="CC7:CC13" si="46">IFERROR(BY7/BY18-1,0)</f>
        <v>3.7742718446601931E-2</v>
      </c>
      <c r="CE7" s="52">
        <v>978700</v>
      </c>
      <c r="CF7" s="52">
        <v>1122500</v>
      </c>
      <c r="CG7" s="52">
        <f t="shared" ref="CG7:CG13" si="47">CE7-CF7</f>
        <v>-143800</v>
      </c>
      <c r="CH7" s="54">
        <f t="shared" ref="CH7:CH13" si="48">IFERROR(CE7/CF7,0)</f>
        <v>0.87189309576837415</v>
      </c>
      <c r="CI7" s="54">
        <f t="shared" ref="CI7:CI13" si="49">IFERROR(CE7/CE18-1,0)</f>
        <v>9.4865197449379046E-2</v>
      </c>
      <c r="CK7" s="56">
        <v>749800</v>
      </c>
      <c r="CL7" s="56">
        <v>834782.93398083735</v>
      </c>
      <c r="CM7" s="56">
        <f t="shared" ref="CM7:CM13" si="50">CK7-CL7</f>
        <v>-84982.933980837348</v>
      </c>
      <c r="CN7" s="77">
        <f t="shared" ref="CN7:CN13" si="51">IFERROR(CK7/CL7,0)</f>
        <v>0.89819756667092077</v>
      </c>
      <c r="CO7" s="77">
        <f t="shared" ref="CO7:CO13" si="52">IFERROR(CK7/CK18-1,0)</f>
        <v>-0.20714814423178596</v>
      </c>
      <c r="CP7" s="78"/>
      <c r="CQ7" s="56">
        <v>1046400</v>
      </c>
      <c r="CR7" s="56">
        <v>1259948.7209179173</v>
      </c>
      <c r="CS7" s="56">
        <f t="shared" ref="CS7:CS13" si="53">CQ7-CR7</f>
        <v>-213548.72091791732</v>
      </c>
      <c r="CT7" s="77">
        <f t="shared" ref="CT7:CT13" si="54">IFERROR(CQ7/CR7,0)</f>
        <v>0.83050999030949491</v>
      </c>
      <c r="CU7" s="77">
        <f t="shared" ref="CU7:CU13" si="55">IFERROR(CQ7/CQ18-1,0)</f>
        <v>-0.16899618805590855</v>
      </c>
      <c r="CV7" s="78"/>
      <c r="CW7" s="56">
        <v>1221100</v>
      </c>
      <c r="CX7" s="56">
        <v>1074647.5534159851</v>
      </c>
      <c r="CY7" s="56">
        <f t="shared" ref="CY7:CY13" si="56">CW7-CX7</f>
        <v>146452.44658401492</v>
      </c>
      <c r="CZ7" s="77">
        <f t="shared" ref="CZ7:CZ13" si="57">IFERROR(CW7/CX7,0)</f>
        <v>1.136279514263524</v>
      </c>
      <c r="DA7" s="77">
        <f t="shared" ref="DA7:DA13" si="58">IFERROR(CW7/CW18-1,0)</f>
        <v>1.7244251916028075E-2</v>
      </c>
      <c r="DC7" s="55"/>
    </row>
    <row r="8" spans="1:107" s="58" customFormat="1" ht="15" customHeight="1" x14ac:dyDescent="0.2">
      <c r="A8" s="50"/>
      <c r="B8" s="51" t="s">
        <v>47</v>
      </c>
      <c r="C8" s="51"/>
      <c r="D8" s="52">
        <f t="shared" si="17"/>
        <v>877600</v>
      </c>
      <c r="E8" s="52">
        <f t="shared" si="17"/>
        <v>1277800</v>
      </c>
      <c r="F8" s="52">
        <f t="shared" si="5"/>
        <v>-400200</v>
      </c>
      <c r="G8" s="53">
        <f t="shared" si="6"/>
        <v>0.68680544686179368</v>
      </c>
      <c r="H8" s="54">
        <f t="shared" si="18"/>
        <v>0.22024471635150178</v>
      </c>
      <c r="I8" s="55"/>
      <c r="J8" s="52">
        <f t="shared" si="19"/>
        <v>879800</v>
      </c>
      <c r="K8" s="52">
        <f t="shared" si="19"/>
        <v>879800</v>
      </c>
      <c r="L8" s="52">
        <f t="shared" si="7"/>
        <v>0</v>
      </c>
      <c r="M8" s="53">
        <f t="shared" si="8"/>
        <v>1</v>
      </c>
      <c r="N8" s="53">
        <f>IFERROR(J8/(J17)-1,0)</f>
        <v>-0.70865620239750982</v>
      </c>
      <c r="O8" s="55"/>
      <c r="P8" s="52">
        <f t="shared" si="20"/>
        <v>1004600</v>
      </c>
      <c r="Q8" s="52">
        <f t="shared" si="20"/>
        <v>1004600</v>
      </c>
      <c r="R8" s="52">
        <f t="shared" si="9"/>
        <v>0</v>
      </c>
      <c r="S8" s="53">
        <f t="shared" si="10"/>
        <v>1</v>
      </c>
      <c r="T8" s="53">
        <f>IFERROR(P8/(P17)-1,0)</f>
        <v>-0.69357938081439685</v>
      </c>
      <c r="U8" s="55"/>
      <c r="V8" s="56">
        <f t="shared" si="21"/>
        <v>710600</v>
      </c>
      <c r="W8" s="52">
        <f t="shared" si="21"/>
        <v>664510.79861332371</v>
      </c>
      <c r="X8" s="56">
        <f t="shared" si="11"/>
        <v>46089.201386676286</v>
      </c>
      <c r="Y8" s="57">
        <f t="shared" si="12"/>
        <v>1.0693580924235595</v>
      </c>
      <c r="Z8" s="57">
        <f>IFERROR(V8/(V17)-1,0)</f>
        <v>-0.84275282142066832</v>
      </c>
      <c r="AA8" s="55"/>
      <c r="AB8" s="56">
        <f t="shared" si="22"/>
        <v>3472600</v>
      </c>
      <c r="AC8" s="52">
        <f t="shared" si="13"/>
        <v>3826710.7986133238</v>
      </c>
      <c r="AD8" s="56">
        <f t="shared" si="14"/>
        <v>-354110.79861332383</v>
      </c>
      <c r="AE8" s="57">
        <f t="shared" si="15"/>
        <v>0.90746340205754716</v>
      </c>
      <c r="AF8" s="57">
        <f>IFERROR(AB8/(AB17)-1,0)</f>
        <v>-0.74859550561797761</v>
      </c>
      <c r="AH8" s="51" t="s">
        <v>47</v>
      </c>
      <c r="AI8" s="52">
        <v>312300</v>
      </c>
      <c r="AJ8" s="52">
        <v>391400</v>
      </c>
      <c r="AK8" s="52">
        <f t="shared" si="23"/>
        <v>-79100</v>
      </c>
      <c r="AL8" s="54">
        <f t="shared" si="24"/>
        <v>0.79790495656617266</v>
      </c>
      <c r="AM8" s="54">
        <f t="shared" si="25"/>
        <v>0.9206642066420665</v>
      </c>
      <c r="AO8" s="52">
        <v>172900</v>
      </c>
      <c r="AP8" s="52">
        <v>282800</v>
      </c>
      <c r="AQ8" s="52">
        <f t="shared" si="26"/>
        <v>-109900</v>
      </c>
      <c r="AR8" s="54">
        <f t="shared" si="27"/>
        <v>0.61138613861386137</v>
      </c>
      <c r="AS8" s="54">
        <f t="shared" si="28"/>
        <v>-0.2133757961783439</v>
      </c>
      <c r="AU8" s="52">
        <v>392400</v>
      </c>
      <c r="AV8" s="52">
        <v>603600</v>
      </c>
      <c r="AW8" s="52">
        <f t="shared" si="29"/>
        <v>-211200</v>
      </c>
      <c r="AX8" s="54">
        <f t="shared" si="30"/>
        <v>0.6500994035785288</v>
      </c>
      <c r="AY8" s="54">
        <f t="shared" si="31"/>
        <v>0.16508313539192399</v>
      </c>
      <c r="BA8" s="52">
        <v>276700</v>
      </c>
      <c r="BB8" s="52">
        <v>276700</v>
      </c>
      <c r="BC8" s="52">
        <f t="shared" si="32"/>
        <v>0</v>
      </c>
      <c r="BD8" s="54">
        <f t="shared" si="33"/>
        <v>1</v>
      </c>
      <c r="BE8" s="54">
        <f t="shared" si="34"/>
        <v>1.05114899925871</v>
      </c>
      <c r="BG8" s="52">
        <v>319600</v>
      </c>
      <c r="BH8" s="52">
        <v>319600</v>
      </c>
      <c r="BI8" s="52">
        <f t="shared" si="35"/>
        <v>0</v>
      </c>
      <c r="BJ8" s="54">
        <f t="shared" si="36"/>
        <v>1</v>
      </c>
      <c r="BK8" s="54">
        <f t="shared" si="37"/>
        <v>0.7944974733295902</v>
      </c>
      <c r="BM8" s="52">
        <v>283500</v>
      </c>
      <c r="BN8" s="52">
        <v>283500</v>
      </c>
      <c r="BO8" s="52">
        <f t="shared" si="38"/>
        <v>0</v>
      </c>
      <c r="BP8" s="54">
        <f t="shared" si="39"/>
        <v>1</v>
      </c>
      <c r="BQ8" s="54">
        <f t="shared" si="40"/>
        <v>-0.19574468085106378</v>
      </c>
      <c r="BS8" s="52">
        <v>252500</v>
      </c>
      <c r="BT8" s="52">
        <v>252500</v>
      </c>
      <c r="BU8" s="52">
        <f t="shared" si="41"/>
        <v>0</v>
      </c>
      <c r="BV8" s="54">
        <f t="shared" si="42"/>
        <v>1</v>
      </c>
      <c r="BW8" s="54">
        <f t="shared" si="43"/>
        <v>0.53216019417475735</v>
      </c>
      <c r="BY8" s="52">
        <v>257700</v>
      </c>
      <c r="BZ8" s="52">
        <v>257700</v>
      </c>
      <c r="CA8" s="52">
        <f t="shared" si="44"/>
        <v>0</v>
      </c>
      <c r="CB8" s="54">
        <f t="shared" si="45"/>
        <v>1</v>
      </c>
      <c r="CC8" s="54">
        <f t="shared" si="46"/>
        <v>-0.33633788308009271</v>
      </c>
      <c r="CE8" s="52">
        <v>494400</v>
      </c>
      <c r="CF8" s="52">
        <v>494400</v>
      </c>
      <c r="CG8" s="52">
        <f t="shared" si="47"/>
        <v>0</v>
      </c>
      <c r="CH8" s="54">
        <f t="shared" si="48"/>
        <v>1</v>
      </c>
      <c r="CI8" s="54">
        <f t="shared" si="49"/>
        <v>0.64525790349417633</v>
      </c>
      <c r="CK8" s="56">
        <v>57400</v>
      </c>
      <c r="CL8" s="56">
        <v>56955.355295970599</v>
      </c>
      <c r="CM8" s="56">
        <f t="shared" si="50"/>
        <v>444.6447040294006</v>
      </c>
      <c r="CN8" s="77">
        <f t="shared" si="51"/>
        <v>1.0078068989600502</v>
      </c>
      <c r="CO8" s="77">
        <f t="shared" si="52"/>
        <v>-0.73681797340669419</v>
      </c>
      <c r="CP8" s="78"/>
      <c r="CQ8" s="56">
        <v>158700</v>
      </c>
      <c r="CR8" s="56">
        <v>191087.40635481029</v>
      </c>
      <c r="CS8" s="56">
        <f t="shared" si="53"/>
        <v>-32387.406354810286</v>
      </c>
      <c r="CT8" s="77">
        <f t="shared" si="54"/>
        <v>0.83050999030949491</v>
      </c>
      <c r="CU8" s="77">
        <f t="shared" si="55"/>
        <v>-0.39840788476118272</v>
      </c>
      <c r="CV8" s="78"/>
      <c r="CW8" s="56">
        <v>494500</v>
      </c>
      <c r="CX8" s="56">
        <v>416468.03696254286</v>
      </c>
      <c r="CY8" s="56">
        <f t="shared" si="56"/>
        <v>78031.963037457142</v>
      </c>
      <c r="CZ8" s="77">
        <f t="shared" si="57"/>
        <v>1.187366030792119</v>
      </c>
      <c r="DA8" s="77">
        <f t="shared" si="58"/>
        <v>-0.21731560620449508</v>
      </c>
      <c r="DC8" s="55"/>
    </row>
    <row r="9" spans="1:107" s="49" customFormat="1" ht="15" customHeight="1" x14ac:dyDescent="0.2">
      <c r="A9" s="41"/>
      <c r="B9" s="42" t="s">
        <v>48</v>
      </c>
      <c r="C9" s="42"/>
      <c r="D9" s="43">
        <f t="shared" si="17"/>
        <v>3570800</v>
      </c>
      <c r="E9" s="43">
        <f t="shared" si="17"/>
        <v>2794500</v>
      </c>
      <c r="F9" s="43">
        <f t="shared" si="5"/>
        <v>776300</v>
      </c>
      <c r="G9" s="44">
        <f t="shared" si="6"/>
        <v>1.2777956700662014</v>
      </c>
      <c r="H9" s="45">
        <f t="shared" si="18"/>
        <v>0.72936846183649751</v>
      </c>
      <c r="I9" s="46"/>
      <c r="J9" s="43">
        <f t="shared" si="19"/>
        <v>2925400</v>
      </c>
      <c r="K9" s="43">
        <f t="shared" si="19"/>
        <v>2482900</v>
      </c>
      <c r="L9" s="43">
        <f t="shared" si="7"/>
        <v>442500</v>
      </c>
      <c r="M9" s="44">
        <f t="shared" si="8"/>
        <v>1.1782190180836924</v>
      </c>
      <c r="N9" s="44">
        <f>SUMPRODUCT(N10:N11,J10:J11)/J9</f>
        <v>-1.3539248180383386E-2</v>
      </c>
      <c r="O9" s="46"/>
      <c r="P9" s="43">
        <f t="shared" si="20"/>
        <v>2807200</v>
      </c>
      <c r="Q9" s="43">
        <f t="shared" si="20"/>
        <v>2807200</v>
      </c>
      <c r="R9" s="43">
        <f t="shared" si="9"/>
        <v>0</v>
      </c>
      <c r="S9" s="44">
        <f t="shared" si="10"/>
        <v>1</v>
      </c>
      <c r="T9" s="44">
        <f>SUMPRODUCT(T10:T11,P10:P11)/P9</f>
        <v>-0.13119624635231741</v>
      </c>
      <c r="U9" s="46"/>
      <c r="V9" s="47">
        <f t="shared" si="21"/>
        <v>3282800</v>
      </c>
      <c r="W9" s="43">
        <f t="shared" si="21"/>
        <v>3260879.0004083784</v>
      </c>
      <c r="X9" s="47">
        <f t="shared" si="11"/>
        <v>21920.99959162157</v>
      </c>
      <c r="Y9" s="48">
        <f t="shared" si="12"/>
        <v>1.0067224204237191</v>
      </c>
      <c r="Z9" s="48">
        <f>SUMPRODUCT(Z10:Z11,V10:V11)/V9</f>
        <v>-0.27302200151168737</v>
      </c>
      <c r="AA9" s="46"/>
      <c r="AB9" s="47">
        <f t="shared" si="22"/>
        <v>12586200</v>
      </c>
      <c r="AC9" s="43">
        <f t="shared" si="13"/>
        <v>11345479.000408377</v>
      </c>
      <c r="AD9" s="47">
        <f t="shared" si="14"/>
        <v>1240720.9995916225</v>
      </c>
      <c r="AE9" s="48">
        <f t="shared" si="15"/>
        <v>1.1093581857184667</v>
      </c>
      <c r="AF9" s="48">
        <f>SUMPRODUCT(AF10:AF11,AB10:AB11)/AB9</f>
        <v>-5.2567958376639086E-2</v>
      </c>
      <c r="AH9" s="42" t="s">
        <v>48</v>
      </c>
      <c r="AI9" s="43">
        <f>SUM(AI10:AI11)</f>
        <v>761800</v>
      </c>
      <c r="AJ9" s="43">
        <f>SUM(AJ10:AJ11)</f>
        <v>639500</v>
      </c>
      <c r="AK9" s="43">
        <f t="shared" si="23"/>
        <v>122300</v>
      </c>
      <c r="AL9" s="45">
        <f t="shared" si="24"/>
        <v>1.1912431587177483</v>
      </c>
      <c r="AM9" s="45">
        <f t="shared" si="25"/>
        <v>0.41624837330358799</v>
      </c>
      <c r="AO9" s="43">
        <f t="shared" ref="AO9:CX9" si="59">SUM(AO10:AO11)</f>
        <v>628600</v>
      </c>
      <c r="AP9" s="43">
        <f>SUM(AP10:AP11)</f>
        <v>395800</v>
      </c>
      <c r="AQ9" s="43">
        <f t="shared" si="26"/>
        <v>232800</v>
      </c>
      <c r="AR9" s="45">
        <f t="shared" si="27"/>
        <v>1.5881758463870641</v>
      </c>
      <c r="AS9" s="45">
        <f t="shared" si="28"/>
        <v>0.4322169059011165</v>
      </c>
      <c r="AU9" s="43">
        <f t="shared" si="59"/>
        <v>2180400</v>
      </c>
      <c r="AV9" s="43">
        <f>SUM(AV10:AV11)</f>
        <v>1759200</v>
      </c>
      <c r="AW9" s="43">
        <f t="shared" si="29"/>
        <v>421200</v>
      </c>
      <c r="AX9" s="45">
        <f t="shared" si="30"/>
        <v>1.2394270122783084</v>
      </c>
      <c r="AY9" s="45">
        <f t="shared" si="31"/>
        <v>1.0040441176470587</v>
      </c>
      <c r="BA9" s="43">
        <f t="shared" si="59"/>
        <v>693200</v>
      </c>
      <c r="BB9" s="43">
        <f>SUM(BB10:BB11)</f>
        <v>541700</v>
      </c>
      <c r="BC9" s="43">
        <f t="shared" si="32"/>
        <v>151500</v>
      </c>
      <c r="BD9" s="45">
        <f t="shared" si="33"/>
        <v>1.2796750969171129</v>
      </c>
      <c r="BE9" s="45">
        <f t="shared" si="34"/>
        <v>0.7334333583395849</v>
      </c>
      <c r="BG9" s="43">
        <f t="shared" si="59"/>
        <v>884100</v>
      </c>
      <c r="BH9" s="43">
        <f>SUM(BH10:BH11)</f>
        <v>804700</v>
      </c>
      <c r="BI9" s="43">
        <f t="shared" si="35"/>
        <v>79400</v>
      </c>
      <c r="BJ9" s="45">
        <f t="shared" si="36"/>
        <v>1.0986703119174848</v>
      </c>
      <c r="BK9" s="45">
        <f t="shared" si="37"/>
        <v>0.30052956751985871</v>
      </c>
      <c r="BM9" s="43">
        <f t="shared" si="59"/>
        <v>1348100</v>
      </c>
      <c r="BN9" s="43">
        <f>SUM(BN10:BN11)</f>
        <v>1136500</v>
      </c>
      <c r="BO9" s="43">
        <f t="shared" si="38"/>
        <v>211600</v>
      </c>
      <c r="BP9" s="45">
        <f t="shared" si="39"/>
        <v>1.1861856577210734</v>
      </c>
      <c r="BQ9" s="45">
        <f t="shared" si="40"/>
        <v>0.55597876269621427</v>
      </c>
      <c r="BS9" s="43">
        <f t="shared" si="59"/>
        <v>1014600</v>
      </c>
      <c r="BT9" s="43">
        <f>SUM(BT10:BT11)</f>
        <v>1014600</v>
      </c>
      <c r="BU9" s="43">
        <f t="shared" si="41"/>
        <v>0</v>
      </c>
      <c r="BV9" s="45">
        <f t="shared" si="42"/>
        <v>1</v>
      </c>
      <c r="BW9" s="45">
        <f t="shared" si="43"/>
        <v>0.316124010896355</v>
      </c>
      <c r="BY9" s="43">
        <f t="shared" si="59"/>
        <v>750900</v>
      </c>
      <c r="BZ9" s="43">
        <f>SUM(BZ10:BZ11)</f>
        <v>750900</v>
      </c>
      <c r="CA9" s="43">
        <f t="shared" si="44"/>
        <v>0</v>
      </c>
      <c r="CB9" s="45">
        <f t="shared" si="45"/>
        <v>1</v>
      </c>
      <c r="CC9" s="45">
        <f t="shared" si="46"/>
        <v>0.98650793650793656</v>
      </c>
      <c r="CE9" s="43">
        <f t="shared" si="59"/>
        <v>1041700</v>
      </c>
      <c r="CF9" s="43">
        <f>SUM(CF10:CF11)</f>
        <v>1041700</v>
      </c>
      <c r="CG9" s="43">
        <f t="shared" si="47"/>
        <v>0</v>
      </c>
      <c r="CH9" s="45">
        <f t="shared" si="48"/>
        <v>1</v>
      </c>
      <c r="CI9" s="45">
        <f t="shared" si="49"/>
        <v>0.18026285973260814</v>
      </c>
      <c r="CK9" s="47">
        <f t="shared" si="59"/>
        <v>957100</v>
      </c>
      <c r="CL9" s="47">
        <f>SUM(CL10:CL11)</f>
        <v>843850.19690546999</v>
      </c>
      <c r="CM9" s="47">
        <f t="shared" si="50"/>
        <v>113249.80309453001</v>
      </c>
      <c r="CN9" s="60">
        <f t="shared" si="51"/>
        <v>1.1342060516307688</v>
      </c>
      <c r="CO9" s="60">
        <f t="shared" si="52"/>
        <v>0.30715651461349358</v>
      </c>
      <c r="CP9" s="76"/>
      <c r="CQ9" s="47">
        <f t="shared" si="59"/>
        <v>1401600</v>
      </c>
      <c r="CR9" s="47">
        <f>SUM(CR10:CR11)</f>
        <v>1475807.4224132232</v>
      </c>
      <c r="CS9" s="47">
        <f t="shared" si="53"/>
        <v>-74207.42241322319</v>
      </c>
      <c r="CT9" s="60">
        <f t="shared" si="54"/>
        <v>0.9497174080532268</v>
      </c>
      <c r="CU9" s="60">
        <f t="shared" si="55"/>
        <v>0.45018106570098282</v>
      </c>
      <c r="CV9" s="76"/>
      <c r="CW9" s="47">
        <f t="shared" si="59"/>
        <v>924100</v>
      </c>
      <c r="CX9" s="47">
        <f t="shared" si="59"/>
        <v>941221.38108968525</v>
      </c>
      <c r="CY9" s="47">
        <f t="shared" si="56"/>
        <v>-17121.381089685252</v>
      </c>
      <c r="CZ9" s="60">
        <f t="shared" si="57"/>
        <v>0.98180940060045896</v>
      </c>
      <c r="DA9" s="60">
        <f t="shared" si="58"/>
        <v>0.16458727158160058</v>
      </c>
      <c r="DC9" s="46"/>
    </row>
    <row r="10" spans="1:107" s="58" customFormat="1" ht="15" customHeight="1" x14ac:dyDescent="0.2">
      <c r="A10" s="50"/>
      <c r="B10" s="51" t="s">
        <v>46</v>
      </c>
      <c r="C10" s="51"/>
      <c r="D10" s="52">
        <f t="shared" si="17"/>
        <v>1678300</v>
      </c>
      <c r="E10" s="52">
        <f t="shared" si="17"/>
        <v>2075100</v>
      </c>
      <c r="F10" s="52">
        <f t="shared" si="5"/>
        <v>-396800</v>
      </c>
      <c r="G10" s="53">
        <f t="shared" si="6"/>
        <v>0.80878029974459065</v>
      </c>
      <c r="H10" s="54">
        <f t="shared" si="18"/>
        <v>0.10487162606978284</v>
      </c>
      <c r="I10" s="55"/>
      <c r="J10" s="52">
        <f t="shared" si="19"/>
        <v>2116700</v>
      </c>
      <c r="K10" s="52">
        <f t="shared" si="19"/>
        <v>2120300</v>
      </c>
      <c r="L10" s="52">
        <f t="shared" si="7"/>
        <v>-3600</v>
      </c>
      <c r="M10" s="53">
        <f t="shared" si="8"/>
        <v>0.99830212705749188</v>
      </c>
      <c r="N10" s="53">
        <f>IFERROR(J10/J18-1,0)</f>
        <v>-0.10092171770802361</v>
      </c>
      <c r="O10" s="55"/>
      <c r="P10" s="52">
        <f t="shared" si="20"/>
        <v>2225500</v>
      </c>
      <c r="Q10" s="52">
        <f t="shared" si="20"/>
        <v>2225500</v>
      </c>
      <c r="R10" s="52">
        <f t="shared" si="9"/>
        <v>0</v>
      </c>
      <c r="S10" s="53">
        <f t="shared" si="10"/>
        <v>1</v>
      </c>
      <c r="T10" s="53">
        <f>IFERROR(P10/P18-1,0)</f>
        <v>-8.2230195059590061E-2</v>
      </c>
      <c r="U10" s="55"/>
      <c r="V10" s="56">
        <f t="shared" si="21"/>
        <v>2435400</v>
      </c>
      <c r="W10" s="52">
        <f t="shared" si="21"/>
        <v>2425224.3847515695</v>
      </c>
      <c r="X10" s="56">
        <f t="shared" si="11"/>
        <v>10175.61524843052</v>
      </c>
      <c r="Y10" s="57">
        <f t="shared" si="12"/>
        <v>1.0041957417682295</v>
      </c>
      <c r="Z10" s="59">
        <f>IFERROR(V10/V18-1,0)</f>
        <v>-0.28482072064135322</v>
      </c>
      <c r="AA10" s="55"/>
      <c r="AB10" s="56">
        <f t="shared" si="22"/>
        <v>8455900</v>
      </c>
      <c r="AC10" s="52">
        <f t="shared" si="13"/>
        <v>8846124.3847515695</v>
      </c>
      <c r="AD10" s="56">
        <f t="shared" si="14"/>
        <v>-390224.38475156948</v>
      </c>
      <c r="AE10" s="57">
        <f t="shared" si="15"/>
        <v>0.95588753133245385</v>
      </c>
      <c r="AF10" s="59">
        <f>IFERROR(AB10/AB18-1,0)</f>
        <v>-0.19165838176812477</v>
      </c>
      <c r="AH10" s="51" t="s">
        <v>46</v>
      </c>
      <c r="AI10" s="52">
        <v>296100</v>
      </c>
      <c r="AJ10" s="52">
        <v>418000</v>
      </c>
      <c r="AK10" s="52">
        <f t="shared" si="23"/>
        <v>-121900</v>
      </c>
      <c r="AL10" s="54">
        <f t="shared" si="24"/>
        <v>0.70837320574162677</v>
      </c>
      <c r="AM10" s="54">
        <f t="shared" si="25"/>
        <v>-5.3388746803069043E-2</v>
      </c>
      <c r="AO10" s="52">
        <v>392500</v>
      </c>
      <c r="AP10" s="52">
        <v>325200</v>
      </c>
      <c r="AQ10" s="52">
        <f t="shared" si="26"/>
        <v>67300</v>
      </c>
      <c r="AR10" s="54">
        <f t="shared" si="27"/>
        <v>1.2069495694956949</v>
      </c>
      <c r="AS10" s="54">
        <f t="shared" si="28"/>
        <v>0.24840966921119589</v>
      </c>
      <c r="AU10" s="52">
        <v>989700</v>
      </c>
      <c r="AV10" s="52">
        <v>1331900</v>
      </c>
      <c r="AW10" s="52">
        <f t="shared" si="29"/>
        <v>-342200</v>
      </c>
      <c r="AX10" s="54">
        <f t="shared" si="30"/>
        <v>0.74307380433966519</v>
      </c>
      <c r="AY10" s="54">
        <f t="shared" si="31"/>
        <v>0.10977797712491588</v>
      </c>
      <c r="BA10" s="52">
        <v>501800</v>
      </c>
      <c r="BB10" s="52">
        <v>389500</v>
      </c>
      <c r="BC10" s="52">
        <f t="shared" si="32"/>
        <v>112300</v>
      </c>
      <c r="BD10" s="54">
        <f t="shared" si="33"/>
        <v>1.2883183568677792</v>
      </c>
      <c r="BE10" s="54">
        <f t="shared" si="34"/>
        <v>0.76939351198871653</v>
      </c>
      <c r="BG10" s="52">
        <v>576000</v>
      </c>
      <c r="BH10" s="52">
        <v>719800</v>
      </c>
      <c r="BI10" s="52">
        <f t="shared" si="35"/>
        <v>-143800</v>
      </c>
      <c r="BJ10" s="54">
        <f t="shared" si="36"/>
        <v>0.80022228396776884</v>
      </c>
      <c r="BK10" s="54">
        <f t="shared" si="37"/>
        <v>-6.7252974650802155E-3</v>
      </c>
      <c r="BM10" s="52">
        <v>1038900</v>
      </c>
      <c r="BN10" s="52">
        <v>1011000</v>
      </c>
      <c r="BO10" s="52">
        <f t="shared" si="38"/>
        <v>27900</v>
      </c>
      <c r="BP10" s="54">
        <f t="shared" si="39"/>
        <v>1.0275964391691395</v>
      </c>
      <c r="BQ10" s="54">
        <f t="shared" si="40"/>
        <v>0.38390835220460895</v>
      </c>
      <c r="BS10" s="52">
        <v>775400</v>
      </c>
      <c r="BT10" s="52">
        <v>775400</v>
      </c>
      <c r="BU10" s="52">
        <f t="shared" si="41"/>
        <v>0</v>
      </c>
      <c r="BV10" s="54">
        <f t="shared" si="42"/>
        <v>1</v>
      </c>
      <c r="BW10" s="54">
        <f t="shared" si="43"/>
        <v>0.5446215139442232</v>
      </c>
      <c r="BY10" s="52">
        <v>668800</v>
      </c>
      <c r="BZ10" s="52">
        <v>668800</v>
      </c>
      <c r="CA10" s="52">
        <f t="shared" si="44"/>
        <v>0</v>
      </c>
      <c r="CB10" s="54">
        <f t="shared" si="45"/>
        <v>1</v>
      </c>
      <c r="CC10" s="54">
        <f t="shared" si="46"/>
        <v>1.1117777076097255</v>
      </c>
      <c r="CE10" s="52">
        <v>781300</v>
      </c>
      <c r="CF10" s="52">
        <v>781300</v>
      </c>
      <c r="CG10" s="52">
        <f t="shared" si="47"/>
        <v>0</v>
      </c>
      <c r="CH10" s="54">
        <f t="shared" si="48"/>
        <v>1</v>
      </c>
      <c r="CI10" s="54">
        <f t="shared" si="49"/>
        <v>0.14008463446665687</v>
      </c>
      <c r="CK10" s="56">
        <v>684400</v>
      </c>
      <c r="CL10" s="56">
        <v>603417.69382729463</v>
      </c>
      <c r="CM10" s="56">
        <f t="shared" si="50"/>
        <v>80982.306172705372</v>
      </c>
      <c r="CN10" s="77">
        <f t="shared" si="51"/>
        <v>1.1342060516307688</v>
      </c>
      <c r="CO10" s="77">
        <f t="shared" si="52"/>
        <v>0.70418326693227096</v>
      </c>
      <c r="CP10" s="78"/>
      <c r="CQ10" s="56">
        <v>1114700</v>
      </c>
      <c r="CR10" s="56">
        <v>1173717.5611900827</v>
      </c>
      <c r="CS10" s="56">
        <f t="shared" si="53"/>
        <v>-59017.561190082692</v>
      </c>
      <c r="CT10" s="77">
        <f t="shared" si="54"/>
        <v>0.9497174080532268</v>
      </c>
      <c r="CU10" s="77">
        <f t="shared" si="55"/>
        <v>0.37498458122610101</v>
      </c>
      <c r="CV10" s="78"/>
      <c r="CW10" s="56">
        <v>636300</v>
      </c>
      <c r="CX10" s="56">
        <v>648089.12973419193</v>
      </c>
      <c r="CY10" s="56">
        <f t="shared" si="56"/>
        <v>-11789.129734191927</v>
      </c>
      <c r="CZ10" s="77">
        <f t="shared" si="57"/>
        <v>0.98180940060045885</v>
      </c>
      <c r="DA10" s="77">
        <f t="shared" si="58"/>
        <v>0.20238095238095233</v>
      </c>
      <c r="DC10" s="55"/>
    </row>
    <row r="11" spans="1:107" s="58" customFormat="1" ht="15" customHeight="1" x14ac:dyDescent="0.2">
      <c r="A11" s="50"/>
      <c r="B11" s="51" t="s">
        <v>47</v>
      </c>
      <c r="C11" s="51"/>
      <c r="D11" s="52">
        <f t="shared" si="17"/>
        <v>1892500</v>
      </c>
      <c r="E11" s="52">
        <f t="shared" si="17"/>
        <v>719400</v>
      </c>
      <c r="F11" s="52">
        <f t="shared" si="5"/>
        <v>1173100</v>
      </c>
      <c r="G11" s="53">
        <f t="shared" si="6"/>
        <v>2.6306644425910481</v>
      </c>
      <c r="H11" s="54">
        <f t="shared" si="18"/>
        <v>2.4673873213631365</v>
      </c>
      <c r="I11" s="55"/>
      <c r="J11" s="52">
        <f t="shared" si="19"/>
        <v>808700</v>
      </c>
      <c r="K11" s="52">
        <f t="shared" si="19"/>
        <v>362600</v>
      </c>
      <c r="L11" s="52">
        <f t="shared" si="7"/>
        <v>446100</v>
      </c>
      <c r="M11" s="53">
        <f t="shared" si="8"/>
        <v>2.2302813017098733</v>
      </c>
      <c r="N11" s="53">
        <f>IFERROR(J11/J19-1,0)</f>
        <v>0.21517655897821197</v>
      </c>
      <c r="O11" s="55"/>
      <c r="P11" s="52">
        <f t="shared" si="20"/>
        <v>581700</v>
      </c>
      <c r="Q11" s="52">
        <f t="shared" si="20"/>
        <v>581700</v>
      </c>
      <c r="R11" s="52">
        <f t="shared" si="9"/>
        <v>0</v>
      </c>
      <c r="S11" s="53">
        <f t="shared" si="10"/>
        <v>1</v>
      </c>
      <c r="T11" s="53">
        <f>IFERROR(P11/P19-1,0)</f>
        <v>-0.31853327085285843</v>
      </c>
      <c r="U11" s="55"/>
      <c r="V11" s="56">
        <f t="shared" si="21"/>
        <v>847400</v>
      </c>
      <c r="W11" s="52">
        <f t="shared" si="21"/>
        <v>835654.61565680942</v>
      </c>
      <c r="X11" s="56">
        <f t="shared" si="11"/>
        <v>11745.384343190584</v>
      </c>
      <c r="Y11" s="57">
        <f t="shared" si="12"/>
        <v>1.0140553096017533</v>
      </c>
      <c r="Z11" s="57">
        <f>IFERROR(V11/V19-1,0)</f>
        <v>-0.2391128670198438</v>
      </c>
      <c r="AA11" s="55"/>
      <c r="AB11" s="56">
        <f t="shared" si="22"/>
        <v>4130300</v>
      </c>
      <c r="AC11" s="52">
        <f t="shared" si="13"/>
        <v>2499354.6156568094</v>
      </c>
      <c r="AD11" s="56">
        <f t="shared" si="14"/>
        <v>1630945.3843431906</v>
      </c>
      <c r="AE11" s="57">
        <f t="shared" si="15"/>
        <v>1.6525466110836744</v>
      </c>
      <c r="AF11" s="57">
        <f>IFERROR(AB11/AB19-1,0)</f>
        <v>0.23218973747016713</v>
      </c>
      <c r="AH11" s="51" t="s">
        <v>47</v>
      </c>
      <c r="AI11" s="52">
        <v>465700</v>
      </c>
      <c r="AJ11" s="52">
        <v>221500</v>
      </c>
      <c r="AK11" s="52">
        <f t="shared" si="23"/>
        <v>244200</v>
      </c>
      <c r="AL11" s="54">
        <f t="shared" si="24"/>
        <v>2.1024830699774268</v>
      </c>
      <c r="AM11" s="54">
        <f t="shared" si="25"/>
        <v>1.0688582852065749</v>
      </c>
      <c r="AO11" s="52">
        <v>236100</v>
      </c>
      <c r="AP11" s="52">
        <v>70600</v>
      </c>
      <c r="AQ11" s="52">
        <f t="shared" si="26"/>
        <v>165500</v>
      </c>
      <c r="AR11" s="54">
        <f t="shared" si="27"/>
        <v>3.3441926345609065</v>
      </c>
      <c r="AS11" s="54">
        <f t="shared" si="28"/>
        <v>0.89638554216867461</v>
      </c>
      <c r="AU11" s="52">
        <v>1190700</v>
      </c>
      <c r="AV11" s="52">
        <v>427300</v>
      </c>
      <c r="AW11" s="52">
        <f t="shared" si="29"/>
        <v>763400</v>
      </c>
      <c r="AX11" s="54">
        <f t="shared" si="30"/>
        <v>2.7865668148841563</v>
      </c>
      <c r="AY11" s="54">
        <f t="shared" si="31"/>
        <v>5.068807339449541</v>
      </c>
      <c r="BA11" s="52">
        <v>191400</v>
      </c>
      <c r="BB11" s="52">
        <v>152200</v>
      </c>
      <c r="BC11" s="52">
        <f t="shared" si="32"/>
        <v>39200</v>
      </c>
      <c r="BD11" s="54">
        <f t="shared" si="33"/>
        <v>1.2575558475689881</v>
      </c>
      <c r="BE11" s="54">
        <f t="shared" si="34"/>
        <v>0.64574376612209794</v>
      </c>
      <c r="BG11" s="52">
        <v>308100</v>
      </c>
      <c r="BH11" s="52">
        <v>84900</v>
      </c>
      <c r="BI11" s="52">
        <f t="shared" si="35"/>
        <v>223200</v>
      </c>
      <c r="BJ11" s="54">
        <f t="shared" si="36"/>
        <v>3.6289752650176679</v>
      </c>
      <c r="BK11" s="54">
        <f t="shared" si="37"/>
        <v>2.084084084084084</v>
      </c>
      <c r="BM11" s="52">
        <v>309200</v>
      </c>
      <c r="BN11" s="52">
        <v>125500</v>
      </c>
      <c r="BO11" s="52">
        <f t="shared" si="38"/>
        <v>183700</v>
      </c>
      <c r="BP11" s="54">
        <f t="shared" si="39"/>
        <v>2.4637450199203186</v>
      </c>
      <c r="BQ11" s="54">
        <f t="shared" si="40"/>
        <v>1.6724286949006051</v>
      </c>
      <c r="BS11" s="52">
        <v>239200</v>
      </c>
      <c r="BT11" s="52">
        <v>239200</v>
      </c>
      <c r="BU11" s="52">
        <f t="shared" si="41"/>
        <v>0</v>
      </c>
      <c r="BV11" s="54">
        <f t="shared" si="42"/>
        <v>1</v>
      </c>
      <c r="BW11" s="54">
        <f t="shared" si="43"/>
        <v>-0.11044998140572704</v>
      </c>
      <c r="BY11" s="52">
        <v>82100</v>
      </c>
      <c r="BZ11" s="52">
        <v>82100</v>
      </c>
      <c r="CA11" s="52">
        <f t="shared" si="44"/>
        <v>0</v>
      </c>
      <c r="CB11" s="54">
        <f t="shared" si="45"/>
        <v>1</v>
      </c>
      <c r="CC11" s="54">
        <f t="shared" si="46"/>
        <v>0.33931484502446985</v>
      </c>
      <c r="CE11" s="52">
        <v>260400</v>
      </c>
      <c r="CF11" s="52">
        <v>260400</v>
      </c>
      <c r="CG11" s="52">
        <f t="shared" si="47"/>
        <v>0</v>
      </c>
      <c r="CH11" s="54">
        <f t="shared" si="48"/>
        <v>1</v>
      </c>
      <c r="CI11" s="54">
        <f t="shared" si="49"/>
        <v>0.31981753674607205</v>
      </c>
      <c r="CK11" s="56">
        <v>272700</v>
      </c>
      <c r="CL11" s="56">
        <v>240432.50307817542</v>
      </c>
      <c r="CM11" s="56">
        <f t="shared" si="50"/>
        <v>32267.496921824582</v>
      </c>
      <c r="CN11" s="77">
        <f t="shared" si="51"/>
        <v>1.1342060516307688</v>
      </c>
      <c r="CO11" s="77">
        <f t="shared" si="52"/>
        <v>-0.17513611615245006</v>
      </c>
      <c r="CP11" s="78"/>
      <c r="CQ11" s="56">
        <v>286900</v>
      </c>
      <c r="CR11" s="56">
        <v>302089.8612231405</v>
      </c>
      <c r="CS11" s="56">
        <f t="shared" si="53"/>
        <v>-15189.861223140499</v>
      </c>
      <c r="CT11" s="77">
        <f t="shared" si="54"/>
        <v>0.94971740805322691</v>
      </c>
      <c r="CU11" s="77">
        <f t="shared" si="55"/>
        <v>0.84146341463414642</v>
      </c>
      <c r="CV11" s="78"/>
      <c r="CW11" s="56">
        <v>287800</v>
      </c>
      <c r="CX11" s="56">
        <v>293132.25135549338</v>
      </c>
      <c r="CY11" s="56">
        <f t="shared" si="56"/>
        <v>-5332.251355493383</v>
      </c>
      <c r="CZ11" s="77">
        <f t="shared" si="57"/>
        <v>0.98180940060045885</v>
      </c>
      <c r="DA11" s="77">
        <f t="shared" si="58"/>
        <v>8.8914112750662078E-2</v>
      </c>
      <c r="DC11" s="55"/>
    </row>
    <row r="12" spans="1:107" s="49" customFormat="1" ht="15" customHeight="1" thickBot="1" x14ac:dyDescent="0.25">
      <c r="A12" s="41"/>
      <c r="B12" s="42" t="s">
        <v>49</v>
      </c>
      <c r="C12" s="42"/>
      <c r="D12" s="43">
        <f t="shared" si="17"/>
        <v>1138300</v>
      </c>
      <c r="E12" s="43">
        <f t="shared" si="17"/>
        <v>1138300</v>
      </c>
      <c r="F12" s="43">
        <f t="shared" si="5"/>
        <v>0</v>
      </c>
      <c r="G12" s="44">
        <f t="shared" si="6"/>
        <v>1</v>
      </c>
      <c r="H12" s="45">
        <f t="shared" si="18"/>
        <v>0.45098789037603559</v>
      </c>
      <c r="I12" s="46"/>
      <c r="J12" s="43">
        <f t="shared" si="19"/>
        <v>949000</v>
      </c>
      <c r="K12" s="43">
        <f t="shared" si="19"/>
        <v>949000</v>
      </c>
      <c r="L12" s="43">
        <f t="shared" si="7"/>
        <v>0</v>
      </c>
      <c r="M12" s="44">
        <f t="shared" si="8"/>
        <v>1</v>
      </c>
      <c r="N12" s="45">
        <f t="shared" ref="N12" si="60">IFERROR(J12/J23-1,0)</f>
        <v>0.42364236423642354</v>
      </c>
      <c r="O12" s="46"/>
      <c r="P12" s="43">
        <f t="shared" si="20"/>
        <v>1740200</v>
      </c>
      <c r="Q12" s="43">
        <f t="shared" si="20"/>
        <v>1376400</v>
      </c>
      <c r="R12" s="43">
        <f t="shared" si="9"/>
        <v>363800</v>
      </c>
      <c r="S12" s="44">
        <f t="shared" si="10"/>
        <v>1.2643126997965708</v>
      </c>
      <c r="T12" s="45">
        <f t="shared" ref="T12" si="61">IFERROR(P12/P23-1,0)</f>
        <v>1.1315531602155806</v>
      </c>
      <c r="U12" s="46"/>
      <c r="V12" s="47">
        <f t="shared" si="21"/>
        <v>1140300</v>
      </c>
      <c r="W12" s="43">
        <f t="shared" si="21"/>
        <v>991331.01231864281</v>
      </c>
      <c r="X12" s="47">
        <f t="shared" si="11"/>
        <v>148968.98768135719</v>
      </c>
      <c r="Y12" s="48">
        <f t="shared" si="12"/>
        <v>1.150271691120538</v>
      </c>
      <c r="Z12" s="60">
        <f t="shared" ref="Z12" si="62">IFERROR(V12/V23-1,0)</f>
        <v>0.44360045575389284</v>
      </c>
      <c r="AA12" s="46"/>
      <c r="AB12" s="47">
        <f t="shared" si="22"/>
        <v>4967800</v>
      </c>
      <c r="AC12" s="43">
        <f t="shared" si="13"/>
        <v>4455031.0123186428</v>
      </c>
      <c r="AD12" s="47">
        <f t="shared" si="14"/>
        <v>512768.98768135719</v>
      </c>
      <c r="AE12" s="48">
        <f t="shared" si="15"/>
        <v>1.1150988593038962</v>
      </c>
      <c r="AF12" s="60">
        <f t="shared" ref="AF12" si="63">IFERROR(AB12/AB23-1,0)</f>
        <v>0.62484463923595213</v>
      </c>
      <c r="AH12" s="42" t="s">
        <v>49</v>
      </c>
      <c r="AI12" s="43">
        <v>209800</v>
      </c>
      <c r="AJ12" s="43">
        <v>209800</v>
      </c>
      <c r="AK12" s="43">
        <f t="shared" si="23"/>
        <v>0</v>
      </c>
      <c r="AL12" s="45">
        <f t="shared" si="24"/>
        <v>1</v>
      </c>
      <c r="AM12" s="45">
        <f t="shared" si="25"/>
        <v>0.59422492401215798</v>
      </c>
      <c r="AO12" s="43">
        <v>353800</v>
      </c>
      <c r="AP12" s="43">
        <v>353800</v>
      </c>
      <c r="AQ12" s="43">
        <f t="shared" si="26"/>
        <v>0</v>
      </c>
      <c r="AR12" s="45">
        <f t="shared" si="27"/>
        <v>1</v>
      </c>
      <c r="AS12" s="45">
        <f t="shared" si="28"/>
        <v>0.69688249400479618</v>
      </c>
      <c r="AU12" s="43">
        <v>574700</v>
      </c>
      <c r="AV12" s="43">
        <v>574700</v>
      </c>
      <c r="AW12" s="43">
        <f t="shared" si="29"/>
        <v>0</v>
      </c>
      <c r="AX12" s="45">
        <f t="shared" si="30"/>
        <v>1</v>
      </c>
      <c r="AY12" s="45">
        <f t="shared" si="31"/>
        <v>0.29320432043204314</v>
      </c>
      <c r="BA12" s="43">
        <v>187800</v>
      </c>
      <c r="BB12" s="43">
        <v>187800</v>
      </c>
      <c r="BC12" s="43">
        <f t="shared" si="32"/>
        <v>0</v>
      </c>
      <c r="BD12" s="45">
        <f t="shared" si="33"/>
        <v>1</v>
      </c>
      <c r="BE12" s="45">
        <f t="shared" si="34"/>
        <v>0.95828988529718462</v>
      </c>
      <c r="BG12" s="43">
        <v>269600</v>
      </c>
      <c r="BH12" s="43">
        <v>269600</v>
      </c>
      <c r="BI12" s="43">
        <f t="shared" si="35"/>
        <v>0</v>
      </c>
      <c r="BJ12" s="45">
        <f t="shared" si="36"/>
        <v>1</v>
      </c>
      <c r="BK12" s="45">
        <f t="shared" si="37"/>
        <v>0.31384015594541914</v>
      </c>
      <c r="BM12" s="43">
        <v>491600</v>
      </c>
      <c r="BN12" s="43">
        <v>491600</v>
      </c>
      <c r="BO12" s="43">
        <f t="shared" si="38"/>
        <v>0</v>
      </c>
      <c r="BP12" s="45">
        <f t="shared" si="39"/>
        <v>1</v>
      </c>
      <c r="BQ12" s="45">
        <f t="shared" si="40"/>
        <v>0.34500683994528036</v>
      </c>
      <c r="BS12" s="43">
        <v>510600</v>
      </c>
      <c r="BT12" s="43">
        <v>408700</v>
      </c>
      <c r="BU12" s="43">
        <f t="shared" si="41"/>
        <v>101900</v>
      </c>
      <c r="BV12" s="45">
        <f t="shared" si="42"/>
        <v>1.2493271348177146</v>
      </c>
      <c r="BW12" s="45">
        <f t="shared" si="43"/>
        <v>2.8161434977578477</v>
      </c>
      <c r="BY12" s="43">
        <v>539200</v>
      </c>
      <c r="BZ12" s="43">
        <v>421100</v>
      </c>
      <c r="CA12" s="43">
        <f t="shared" si="44"/>
        <v>118100</v>
      </c>
      <c r="CB12" s="45">
        <f t="shared" si="45"/>
        <v>1.2804559487057705</v>
      </c>
      <c r="CC12" s="45">
        <f t="shared" si="46"/>
        <v>1.027830011282437</v>
      </c>
      <c r="CE12" s="43">
        <v>690400</v>
      </c>
      <c r="CF12" s="43">
        <v>546600</v>
      </c>
      <c r="CG12" s="43">
        <f t="shared" si="47"/>
        <v>143800</v>
      </c>
      <c r="CH12" s="45">
        <f t="shared" si="48"/>
        <v>1.2630808635199415</v>
      </c>
      <c r="CI12" s="45">
        <f t="shared" si="49"/>
        <v>0.65682745380369578</v>
      </c>
      <c r="CK12" s="47">
        <v>521400</v>
      </c>
      <c r="CL12" s="47">
        <v>422070.22006814601</v>
      </c>
      <c r="CM12" s="47">
        <f t="shared" si="50"/>
        <v>99329.779931853991</v>
      </c>
      <c r="CN12" s="60">
        <f t="shared" si="51"/>
        <v>1.2353394653520369</v>
      </c>
      <c r="CO12" s="60">
        <f t="shared" si="52"/>
        <v>0.9057017543859649</v>
      </c>
      <c r="CP12" s="76"/>
      <c r="CQ12" s="47">
        <v>225800</v>
      </c>
      <c r="CR12" s="47">
        <v>261968.93892995146</v>
      </c>
      <c r="CS12" s="47">
        <f t="shared" si="53"/>
        <v>-36168.938929951459</v>
      </c>
      <c r="CT12" s="60">
        <f t="shared" si="54"/>
        <v>0.8619342465649229</v>
      </c>
      <c r="CU12" s="60">
        <f t="shared" si="55"/>
        <v>0.49437458636664466</v>
      </c>
      <c r="CV12" s="76"/>
      <c r="CW12" s="47">
        <v>393100</v>
      </c>
      <c r="CX12" s="47">
        <v>307291.85332054523</v>
      </c>
      <c r="CY12" s="47">
        <f t="shared" si="56"/>
        <v>85808.146679454774</v>
      </c>
      <c r="CZ12" s="60">
        <f t="shared" si="57"/>
        <v>1.2792399009353033</v>
      </c>
      <c r="DA12" s="60">
        <f t="shared" si="58"/>
        <v>7.6396495071193948E-2</v>
      </c>
      <c r="DC12" s="46"/>
    </row>
    <row r="13" spans="1:107" s="49" customFormat="1" ht="15" customHeight="1" x14ac:dyDescent="0.2">
      <c r="A13" s="61"/>
      <c r="B13" s="62" t="s">
        <v>62</v>
      </c>
      <c r="C13" s="63"/>
      <c r="D13" s="64">
        <f t="shared" si="17"/>
        <v>8610500</v>
      </c>
      <c r="E13" s="64">
        <f t="shared" si="17"/>
        <v>8610500</v>
      </c>
      <c r="F13" s="64">
        <f t="shared" si="5"/>
        <v>0</v>
      </c>
      <c r="G13" s="65">
        <f t="shared" si="6"/>
        <v>1</v>
      </c>
      <c r="H13" s="65">
        <f t="shared" si="18"/>
        <v>0.47318984396386532</v>
      </c>
      <c r="I13" s="66"/>
      <c r="J13" s="64">
        <f t="shared" si="19"/>
        <v>7386400</v>
      </c>
      <c r="K13" s="64">
        <f t="shared" si="19"/>
        <v>7386400</v>
      </c>
      <c r="L13" s="64">
        <f t="shared" si="7"/>
        <v>0</v>
      </c>
      <c r="M13" s="65">
        <f t="shared" si="8"/>
        <v>1</v>
      </c>
      <c r="N13" s="65">
        <f>IFERROR(J13/J24-1,0)</f>
        <v>0.31138925876608958</v>
      </c>
      <c r="O13" s="66"/>
      <c r="P13" s="64">
        <f t="shared" si="20"/>
        <v>8375600</v>
      </c>
      <c r="Q13" s="64">
        <f t="shared" si="20"/>
        <v>8375600</v>
      </c>
      <c r="R13" s="64">
        <f t="shared" si="9"/>
        <v>0</v>
      </c>
      <c r="S13" s="65">
        <f t="shared" si="10"/>
        <v>1</v>
      </c>
      <c r="T13" s="65">
        <f>IFERROR(P13/P24-1,0)</f>
        <v>0.36713241055105761</v>
      </c>
      <c r="U13" s="66"/>
      <c r="V13" s="67">
        <f t="shared" si="21"/>
        <v>8151000</v>
      </c>
      <c r="W13" s="64">
        <f t="shared" si="21"/>
        <v>8086100.0196550842</v>
      </c>
      <c r="X13" s="67">
        <f t="shared" si="11"/>
        <v>64899.980344915763</v>
      </c>
      <c r="Y13" s="68">
        <f t="shared" si="12"/>
        <v>1.0080261164451543</v>
      </c>
      <c r="Z13" s="68">
        <f>IFERROR(V13/V24-1,0)</f>
        <v>4.4852648985399535E-2</v>
      </c>
      <c r="AA13" s="66"/>
      <c r="AB13" s="67">
        <f t="shared" si="22"/>
        <v>32523500</v>
      </c>
      <c r="AC13" s="64">
        <f t="shared" si="13"/>
        <v>32458600.019655086</v>
      </c>
      <c r="AD13" s="67">
        <f t="shared" si="14"/>
        <v>64899.9803449139</v>
      </c>
      <c r="AE13" s="68">
        <f t="shared" si="15"/>
        <v>1.0019994694874583</v>
      </c>
      <c r="AF13" s="68">
        <f>IFERROR(AB13/AB24-1,0)</f>
        <v>0.28021082630054162</v>
      </c>
      <c r="AH13" s="62" t="s">
        <v>62</v>
      </c>
      <c r="AI13" s="64">
        <f>AI6+AI9+AI12</f>
        <v>1941300</v>
      </c>
      <c r="AJ13" s="64">
        <f>AJ6+AJ9+AJ12</f>
        <v>1941300</v>
      </c>
      <c r="AK13" s="64">
        <f t="shared" si="23"/>
        <v>0</v>
      </c>
      <c r="AL13" s="65">
        <f t="shared" si="24"/>
        <v>1</v>
      </c>
      <c r="AM13" s="65">
        <f t="shared" si="25"/>
        <v>0.51333021515434996</v>
      </c>
      <c r="AO13" s="64">
        <f t="shared" ref="AO13:CX13" si="64">AO6+AO9+AO12</f>
        <v>2142800</v>
      </c>
      <c r="AP13" s="64">
        <f>AP6+AP9+AP12</f>
        <v>2142800</v>
      </c>
      <c r="AQ13" s="64">
        <f t="shared" si="26"/>
        <v>0</v>
      </c>
      <c r="AR13" s="65">
        <f t="shared" si="27"/>
        <v>1</v>
      </c>
      <c r="AS13" s="65">
        <f t="shared" si="28"/>
        <v>0.33707724946961193</v>
      </c>
      <c r="AU13" s="64">
        <f t="shared" si="64"/>
        <v>4526400</v>
      </c>
      <c r="AV13" s="64">
        <f>AV6+AV9+AV12</f>
        <v>4526400</v>
      </c>
      <c r="AW13" s="64">
        <f t="shared" si="29"/>
        <v>0</v>
      </c>
      <c r="AX13" s="65">
        <f t="shared" si="30"/>
        <v>1</v>
      </c>
      <c r="AY13" s="65">
        <f t="shared" si="31"/>
        <v>0.5294992228154356</v>
      </c>
      <c r="BA13" s="64">
        <f t="shared" si="64"/>
        <v>1918300</v>
      </c>
      <c r="BB13" s="64">
        <f>BB6+BB9+BB12</f>
        <v>1918300</v>
      </c>
      <c r="BC13" s="64">
        <f t="shared" si="32"/>
        <v>0</v>
      </c>
      <c r="BD13" s="65">
        <f t="shared" si="33"/>
        <v>1</v>
      </c>
      <c r="BE13" s="65">
        <f t="shared" si="34"/>
        <v>0.30381295453000745</v>
      </c>
      <c r="BG13" s="64">
        <f t="shared" si="64"/>
        <v>2210300</v>
      </c>
      <c r="BH13" s="64">
        <f>BH6+BH9+BH12</f>
        <v>2210300</v>
      </c>
      <c r="BI13" s="64">
        <f t="shared" si="35"/>
        <v>0</v>
      </c>
      <c r="BJ13" s="65">
        <f t="shared" si="36"/>
        <v>1</v>
      </c>
      <c r="BK13" s="65">
        <f t="shared" si="37"/>
        <v>0.36843734522040616</v>
      </c>
      <c r="BM13" s="64">
        <f t="shared" si="64"/>
        <v>3257800</v>
      </c>
      <c r="BN13" s="64">
        <f>BN6+BN9+BN12</f>
        <v>3257800</v>
      </c>
      <c r="BO13" s="64">
        <f t="shared" si="38"/>
        <v>0</v>
      </c>
      <c r="BP13" s="65">
        <f t="shared" si="39"/>
        <v>1</v>
      </c>
      <c r="BQ13" s="65">
        <f t="shared" si="40"/>
        <v>0.27957580518460334</v>
      </c>
      <c r="BS13" s="64">
        <f t="shared" si="64"/>
        <v>2767500</v>
      </c>
      <c r="BT13" s="64">
        <f>BT6+BT9+BT12</f>
        <v>2767500</v>
      </c>
      <c r="BU13" s="64">
        <f t="shared" si="41"/>
        <v>0</v>
      </c>
      <c r="BV13" s="65">
        <f t="shared" si="42"/>
        <v>1</v>
      </c>
      <c r="BW13" s="65">
        <f t="shared" si="43"/>
        <v>0.55783844638333813</v>
      </c>
      <c r="BY13" s="64">
        <f t="shared" si="64"/>
        <v>2402900</v>
      </c>
      <c r="BZ13" s="64">
        <f>BZ6+BZ9+BZ12</f>
        <v>2402900</v>
      </c>
      <c r="CA13" s="64">
        <f t="shared" si="44"/>
        <v>0</v>
      </c>
      <c r="CB13" s="65">
        <f t="shared" si="45"/>
        <v>1</v>
      </c>
      <c r="CC13" s="65">
        <f t="shared" si="46"/>
        <v>0.29452645189096005</v>
      </c>
      <c r="CE13" s="64">
        <f t="shared" si="64"/>
        <v>3205200</v>
      </c>
      <c r="CF13" s="64">
        <f>CF6+CF9+CF12</f>
        <v>3205200</v>
      </c>
      <c r="CG13" s="64">
        <f t="shared" si="47"/>
        <v>0</v>
      </c>
      <c r="CH13" s="65">
        <f t="shared" si="48"/>
        <v>1</v>
      </c>
      <c r="CI13" s="65">
        <f t="shared" si="49"/>
        <v>0.28531900388980236</v>
      </c>
      <c r="CK13" s="67">
        <f t="shared" si="64"/>
        <v>2285700</v>
      </c>
      <c r="CL13" s="67">
        <f>CL6+CL9+CL12</f>
        <v>2157658.706250424</v>
      </c>
      <c r="CM13" s="67">
        <f t="shared" si="50"/>
        <v>128041.29374957597</v>
      </c>
      <c r="CN13" s="68">
        <f t="shared" si="51"/>
        <v>1.05934270020493</v>
      </c>
      <c r="CO13" s="68">
        <f t="shared" si="52"/>
        <v>5.3512168141592875E-2</v>
      </c>
      <c r="CP13" s="76"/>
      <c r="CQ13" s="67">
        <f t="shared" si="64"/>
        <v>2832500</v>
      </c>
      <c r="CR13" s="67">
        <f>CR6+CR9+CR12</f>
        <v>3188812.4886159021</v>
      </c>
      <c r="CS13" s="67">
        <f t="shared" si="53"/>
        <v>-356312.48861590214</v>
      </c>
      <c r="CT13" s="68">
        <f t="shared" si="54"/>
        <v>0.88826169933542909</v>
      </c>
      <c r="CU13" s="68">
        <f t="shared" si="55"/>
        <v>7.2672877376353862E-2</v>
      </c>
      <c r="CV13" s="76"/>
      <c r="CW13" s="67">
        <f t="shared" si="64"/>
        <v>3032800</v>
      </c>
      <c r="CX13" s="67">
        <f t="shared" si="64"/>
        <v>2739628.8247887581</v>
      </c>
      <c r="CY13" s="67">
        <f t="shared" si="56"/>
        <v>293171.17521124193</v>
      </c>
      <c r="CZ13" s="68">
        <f t="shared" si="57"/>
        <v>1.1070112756000248</v>
      </c>
      <c r="DA13" s="68">
        <f t="shared" si="58"/>
        <v>1.4009161122070291E-2</v>
      </c>
      <c r="DC13" s="66"/>
    </row>
    <row r="14" spans="1:107" ht="24.95" customHeight="1" x14ac:dyDescent="0.2"/>
    <row r="15" spans="1:107" ht="15" customHeight="1" x14ac:dyDescent="0.2">
      <c r="A15" s="30">
        <v>2021</v>
      </c>
      <c r="B15" s="32" t="s">
        <v>51</v>
      </c>
      <c r="C15" s="33"/>
      <c r="D15" s="69" t="s">
        <v>63</v>
      </c>
      <c r="E15" s="35" t="str">
        <f>D15</f>
        <v>Q1 2021</v>
      </c>
      <c r="F15" s="35" t="str">
        <f t="shared" ref="F15:H15" si="65">E15</f>
        <v>Q1 2021</v>
      </c>
      <c r="G15" s="35" t="str">
        <f t="shared" si="65"/>
        <v>Q1 2021</v>
      </c>
      <c r="H15" s="35" t="str">
        <f t="shared" si="65"/>
        <v>Q1 2021</v>
      </c>
      <c r="I15" s="36"/>
      <c r="J15" s="34" t="str">
        <f>"Q2 "&amp;RIGHT(D15,4)</f>
        <v>Q2 2021</v>
      </c>
      <c r="K15" s="35" t="str">
        <f>J15</f>
        <v>Q2 2021</v>
      </c>
      <c r="L15" s="35" t="str">
        <f t="shared" ref="L15:N15" si="66">K15</f>
        <v>Q2 2021</v>
      </c>
      <c r="M15" s="35" t="str">
        <f t="shared" si="66"/>
        <v>Q2 2021</v>
      </c>
      <c r="N15" s="35" t="str">
        <f t="shared" si="66"/>
        <v>Q2 2021</v>
      </c>
      <c r="O15" s="36"/>
      <c r="P15" s="34" t="str">
        <f>"Q3 "&amp;RIGHT(J15,4)</f>
        <v>Q3 2021</v>
      </c>
      <c r="Q15" s="35" t="str">
        <f>P15</f>
        <v>Q3 2021</v>
      </c>
      <c r="R15" s="35" t="str">
        <f t="shared" ref="R15:T15" si="67">Q15</f>
        <v>Q3 2021</v>
      </c>
      <c r="S15" s="35" t="str">
        <f t="shared" si="67"/>
        <v>Q3 2021</v>
      </c>
      <c r="T15" s="35" t="str">
        <f t="shared" si="67"/>
        <v>Q3 2021</v>
      </c>
      <c r="U15" s="36"/>
      <c r="V15" s="34" t="str">
        <f>"Q4 "&amp;RIGHT(P15,4)</f>
        <v>Q4 2021</v>
      </c>
      <c r="W15" s="35" t="str">
        <f>V15</f>
        <v>Q4 2021</v>
      </c>
      <c r="X15" s="35" t="str">
        <f t="shared" ref="X15:Z15" si="68">W15</f>
        <v>Q4 2021</v>
      </c>
      <c r="Y15" s="35" t="str">
        <f t="shared" si="68"/>
        <v>Q4 2021</v>
      </c>
      <c r="Z15" s="35" t="str">
        <f t="shared" si="68"/>
        <v>Q4 2021</v>
      </c>
      <c r="AA15" s="36"/>
      <c r="AB15" s="34" t="s">
        <v>64</v>
      </c>
      <c r="AC15" s="35" t="str">
        <f>AB15</f>
        <v>FY 2021</v>
      </c>
      <c r="AD15" s="35" t="str">
        <f t="shared" ref="AD15:AF15" si="69">AC15</f>
        <v>FY 2021</v>
      </c>
      <c r="AE15" s="35" t="str">
        <f t="shared" si="69"/>
        <v>FY 2021</v>
      </c>
      <c r="AF15" s="35" t="str">
        <f t="shared" si="69"/>
        <v>FY 2021</v>
      </c>
      <c r="AH15" s="32" t="s">
        <v>51</v>
      </c>
      <c r="AI15" s="34">
        <v>44197</v>
      </c>
      <c r="AJ15" s="34"/>
      <c r="AK15" s="34"/>
      <c r="AL15" s="34"/>
      <c r="AM15" s="34"/>
      <c r="AO15" s="34">
        <f>EOMONTH(AI15,0)+1</f>
        <v>44228</v>
      </c>
      <c r="AP15" s="34"/>
      <c r="AQ15" s="34"/>
      <c r="AR15" s="34"/>
      <c r="AS15" s="34"/>
      <c r="AU15" s="34">
        <f>EOMONTH(AO15,0)+1</f>
        <v>44256</v>
      </c>
      <c r="AV15" s="34"/>
      <c r="AW15" s="34"/>
      <c r="AX15" s="34"/>
      <c r="AY15" s="34"/>
      <c r="BA15" s="34">
        <f>EOMONTH(AU15,0)+1</f>
        <v>44287</v>
      </c>
      <c r="BB15" s="34"/>
      <c r="BC15" s="34"/>
      <c r="BD15" s="34"/>
      <c r="BE15" s="34"/>
      <c r="BG15" s="34">
        <f>EOMONTH(BA15,0)+1</f>
        <v>44317</v>
      </c>
      <c r="BH15" s="34"/>
      <c r="BI15" s="34"/>
      <c r="BJ15" s="34"/>
      <c r="BK15" s="34"/>
      <c r="BM15" s="34">
        <f>EOMONTH(BG15,0)+1</f>
        <v>44348</v>
      </c>
      <c r="BN15" s="34"/>
      <c r="BO15" s="34"/>
      <c r="BP15" s="34"/>
      <c r="BQ15" s="34"/>
      <c r="BS15" s="34">
        <f>EOMONTH(BM15,0)+1</f>
        <v>44378</v>
      </c>
      <c r="BT15" s="34"/>
      <c r="BU15" s="34"/>
      <c r="BV15" s="34"/>
      <c r="BW15" s="34"/>
      <c r="BY15" s="34">
        <f>EOMONTH(BS15,0)+1</f>
        <v>44409</v>
      </c>
      <c r="BZ15" s="34"/>
      <c r="CA15" s="34"/>
      <c r="CB15" s="34"/>
      <c r="CC15" s="34"/>
      <c r="CE15" s="34">
        <f>EOMONTH(BY15,0)+1</f>
        <v>44440</v>
      </c>
      <c r="CF15" s="34"/>
      <c r="CG15" s="34"/>
      <c r="CH15" s="34"/>
      <c r="CI15" s="34"/>
      <c r="CK15" s="34">
        <f>EOMONTH(CE15,0)+1</f>
        <v>44470</v>
      </c>
      <c r="CL15" s="34"/>
      <c r="CM15" s="34"/>
      <c r="CN15" s="34"/>
      <c r="CO15" s="34"/>
      <c r="CQ15" s="34">
        <f>EOMONTH(CK15,0)+1</f>
        <v>44501</v>
      </c>
      <c r="CR15" s="34"/>
      <c r="CS15" s="34"/>
      <c r="CT15" s="34"/>
      <c r="CU15" s="34"/>
      <c r="CW15" s="34">
        <f>EOMONTH(CQ15,0)+1</f>
        <v>44531</v>
      </c>
      <c r="CX15" s="34"/>
      <c r="CY15" s="34"/>
      <c r="CZ15" s="34"/>
      <c r="DA15" s="34"/>
      <c r="DC15" s="36"/>
    </row>
    <row r="16" spans="1:107" ht="15" hidden="1" customHeight="1" outlineLevel="1" x14ac:dyDescent="0.2">
      <c r="B16" s="37" t="s">
        <v>60</v>
      </c>
      <c r="C16" s="38"/>
      <c r="D16" s="39" t="s">
        <v>41</v>
      </c>
      <c r="E16" s="39" t="s">
        <v>71</v>
      </c>
      <c r="F16" s="39" t="s">
        <v>43</v>
      </c>
      <c r="G16" s="39" t="s">
        <v>44</v>
      </c>
      <c r="H16" s="39" t="s">
        <v>61</v>
      </c>
      <c r="I16" s="40"/>
      <c r="J16" s="39" t="s">
        <v>41</v>
      </c>
      <c r="K16" s="39" t="s">
        <v>71</v>
      </c>
      <c r="L16" s="39" t="s">
        <v>43</v>
      </c>
      <c r="M16" s="39" t="s">
        <v>44</v>
      </c>
      <c r="N16" s="39" t="s">
        <v>61</v>
      </c>
      <c r="O16" s="40"/>
      <c r="P16" s="39" t="s">
        <v>41</v>
      </c>
      <c r="Q16" s="39" t="s">
        <v>71</v>
      </c>
      <c r="R16" s="39" t="s">
        <v>43</v>
      </c>
      <c r="S16" s="39" t="s">
        <v>44</v>
      </c>
      <c r="T16" s="39" t="s">
        <v>61</v>
      </c>
      <c r="U16" s="40"/>
      <c r="V16" s="39" t="s">
        <v>41</v>
      </c>
      <c r="W16" s="39" t="s">
        <v>71</v>
      </c>
      <c r="X16" s="39" t="s">
        <v>43</v>
      </c>
      <c r="Y16" s="39" t="s">
        <v>44</v>
      </c>
      <c r="Z16" s="39" t="s">
        <v>61</v>
      </c>
      <c r="AA16" s="40"/>
      <c r="AB16" s="39" t="s">
        <v>41</v>
      </c>
      <c r="AC16" s="39" t="s">
        <v>71</v>
      </c>
      <c r="AD16" s="39" t="s">
        <v>43</v>
      </c>
      <c r="AE16" s="39" t="s">
        <v>44</v>
      </c>
      <c r="AF16" s="39" t="s">
        <v>61</v>
      </c>
      <c r="AH16" s="37" t="s">
        <v>60</v>
      </c>
      <c r="AI16" s="39" t="s">
        <v>41</v>
      </c>
      <c r="AJ16" s="39" t="s">
        <v>71</v>
      </c>
      <c r="AK16" s="39" t="s">
        <v>43</v>
      </c>
      <c r="AL16" s="39" t="s">
        <v>44</v>
      </c>
      <c r="AM16" s="39" t="s">
        <v>61</v>
      </c>
      <c r="AO16" s="39" t="s">
        <v>41</v>
      </c>
      <c r="AP16" s="39" t="s">
        <v>71</v>
      </c>
      <c r="AQ16" s="39" t="s">
        <v>43</v>
      </c>
      <c r="AR16" s="39" t="s">
        <v>44</v>
      </c>
      <c r="AS16" s="39" t="s">
        <v>61</v>
      </c>
      <c r="AU16" s="39" t="s">
        <v>41</v>
      </c>
      <c r="AV16" s="39" t="s">
        <v>71</v>
      </c>
      <c r="AW16" s="39" t="s">
        <v>43</v>
      </c>
      <c r="AX16" s="39" t="s">
        <v>44</v>
      </c>
      <c r="AY16" s="39" t="s">
        <v>61</v>
      </c>
      <c r="BA16" s="39" t="s">
        <v>41</v>
      </c>
      <c r="BB16" s="39" t="s">
        <v>71</v>
      </c>
      <c r="BC16" s="39" t="s">
        <v>43</v>
      </c>
      <c r="BD16" s="39" t="s">
        <v>44</v>
      </c>
      <c r="BE16" s="39" t="s">
        <v>61</v>
      </c>
      <c r="BG16" s="39" t="s">
        <v>41</v>
      </c>
      <c r="BH16" s="39" t="s">
        <v>71</v>
      </c>
      <c r="BI16" s="39" t="s">
        <v>43</v>
      </c>
      <c r="BJ16" s="39" t="s">
        <v>44</v>
      </c>
      <c r="BK16" s="39" t="s">
        <v>61</v>
      </c>
      <c r="BM16" s="39" t="s">
        <v>41</v>
      </c>
      <c r="BN16" s="39" t="s">
        <v>71</v>
      </c>
      <c r="BO16" s="39" t="s">
        <v>43</v>
      </c>
      <c r="BP16" s="39" t="s">
        <v>44</v>
      </c>
      <c r="BQ16" s="39" t="s">
        <v>61</v>
      </c>
      <c r="BS16" s="39" t="s">
        <v>41</v>
      </c>
      <c r="BT16" s="39" t="s">
        <v>71</v>
      </c>
      <c r="BU16" s="39" t="s">
        <v>43</v>
      </c>
      <c r="BV16" s="39" t="s">
        <v>44</v>
      </c>
      <c r="BW16" s="39" t="s">
        <v>61</v>
      </c>
      <c r="BY16" s="39" t="s">
        <v>41</v>
      </c>
      <c r="BZ16" s="39" t="s">
        <v>71</v>
      </c>
      <c r="CA16" s="39" t="s">
        <v>43</v>
      </c>
      <c r="CB16" s="39" t="s">
        <v>44</v>
      </c>
      <c r="CC16" s="39" t="s">
        <v>61</v>
      </c>
      <c r="CE16" s="39" t="s">
        <v>41</v>
      </c>
      <c r="CF16" s="39" t="s">
        <v>71</v>
      </c>
      <c r="CG16" s="39" t="s">
        <v>43</v>
      </c>
      <c r="CH16" s="39" t="s">
        <v>44</v>
      </c>
      <c r="CI16" s="39" t="s">
        <v>61</v>
      </c>
      <c r="CK16" s="39" t="s">
        <v>41</v>
      </c>
      <c r="CL16" s="39" t="s">
        <v>71</v>
      </c>
      <c r="CM16" s="39" t="s">
        <v>43</v>
      </c>
      <c r="CN16" s="39" t="s">
        <v>44</v>
      </c>
      <c r="CO16" s="39" t="s">
        <v>61</v>
      </c>
      <c r="CQ16" s="39" t="s">
        <v>41</v>
      </c>
      <c r="CR16" s="39" t="s">
        <v>71</v>
      </c>
      <c r="CS16" s="39" t="s">
        <v>43</v>
      </c>
      <c r="CT16" s="39" t="s">
        <v>44</v>
      </c>
      <c r="CU16" s="39" t="s">
        <v>61</v>
      </c>
      <c r="CW16" s="39" t="s">
        <v>41</v>
      </c>
      <c r="CX16" s="39" t="s">
        <v>71</v>
      </c>
      <c r="CY16" s="39" t="s">
        <v>43</v>
      </c>
      <c r="CZ16" s="39" t="s">
        <v>44</v>
      </c>
      <c r="DA16" s="39" t="s">
        <v>61</v>
      </c>
      <c r="DC16" s="40"/>
    </row>
    <row r="17" spans="1:107" s="49" customFormat="1" ht="15" hidden="1" customHeight="1" outlineLevel="1" x14ac:dyDescent="0.2">
      <c r="A17" s="41"/>
      <c r="B17" s="42" t="s">
        <v>45</v>
      </c>
      <c r="D17" s="43">
        <f>AI17+AO17+AU17</f>
        <v>2995500</v>
      </c>
      <c r="E17" s="43">
        <f>AJ17+AP17+AV17</f>
        <v>2995500</v>
      </c>
      <c r="F17" s="43">
        <f t="shared" ref="F17:F24" si="70">D17-E17</f>
        <v>0</v>
      </c>
      <c r="G17" s="44">
        <f t="shared" ref="G17:G24" si="71">IFERROR(D17/E17,0)</f>
        <v>1</v>
      </c>
      <c r="H17" s="45">
        <f>IFERROR(D17/D28-1,0)</f>
        <v>9.8383720380215589E-2</v>
      </c>
      <c r="I17" s="46"/>
      <c r="J17" s="43">
        <f>BA17+BG17+BM17</f>
        <v>3019800</v>
      </c>
      <c r="K17" s="43">
        <f>BB17+BH17+BN17</f>
        <v>3019800</v>
      </c>
      <c r="L17" s="43">
        <f t="shared" ref="L17:L24" si="72">J17-K17</f>
        <v>0</v>
      </c>
      <c r="M17" s="44">
        <f t="shared" ref="M17:M24" si="73">IFERROR(J17/K17,0)</f>
        <v>1</v>
      </c>
      <c r="N17" s="44">
        <f>SUMPRODUCT(N18:N19,J18:J19)/J17</f>
        <v>-0.10435610574615201</v>
      </c>
      <c r="O17" s="46"/>
      <c r="P17" s="43">
        <f>BS17+BY17+CE17</f>
        <v>3278500</v>
      </c>
      <c r="Q17" s="43">
        <f>BT17+BZ17+CF17</f>
        <v>3278500</v>
      </c>
      <c r="R17" s="43">
        <f t="shared" ref="R17:R24" si="74">P17-Q17</f>
        <v>0</v>
      </c>
      <c r="S17" s="44">
        <f t="shared" ref="S17:S24" si="75">IFERROR(P17/Q17,0)</f>
        <v>1</v>
      </c>
      <c r="T17" s="44">
        <f>SUMPRODUCT(T18:T19,P18:P19)/P17</f>
        <v>-0.1831865511574495</v>
      </c>
      <c r="U17" s="46"/>
      <c r="V17" s="43">
        <f>CK17+CQ17+CW17</f>
        <v>4519000</v>
      </c>
      <c r="W17" s="43">
        <f>CL17+CR17+CX17</f>
        <v>4519000</v>
      </c>
      <c r="X17" s="43">
        <f t="shared" ref="X17:X24" si="76">V17-W17</f>
        <v>0</v>
      </c>
      <c r="Y17" s="44">
        <f t="shared" ref="Y17:Y24" si="77">IFERROR(V17/W17,0)</f>
        <v>1</v>
      </c>
      <c r="Z17" s="44">
        <f>SUMPRODUCT(Z18:Z19,V18:V19)/V17</f>
        <v>0.10442116138221566</v>
      </c>
      <c r="AA17" s="46"/>
      <c r="AB17" s="43">
        <f>D17+J17+P17+V17</f>
        <v>13812800</v>
      </c>
      <c r="AC17" s="43">
        <f t="shared" ref="AC17:AC24" si="78">E17+K17+Q17+W17</f>
        <v>13812800</v>
      </c>
      <c r="AD17" s="43">
        <f t="shared" ref="AD17:AD24" si="79">AB17-AC17</f>
        <v>0</v>
      </c>
      <c r="AE17" s="44">
        <f t="shared" ref="AE17:AE24" si="80">IFERROR(AB17/AC17,0)</f>
        <v>1</v>
      </c>
      <c r="AF17" s="44">
        <f>SUMPRODUCT(AF18:AF19,AB18:AB19)/AB17</f>
        <v>-6.8085106680169927E-2</v>
      </c>
      <c r="AH17" s="8" t="s">
        <v>45</v>
      </c>
      <c r="AI17" s="43">
        <f>SUM(AI18:AI19)</f>
        <v>613300</v>
      </c>
      <c r="AJ17" s="43">
        <f t="shared" ref="AJ17" si="81">AI17</f>
        <v>613300</v>
      </c>
      <c r="AK17" s="43">
        <f>AI17-AJ17</f>
        <v>0</v>
      </c>
      <c r="AL17" s="45">
        <f>IFERROR(AI17/AJ17,0)</f>
        <v>1</v>
      </c>
      <c r="AM17" s="45">
        <f>IFERROR(AI17/AI28-1,0)</f>
        <v>-0.1579620842669478</v>
      </c>
      <c r="AO17" s="43">
        <f t="shared" ref="AO17:CW17" si="82">SUM(AO18:AO19)</f>
        <v>955200</v>
      </c>
      <c r="AP17" s="43">
        <f t="shared" ref="AP17" si="83">AO17</f>
        <v>955200</v>
      </c>
      <c r="AQ17" s="43">
        <f>AO17-AP17</f>
        <v>0</v>
      </c>
      <c r="AR17" s="45">
        <f>IFERROR(AO17/AP17,0)</f>
        <v>1</v>
      </c>
      <c r="AS17" s="45">
        <f>IFERROR(AO17/AO28-1,0)</f>
        <v>0.20332577475434621</v>
      </c>
      <c r="AU17" s="43">
        <f t="shared" si="82"/>
        <v>1427000</v>
      </c>
      <c r="AV17" s="43">
        <f t="shared" ref="AV17" si="84">AU17</f>
        <v>1427000</v>
      </c>
      <c r="AW17" s="43">
        <f>AU17-AV17</f>
        <v>0</v>
      </c>
      <c r="AX17" s="45">
        <f>IFERROR(AU17/AV17,0)</f>
        <v>1</v>
      </c>
      <c r="AY17" s="45">
        <f>IFERROR(AU17/AU28-1,0)</f>
        <v>0.18419600394012803</v>
      </c>
      <c r="BA17" s="43">
        <f t="shared" si="82"/>
        <v>975500</v>
      </c>
      <c r="BB17" s="43">
        <f t="shared" ref="BB17" si="85">BA17</f>
        <v>975500</v>
      </c>
      <c r="BC17" s="43">
        <f>BA17-BB17</f>
        <v>0</v>
      </c>
      <c r="BD17" s="45">
        <f>IFERROR(BA17/BB17,0)</f>
        <v>1</v>
      </c>
      <c r="BE17" s="45">
        <f>IFERROR(BA17/BA28-1,0)</f>
        <v>9.9127779071874755E-3</v>
      </c>
      <c r="BG17" s="43">
        <f t="shared" si="82"/>
        <v>730200</v>
      </c>
      <c r="BH17" s="43">
        <f t="shared" ref="BH17" si="86">BG17</f>
        <v>730200</v>
      </c>
      <c r="BI17" s="43">
        <f>BG17-BH17</f>
        <v>0</v>
      </c>
      <c r="BJ17" s="45">
        <f>IFERROR(BG17/BH17,0)</f>
        <v>1</v>
      </c>
      <c r="BK17" s="45">
        <f>IFERROR(BG17/BG28-1,0)</f>
        <v>-0.11913085647695776</v>
      </c>
      <c r="BM17" s="43">
        <f t="shared" si="82"/>
        <v>1314100</v>
      </c>
      <c r="BN17" s="43">
        <f t="shared" ref="BN17" si="87">BM17</f>
        <v>1314100</v>
      </c>
      <c r="BO17" s="43">
        <f>BM17-BN17</f>
        <v>0</v>
      </c>
      <c r="BP17" s="45">
        <f>IFERROR(BM17/BN17,0)</f>
        <v>1</v>
      </c>
      <c r="BQ17" s="45">
        <f>IFERROR(BM17/BM28-1,0)</f>
        <v>7.1350246986954913E-2</v>
      </c>
      <c r="BS17" s="43">
        <f t="shared" si="82"/>
        <v>871800</v>
      </c>
      <c r="BT17" s="43">
        <f t="shared" ref="BT17" si="88">BS17</f>
        <v>871800</v>
      </c>
      <c r="BU17" s="43">
        <f>BS17-BT17</f>
        <v>0</v>
      </c>
      <c r="BV17" s="45">
        <f>IFERROR(BS17/BT17,0)</f>
        <v>1</v>
      </c>
      <c r="BW17" s="45">
        <f>IFERROR(BS17/BS28-1,0)</f>
        <v>7.2115047610614935E-2</v>
      </c>
      <c r="BY17" s="43">
        <f t="shared" si="82"/>
        <v>1212300</v>
      </c>
      <c r="BZ17" s="43">
        <f t="shared" ref="BZ17" si="89">BY17</f>
        <v>1212300</v>
      </c>
      <c r="CA17" s="43">
        <f>BY17-BZ17</f>
        <v>0</v>
      </c>
      <c r="CB17" s="45">
        <f>IFERROR(BY17/BZ17,0)</f>
        <v>1</v>
      </c>
      <c r="CC17" s="45">
        <f>IFERROR(BY17/BY28-1,0)</f>
        <v>0.31137007506060344</v>
      </c>
      <c r="CE17" s="43">
        <f t="shared" si="82"/>
        <v>1194400</v>
      </c>
      <c r="CF17" s="43">
        <f t="shared" ref="CF17" si="90">CE17</f>
        <v>1194400</v>
      </c>
      <c r="CG17" s="43">
        <f>CE17-CF17</f>
        <v>0</v>
      </c>
      <c r="CH17" s="45">
        <f>IFERROR(CE17/CF17,0)</f>
        <v>1</v>
      </c>
      <c r="CI17" s="45">
        <f>IFERROR(CE17/CE28-1,0)</f>
        <v>-8.7463394248055049E-2</v>
      </c>
      <c r="CK17" s="43">
        <f t="shared" si="82"/>
        <v>1163800</v>
      </c>
      <c r="CL17" s="43">
        <f t="shared" ref="CL17" si="91">CK17</f>
        <v>1163800</v>
      </c>
      <c r="CM17" s="43">
        <f>CK17-CL17</f>
        <v>0</v>
      </c>
      <c r="CN17" s="45">
        <f>IFERROR(CK17/CL17,0)</f>
        <v>1</v>
      </c>
      <c r="CO17" s="45">
        <f>IFERROR(CK17/CK28-1,0)</f>
        <v>0.4444456855904193</v>
      </c>
      <c r="CQ17" s="43">
        <f t="shared" si="82"/>
        <v>1523000</v>
      </c>
      <c r="CR17" s="43">
        <f t="shared" ref="CR17" si="92">CQ17</f>
        <v>1523000</v>
      </c>
      <c r="CS17" s="43">
        <f>CQ17-CR17</f>
        <v>0</v>
      </c>
      <c r="CT17" s="45">
        <f>IFERROR(CQ17/CR17,0)</f>
        <v>1</v>
      </c>
      <c r="CU17" s="45">
        <f>IFERROR(CQ17/CQ28-1,0)</f>
        <v>0.69544356499571403</v>
      </c>
      <c r="CW17" s="43">
        <f t="shared" si="82"/>
        <v>1832200</v>
      </c>
      <c r="CX17" s="43">
        <f t="shared" ref="CX17" si="93">CW17</f>
        <v>1832200</v>
      </c>
      <c r="CY17" s="43">
        <f>CW17-CX17</f>
        <v>0</v>
      </c>
      <c r="CZ17" s="45">
        <f>IFERROR(CW17/CX17,0)</f>
        <v>1</v>
      </c>
      <c r="DA17" s="45">
        <f>IFERROR(CW17/CW28-1,0)</f>
        <v>0.23187850378062058</v>
      </c>
      <c r="DC17" s="46"/>
    </row>
    <row r="18" spans="1:107" s="49" customFormat="1" ht="15" hidden="1" customHeight="1" outlineLevel="1" x14ac:dyDescent="0.2">
      <c r="A18" s="41"/>
      <c r="B18" s="51" t="s">
        <v>46</v>
      </c>
      <c r="C18" s="42"/>
      <c r="D18" s="52">
        <f t="shared" ref="D18:E24" si="94">AI18+AO18+AU18</f>
        <v>2276300</v>
      </c>
      <c r="E18" s="52">
        <f t="shared" si="94"/>
        <v>2276300</v>
      </c>
      <c r="F18" s="52">
        <f t="shared" si="70"/>
        <v>0</v>
      </c>
      <c r="G18" s="53">
        <f t="shared" si="71"/>
        <v>1</v>
      </c>
      <c r="H18" s="54">
        <f t="shared" ref="H18:H24" si="95">IFERROR(D18/D29-1,0)</f>
        <v>9.9040638865955044E-2</v>
      </c>
      <c r="I18" s="55"/>
      <c r="J18" s="52">
        <f t="shared" ref="J18:K24" si="96">BA18+BG18+BM18</f>
        <v>2354300</v>
      </c>
      <c r="K18" s="52">
        <f t="shared" si="96"/>
        <v>2354300</v>
      </c>
      <c r="L18" s="52">
        <f t="shared" si="72"/>
        <v>0</v>
      </c>
      <c r="M18" s="53">
        <f t="shared" si="73"/>
        <v>1</v>
      </c>
      <c r="N18" s="53">
        <f>IFERROR(J18/J29-1,0)</f>
        <v>8.6558209299642419E-2</v>
      </c>
      <c r="O18" s="55"/>
      <c r="P18" s="52">
        <f t="shared" ref="P18:Q24" si="97">BS18+BY18+CE18</f>
        <v>2424900</v>
      </c>
      <c r="Q18" s="52">
        <f t="shared" si="97"/>
        <v>2424900</v>
      </c>
      <c r="R18" s="52">
        <f t="shared" si="74"/>
        <v>0</v>
      </c>
      <c r="S18" s="53">
        <f t="shared" si="75"/>
        <v>1</v>
      </c>
      <c r="T18" s="53">
        <f>IFERROR(P18/P29-1,0)</f>
        <v>5.7122665044189169E-3</v>
      </c>
      <c r="U18" s="55"/>
      <c r="V18" s="52">
        <f t="shared" ref="V18:W24" si="98">CK18+CQ18+CW18</f>
        <v>3405300</v>
      </c>
      <c r="W18" s="52">
        <f t="shared" si="98"/>
        <v>3405300</v>
      </c>
      <c r="X18" s="52">
        <f t="shared" si="76"/>
        <v>0</v>
      </c>
      <c r="Y18" s="53">
        <f t="shared" si="77"/>
        <v>1</v>
      </c>
      <c r="Z18" s="53">
        <f>IFERROR(V18/V29-1,0)</f>
        <v>0.35148811331021124</v>
      </c>
      <c r="AA18" s="55"/>
      <c r="AB18" s="52">
        <f t="shared" ref="AB18:AB24" si="99">D18+J18+P18+V18</f>
        <v>10460800</v>
      </c>
      <c r="AC18" s="52">
        <f t="shared" si="78"/>
        <v>10460800</v>
      </c>
      <c r="AD18" s="52">
        <f t="shared" si="79"/>
        <v>0</v>
      </c>
      <c r="AE18" s="53">
        <f t="shared" si="80"/>
        <v>1</v>
      </c>
      <c r="AF18" s="53">
        <f>IFERROR(AB18/AB29-1,0)</f>
        <v>0.14092336177134546</v>
      </c>
      <c r="AH18" s="21" t="s">
        <v>46</v>
      </c>
      <c r="AI18" s="52">
        <v>450700</v>
      </c>
      <c r="AJ18" s="52">
        <f>AI18</f>
        <v>450700</v>
      </c>
      <c r="AK18" s="52">
        <f t="shared" ref="AK18:AK24" si="100">AI18-AJ18</f>
        <v>0</v>
      </c>
      <c r="AL18" s="54">
        <f t="shared" ref="AL18:AL24" si="101">IFERROR(AI18/AJ18,0)</f>
        <v>1</v>
      </c>
      <c r="AM18" s="54">
        <f t="shared" ref="AM18:AM24" si="102">IFERROR(AI18/AI29-1,0)</f>
        <v>-7.7094454990181194E-2</v>
      </c>
      <c r="AO18" s="52">
        <v>735400</v>
      </c>
      <c r="AP18" s="52">
        <f>AO18</f>
        <v>735400</v>
      </c>
      <c r="AQ18" s="52">
        <f t="shared" ref="AQ18:AQ24" si="103">AO18-AP18</f>
        <v>0</v>
      </c>
      <c r="AR18" s="54">
        <f t="shared" ref="AR18:AR24" si="104">IFERROR(AO18/AP18,0)</f>
        <v>1</v>
      </c>
      <c r="AS18" s="54">
        <f t="shared" ref="AS18:AS24" si="105">IFERROR(AO18/AO29-1,0)</f>
        <v>0.13063665575081096</v>
      </c>
      <c r="AU18" s="52">
        <v>1090200</v>
      </c>
      <c r="AV18" s="52">
        <f>AU18</f>
        <v>1090200</v>
      </c>
      <c r="AW18" s="52">
        <f t="shared" ref="AW18:AW24" si="106">AU18-AV18</f>
        <v>0</v>
      </c>
      <c r="AX18" s="54">
        <f t="shared" ref="AX18:AX24" si="107">IFERROR(AU18/AV18,0)</f>
        <v>1</v>
      </c>
      <c r="AY18" s="54">
        <f t="shared" ref="AY18:AY24" si="108">IFERROR(AU18/AU29-1,0)</f>
        <v>0.16925195545645555</v>
      </c>
      <c r="BA18" s="52">
        <v>840600</v>
      </c>
      <c r="BB18" s="52">
        <f>BA18</f>
        <v>840600</v>
      </c>
      <c r="BC18" s="52">
        <f t="shared" ref="BC18:BC24" si="109">BA18-BB18</f>
        <v>0</v>
      </c>
      <c r="BD18" s="54">
        <f t="shared" ref="BD18:BD24" si="110">IFERROR(BA18/BB18,0)</f>
        <v>1</v>
      </c>
      <c r="BE18" s="54">
        <f t="shared" ref="BE18:BE24" si="111">IFERROR(BA18/BA29-1,0)</f>
        <v>0.15270218569118943</v>
      </c>
      <c r="BG18" s="52">
        <v>552100</v>
      </c>
      <c r="BH18" s="52">
        <f>BG18</f>
        <v>552100</v>
      </c>
      <c r="BI18" s="52">
        <f t="shared" ref="BI18:BI24" si="112">BG18-BH18</f>
        <v>0</v>
      </c>
      <c r="BJ18" s="54">
        <f t="shared" ref="BJ18:BJ24" si="113">IFERROR(BG18/BH18,0)</f>
        <v>1</v>
      </c>
      <c r="BK18" s="54">
        <f t="shared" ref="BK18:BK24" si="114">IFERROR(BG18/BG29-1,0)</f>
        <v>-1.3024995262662986E-2</v>
      </c>
      <c r="BM18" s="52">
        <v>961600</v>
      </c>
      <c r="BN18" s="52">
        <f>BM18</f>
        <v>961600</v>
      </c>
      <c r="BO18" s="52">
        <f t="shared" ref="BO18:BO24" si="115">BM18-BN18</f>
        <v>0</v>
      </c>
      <c r="BP18" s="54">
        <f t="shared" ref="BP18:BP24" si="116">IFERROR(BM18/BN18,0)</f>
        <v>1</v>
      </c>
      <c r="BQ18" s="54">
        <f t="shared" ref="BQ18:BQ24" si="117">IFERROR(BM18/BM29-1,0)</f>
        <v>9.5065486419297462E-2</v>
      </c>
      <c r="BS18" s="52">
        <v>707000</v>
      </c>
      <c r="BT18" s="52">
        <f>BS18</f>
        <v>707000</v>
      </c>
      <c r="BU18" s="52">
        <f t="shared" ref="BU18:BU24" si="118">BS18-BT18</f>
        <v>0</v>
      </c>
      <c r="BV18" s="54">
        <f t="shared" ref="BV18:BV24" si="119">IFERROR(BS18/BT18,0)</f>
        <v>1</v>
      </c>
      <c r="BW18" s="54">
        <f t="shared" ref="BW18:BW24" si="120">IFERROR(BS18/BS29-1,0)</f>
        <v>0.15684493859885951</v>
      </c>
      <c r="BY18" s="52">
        <v>824000</v>
      </c>
      <c r="BZ18" s="52">
        <f>BY18</f>
        <v>824000</v>
      </c>
      <c r="CA18" s="52">
        <f t="shared" ref="CA18:CA24" si="121">BY18-BZ18</f>
        <v>0</v>
      </c>
      <c r="CB18" s="54">
        <f t="shared" ref="CB18:CB24" si="122">IFERROR(BY18/BZ18,0)</f>
        <v>1</v>
      </c>
      <c r="CC18" s="54">
        <f t="shared" ref="CC18:CC24" si="123">IFERROR(BY18/BY29-1,0)</f>
        <v>7.9231859343606992E-2</v>
      </c>
      <c r="CE18" s="52">
        <v>893900</v>
      </c>
      <c r="CF18" s="52">
        <f>CE18</f>
        <v>893900</v>
      </c>
      <c r="CG18" s="52">
        <f t="shared" ref="CG18:CG24" si="124">CE18-CF18</f>
        <v>0</v>
      </c>
      <c r="CH18" s="54">
        <f t="shared" ref="CH18:CH24" si="125">IFERROR(CE18/CF18,0)</f>
        <v>1</v>
      </c>
      <c r="CI18" s="54">
        <f t="shared" ref="CI18:CI24" si="126">IFERROR(CE18/CE29-1,0)</f>
        <v>-0.13755841910473565</v>
      </c>
      <c r="CK18" s="52">
        <v>945700</v>
      </c>
      <c r="CL18" s="52">
        <f>CK18</f>
        <v>945700</v>
      </c>
      <c r="CM18" s="52">
        <f t="shared" ref="CM18:CM24" si="127">CK18-CL18</f>
        <v>0</v>
      </c>
      <c r="CN18" s="54">
        <f t="shared" ref="CN18:CN24" si="128">IFERROR(CK18/CL18,0)</f>
        <v>1</v>
      </c>
      <c r="CO18" s="54">
        <f t="shared" ref="CO18:CO24" si="129">IFERROR(CK18/CK29-1,0)</f>
        <v>0.40429500144037878</v>
      </c>
      <c r="CQ18" s="52">
        <v>1259200</v>
      </c>
      <c r="CR18" s="52">
        <f>CQ18</f>
        <v>1259200</v>
      </c>
      <c r="CS18" s="52">
        <f t="shared" ref="CS18:CS24" si="130">CQ18-CR18</f>
        <v>0</v>
      </c>
      <c r="CT18" s="54">
        <f t="shared" ref="CT18:CT24" si="131">IFERROR(CQ18/CR18,0)</f>
        <v>1</v>
      </c>
      <c r="CU18" s="54">
        <f t="shared" ref="CU18:CU24" si="132">IFERROR(CQ18/CQ29-1,0)</f>
        <v>0.66477607756968071</v>
      </c>
      <c r="CW18" s="52">
        <v>1200400</v>
      </c>
      <c r="CX18" s="52">
        <f>CW18</f>
        <v>1200400</v>
      </c>
      <c r="CY18" s="52">
        <f t="shared" ref="CY18:CY24" si="133">CW18-CX18</f>
        <v>0</v>
      </c>
      <c r="CZ18" s="54">
        <f t="shared" ref="CZ18:CZ24" si="134">IFERROR(CW18/CX18,0)</f>
        <v>1</v>
      </c>
      <c r="DA18" s="54">
        <f t="shared" ref="DA18:DA24" si="135">IFERROR(CW18/CW29-1,0)</f>
        <v>0.10143092429726885</v>
      </c>
      <c r="DC18" s="46"/>
    </row>
    <row r="19" spans="1:107" s="49" customFormat="1" ht="15" hidden="1" customHeight="1" outlineLevel="1" x14ac:dyDescent="0.2">
      <c r="A19" s="41"/>
      <c r="B19" s="51" t="s">
        <v>47</v>
      </c>
      <c r="C19" s="42"/>
      <c r="D19" s="52">
        <f t="shared" si="94"/>
        <v>719200</v>
      </c>
      <c r="E19" s="52">
        <f t="shared" si="94"/>
        <v>719200</v>
      </c>
      <c r="F19" s="52">
        <f t="shared" si="70"/>
        <v>0</v>
      </c>
      <c r="G19" s="53">
        <f t="shared" si="71"/>
        <v>1</v>
      </c>
      <c r="H19" s="54">
        <f t="shared" si="95"/>
        <v>9.630971054192039E-2</v>
      </c>
      <c r="I19" s="55"/>
      <c r="J19" s="52">
        <f t="shared" si="96"/>
        <v>665500</v>
      </c>
      <c r="K19" s="52">
        <f t="shared" si="96"/>
        <v>665500</v>
      </c>
      <c r="L19" s="52">
        <f t="shared" si="72"/>
        <v>0</v>
      </c>
      <c r="M19" s="53">
        <f t="shared" si="73"/>
        <v>1</v>
      </c>
      <c r="N19" s="53">
        <f>IFERROR(J19/(J28)-1,0)</f>
        <v>-0.77974238961138687</v>
      </c>
      <c r="O19" s="55"/>
      <c r="P19" s="52">
        <f t="shared" si="97"/>
        <v>853600</v>
      </c>
      <c r="Q19" s="52">
        <f t="shared" si="97"/>
        <v>853600</v>
      </c>
      <c r="R19" s="52">
        <f t="shared" si="74"/>
        <v>0</v>
      </c>
      <c r="S19" s="53">
        <f t="shared" si="75"/>
        <v>1</v>
      </c>
      <c r="T19" s="53">
        <f>IFERROR(P19/(P28)-1,0)</f>
        <v>-0.71980878985035568</v>
      </c>
      <c r="U19" s="55"/>
      <c r="V19" s="52">
        <f t="shared" si="98"/>
        <v>1113700</v>
      </c>
      <c r="W19" s="52">
        <f t="shared" si="98"/>
        <v>1113700</v>
      </c>
      <c r="X19" s="52">
        <f t="shared" si="76"/>
        <v>0</v>
      </c>
      <c r="Y19" s="53">
        <f t="shared" si="77"/>
        <v>1</v>
      </c>
      <c r="Z19" s="53">
        <f>IFERROR(V19/(V28)-1,0)</f>
        <v>-0.65102203822306703</v>
      </c>
      <c r="AA19" s="55"/>
      <c r="AB19" s="52">
        <f t="shared" si="99"/>
        <v>3352000</v>
      </c>
      <c r="AC19" s="52">
        <f t="shared" si="78"/>
        <v>3352000</v>
      </c>
      <c r="AD19" s="52">
        <f t="shared" si="79"/>
        <v>0</v>
      </c>
      <c r="AE19" s="53">
        <f t="shared" si="80"/>
        <v>1</v>
      </c>
      <c r="AF19" s="53">
        <f>IFERROR(AB19/(AB28)-1,0)</f>
        <v>-0.72035115285487517</v>
      </c>
      <c r="AH19" s="21" t="s">
        <v>47</v>
      </c>
      <c r="AI19" s="52">
        <v>162600</v>
      </c>
      <c r="AJ19" s="52">
        <f t="shared" ref="AJ19:AJ24" si="136">AI19</f>
        <v>162600</v>
      </c>
      <c r="AK19" s="52">
        <f t="shared" si="100"/>
        <v>0</v>
      </c>
      <c r="AL19" s="54">
        <f t="shared" si="101"/>
        <v>1</v>
      </c>
      <c r="AM19" s="54">
        <f t="shared" si="102"/>
        <v>-0.32250846864414195</v>
      </c>
      <c r="AO19" s="52">
        <v>219800</v>
      </c>
      <c r="AP19" s="52">
        <f t="shared" ref="AP19:AP24" si="137">AO19</f>
        <v>219800</v>
      </c>
      <c r="AQ19" s="52">
        <f t="shared" si="103"/>
        <v>0</v>
      </c>
      <c r="AR19" s="54">
        <f t="shared" si="104"/>
        <v>1</v>
      </c>
      <c r="AS19" s="54">
        <f t="shared" si="105"/>
        <v>0.53309618469693798</v>
      </c>
      <c r="AU19" s="52">
        <v>336800</v>
      </c>
      <c r="AV19" s="52">
        <f t="shared" ref="AV19:AV24" si="138">AU19</f>
        <v>336800</v>
      </c>
      <c r="AW19" s="52">
        <f t="shared" si="106"/>
        <v>0</v>
      </c>
      <c r="AX19" s="54">
        <f t="shared" si="107"/>
        <v>1</v>
      </c>
      <c r="AY19" s="54">
        <f t="shared" si="108"/>
        <v>0.23530145316637685</v>
      </c>
      <c r="BA19" s="52">
        <v>134900</v>
      </c>
      <c r="BB19" s="52">
        <f t="shared" ref="BB19:BB24" si="139">BA19</f>
        <v>134900</v>
      </c>
      <c r="BC19" s="52">
        <f t="shared" si="109"/>
        <v>0</v>
      </c>
      <c r="BD19" s="54">
        <f t="shared" si="110"/>
        <v>1</v>
      </c>
      <c r="BE19" s="54">
        <f t="shared" si="111"/>
        <v>-0.43003692718499931</v>
      </c>
      <c r="BG19" s="52">
        <v>178100</v>
      </c>
      <c r="BH19" s="52">
        <f t="shared" ref="BH19:BH24" si="140">BG19</f>
        <v>178100</v>
      </c>
      <c r="BI19" s="52">
        <f t="shared" si="112"/>
        <v>0</v>
      </c>
      <c r="BJ19" s="54">
        <f t="shared" si="113"/>
        <v>1</v>
      </c>
      <c r="BK19" s="54">
        <f t="shared" si="114"/>
        <v>-0.33931327160493829</v>
      </c>
      <c r="BM19" s="52">
        <v>352500</v>
      </c>
      <c r="BN19" s="52">
        <f t="shared" ref="BN19:BN24" si="141">BM19</f>
        <v>352500</v>
      </c>
      <c r="BO19" s="52">
        <f t="shared" si="115"/>
        <v>0</v>
      </c>
      <c r="BP19" s="54">
        <f t="shared" si="116"/>
        <v>1</v>
      </c>
      <c r="BQ19" s="54">
        <f t="shared" si="117"/>
        <v>1.1588064121769381E-2</v>
      </c>
      <c r="BS19" s="52">
        <v>164800</v>
      </c>
      <c r="BT19" s="52">
        <f t="shared" ref="BT19:BT24" si="142">BS19</f>
        <v>164800</v>
      </c>
      <c r="BU19" s="52">
        <f t="shared" si="118"/>
        <v>0</v>
      </c>
      <c r="BV19" s="54">
        <f t="shared" si="119"/>
        <v>1</v>
      </c>
      <c r="BW19" s="54">
        <f t="shared" si="120"/>
        <v>-0.1842149553991308</v>
      </c>
      <c r="BY19" s="52">
        <v>388300</v>
      </c>
      <c r="BZ19" s="52">
        <f t="shared" ref="BZ19:BZ24" si="143">BY19</f>
        <v>388300</v>
      </c>
      <c r="CA19" s="52">
        <f t="shared" si="121"/>
        <v>0</v>
      </c>
      <c r="CB19" s="54">
        <f t="shared" si="122"/>
        <v>1</v>
      </c>
      <c r="CC19" s="54">
        <f t="shared" si="123"/>
        <v>1.4125954506763096</v>
      </c>
      <c r="CE19" s="52">
        <v>300500</v>
      </c>
      <c r="CF19" s="52">
        <f t="shared" ref="CF19:CF24" si="144">CE19</f>
        <v>300500</v>
      </c>
      <c r="CG19" s="52">
        <f t="shared" si="124"/>
        <v>0</v>
      </c>
      <c r="CH19" s="54">
        <f t="shared" si="125"/>
        <v>1</v>
      </c>
      <c r="CI19" s="54">
        <f t="shared" si="126"/>
        <v>0.10314497270588063</v>
      </c>
      <c r="CK19" s="52">
        <v>218100</v>
      </c>
      <c r="CL19" s="52">
        <f t="shared" ref="CL19:CL24" si="145">CK19</f>
        <v>218100</v>
      </c>
      <c r="CM19" s="52">
        <f t="shared" si="127"/>
        <v>0</v>
      </c>
      <c r="CN19" s="54">
        <f t="shared" si="128"/>
        <v>1</v>
      </c>
      <c r="CO19" s="54">
        <f t="shared" si="129"/>
        <v>0.64886257966478422</v>
      </c>
      <c r="CQ19" s="52">
        <v>263800</v>
      </c>
      <c r="CR19" s="52">
        <f t="shared" ref="CR19:CR24" si="146">CQ19</f>
        <v>263800</v>
      </c>
      <c r="CS19" s="52">
        <f t="shared" si="130"/>
        <v>0</v>
      </c>
      <c r="CT19" s="54">
        <f t="shared" si="131"/>
        <v>1</v>
      </c>
      <c r="CU19" s="54">
        <f t="shared" si="132"/>
        <v>0.85889847229268845</v>
      </c>
      <c r="CW19" s="52">
        <v>631800</v>
      </c>
      <c r="CX19" s="52">
        <f t="shared" ref="CX19:CX24" si="147">CW19</f>
        <v>631800</v>
      </c>
      <c r="CY19" s="52">
        <f t="shared" si="133"/>
        <v>0</v>
      </c>
      <c r="CZ19" s="54">
        <f t="shared" si="134"/>
        <v>1</v>
      </c>
      <c r="DA19" s="54">
        <f t="shared" si="135"/>
        <v>0.58956592622783788</v>
      </c>
      <c r="DC19" s="46"/>
    </row>
    <row r="20" spans="1:107" s="49" customFormat="1" ht="15" hidden="1" customHeight="1" outlineLevel="1" x14ac:dyDescent="0.2">
      <c r="A20" s="41"/>
      <c r="B20" s="42" t="s">
        <v>48</v>
      </c>
      <c r="D20" s="43">
        <f t="shared" si="94"/>
        <v>2064800</v>
      </c>
      <c r="E20" s="43">
        <f t="shared" si="94"/>
        <v>2064800</v>
      </c>
      <c r="F20" s="43">
        <f t="shared" si="70"/>
        <v>0</v>
      </c>
      <c r="G20" s="44">
        <f t="shared" si="71"/>
        <v>1</v>
      </c>
      <c r="H20" s="45">
        <f t="shared" si="95"/>
        <v>0.13415901515800677</v>
      </c>
      <c r="I20" s="46"/>
      <c r="J20" s="43">
        <f t="shared" si="96"/>
        <v>1946100</v>
      </c>
      <c r="K20" s="43">
        <f t="shared" si="96"/>
        <v>1946100</v>
      </c>
      <c r="L20" s="43">
        <f t="shared" si="72"/>
        <v>0</v>
      </c>
      <c r="M20" s="44">
        <f t="shared" si="73"/>
        <v>1</v>
      </c>
      <c r="N20" s="44">
        <f>SUMPRODUCT(N21:N22,J21:J22)/J20</f>
        <v>-0.10432006419542099</v>
      </c>
      <c r="O20" s="46"/>
      <c r="P20" s="43">
        <f t="shared" si="97"/>
        <v>2031500</v>
      </c>
      <c r="Q20" s="43">
        <f t="shared" si="97"/>
        <v>2031500</v>
      </c>
      <c r="R20" s="43">
        <f t="shared" si="74"/>
        <v>0</v>
      </c>
      <c r="S20" s="44">
        <f t="shared" si="75"/>
        <v>1</v>
      </c>
      <c r="T20" s="44">
        <f>SUMPRODUCT(T21:T22,P21:P22)/P20</f>
        <v>-4.4081823864708825E-2</v>
      </c>
      <c r="U20" s="46"/>
      <c r="V20" s="43">
        <f t="shared" si="98"/>
        <v>2492200</v>
      </c>
      <c r="W20" s="43">
        <f t="shared" si="98"/>
        <v>2492200</v>
      </c>
      <c r="X20" s="43">
        <f t="shared" si="76"/>
        <v>0</v>
      </c>
      <c r="Y20" s="44">
        <f t="shared" si="77"/>
        <v>1</v>
      </c>
      <c r="Z20" s="44">
        <f>SUMPRODUCT(Z21:Z22,V21:V22)/V20</f>
        <v>3.5451131253104652E-2</v>
      </c>
      <c r="AA20" s="46"/>
      <c r="AB20" s="43">
        <f t="shared" si="99"/>
        <v>8534600</v>
      </c>
      <c r="AC20" s="43">
        <f t="shared" si="78"/>
        <v>8534600</v>
      </c>
      <c r="AD20" s="43">
        <f t="shared" si="79"/>
        <v>0</v>
      </c>
      <c r="AE20" s="44">
        <f t="shared" si="80"/>
        <v>1</v>
      </c>
      <c r="AF20" s="44">
        <f>SUMPRODUCT(AF21:AF22,AB21:AB22)/AB20</f>
        <v>-0.28676323460903336</v>
      </c>
      <c r="AH20" s="8" t="s">
        <v>48</v>
      </c>
      <c r="AI20" s="43">
        <f>SUM(AI21:AI22)</f>
        <v>537900</v>
      </c>
      <c r="AJ20" s="43">
        <f t="shared" si="136"/>
        <v>537900</v>
      </c>
      <c r="AK20" s="43">
        <f t="shared" si="100"/>
        <v>0</v>
      </c>
      <c r="AL20" s="45">
        <f t="shared" si="101"/>
        <v>1</v>
      </c>
      <c r="AM20" s="45">
        <f t="shared" si="102"/>
        <v>0.38464152225620118</v>
      </c>
      <c r="AO20" s="43">
        <f t="shared" ref="AO20:CW20" si="148">SUM(AO21:AO22)</f>
        <v>438900</v>
      </c>
      <c r="AP20" s="43">
        <f t="shared" si="137"/>
        <v>438900</v>
      </c>
      <c r="AQ20" s="43">
        <f t="shared" si="103"/>
        <v>0</v>
      </c>
      <c r="AR20" s="45">
        <f t="shared" si="104"/>
        <v>1</v>
      </c>
      <c r="AS20" s="45">
        <f t="shared" si="105"/>
        <v>-1.1219248445525798E-2</v>
      </c>
      <c r="AU20" s="43">
        <f t="shared" si="148"/>
        <v>1088000</v>
      </c>
      <c r="AV20" s="43">
        <f t="shared" si="138"/>
        <v>1088000</v>
      </c>
      <c r="AW20" s="43">
        <f t="shared" si="106"/>
        <v>0</v>
      </c>
      <c r="AX20" s="45">
        <f t="shared" si="107"/>
        <v>1</v>
      </c>
      <c r="AY20" s="45">
        <f t="shared" si="108"/>
        <v>0.10099170208459829</v>
      </c>
      <c r="BA20" s="43">
        <f t="shared" si="148"/>
        <v>399900</v>
      </c>
      <c r="BB20" s="43">
        <f t="shared" si="139"/>
        <v>399900</v>
      </c>
      <c r="BC20" s="43">
        <f t="shared" si="109"/>
        <v>0</v>
      </c>
      <c r="BD20" s="45">
        <f t="shared" si="110"/>
        <v>1</v>
      </c>
      <c r="BE20" s="45">
        <f t="shared" si="111"/>
        <v>7.6545363505677422E-2</v>
      </c>
      <c r="BG20" s="43">
        <f t="shared" si="148"/>
        <v>679800</v>
      </c>
      <c r="BH20" s="43">
        <f t="shared" si="140"/>
        <v>679800</v>
      </c>
      <c r="BI20" s="43">
        <f t="shared" si="112"/>
        <v>0</v>
      </c>
      <c r="BJ20" s="45">
        <f t="shared" si="113"/>
        <v>1</v>
      </c>
      <c r="BK20" s="45">
        <f t="shared" si="114"/>
        <v>0.18405651701362769</v>
      </c>
      <c r="BM20" s="43">
        <f t="shared" si="148"/>
        <v>866400</v>
      </c>
      <c r="BN20" s="43">
        <f t="shared" si="141"/>
        <v>866400</v>
      </c>
      <c r="BO20" s="43">
        <f t="shared" si="115"/>
        <v>0</v>
      </c>
      <c r="BP20" s="45">
        <f t="shared" si="116"/>
        <v>1</v>
      </c>
      <c r="BQ20" s="45">
        <f t="shared" si="117"/>
        <v>0.3077755589065041</v>
      </c>
      <c r="BS20" s="43">
        <f t="shared" si="148"/>
        <v>770900</v>
      </c>
      <c r="BT20" s="43">
        <f t="shared" si="142"/>
        <v>770900</v>
      </c>
      <c r="BU20" s="43">
        <f t="shared" si="118"/>
        <v>0</v>
      </c>
      <c r="BV20" s="45">
        <f t="shared" si="119"/>
        <v>1</v>
      </c>
      <c r="BW20" s="45">
        <f t="shared" si="120"/>
        <v>0.88760094220890196</v>
      </c>
      <c r="BY20" s="43">
        <f t="shared" si="148"/>
        <v>378000</v>
      </c>
      <c r="BZ20" s="43">
        <f t="shared" si="143"/>
        <v>378000</v>
      </c>
      <c r="CA20" s="43">
        <f t="shared" si="121"/>
        <v>0</v>
      </c>
      <c r="CB20" s="45">
        <f t="shared" si="122"/>
        <v>1</v>
      </c>
      <c r="CC20" s="45">
        <f t="shared" si="123"/>
        <v>0.16812682519816446</v>
      </c>
      <c r="CE20" s="43">
        <f t="shared" si="148"/>
        <v>882600</v>
      </c>
      <c r="CF20" s="43">
        <f t="shared" si="144"/>
        <v>882600</v>
      </c>
      <c r="CG20" s="43">
        <f t="shared" si="124"/>
        <v>0</v>
      </c>
      <c r="CH20" s="45">
        <f t="shared" si="125"/>
        <v>1</v>
      </c>
      <c r="CI20" s="45">
        <f t="shared" si="126"/>
        <v>-2.6246979776917256E-2</v>
      </c>
      <c r="CK20" s="43">
        <f t="shared" si="148"/>
        <v>732200</v>
      </c>
      <c r="CL20" s="43">
        <f t="shared" si="145"/>
        <v>732200</v>
      </c>
      <c r="CM20" s="43">
        <f t="shared" si="127"/>
        <v>0</v>
      </c>
      <c r="CN20" s="45">
        <f t="shared" si="128"/>
        <v>1</v>
      </c>
      <c r="CO20" s="45">
        <f t="shared" si="129"/>
        <v>0.75116353600145414</v>
      </c>
      <c r="CQ20" s="43">
        <f t="shared" si="148"/>
        <v>966500</v>
      </c>
      <c r="CR20" s="43">
        <f t="shared" si="146"/>
        <v>966500</v>
      </c>
      <c r="CS20" s="43">
        <f t="shared" si="130"/>
        <v>0</v>
      </c>
      <c r="CT20" s="45">
        <f t="shared" si="131"/>
        <v>1</v>
      </c>
      <c r="CU20" s="45">
        <f t="shared" si="132"/>
        <v>0.73255390815044263</v>
      </c>
      <c r="CW20" s="43">
        <f t="shared" si="148"/>
        <v>793500</v>
      </c>
      <c r="CX20" s="43">
        <f t="shared" si="147"/>
        <v>793500</v>
      </c>
      <c r="CY20" s="43">
        <f t="shared" si="133"/>
        <v>0</v>
      </c>
      <c r="CZ20" s="45">
        <f t="shared" si="134"/>
        <v>1</v>
      </c>
      <c r="DA20" s="45">
        <f t="shared" si="135"/>
        <v>0.26616211662095068</v>
      </c>
      <c r="DC20" s="46"/>
    </row>
    <row r="21" spans="1:107" s="49" customFormat="1" ht="15" hidden="1" customHeight="1" outlineLevel="1" x14ac:dyDescent="0.2">
      <c r="A21" s="41"/>
      <c r="B21" s="51" t="s">
        <v>46</v>
      </c>
      <c r="C21" s="42"/>
      <c r="D21" s="52">
        <f t="shared" si="94"/>
        <v>1519000</v>
      </c>
      <c r="E21" s="52">
        <f t="shared" si="94"/>
        <v>1519000</v>
      </c>
      <c r="F21" s="52">
        <f t="shared" si="70"/>
        <v>0</v>
      </c>
      <c r="G21" s="53">
        <f t="shared" si="71"/>
        <v>1</v>
      </c>
      <c r="H21" s="54">
        <f t="shared" si="95"/>
        <v>0.19074775666728594</v>
      </c>
      <c r="I21" s="55"/>
      <c r="J21" s="52">
        <f t="shared" si="96"/>
        <v>1614200</v>
      </c>
      <c r="K21" s="52">
        <f t="shared" si="96"/>
        <v>1614200</v>
      </c>
      <c r="L21" s="52">
        <f t="shared" si="72"/>
        <v>0</v>
      </c>
      <c r="M21" s="53">
        <f t="shared" si="73"/>
        <v>1</v>
      </c>
      <c r="N21" s="70" t="s">
        <v>65</v>
      </c>
      <c r="O21" s="55"/>
      <c r="P21" s="52">
        <f t="shared" si="97"/>
        <v>1504000</v>
      </c>
      <c r="Q21" s="52">
        <f t="shared" si="97"/>
        <v>1504000</v>
      </c>
      <c r="R21" s="52">
        <f t="shared" si="74"/>
        <v>0</v>
      </c>
      <c r="S21" s="53">
        <f t="shared" si="75"/>
        <v>1</v>
      </c>
      <c r="T21" s="70" t="s">
        <v>65</v>
      </c>
      <c r="U21" s="55"/>
      <c r="V21" s="52">
        <f t="shared" si="98"/>
        <v>1741500</v>
      </c>
      <c r="W21" s="52">
        <f t="shared" si="98"/>
        <v>1741500</v>
      </c>
      <c r="X21" s="52">
        <f t="shared" si="76"/>
        <v>0</v>
      </c>
      <c r="Y21" s="53">
        <f t="shared" si="77"/>
        <v>1</v>
      </c>
      <c r="Z21" s="70" t="s">
        <v>65</v>
      </c>
      <c r="AA21" s="55"/>
      <c r="AB21" s="52">
        <f t="shared" si="99"/>
        <v>6378700</v>
      </c>
      <c r="AC21" s="52">
        <f t="shared" si="78"/>
        <v>6378700</v>
      </c>
      <c r="AD21" s="52">
        <f t="shared" si="79"/>
        <v>0</v>
      </c>
      <c r="AE21" s="53">
        <f t="shared" si="80"/>
        <v>1</v>
      </c>
      <c r="AF21" s="70">
        <f>IFERROR(AB21/AB29-1,0)</f>
        <v>-0.30429720023985918</v>
      </c>
      <c r="AH21" s="21" t="s">
        <v>46</v>
      </c>
      <c r="AI21" s="52">
        <v>312800</v>
      </c>
      <c r="AJ21" s="52">
        <f t="shared" si="136"/>
        <v>312800</v>
      </c>
      <c r="AK21" s="52">
        <f t="shared" si="100"/>
        <v>0</v>
      </c>
      <c r="AL21" s="54">
        <f t="shared" si="101"/>
        <v>1</v>
      </c>
      <c r="AM21" s="54">
        <f t="shared" si="102"/>
        <v>0.3028773262691391</v>
      </c>
      <c r="AO21" s="52">
        <v>314400</v>
      </c>
      <c r="AP21" s="52">
        <f t="shared" si="137"/>
        <v>314400</v>
      </c>
      <c r="AQ21" s="52">
        <f t="shared" si="103"/>
        <v>0</v>
      </c>
      <c r="AR21" s="54">
        <f t="shared" si="104"/>
        <v>1</v>
      </c>
      <c r="AS21" s="54">
        <f t="shared" si="105"/>
        <v>-1.7346460384435103E-2</v>
      </c>
      <c r="AU21" s="52">
        <v>891800</v>
      </c>
      <c r="AV21" s="52">
        <f t="shared" si="138"/>
        <v>891800</v>
      </c>
      <c r="AW21" s="52">
        <f t="shared" si="106"/>
        <v>0</v>
      </c>
      <c r="AX21" s="54">
        <f t="shared" si="107"/>
        <v>1</v>
      </c>
      <c r="AY21" s="54">
        <f t="shared" si="108"/>
        <v>0.24616599244028037</v>
      </c>
      <c r="BA21" s="52">
        <v>283600</v>
      </c>
      <c r="BB21" s="52">
        <f t="shared" si="139"/>
        <v>283600</v>
      </c>
      <c r="BC21" s="52">
        <f t="shared" si="109"/>
        <v>0</v>
      </c>
      <c r="BD21" s="54">
        <f t="shared" si="110"/>
        <v>1</v>
      </c>
      <c r="BE21" s="54">
        <f t="shared" si="111"/>
        <v>6.6474129729282572E-2</v>
      </c>
      <c r="BG21" s="52">
        <v>579900</v>
      </c>
      <c r="BH21" s="52">
        <f t="shared" si="140"/>
        <v>579900</v>
      </c>
      <c r="BI21" s="52">
        <f t="shared" si="112"/>
        <v>0</v>
      </c>
      <c r="BJ21" s="54">
        <f t="shared" si="113"/>
        <v>1</v>
      </c>
      <c r="BK21" s="54">
        <f t="shared" si="114"/>
        <v>0.20141957698594726</v>
      </c>
      <c r="BM21" s="52">
        <v>750700</v>
      </c>
      <c r="BN21" s="52">
        <f t="shared" si="141"/>
        <v>750700</v>
      </c>
      <c r="BO21" s="52">
        <f t="shared" si="115"/>
        <v>0</v>
      </c>
      <c r="BP21" s="54">
        <f t="shared" si="116"/>
        <v>1</v>
      </c>
      <c r="BQ21" s="54">
        <f t="shared" si="117"/>
        <v>0.33006619325027287</v>
      </c>
      <c r="BS21" s="52">
        <v>502000</v>
      </c>
      <c r="BT21" s="52">
        <f t="shared" si="142"/>
        <v>502000</v>
      </c>
      <c r="BU21" s="52">
        <f t="shared" si="118"/>
        <v>0</v>
      </c>
      <c r="BV21" s="54">
        <f t="shared" si="119"/>
        <v>1</v>
      </c>
      <c r="BW21" s="54">
        <f t="shared" si="120"/>
        <v>1.0658436213991771</v>
      </c>
      <c r="BY21" s="52">
        <v>316700</v>
      </c>
      <c r="BZ21" s="52">
        <f t="shared" si="143"/>
        <v>316700</v>
      </c>
      <c r="CA21" s="52">
        <f t="shared" si="121"/>
        <v>0</v>
      </c>
      <c r="CB21" s="54">
        <f t="shared" si="122"/>
        <v>1</v>
      </c>
      <c r="CC21" s="54">
        <f t="shared" si="123"/>
        <v>0.25840892925969627</v>
      </c>
      <c r="CE21" s="52">
        <v>685300</v>
      </c>
      <c r="CF21" s="52">
        <f t="shared" si="144"/>
        <v>685300</v>
      </c>
      <c r="CG21" s="52">
        <f t="shared" si="124"/>
        <v>0</v>
      </c>
      <c r="CH21" s="54">
        <f t="shared" si="125"/>
        <v>1</v>
      </c>
      <c r="CI21" s="54">
        <f t="shared" si="126"/>
        <v>3.3532106909417658E-2</v>
      </c>
      <c r="CK21" s="52">
        <v>401600</v>
      </c>
      <c r="CL21" s="52">
        <f t="shared" si="145"/>
        <v>401600</v>
      </c>
      <c r="CM21" s="52">
        <f t="shared" si="127"/>
        <v>0</v>
      </c>
      <c r="CN21" s="54">
        <f t="shared" si="128"/>
        <v>1</v>
      </c>
      <c r="CO21" s="54">
        <f t="shared" si="129"/>
        <v>0.15249295475546831</v>
      </c>
      <c r="CQ21" s="52">
        <v>810700</v>
      </c>
      <c r="CR21" s="52">
        <f t="shared" si="146"/>
        <v>810700</v>
      </c>
      <c r="CS21" s="52">
        <f t="shared" si="130"/>
        <v>0</v>
      </c>
      <c r="CT21" s="54">
        <f t="shared" si="131"/>
        <v>1</v>
      </c>
      <c r="CU21" s="54">
        <f t="shared" si="132"/>
        <v>0.8802633806704192</v>
      </c>
      <c r="CW21" s="52">
        <v>529200</v>
      </c>
      <c r="CX21" s="52">
        <f t="shared" si="147"/>
        <v>529200</v>
      </c>
      <c r="CY21" s="52">
        <f t="shared" si="133"/>
        <v>0</v>
      </c>
      <c r="CZ21" s="54">
        <f t="shared" si="134"/>
        <v>1</v>
      </c>
      <c r="DA21" s="54">
        <f t="shared" si="135"/>
        <v>0.54415819743165517</v>
      </c>
      <c r="DC21" s="46"/>
    </row>
    <row r="22" spans="1:107" s="49" customFormat="1" ht="15" hidden="1" customHeight="1" outlineLevel="1" x14ac:dyDescent="0.2">
      <c r="A22" s="41"/>
      <c r="B22" s="51" t="s">
        <v>47</v>
      </c>
      <c r="C22" s="42"/>
      <c r="D22" s="52">
        <f t="shared" si="94"/>
        <v>545800</v>
      </c>
      <c r="E22" s="52">
        <f t="shared" si="94"/>
        <v>545800</v>
      </c>
      <c r="F22" s="52">
        <f t="shared" si="70"/>
        <v>0</v>
      </c>
      <c r="G22" s="53">
        <f t="shared" si="71"/>
        <v>1</v>
      </c>
      <c r="H22" s="54">
        <f t="shared" si="95"/>
        <v>1.6755767709635272E-3</v>
      </c>
      <c r="I22" s="55"/>
      <c r="J22" s="52">
        <f t="shared" si="96"/>
        <v>331900</v>
      </c>
      <c r="K22" s="52">
        <f t="shared" si="96"/>
        <v>331900</v>
      </c>
      <c r="L22" s="52">
        <f t="shared" si="72"/>
        <v>0</v>
      </c>
      <c r="M22" s="53">
        <f t="shared" si="73"/>
        <v>1</v>
      </c>
      <c r="N22" s="53">
        <f>IFERROR(J22/J30-1,0)</f>
        <v>-0.61168206366588973</v>
      </c>
      <c r="O22" s="55"/>
      <c r="P22" s="52">
        <f t="shared" si="97"/>
        <v>527500</v>
      </c>
      <c r="Q22" s="52">
        <f t="shared" si="97"/>
        <v>527500</v>
      </c>
      <c r="R22" s="52">
        <f t="shared" si="74"/>
        <v>0</v>
      </c>
      <c r="S22" s="53">
        <f t="shared" si="75"/>
        <v>1</v>
      </c>
      <c r="T22" s="53">
        <f>IFERROR(P22/P30-1,0)</f>
        <v>-0.16976725152825778</v>
      </c>
      <c r="U22" s="55"/>
      <c r="V22" s="52">
        <f t="shared" si="98"/>
        <v>750700</v>
      </c>
      <c r="W22" s="52">
        <f t="shared" si="98"/>
        <v>750700</v>
      </c>
      <c r="X22" s="52">
        <f t="shared" si="76"/>
        <v>0</v>
      </c>
      <c r="Y22" s="53">
        <f t="shared" si="77"/>
        <v>1</v>
      </c>
      <c r="Z22" s="53">
        <f>IFERROR(V22/V30-1,0)</f>
        <v>0.11769189997200935</v>
      </c>
      <c r="AA22" s="55"/>
      <c r="AB22" s="52">
        <f t="shared" si="99"/>
        <v>2155900</v>
      </c>
      <c r="AC22" s="52">
        <f t="shared" si="78"/>
        <v>2155900</v>
      </c>
      <c r="AD22" s="52">
        <f t="shared" si="79"/>
        <v>0</v>
      </c>
      <c r="AE22" s="53">
        <f t="shared" si="80"/>
        <v>1</v>
      </c>
      <c r="AF22" s="53">
        <f>IFERROR(AB22/AB30-1,0)</f>
        <v>-0.23488517599344438</v>
      </c>
      <c r="AH22" s="21" t="s">
        <v>47</v>
      </c>
      <c r="AI22" s="52">
        <v>225100</v>
      </c>
      <c r="AJ22" s="52">
        <f t="shared" si="136"/>
        <v>225100</v>
      </c>
      <c r="AK22" s="52">
        <f t="shared" si="100"/>
        <v>0</v>
      </c>
      <c r="AL22" s="54">
        <f t="shared" si="101"/>
        <v>1</v>
      </c>
      <c r="AM22" s="54">
        <f t="shared" si="102"/>
        <v>0.51692813628767054</v>
      </c>
      <c r="AO22" s="52">
        <v>124500</v>
      </c>
      <c r="AP22" s="52">
        <f t="shared" si="137"/>
        <v>124500</v>
      </c>
      <c r="AQ22" s="52">
        <f t="shared" si="103"/>
        <v>0</v>
      </c>
      <c r="AR22" s="54">
        <f t="shared" si="104"/>
        <v>1</v>
      </c>
      <c r="AS22" s="54">
        <f t="shared" si="105"/>
        <v>4.5993706124425326E-3</v>
      </c>
      <c r="AU22" s="52">
        <v>196200</v>
      </c>
      <c r="AV22" s="52">
        <f t="shared" si="138"/>
        <v>196200</v>
      </c>
      <c r="AW22" s="52">
        <f t="shared" si="106"/>
        <v>0</v>
      </c>
      <c r="AX22" s="54">
        <f t="shared" si="107"/>
        <v>1</v>
      </c>
      <c r="AY22" s="54">
        <f t="shared" si="108"/>
        <v>-0.28017170216278686</v>
      </c>
      <c r="BA22" s="52">
        <v>116300</v>
      </c>
      <c r="BB22" s="52">
        <f t="shared" si="139"/>
        <v>116300</v>
      </c>
      <c r="BC22" s="52">
        <f t="shared" si="109"/>
        <v>0</v>
      </c>
      <c r="BD22" s="54">
        <f t="shared" si="110"/>
        <v>1</v>
      </c>
      <c r="BE22" s="54">
        <f t="shared" si="111"/>
        <v>0.10192054423315611</v>
      </c>
      <c r="BG22" s="52">
        <v>99900</v>
      </c>
      <c r="BH22" s="52">
        <f t="shared" si="140"/>
        <v>99900</v>
      </c>
      <c r="BI22" s="52">
        <f t="shared" si="112"/>
        <v>0</v>
      </c>
      <c r="BJ22" s="54">
        <f t="shared" si="113"/>
        <v>1</v>
      </c>
      <c r="BK22" s="54">
        <f t="shared" si="114"/>
        <v>9.2412164157071208E-2</v>
      </c>
      <c r="BM22" s="52">
        <v>115700</v>
      </c>
      <c r="BN22" s="52">
        <f t="shared" si="141"/>
        <v>115700</v>
      </c>
      <c r="BO22" s="52">
        <f t="shared" si="115"/>
        <v>0</v>
      </c>
      <c r="BP22" s="54">
        <f t="shared" si="116"/>
        <v>1</v>
      </c>
      <c r="BQ22" s="54">
        <f t="shared" si="117"/>
        <v>0.17951697913162268</v>
      </c>
      <c r="BS22" s="52">
        <v>268900</v>
      </c>
      <c r="BT22" s="52">
        <f t="shared" si="142"/>
        <v>268900</v>
      </c>
      <c r="BU22" s="52">
        <f t="shared" si="118"/>
        <v>0</v>
      </c>
      <c r="BV22" s="54">
        <f t="shared" si="119"/>
        <v>1</v>
      </c>
      <c r="BW22" s="54">
        <f t="shared" si="120"/>
        <v>0.62573608541613757</v>
      </c>
      <c r="BY22" s="52">
        <v>61300</v>
      </c>
      <c r="BZ22" s="52">
        <f t="shared" si="143"/>
        <v>61300</v>
      </c>
      <c r="CA22" s="52">
        <f t="shared" si="121"/>
        <v>0</v>
      </c>
      <c r="CB22" s="54">
        <f t="shared" si="122"/>
        <v>1</v>
      </c>
      <c r="CC22" s="54">
        <f t="shared" si="123"/>
        <v>-0.14775886998109222</v>
      </c>
      <c r="CE22" s="52">
        <v>197300</v>
      </c>
      <c r="CF22" s="52">
        <f t="shared" si="144"/>
        <v>197300</v>
      </c>
      <c r="CG22" s="52">
        <f t="shared" si="124"/>
        <v>0</v>
      </c>
      <c r="CH22" s="54">
        <f t="shared" si="125"/>
        <v>1</v>
      </c>
      <c r="CI22" s="54">
        <f t="shared" si="126"/>
        <v>-0.18914698098009242</v>
      </c>
      <c r="CK22" s="52">
        <v>330600</v>
      </c>
      <c r="CL22" s="52">
        <f t="shared" si="145"/>
        <v>330600</v>
      </c>
      <c r="CM22" s="52">
        <f t="shared" si="127"/>
        <v>0</v>
      </c>
      <c r="CN22" s="54">
        <f t="shared" si="128"/>
        <v>1</v>
      </c>
      <c r="CO22" s="54">
        <f t="shared" si="129"/>
        <v>3.7459086993970718</v>
      </c>
      <c r="CQ22" s="52">
        <v>155800</v>
      </c>
      <c r="CR22" s="52">
        <f t="shared" si="146"/>
        <v>155800</v>
      </c>
      <c r="CS22" s="52">
        <f t="shared" si="130"/>
        <v>0</v>
      </c>
      <c r="CT22" s="54">
        <f t="shared" si="131"/>
        <v>1</v>
      </c>
      <c r="CU22" s="54">
        <f t="shared" si="132"/>
        <v>0.22983170724006197</v>
      </c>
      <c r="CW22" s="52">
        <v>264300</v>
      </c>
      <c r="CX22" s="52">
        <f t="shared" si="147"/>
        <v>264300</v>
      </c>
      <c r="CY22" s="52">
        <f t="shared" si="133"/>
        <v>0</v>
      </c>
      <c r="CZ22" s="54">
        <f t="shared" si="134"/>
        <v>1</v>
      </c>
      <c r="DA22" s="54">
        <f t="shared" si="135"/>
        <v>-6.9320318607255293E-2</v>
      </c>
      <c r="DC22" s="46"/>
    </row>
    <row r="23" spans="1:107" s="49" customFormat="1" ht="15" hidden="1" customHeight="1" outlineLevel="1" thickBot="1" x14ac:dyDescent="0.25">
      <c r="A23" s="41"/>
      <c r="B23" s="42" t="s">
        <v>49</v>
      </c>
      <c r="D23" s="43">
        <f t="shared" si="94"/>
        <v>784500</v>
      </c>
      <c r="E23" s="43">
        <f t="shared" si="94"/>
        <v>784500</v>
      </c>
      <c r="F23" s="43">
        <f t="shared" si="70"/>
        <v>0</v>
      </c>
      <c r="G23" s="44">
        <f t="shared" si="71"/>
        <v>1</v>
      </c>
      <c r="H23" s="45">
        <f t="shared" si="95"/>
        <v>0.10548854984421707</v>
      </c>
      <c r="I23" s="46"/>
      <c r="J23" s="43">
        <f t="shared" si="96"/>
        <v>666600</v>
      </c>
      <c r="K23" s="43">
        <f t="shared" si="96"/>
        <v>666600</v>
      </c>
      <c r="L23" s="43">
        <f t="shared" si="72"/>
        <v>0</v>
      </c>
      <c r="M23" s="44">
        <f t="shared" si="73"/>
        <v>1</v>
      </c>
      <c r="N23" s="45">
        <f t="shared" ref="N23" si="149">IFERROR(J23/J34-1,0)</f>
        <v>-9.2453724125537096E-2</v>
      </c>
      <c r="O23" s="46"/>
      <c r="P23" s="43">
        <f t="shared" si="97"/>
        <v>816400</v>
      </c>
      <c r="Q23" s="43">
        <f t="shared" si="97"/>
        <v>816400</v>
      </c>
      <c r="R23" s="43">
        <f t="shared" si="74"/>
        <v>0</v>
      </c>
      <c r="S23" s="44">
        <f t="shared" si="75"/>
        <v>1</v>
      </c>
      <c r="T23" s="45">
        <f t="shared" ref="T23" si="150">IFERROR(P23/P34-1,0)</f>
        <v>2.1176529450761095E-2</v>
      </c>
      <c r="U23" s="46"/>
      <c r="V23" s="43">
        <f t="shared" si="98"/>
        <v>789900</v>
      </c>
      <c r="W23" s="43">
        <f t="shared" si="98"/>
        <v>789900</v>
      </c>
      <c r="X23" s="43">
        <f t="shared" si="76"/>
        <v>0</v>
      </c>
      <c r="Y23" s="44">
        <f t="shared" si="77"/>
        <v>1</v>
      </c>
      <c r="Z23" s="45">
        <f t="shared" ref="Z23" si="151">IFERROR(V23/V34-1,0)</f>
        <v>0.10615379444780526</v>
      </c>
      <c r="AA23" s="46"/>
      <c r="AB23" s="43">
        <f t="shared" si="99"/>
        <v>3057400</v>
      </c>
      <c r="AC23" s="43">
        <f t="shared" si="78"/>
        <v>3057400</v>
      </c>
      <c r="AD23" s="43">
        <f t="shared" si="79"/>
        <v>0</v>
      </c>
      <c r="AE23" s="44">
        <f t="shared" si="80"/>
        <v>1</v>
      </c>
      <c r="AF23" s="45">
        <f t="shared" ref="AF23" si="152">IFERROR(AB23/AB34-1,0)</f>
        <v>3.3703382509809199E-2</v>
      </c>
      <c r="AH23" s="8" t="s">
        <v>49</v>
      </c>
      <c r="AI23" s="43">
        <v>131600</v>
      </c>
      <c r="AJ23" s="43">
        <f t="shared" si="136"/>
        <v>131600</v>
      </c>
      <c r="AK23" s="43">
        <f t="shared" si="100"/>
        <v>0</v>
      </c>
      <c r="AL23" s="45">
        <f t="shared" si="101"/>
        <v>1</v>
      </c>
      <c r="AM23" s="45">
        <f t="shared" si="102"/>
        <v>-3.4071725312311951E-2</v>
      </c>
      <c r="AO23" s="43">
        <v>208500</v>
      </c>
      <c r="AP23" s="43">
        <f t="shared" si="137"/>
        <v>208500</v>
      </c>
      <c r="AQ23" s="43">
        <f t="shared" si="103"/>
        <v>0</v>
      </c>
      <c r="AR23" s="45">
        <f t="shared" si="104"/>
        <v>1</v>
      </c>
      <c r="AS23" s="45">
        <f t="shared" si="105"/>
        <v>0.41978713407284829</v>
      </c>
      <c r="AU23" s="43">
        <v>444400</v>
      </c>
      <c r="AV23" s="43">
        <f t="shared" si="138"/>
        <v>444400</v>
      </c>
      <c r="AW23" s="43">
        <f t="shared" si="106"/>
        <v>0</v>
      </c>
      <c r="AX23" s="45">
        <f t="shared" si="107"/>
        <v>1</v>
      </c>
      <c r="AY23" s="45">
        <f t="shared" si="108"/>
        <v>4.1857150225298012E-2</v>
      </c>
      <c r="BA23" s="43">
        <v>95900</v>
      </c>
      <c r="BB23" s="43">
        <f t="shared" si="139"/>
        <v>95900</v>
      </c>
      <c r="BC23" s="43">
        <f t="shared" si="109"/>
        <v>0</v>
      </c>
      <c r="BD23" s="45">
        <f t="shared" si="110"/>
        <v>1</v>
      </c>
      <c r="BE23" s="45">
        <f t="shared" si="111"/>
        <v>-0.69414863929631865</v>
      </c>
      <c r="BG23" s="43">
        <v>205200</v>
      </c>
      <c r="BH23" s="43">
        <f t="shared" si="140"/>
        <v>205200</v>
      </c>
      <c r="BI23" s="43">
        <f t="shared" si="112"/>
        <v>0</v>
      </c>
      <c r="BJ23" s="45">
        <f t="shared" si="113"/>
        <v>1</v>
      </c>
      <c r="BK23" s="45">
        <f t="shared" si="114"/>
        <v>-0.1255321597054424</v>
      </c>
      <c r="BM23" s="43">
        <v>365500</v>
      </c>
      <c r="BN23" s="43">
        <f t="shared" si="141"/>
        <v>365500</v>
      </c>
      <c r="BO23" s="43">
        <f t="shared" si="115"/>
        <v>0</v>
      </c>
      <c r="BP23" s="45">
        <f t="shared" si="116"/>
        <v>1</v>
      </c>
      <c r="BQ23" s="45">
        <f t="shared" si="117"/>
        <v>0.96188942565754165</v>
      </c>
      <c r="BS23" s="43">
        <v>133800</v>
      </c>
      <c r="BT23" s="43">
        <f t="shared" si="142"/>
        <v>133800</v>
      </c>
      <c r="BU23" s="43">
        <f t="shared" si="118"/>
        <v>0</v>
      </c>
      <c r="BV23" s="45">
        <f t="shared" si="119"/>
        <v>1</v>
      </c>
      <c r="BW23" s="45">
        <f t="shared" si="120"/>
        <v>-0.4206061550852852</v>
      </c>
      <c r="BY23" s="43">
        <v>265900</v>
      </c>
      <c r="BZ23" s="43">
        <f t="shared" si="143"/>
        <v>265900</v>
      </c>
      <c r="CA23" s="43">
        <f t="shared" si="121"/>
        <v>0</v>
      </c>
      <c r="CB23" s="45">
        <f t="shared" si="122"/>
        <v>1</v>
      </c>
      <c r="CC23" s="45">
        <f t="shared" si="123"/>
        <v>4.4120880846919786E-2</v>
      </c>
      <c r="CE23" s="43">
        <v>416700</v>
      </c>
      <c r="CF23" s="43">
        <f t="shared" si="144"/>
        <v>416700</v>
      </c>
      <c r="CG23" s="43">
        <f t="shared" si="124"/>
        <v>0</v>
      </c>
      <c r="CH23" s="45">
        <f t="shared" si="125"/>
        <v>1</v>
      </c>
      <c r="CI23" s="45">
        <f t="shared" si="126"/>
        <v>0.32759856630824369</v>
      </c>
      <c r="CK23" s="43">
        <v>273600</v>
      </c>
      <c r="CL23" s="43">
        <f t="shared" si="145"/>
        <v>273600</v>
      </c>
      <c r="CM23" s="43">
        <f t="shared" si="127"/>
        <v>0</v>
      </c>
      <c r="CN23" s="45">
        <f t="shared" si="128"/>
        <v>1</v>
      </c>
      <c r="CO23" s="45">
        <f t="shared" si="129"/>
        <v>0.46796078999468826</v>
      </c>
      <c r="CQ23" s="43">
        <v>151100</v>
      </c>
      <c r="CR23" s="43">
        <f t="shared" si="146"/>
        <v>151100</v>
      </c>
      <c r="CS23" s="43">
        <f t="shared" si="130"/>
        <v>0</v>
      </c>
      <c r="CT23" s="45">
        <f t="shared" si="131"/>
        <v>1</v>
      </c>
      <c r="CU23" s="45">
        <f t="shared" si="132"/>
        <v>-0.23201642702123004</v>
      </c>
      <c r="CW23" s="43">
        <v>365200</v>
      </c>
      <c r="CX23" s="43">
        <f t="shared" si="147"/>
        <v>365200</v>
      </c>
      <c r="CY23" s="43">
        <f t="shared" si="133"/>
        <v>0</v>
      </c>
      <c r="CZ23" s="45">
        <f t="shared" si="134"/>
        <v>1</v>
      </c>
      <c r="DA23" s="45">
        <f t="shared" si="135"/>
        <v>0.10343660678136124</v>
      </c>
      <c r="DC23" s="46"/>
    </row>
    <row r="24" spans="1:107" s="49" customFormat="1" ht="15" hidden="1" customHeight="1" outlineLevel="1" x14ac:dyDescent="0.2">
      <c r="A24" s="61"/>
      <c r="B24" s="62" t="s">
        <v>62</v>
      </c>
      <c r="C24" s="63"/>
      <c r="D24" s="64">
        <f t="shared" si="94"/>
        <v>5844800</v>
      </c>
      <c r="E24" s="64">
        <f t="shared" si="94"/>
        <v>5844800</v>
      </c>
      <c r="F24" s="64">
        <f t="shared" si="70"/>
        <v>0</v>
      </c>
      <c r="G24" s="65">
        <f t="shared" si="71"/>
        <v>1</v>
      </c>
      <c r="H24" s="65">
        <f t="shared" si="95"/>
        <v>0.11173119112806251</v>
      </c>
      <c r="I24" s="66"/>
      <c r="J24" s="64">
        <f t="shared" si="96"/>
        <v>5632500</v>
      </c>
      <c r="K24" s="64">
        <f t="shared" si="96"/>
        <v>5632500</v>
      </c>
      <c r="L24" s="64">
        <f t="shared" si="72"/>
        <v>0</v>
      </c>
      <c r="M24" s="65">
        <f t="shared" si="73"/>
        <v>1</v>
      </c>
      <c r="N24" s="65">
        <f>IFERROR(J24/J35-1,0)</f>
        <v>5.0043595684838182E-2</v>
      </c>
      <c r="O24" s="66"/>
      <c r="P24" s="64">
        <f t="shared" si="97"/>
        <v>6126400</v>
      </c>
      <c r="Q24" s="64">
        <f t="shared" si="97"/>
        <v>6126400</v>
      </c>
      <c r="R24" s="64">
        <f t="shared" si="74"/>
        <v>0</v>
      </c>
      <c r="S24" s="65">
        <f t="shared" si="75"/>
        <v>1</v>
      </c>
      <c r="T24" s="65">
        <f>IFERROR(P24/P35-1,0)</f>
        <v>0.11706988688536901</v>
      </c>
      <c r="U24" s="66"/>
      <c r="V24" s="64">
        <f t="shared" si="98"/>
        <v>7801100</v>
      </c>
      <c r="W24" s="64">
        <f t="shared" si="98"/>
        <v>7801100</v>
      </c>
      <c r="X24" s="64">
        <f t="shared" si="76"/>
        <v>0</v>
      </c>
      <c r="Y24" s="65">
        <f t="shared" si="77"/>
        <v>1</v>
      </c>
      <c r="Z24" s="65">
        <f>IFERROR(V24/V35-1,0)</f>
        <v>0.41630088591652892</v>
      </c>
      <c r="AA24" s="66"/>
      <c r="AB24" s="64">
        <f t="shared" si="99"/>
        <v>25404800</v>
      </c>
      <c r="AC24" s="64">
        <f t="shared" si="78"/>
        <v>25404800</v>
      </c>
      <c r="AD24" s="64">
        <f t="shared" si="79"/>
        <v>0</v>
      </c>
      <c r="AE24" s="65">
        <f t="shared" si="80"/>
        <v>1</v>
      </c>
      <c r="AF24" s="65">
        <f>IFERROR(AB24/AB35-1,0)</f>
        <v>0.17539295817252221</v>
      </c>
      <c r="AH24" s="25" t="s">
        <v>62</v>
      </c>
      <c r="AI24" s="64">
        <f>AI17+AI20+AI23</f>
        <v>1282800</v>
      </c>
      <c r="AJ24" s="64">
        <f t="shared" si="136"/>
        <v>1282800</v>
      </c>
      <c r="AK24" s="64">
        <f t="shared" si="100"/>
        <v>0</v>
      </c>
      <c r="AL24" s="65">
        <f t="shared" si="101"/>
        <v>1</v>
      </c>
      <c r="AM24" s="65">
        <f t="shared" si="102"/>
        <v>2.3725729608082613E-2</v>
      </c>
      <c r="AO24" s="64">
        <f t="shared" ref="AO24:CW24" si="153">AO17+AO20+AO23</f>
        <v>1602600</v>
      </c>
      <c r="AP24" s="64">
        <f t="shared" si="137"/>
        <v>1602600</v>
      </c>
      <c r="AQ24" s="64">
        <f t="shared" si="103"/>
        <v>0</v>
      </c>
      <c r="AR24" s="65">
        <f t="shared" si="104"/>
        <v>1</v>
      </c>
      <c r="AS24" s="65">
        <f t="shared" si="105"/>
        <v>0.15750220471451382</v>
      </c>
      <c r="AU24" s="64">
        <f t="shared" si="153"/>
        <v>2959400</v>
      </c>
      <c r="AV24" s="64">
        <f t="shared" si="138"/>
        <v>2959400</v>
      </c>
      <c r="AW24" s="64">
        <f t="shared" si="106"/>
        <v>0</v>
      </c>
      <c r="AX24" s="65">
        <f t="shared" si="107"/>
        <v>1</v>
      </c>
      <c r="AY24" s="65">
        <f t="shared" si="108"/>
        <v>0.12963554615019635</v>
      </c>
      <c r="BA24" s="64">
        <f t="shared" si="153"/>
        <v>1471300</v>
      </c>
      <c r="BB24" s="64">
        <f t="shared" si="139"/>
        <v>1471300</v>
      </c>
      <c r="BC24" s="64">
        <f t="shared" si="109"/>
        <v>0</v>
      </c>
      <c r="BD24" s="65">
        <f t="shared" si="110"/>
        <v>1</v>
      </c>
      <c r="BE24" s="65">
        <f t="shared" si="111"/>
        <v>-0.10881181773799442</v>
      </c>
      <c r="BG24" s="64">
        <f t="shared" si="153"/>
        <v>1615200</v>
      </c>
      <c r="BH24" s="64">
        <f t="shared" si="140"/>
        <v>1615200</v>
      </c>
      <c r="BI24" s="64">
        <f t="shared" si="112"/>
        <v>0</v>
      </c>
      <c r="BJ24" s="65">
        <f t="shared" si="113"/>
        <v>1</v>
      </c>
      <c r="BK24" s="65">
        <f t="shared" si="114"/>
        <v>-1.3762266148635405E-2</v>
      </c>
      <c r="BM24" s="64">
        <f t="shared" si="153"/>
        <v>2546000</v>
      </c>
      <c r="BN24" s="64">
        <f t="shared" si="141"/>
        <v>2546000</v>
      </c>
      <c r="BO24" s="64">
        <f t="shared" si="115"/>
        <v>0</v>
      </c>
      <c r="BP24" s="65">
        <f t="shared" si="116"/>
        <v>1</v>
      </c>
      <c r="BQ24" s="65">
        <f t="shared" si="117"/>
        <v>0.22676210933697982</v>
      </c>
      <c r="BS24" s="64">
        <f t="shared" si="153"/>
        <v>1776500</v>
      </c>
      <c r="BT24" s="64">
        <f t="shared" si="142"/>
        <v>1776500</v>
      </c>
      <c r="BU24" s="64">
        <f t="shared" si="118"/>
        <v>0</v>
      </c>
      <c r="BV24" s="65">
        <f t="shared" si="119"/>
        <v>1</v>
      </c>
      <c r="BW24" s="65">
        <f t="shared" si="120"/>
        <v>0.22307041966496199</v>
      </c>
      <c r="BY24" s="64">
        <f t="shared" si="153"/>
        <v>1856200</v>
      </c>
      <c r="BZ24" s="64">
        <f t="shared" si="143"/>
        <v>1856200</v>
      </c>
      <c r="CA24" s="64">
        <f t="shared" si="121"/>
        <v>0</v>
      </c>
      <c r="CB24" s="65">
        <f t="shared" si="122"/>
        <v>1</v>
      </c>
      <c r="CC24" s="65">
        <f t="shared" si="123"/>
        <v>0.23523336474321099</v>
      </c>
      <c r="CE24" s="64">
        <f t="shared" si="153"/>
        <v>2493700</v>
      </c>
      <c r="CF24" s="64">
        <f t="shared" si="144"/>
        <v>2493700</v>
      </c>
      <c r="CG24" s="64">
        <f t="shared" si="124"/>
        <v>0</v>
      </c>
      <c r="CH24" s="65">
        <f t="shared" si="125"/>
        <v>1</v>
      </c>
      <c r="CI24" s="65">
        <f t="shared" si="126"/>
        <v>-1.4014227738713192E-2</v>
      </c>
      <c r="CK24" s="64">
        <f t="shared" si="153"/>
        <v>2169600</v>
      </c>
      <c r="CL24" s="64">
        <f t="shared" si="145"/>
        <v>2169600</v>
      </c>
      <c r="CM24" s="64">
        <f t="shared" si="127"/>
        <v>0</v>
      </c>
      <c r="CN24" s="65">
        <f t="shared" si="128"/>
        <v>1</v>
      </c>
      <c r="CO24" s="65">
        <f t="shared" si="129"/>
        <v>0.53849426681132595</v>
      </c>
      <c r="CQ24" s="64">
        <f t="shared" si="153"/>
        <v>2640600</v>
      </c>
      <c r="CR24" s="64">
        <f t="shared" si="146"/>
        <v>2640600</v>
      </c>
      <c r="CS24" s="64">
        <f t="shared" si="130"/>
        <v>0</v>
      </c>
      <c r="CT24" s="65">
        <f t="shared" si="131"/>
        <v>1</v>
      </c>
      <c r="CU24" s="65">
        <f t="shared" si="132"/>
        <v>0.59756934235028902</v>
      </c>
      <c r="CW24" s="64">
        <f t="shared" si="153"/>
        <v>2990900</v>
      </c>
      <c r="CX24" s="64">
        <f t="shared" si="147"/>
        <v>2990900</v>
      </c>
      <c r="CY24" s="64">
        <f t="shared" si="133"/>
        <v>0</v>
      </c>
      <c r="CZ24" s="65">
        <f t="shared" si="134"/>
        <v>1</v>
      </c>
      <c r="DA24" s="65">
        <f t="shared" si="135"/>
        <v>0.22327948842221934</v>
      </c>
      <c r="DC24" s="66"/>
    </row>
    <row r="25" spans="1:107" ht="24.95" customHeight="1" collapsed="1" x14ac:dyDescent="0.2"/>
    <row r="26" spans="1:107" ht="15" customHeight="1" x14ac:dyDescent="0.2">
      <c r="A26" s="30">
        <v>2020</v>
      </c>
      <c r="B26" s="32" t="s">
        <v>51</v>
      </c>
      <c r="C26" s="33"/>
      <c r="D26" s="69" t="s">
        <v>66</v>
      </c>
      <c r="E26" s="35" t="str">
        <f>D26</f>
        <v>Q1 2020</v>
      </c>
      <c r="F26" s="35" t="str">
        <f t="shared" ref="F26:H26" si="154">E26</f>
        <v>Q1 2020</v>
      </c>
      <c r="G26" s="35" t="str">
        <f t="shared" si="154"/>
        <v>Q1 2020</v>
      </c>
      <c r="H26" s="35" t="str">
        <f t="shared" si="154"/>
        <v>Q1 2020</v>
      </c>
      <c r="I26" s="36"/>
      <c r="J26" s="34" t="str">
        <f>"Q2 "&amp;RIGHT(D26,4)</f>
        <v>Q2 2020</v>
      </c>
      <c r="K26" s="35" t="str">
        <f>J26</f>
        <v>Q2 2020</v>
      </c>
      <c r="L26" s="35" t="str">
        <f t="shared" ref="L26:N26" si="155">K26</f>
        <v>Q2 2020</v>
      </c>
      <c r="M26" s="35" t="str">
        <f t="shared" si="155"/>
        <v>Q2 2020</v>
      </c>
      <c r="N26" s="35" t="str">
        <f t="shared" si="155"/>
        <v>Q2 2020</v>
      </c>
      <c r="O26" s="36"/>
      <c r="P26" s="34" t="str">
        <f>"Q3 "&amp;RIGHT(J26,4)</f>
        <v>Q3 2020</v>
      </c>
      <c r="Q26" s="35" t="str">
        <f>P26</f>
        <v>Q3 2020</v>
      </c>
      <c r="R26" s="35" t="str">
        <f t="shared" ref="R26:T26" si="156">Q26</f>
        <v>Q3 2020</v>
      </c>
      <c r="S26" s="35" t="str">
        <f t="shared" si="156"/>
        <v>Q3 2020</v>
      </c>
      <c r="T26" s="35" t="str">
        <f t="shared" si="156"/>
        <v>Q3 2020</v>
      </c>
      <c r="U26" s="36"/>
      <c r="V26" s="34" t="str">
        <f>"Q4 "&amp;RIGHT(P26,4)</f>
        <v>Q4 2020</v>
      </c>
      <c r="W26" s="35" t="str">
        <f>V26</f>
        <v>Q4 2020</v>
      </c>
      <c r="X26" s="35" t="str">
        <f t="shared" ref="X26:Z26" si="157">W26</f>
        <v>Q4 2020</v>
      </c>
      <c r="Y26" s="35" t="str">
        <f t="shared" si="157"/>
        <v>Q4 2020</v>
      </c>
      <c r="Z26" s="35" t="str">
        <f t="shared" si="157"/>
        <v>Q4 2020</v>
      </c>
      <c r="AA26" s="36"/>
      <c r="AB26" s="34" t="s">
        <v>67</v>
      </c>
      <c r="AC26" s="35" t="str">
        <f>AB26</f>
        <v>FY 2020</v>
      </c>
      <c r="AD26" s="35" t="str">
        <f t="shared" ref="AD26:AF26" si="158">AC26</f>
        <v>FY 2020</v>
      </c>
      <c r="AE26" s="35" t="str">
        <f t="shared" si="158"/>
        <v>FY 2020</v>
      </c>
      <c r="AF26" s="35" t="str">
        <f t="shared" si="158"/>
        <v>FY 2020</v>
      </c>
      <c r="AH26" s="32" t="s">
        <v>51</v>
      </c>
      <c r="AI26" s="34">
        <v>43831</v>
      </c>
      <c r="AJ26" s="34"/>
      <c r="AK26" s="34"/>
      <c r="AL26" s="34"/>
      <c r="AM26" s="34"/>
      <c r="AO26" s="34">
        <f>EOMONTH(AI26,0)+1</f>
        <v>43862</v>
      </c>
      <c r="AP26" s="34"/>
      <c r="AQ26" s="34"/>
      <c r="AR26" s="34"/>
      <c r="AS26" s="34"/>
      <c r="AU26" s="34">
        <f>EOMONTH(AO26,0)+1</f>
        <v>43891</v>
      </c>
      <c r="AV26" s="34"/>
      <c r="AW26" s="34"/>
      <c r="AX26" s="34"/>
      <c r="AY26" s="34"/>
      <c r="BA26" s="34">
        <f>EOMONTH(AU26,0)+1</f>
        <v>43922</v>
      </c>
      <c r="BB26" s="34"/>
      <c r="BC26" s="34"/>
      <c r="BD26" s="34"/>
      <c r="BE26" s="34"/>
      <c r="BG26" s="34">
        <f>EOMONTH(BA26,0)+1</f>
        <v>43952</v>
      </c>
      <c r="BH26" s="34"/>
      <c r="BI26" s="34"/>
      <c r="BJ26" s="34"/>
      <c r="BK26" s="34"/>
      <c r="BM26" s="34">
        <f>EOMONTH(BG26,0)+1</f>
        <v>43983</v>
      </c>
      <c r="BN26" s="34"/>
      <c r="BO26" s="34"/>
      <c r="BP26" s="34"/>
      <c r="BQ26" s="34"/>
      <c r="BS26" s="34">
        <f>EOMONTH(BM26,0)+1</f>
        <v>44013</v>
      </c>
      <c r="BT26" s="34"/>
      <c r="BU26" s="34"/>
      <c r="BV26" s="34"/>
      <c r="BW26" s="34"/>
      <c r="BY26" s="34">
        <f>EOMONTH(BS26,0)+1</f>
        <v>44044</v>
      </c>
      <c r="BZ26" s="34"/>
      <c r="CA26" s="34"/>
      <c r="CB26" s="34"/>
      <c r="CC26" s="34"/>
      <c r="CE26" s="34">
        <f>EOMONTH(BY26,0)+1</f>
        <v>44075</v>
      </c>
      <c r="CF26" s="34"/>
      <c r="CG26" s="34"/>
      <c r="CH26" s="34"/>
      <c r="CI26" s="34"/>
      <c r="CK26" s="34">
        <f>EOMONTH(CE26,0)+1</f>
        <v>44105</v>
      </c>
      <c r="CL26" s="34"/>
      <c r="CM26" s="34"/>
      <c r="CN26" s="34"/>
      <c r="CO26" s="34"/>
      <c r="CQ26" s="34">
        <f>EOMONTH(CK26,0)+1</f>
        <v>44136</v>
      </c>
      <c r="CR26" s="34"/>
      <c r="CS26" s="34"/>
      <c r="CT26" s="34"/>
      <c r="CU26" s="34"/>
      <c r="CW26" s="34">
        <f>EOMONTH(CQ26,0)+1</f>
        <v>44166</v>
      </c>
      <c r="CX26" s="34"/>
      <c r="CY26" s="34"/>
      <c r="CZ26" s="34"/>
      <c r="DA26" s="34"/>
      <c r="DC26" s="36"/>
    </row>
    <row r="27" spans="1:107" ht="15" hidden="1" customHeight="1" outlineLevel="1" x14ac:dyDescent="0.2">
      <c r="B27" s="37" t="s">
        <v>60</v>
      </c>
      <c r="C27" s="38"/>
      <c r="D27" s="39" t="s">
        <v>41</v>
      </c>
      <c r="E27" s="39" t="s">
        <v>71</v>
      </c>
      <c r="F27" s="39" t="s">
        <v>43</v>
      </c>
      <c r="G27" s="39" t="s">
        <v>44</v>
      </c>
      <c r="H27" s="39" t="s">
        <v>61</v>
      </c>
      <c r="I27" s="40"/>
      <c r="J27" s="39" t="s">
        <v>41</v>
      </c>
      <c r="K27" s="39" t="s">
        <v>71</v>
      </c>
      <c r="L27" s="39" t="s">
        <v>43</v>
      </c>
      <c r="M27" s="39" t="s">
        <v>44</v>
      </c>
      <c r="N27" s="39" t="s">
        <v>61</v>
      </c>
      <c r="O27" s="40"/>
      <c r="P27" s="39" t="s">
        <v>41</v>
      </c>
      <c r="Q27" s="39" t="s">
        <v>71</v>
      </c>
      <c r="R27" s="39" t="s">
        <v>43</v>
      </c>
      <c r="S27" s="39" t="s">
        <v>44</v>
      </c>
      <c r="T27" s="39" t="s">
        <v>61</v>
      </c>
      <c r="U27" s="40"/>
      <c r="V27" s="39" t="s">
        <v>41</v>
      </c>
      <c r="W27" s="39" t="s">
        <v>71</v>
      </c>
      <c r="X27" s="39" t="s">
        <v>43</v>
      </c>
      <c r="Y27" s="39" t="s">
        <v>44</v>
      </c>
      <c r="Z27" s="39" t="s">
        <v>61</v>
      </c>
      <c r="AA27" s="40"/>
      <c r="AB27" s="39" t="s">
        <v>41</v>
      </c>
      <c r="AC27" s="39" t="s">
        <v>71</v>
      </c>
      <c r="AD27" s="39" t="s">
        <v>43</v>
      </c>
      <c r="AE27" s="39" t="s">
        <v>44</v>
      </c>
      <c r="AF27" s="39" t="s">
        <v>61</v>
      </c>
      <c r="AH27" s="37" t="s">
        <v>60</v>
      </c>
      <c r="AI27" s="39" t="s">
        <v>41</v>
      </c>
      <c r="AJ27" s="39" t="s">
        <v>71</v>
      </c>
      <c r="AK27" s="39" t="s">
        <v>43</v>
      </c>
      <c r="AL27" s="39" t="s">
        <v>44</v>
      </c>
      <c r="AM27" s="39" t="s">
        <v>61</v>
      </c>
      <c r="AO27" s="39" t="s">
        <v>41</v>
      </c>
      <c r="AP27" s="39" t="s">
        <v>71</v>
      </c>
      <c r="AQ27" s="39" t="s">
        <v>43</v>
      </c>
      <c r="AR27" s="39" t="s">
        <v>44</v>
      </c>
      <c r="AS27" s="39" t="s">
        <v>61</v>
      </c>
      <c r="AU27" s="39" t="s">
        <v>41</v>
      </c>
      <c r="AV27" s="39" t="s">
        <v>71</v>
      </c>
      <c r="AW27" s="39" t="s">
        <v>43</v>
      </c>
      <c r="AX27" s="39" t="s">
        <v>44</v>
      </c>
      <c r="AY27" s="39" t="s">
        <v>61</v>
      </c>
      <c r="BA27" s="39" t="s">
        <v>41</v>
      </c>
      <c r="BB27" s="39" t="s">
        <v>71</v>
      </c>
      <c r="BC27" s="39" t="s">
        <v>43</v>
      </c>
      <c r="BD27" s="39" t="s">
        <v>44</v>
      </c>
      <c r="BE27" s="39" t="s">
        <v>61</v>
      </c>
      <c r="BG27" s="39" t="s">
        <v>41</v>
      </c>
      <c r="BH27" s="39" t="s">
        <v>71</v>
      </c>
      <c r="BI27" s="39" t="s">
        <v>43</v>
      </c>
      <c r="BJ27" s="39" t="s">
        <v>44</v>
      </c>
      <c r="BK27" s="39" t="s">
        <v>61</v>
      </c>
      <c r="BM27" s="39" t="s">
        <v>41</v>
      </c>
      <c r="BN27" s="39" t="s">
        <v>71</v>
      </c>
      <c r="BO27" s="39" t="s">
        <v>43</v>
      </c>
      <c r="BP27" s="39" t="s">
        <v>44</v>
      </c>
      <c r="BQ27" s="39" t="s">
        <v>61</v>
      </c>
      <c r="BS27" s="39" t="s">
        <v>41</v>
      </c>
      <c r="BT27" s="39" t="s">
        <v>71</v>
      </c>
      <c r="BU27" s="39" t="s">
        <v>43</v>
      </c>
      <c r="BV27" s="39" t="s">
        <v>44</v>
      </c>
      <c r="BW27" s="39" t="s">
        <v>61</v>
      </c>
      <c r="BY27" s="39" t="s">
        <v>41</v>
      </c>
      <c r="BZ27" s="39" t="s">
        <v>71</v>
      </c>
      <c r="CA27" s="39" t="s">
        <v>43</v>
      </c>
      <c r="CB27" s="39" t="s">
        <v>44</v>
      </c>
      <c r="CC27" s="39" t="s">
        <v>61</v>
      </c>
      <c r="CE27" s="39" t="s">
        <v>41</v>
      </c>
      <c r="CF27" s="39" t="s">
        <v>71</v>
      </c>
      <c r="CG27" s="39" t="s">
        <v>43</v>
      </c>
      <c r="CH27" s="39" t="s">
        <v>44</v>
      </c>
      <c r="CI27" s="39" t="s">
        <v>61</v>
      </c>
      <c r="CK27" s="39" t="s">
        <v>41</v>
      </c>
      <c r="CL27" s="39" t="s">
        <v>71</v>
      </c>
      <c r="CM27" s="39" t="s">
        <v>43</v>
      </c>
      <c r="CN27" s="39" t="s">
        <v>44</v>
      </c>
      <c r="CO27" s="39" t="s">
        <v>61</v>
      </c>
      <c r="CQ27" s="39" t="s">
        <v>41</v>
      </c>
      <c r="CR27" s="39" t="s">
        <v>71</v>
      </c>
      <c r="CS27" s="39" t="s">
        <v>43</v>
      </c>
      <c r="CT27" s="39" t="s">
        <v>44</v>
      </c>
      <c r="CU27" s="39" t="s">
        <v>61</v>
      </c>
      <c r="CW27" s="39" t="s">
        <v>41</v>
      </c>
      <c r="CX27" s="39" t="s">
        <v>71</v>
      </c>
      <c r="CY27" s="39" t="s">
        <v>43</v>
      </c>
      <c r="CZ27" s="39" t="s">
        <v>44</v>
      </c>
      <c r="DA27" s="39" t="s">
        <v>61</v>
      </c>
      <c r="DC27" s="40"/>
    </row>
    <row r="28" spans="1:107" ht="15" hidden="1" customHeight="1" outlineLevel="1" x14ac:dyDescent="0.2">
      <c r="A28" s="11"/>
      <c r="B28" s="42" t="s">
        <v>45</v>
      </c>
      <c r="D28" s="43">
        <f>AI28+AO28+AU28</f>
        <v>2727189</v>
      </c>
      <c r="E28" s="43">
        <f>AJ28+AP28+AV28</f>
        <v>2727189</v>
      </c>
      <c r="F28" s="43">
        <f t="shared" ref="F28:F35" si="159">D28-E28</f>
        <v>0</v>
      </c>
      <c r="G28" s="44">
        <f t="shared" ref="G28:G35" si="160">IFERROR(D28/E28,0)</f>
        <v>1</v>
      </c>
      <c r="H28" s="71" t="s">
        <v>65</v>
      </c>
      <c r="I28" s="46"/>
      <c r="J28" s="43">
        <f>BA28+BG28+BM28</f>
        <v>3021462</v>
      </c>
      <c r="K28" s="43">
        <f>BB28+BH28+BN28</f>
        <v>3021462</v>
      </c>
      <c r="L28" s="43">
        <f t="shared" ref="L28:L35" si="161">J28-K28</f>
        <v>0</v>
      </c>
      <c r="M28" s="44">
        <f t="shared" ref="M28:M35" si="162">IFERROR(J28/K28,0)</f>
        <v>1</v>
      </c>
      <c r="N28" s="71" t="s">
        <v>65</v>
      </c>
      <c r="O28" s="46"/>
      <c r="P28" s="43">
        <f>BS28+BY28+CE28</f>
        <v>3046491</v>
      </c>
      <c r="Q28" s="43">
        <f>BT28+BZ28+CF28</f>
        <v>3046491</v>
      </c>
      <c r="R28" s="43">
        <f t="shared" ref="R28:R35" si="163">P28-Q28</f>
        <v>0</v>
      </c>
      <c r="S28" s="44">
        <f t="shared" ref="S28:S35" si="164">IFERROR(P28/Q28,0)</f>
        <v>1</v>
      </c>
      <c r="T28" s="71" t="s">
        <v>65</v>
      </c>
      <c r="U28" s="46"/>
      <c r="V28" s="43">
        <f>CK28+CQ28+CW28</f>
        <v>3191319</v>
      </c>
      <c r="W28" s="43">
        <f>CL28+CR28+CX28</f>
        <v>3191319</v>
      </c>
      <c r="X28" s="43">
        <f t="shared" ref="X28:X35" si="165">V28-W28</f>
        <v>0</v>
      </c>
      <c r="Y28" s="44">
        <f t="shared" ref="Y28:Y35" si="166">IFERROR(V28/W28,0)</f>
        <v>1</v>
      </c>
      <c r="Z28" s="71" t="s">
        <v>65</v>
      </c>
      <c r="AA28" s="46"/>
      <c r="AB28" s="43">
        <f>D28+J28+P28+V28</f>
        <v>11986461</v>
      </c>
      <c r="AC28" s="43">
        <f t="shared" ref="AC28:AC35" si="167">E28+K28+Q28+W28</f>
        <v>11986461</v>
      </c>
      <c r="AD28" s="43">
        <f t="shared" ref="AD28:AD35" si="168">AB28-AC28</f>
        <v>0</v>
      </c>
      <c r="AE28" s="44">
        <f t="shared" ref="AE28:AE35" si="169">IFERROR(AB28/AC28,0)</f>
        <v>1</v>
      </c>
      <c r="AF28" s="71" t="s">
        <v>65</v>
      </c>
      <c r="AH28" s="8" t="s">
        <v>45</v>
      </c>
      <c r="AI28" s="43">
        <f>SUM(AI29:AI30)</f>
        <v>728352</v>
      </c>
      <c r="AJ28" s="43">
        <f t="shared" ref="AJ28" si="170">AI28</f>
        <v>728352</v>
      </c>
      <c r="AK28" s="43">
        <f>AI28-AJ28</f>
        <v>0</v>
      </c>
      <c r="AL28" s="45">
        <f>IFERROR(AI28/AJ28,0)</f>
        <v>1</v>
      </c>
      <c r="AM28" s="71" t="s">
        <v>65</v>
      </c>
      <c r="AO28" s="43">
        <f t="shared" ref="AO28:CW28" si="171">SUM(AO29:AO30)</f>
        <v>793800</v>
      </c>
      <c r="AP28" s="43">
        <f t="shared" ref="AP28" si="172">AO28</f>
        <v>793800</v>
      </c>
      <c r="AQ28" s="43">
        <f>AO28-AP28</f>
        <v>0</v>
      </c>
      <c r="AR28" s="45">
        <f>IFERROR(AO28/AP28,0)</f>
        <v>1</v>
      </c>
      <c r="AS28" s="71" t="s">
        <v>65</v>
      </c>
      <c r="AU28" s="43">
        <f t="shared" si="171"/>
        <v>1205037</v>
      </c>
      <c r="AV28" s="43">
        <f t="shared" ref="AV28" si="173">AU28</f>
        <v>1205037</v>
      </c>
      <c r="AW28" s="43">
        <f>AU28-AV28</f>
        <v>0</v>
      </c>
      <c r="AX28" s="45">
        <f>IFERROR(AU28/AV28,0)</f>
        <v>1</v>
      </c>
      <c r="AY28" s="71" t="s">
        <v>65</v>
      </c>
      <c r="BA28" s="43">
        <f t="shared" si="171"/>
        <v>965925</v>
      </c>
      <c r="BB28" s="43">
        <f t="shared" ref="BB28" si="174">BA28</f>
        <v>965925</v>
      </c>
      <c r="BC28" s="43">
        <f>BA28-BB28</f>
        <v>0</v>
      </c>
      <c r="BD28" s="45">
        <f>IFERROR(BA28/BB28,0)</f>
        <v>1</v>
      </c>
      <c r="BE28" s="71" t="s">
        <v>65</v>
      </c>
      <c r="BG28" s="43">
        <f t="shared" si="171"/>
        <v>828954</v>
      </c>
      <c r="BH28" s="43">
        <f t="shared" ref="BH28" si="175">BG28</f>
        <v>828954</v>
      </c>
      <c r="BI28" s="43">
        <f>BG28-BH28</f>
        <v>0</v>
      </c>
      <c r="BJ28" s="45">
        <f>IFERROR(BG28/BH28,0)</f>
        <v>1</v>
      </c>
      <c r="BK28" s="71" t="s">
        <v>65</v>
      </c>
      <c r="BM28" s="43">
        <f t="shared" si="171"/>
        <v>1226583</v>
      </c>
      <c r="BN28" s="43">
        <f t="shared" ref="BN28" si="176">BM28</f>
        <v>1226583</v>
      </c>
      <c r="BO28" s="43">
        <f>BM28-BN28</f>
        <v>0</v>
      </c>
      <c r="BP28" s="45">
        <f>IFERROR(BM28/BN28,0)</f>
        <v>1</v>
      </c>
      <c r="BQ28" s="71" t="s">
        <v>65</v>
      </c>
      <c r="BS28" s="43">
        <f t="shared" si="171"/>
        <v>813159</v>
      </c>
      <c r="BT28" s="43">
        <f t="shared" ref="BT28" si="177">BS28</f>
        <v>813159</v>
      </c>
      <c r="BU28" s="43">
        <f>BS28-BT28</f>
        <v>0</v>
      </c>
      <c r="BV28" s="45">
        <f>IFERROR(BS28/BT28,0)</f>
        <v>1</v>
      </c>
      <c r="BW28" s="71" t="s">
        <v>65</v>
      </c>
      <c r="BY28" s="43">
        <f t="shared" si="171"/>
        <v>924453</v>
      </c>
      <c r="BZ28" s="43">
        <f t="shared" ref="BZ28" si="178">BY28</f>
        <v>924453</v>
      </c>
      <c r="CA28" s="43">
        <f>BY28-BZ28</f>
        <v>0</v>
      </c>
      <c r="CB28" s="45">
        <f>IFERROR(BY28/BZ28,0)</f>
        <v>1</v>
      </c>
      <c r="CC28" s="71" t="s">
        <v>65</v>
      </c>
      <c r="CE28" s="43">
        <f t="shared" si="171"/>
        <v>1308879</v>
      </c>
      <c r="CF28" s="43">
        <f t="shared" ref="CF28" si="179">CE28</f>
        <v>1308879</v>
      </c>
      <c r="CG28" s="43">
        <f>CE28-CF28</f>
        <v>0</v>
      </c>
      <c r="CH28" s="45">
        <f>IFERROR(CE28/CF28,0)</f>
        <v>1</v>
      </c>
      <c r="CI28" s="71" t="s">
        <v>65</v>
      </c>
      <c r="CK28" s="43">
        <f t="shared" si="171"/>
        <v>805707</v>
      </c>
      <c r="CL28" s="43">
        <f t="shared" ref="CL28" si="180">CK28</f>
        <v>805707</v>
      </c>
      <c r="CM28" s="43">
        <f>CK28-CL28</f>
        <v>0</v>
      </c>
      <c r="CN28" s="45">
        <f>IFERROR(CK28/CL28,0)</f>
        <v>1</v>
      </c>
      <c r="CO28" s="71" t="s">
        <v>65</v>
      </c>
      <c r="CQ28" s="43">
        <f t="shared" si="171"/>
        <v>898290</v>
      </c>
      <c r="CR28" s="43">
        <f t="shared" ref="CR28" si="181">CQ28</f>
        <v>898290</v>
      </c>
      <c r="CS28" s="43">
        <f>CQ28-CR28</f>
        <v>0</v>
      </c>
      <c r="CT28" s="45">
        <f>IFERROR(CQ28/CR28,0)</f>
        <v>1</v>
      </c>
      <c r="CU28" s="71" t="s">
        <v>65</v>
      </c>
      <c r="CW28" s="43">
        <f t="shared" si="171"/>
        <v>1487322</v>
      </c>
      <c r="CX28" s="43">
        <f t="shared" ref="CX28" si="182">CW28</f>
        <v>1487322</v>
      </c>
      <c r="CY28" s="43">
        <f>CW28-CX28</f>
        <v>0</v>
      </c>
      <c r="CZ28" s="45">
        <f>IFERROR(CW28/CX28,0)</f>
        <v>1</v>
      </c>
      <c r="DA28" s="71" t="s">
        <v>65</v>
      </c>
      <c r="DC28" s="72"/>
    </row>
    <row r="29" spans="1:107" ht="15" hidden="1" customHeight="1" outlineLevel="1" x14ac:dyDescent="0.2">
      <c r="A29" s="11"/>
      <c r="B29" s="51" t="s">
        <v>46</v>
      </c>
      <c r="C29" s="8"/>
      <c r="D29" s="52">
        <f t="shared" ref="D29:E35" si="183">AI29+AO29+AU29</f>
        <v>2071170</v>
      </c>
      <c r="E29" s="52">
        <f t="shared" si="183"/>
        <v>2071170</v>
      </c>
      <c r="F29" s="52">
        <f t="shared" si="159"/>
        <v>0</v>
      </c>
      <c r="G29" s="53">
        <f t="shared" si="160"/>
        <v>1</v>
      </c>
      <c r="H29" s="73" t="s">
        <v>65</v>
      </c>
      <c r="I29" s="55"/>
      <c r="J29" s="52">
        <f t="shared" ref="J29:K35" si="184">BA29+BG29+BM29</f>
        <v>2166750</v>
      </c>
      <c r="K29" s="52">
        <f t="shared" si="184"/>
        <v>2166750</v>
      </c>
      <c r="L29" s="52">
        <f t="shared" si="161"/>
        <v>0</v>
      </c>
      <c r="M29" s="53">
        <f t="shared" si="162"/>
        <v>1</v>
      </c>
      <c r="N29" s="73" t="s">
        <v>65</v>
      </c>
      <c r="O29" s="55"/>
      <c r="P29" s="52">
        <f t="shared" ref="P29:Q35" si="185">BS29+BY29+CE29</f>
        <v>2411127</v>
      </c>
      <c r="Q29" s="52">
        <f t="shared" si="185"/>
        <v>2411127</v>
      </c>
      <c r="R29" s="52">
        <f t="shared" si="163"/>
        <v>0</v>
      </c>
      <c r="S29" s="53">
        <f t="shared" si="164"/>
        <v>1</v>
      </c>
      <c r="T29" s="73" t="s">
        <v>65</v>
      </c>
      <c r="U29" s="55"/>
      <c r="V29" s="52">
        <f t="shared" ref="V29:W35" si="186">CK29+CQ29+CW29</f>
        <v>2519667</v>
      </c>
      <c r="W29" s="52">
        <f t="shared" si="186"/>
        <v>2519667</v>
      </c>
      <c r="X29" s="52">
        <f t="shared" si="165"/>
        <v>0</v>
      </c>
      <c r="Y29" s="53">
        <f t="shared" si="166"/>
        <v>1</v>
      </c>
      <c r="Z29" s="73" t="s">
        <v>65</v>
      </c>
      <c r="AA29" s="55"/>
      <c r="AB29" s="52">
        <f t="shared" ref="AB29:AB35" si="187">D29+J29+P29+V29</f>
        <v>9168714</v>
      </c>
      <c r="AC29" s="52">
        <f t="shared" si="167"/>
        <v>9168714</v>
      </c>
      <c r="AD29" s="52">
        <f t="shared" si="168"/>
        <v>0</v>
      </c>
      <c r="AE29" s="53">
        <f t="shared" si="169"/>
        <v>1</v>
      </c>
      <c r="AF29" s="73" t="s">
        <v>65</v>
      </c>
      <c r="AH29" s="21" t="s">
        <v>46</v>
      </c>
      <c r="AI29" s="52">
        <v>488349</v>
      </c>
      <c r="AJ29" s="52">
        <f>AI29</f>
        <v>488349</v>
      </c>
      <c r="AK29" s="52">
        <f t="shared" ref="AK29:AK35" si="188">AI29-AJ29</f>
        <v>0</v>
      </c>
      <c r="AL29" s="54">
        <f t="shared" ref="AL29:AL35" si="189">IFERROR(AI29/AJ29,0)</f>
        <v>1</v>
      </c>
      <c r="AM29" s="73" t="s">
        <v>65</v>
      </c>
      <c r="AO29" s="52">
        <v>650430</v>
      </c>
      <c r="AP29" s="52">
        <f>AO29</f>
        <v>650430</v>
      </c>
      <c r="AQ29" s="52">
        <f t="shared" ref="AQ29:AQ35" si="190">AO29-AP29</f>
        <v>0</v>
      </c>
      <c r="AR29" s="54">
        <f t="shared" ref="AR29:AR35" si="191">IFERROR(AO29/AP29,0)</f>
        <v>1</v>
      </c>
      <c r="AS29" s="73" t="s">
        <v>65</v>
      </c>
      <c r="AU29" s="52">
        <v>932391</v>
      </c>
      <c r="AV29" s="52">
        <f>AU29</f>
        <v>932391</v>
      </c>
      <c r="AW29" s="52">
        <f t="shared" ref="AW29:AW35" si="192">AU29-AV29</f>
        <v>0</v>
      </c>
      <c r="AX29" s="54">
        <f t="shared" ref="AX29:AX35" si="193">IFERROR(AU29/AV29,0)</f>
        <v>1</v>
      </c>
      <c r="AY29" s="73" t="s">
        <v>65</v>
      </c>
      <c r="BA29" s="52">
        <v>729243</v>
      </c>
      <c r="BB29" s="52">
        <f>BA29</f>
        <v>729243</v>
      </c>
      <c r="BC29" s="52">
        <f t="shared" ref="BC29:BC35" si="194">BA29-BB29</f>
        <v>0</v>
      </c>
      <c r="BD29" s="54">
        <f t="shared" ref="BD29:BD35" si="195">IFERROR(BA29/BB29,0)</f>
        <v>1</v>
      </c>
      <c r="BE29" s="73" t="s">
        <v>65</v>
      </c>
      <c r="BG29" s="52">
        <v>559386</v>
      </c>
      <c r="BH29" s="52">
        <f>BG29</f>
        <v>559386</v>
      </c>
      <c r="BI29" s="52">
        <f t="shared" ref="BI29:BI35" si="196">BG29-BH29</f>
        <v>0</v>
      </c>
      <c r="BJ29" s="54">
        <f t="shared" ref="BJ29:BJ35" si="197">IFERROR(BG29/BH29,0)</f>
        <v>1</v>
      </c>
      <c r="BK29" s="73" t="s">
        <v>65</v>
      </c>
      <c r="BM29" s="52">
        <v>878121</v>
      </c>
      <c r="BN29" s="52">
        <f>BM29</f>
        <v>878121</v>
      </c>
      <c r="BO29" s="52">
        <f t="shared" ref="BO29:BO35" si="198">BM29-BN29</f>
        <v>0</v>
      </c>
      <c r="BP29" s="54">
        <f t="shared" ref="BP29:BP35" si="199">IFERROR(BM29/BN29,0)</f>
        <v>1</v>
      </c>
      <c r="BQ29" s="73" t="s">
        <v>65</v>
      </c>
      <c r="BS29" s="52">
        <v>611145</v>
      </c>
      <c r="BT29" s="52">
        <f>BS29</f>
        <v>611145</v>
      </c>
      <c r="BU29" s="52">
        <f t="shared" ref="BU29:BU35" si="200">BS29-BT29</f>
        <v>0</v>
      </c>
      <c r="BV29" s="54">
        <f t="shared" ref="BV29:BV35" si="201">IFERROR(BS29/BT29,0)</f>
        <v>1</v>
      </c>
      <c r="BW29" s="73" t="s">
        <v>65</v>
      </c>
      <c r="BY29" s="52">
        <v>763506</v>
      </c>
      <c r="BZ29" s="52">
        <f>BY29</f>
        <v>763506</v>
      </c>
      <c r="CA29" s="52">
        <f t="shared" ref="CA29:CA35" si="202">BY29-BZ29</f>
        <v>0</v>
      </c>
      <c r="CB29" s="54">
        <f t="shared" ref="CB29:CB35" si="203">IFERROR(BY29/BZ29,0)</f>
        <v>1</v>
      </c>
      <c r="CC29" s="73" t="s">
        <v>65</v>
      </c>
      <c r="CE29" s="52">
        <v>1036476</v>
      </c>
      <c r="CF29" s="52">
        <f>CE29</f>
        <v>1036476</v>
      </c>
      <c r="CG29" s="52">
        <f t="shared" ref="CG29:CG35" si="204">CE29-CF29</f>
        <v>0</v>
      </c>
      <c r="CH29" s="54">
        <f t="shared" ref="CH29:CH35" si="205">IFERROR(CE29/CF29,0)</f>
        <v>1</v>
      </c>
      <c r="CI29" s="73" t="s">
        <v>65</v>
      </c>
      <c r="CK29" s="52">
        <v>673434</v>
      </c>
      <c r="CL29" s="52">
        <f>CK29</f>
        <v>673434</v>
      </c>
      <c r="CM29" s="52">
        <f t="shared" ref="CM29:CM35" si="206">CK29-CL29</f>
        <v>0</v>
      </c>
      <c r="CN29" s="54">
        <f t="shared" ref="CN29:CN35" si="207">IFERROR(CK29/CL29,0)</f>
        <v>1</v>
      </c>
      <c r="CO29" s="73" t="s">
        <v>65</v>
      </c>
      <c r="CQ29" s="52">
        <v>756378</v>
      </c>
      <c r="CR29" s="52">
        <f>CQ29</f>
        <v>756378</v>
      </c>
      <c r="CS29" s="52">
        <f t="shared" ref="CS29:CS35" si="208">CQ29-CR29</f>
        <v>0</v>
      </c>
      <c r="CT29" s="54">
        <f t="shared" ref="CT29:CT35" si="209">IFERROR(CQ29/CR29,0)</f>
        <v>1</v>
      </c>
      <c r="CU29" s="73" t="s">
        <v>65</v>
      </c>
      <c r="CW29" s="52">
        <v>1089855</v>
      </c>
      <c r="CX29" s="52">
        <f>CW29</f>
        <v>1089855</v>
      </c>
      <c r="CY29" s="52">
        <f t="shared" ref="CY29:CY35" si="210">CW29-CX29</f>
        <v>0</v>
      </c>
      <c r="CZ29" s="54">
        <f t="shared" ref="CZ29:CZ35" si="211">IFERROR(CW29/CX29,0)</f>
        <v>1</v>
      </c>
      <c r="DA29" s="73" t="s">
        <v>65</v>
      </c>
      <c r="DC29" s="72"/>
    </row>
    <row r="30" spans="1:107" ht="15" hidden="1" customHeight="1" outlineLevel="1" x14ac:dyDescent="0.2">
      <c r="A30" s="11"/>
      <c r="B30" s="51" t="s">
        <v>47</v>
      </c>
      <c r="C30" s="8"/>
      <c r="D30" s="52">
        <f t="shared" si="183"/>
        <v>656019</v>
      </c>
      <c r="E30" s="52">
        <f t="shared" si="183"/>
        <v>656019</v>
      </c>
      <c r="F30" s="52">
        <f t="shared" si="159"/>
        <v>0</v>
      </c>
      <c r="G30" s="53">
        <f t="shared" si="160"/>
        <v>1</v>
      </c>
      <c r="H30" s="73" t="s">
        <v>65</v>
      </c>
      <c r="I30" s="55"/>
      <c r="J30" s="52">
        <f t="shared" si="184"/>
        <v>854712</v>
      </c>
      <c r="K30" s="52">
        <f t="shared" si="184"/>
        <v>854712</v>
      </c>
      <c r="L30" s="52">
        <f t="shared" si="161"/>
        <v>0</v>
      </c>
      <c r="M30" s="53">
        <f t="shared" si="162"/>
        <v>1</v>
      </c>
      <c r="N30" s="73" t="s">
        <v>65</v>
      </c>
      <c r="O30" s="55"/>
      <c r="P30" s="52">
        <f t="shared" si="185"/>
        <v>635364</v>
      </c>
      <c r="Q30" s="52">
        <f t="shared" si="185"/>
        <v>635364</v>
      </c>
      <c r="R30" s="52">
        <f t="shared" si="163"/>
        <v>0</v>
      </c>
      <c r="S30" s="53">
        <f t="shared" si="164"/>
        <v>1</v>
      </c>
      <c r="T30" s="73" t="s">
        <v>65</v>
      </c>
      <c r="U30" s="55"/>
      <c r="V30" s="52">
        <f t="shared" si="186"/>
        <v>671652</v>
      </c>
      <c r="W30" s="52">
        <f t="shared" si="186"/>
        <v>671652</v>
      </c>
      <c r="X30" s="52">
        <f t="shared" si="165"/>
        <v>0</v>
      </c>
      <c r="Y30" s="53">
        <f t="shared" si="166"/>
        <v>1</v>
      </c>
      <c r="Z30" s="73" t="s">
        <v>65</v>
      </c>
      <c r="AA30" s="55"/>
      <c r="AB30" s="52">
        <f t="shared" si="187"/>
        <v>2817747</v>
      </c>
      <c r="AC30" s="52">
        <f t="shared" si="167"/>
        <v>2817747</v>
      </c>
      <c r="AD30" s="52">
        <f t="shared" si="168"/>
        <v>0</v>
      </c>
      <c r="AE30" s="53">
        <f t="shared" si="169"/>
        <v>1</v>
      </c>
      <c r="AF30" s="73" t="s">
        <v>65</v>
      </c>
      <c r="AH30" s="21" t="s">
        <v>47</v>
      </c>
      <c r="AI30" s="52">
        <v>240003</v>
      </c>
      <c r="AJ30" s="52">
        <f t="shared" ref="AJ30:AJ35" si="212">AI30</f>
        <v>240003</v>
      </c>
      <c r="AK30" s="52">
        <f t="shared" si="188"/>
        <v>0</v>
      </c>
      <c r="AL30" s="54">
        <f t="shared" si="189"/>
        <v>1</v>
      </c>
      <c r="AM30" s="73" t="s">
        <v>65</v>
      </c>
      <c r="AO30" s="52">
        <v>143370</v>
      </c>
      <c r="AP30" s="52">
        <f t="shared" ref="AP30:AP35" si="213">AO30</f>
        <v>143370</v>
      </c>
      <c r="AQ30" s="52">
        <f t="shared" si="190"/>
        <v>0</v>
      </c>
      <c r="AR30" s="54">
        <f t="shared" si="191"/>
        <v>1</v>
      </c>
      <c r="AS30" s="73" t="s">
        <v>65</v>
      </c>
      <c r="AU30" s="52">
        <v>272646</v>
      </c>
      <c r="AV30" s="52">
        <f t="shared" ref="AV30:AV35" si="214">AU30</f>
        <v>272646</v>
      </c>
      <c r="AW30" s="52">
        <f t="shared" si="192"/>
        <v>0</v>
      </c>
      <c r="AX30" s="54">
        <f t="shared" si="193"/>
        <v>1</v>
      </c>
      <c r="AY30" s="73" t="s">
        <v>65</v>
      </c>
      <c r="BA30" s="52">
        <v>236682</v>
      </c>
      <c r="BB30" s="52">
        <f t="shared" ref="BB30:BB35" si="215">BA30</f>
        <v>236682</v>
      </c>
      <c r="BC30" s="52">
        <f t="shared" si="194"/>
        <v>0</v>
      </c>
      <c r="BD30" s="54">
        <f t="shared" si="195"/>
        <v>1</v>
      </c>
      <c r="BE30" s="73" t="s">
        <v>65</v>
      </c>
      <c r="BG30" s="52">
        <v>269568</v>
      </c>
      <c r="BH30" s="52">
        <f t="shared" ref="BH30:BH35" si="216">BG30</f>
        <v>269568</v>
      </c>
      <c r="BI30" s="52">
        <f t="shared" si="196"/>
        <v>0</v>
      </c>
      <c r="BJ30" s="54">
        <f t="shared" si="197"/>
        <v>1</v>
      </c>
      <c r="BK30" s="73" t="s">
        <v>65</v>
      </c>
      <c r="BM30" s="52">
        <v>348462</v>
      </c>
      <c r="BN30" s="52">
        <f t="shared" ref="BN30:BN35" si="217">BM30</f>
        <v>348462</v>
      </c>
      <c r="BO30" s="52">
        <f t="shared" si="198"/>
        <v>0</v>
      </c>
      <c r="BP30" s="54">
        <f t="shared" si="199"/>
        <v>1</v>
      </c>
      <c r="BQ30" s="73" t="s">
        <v>65</v>
      </c>
      <c r="BS30" s="52">
        <v>202014</v>
      </c>
      <c r="BT30" s="52">
        <f t="shared" ref="BT30:BT35" si="218">BS30</f>
        <v>202014</v>
      </c>
      <c r="BU30" s="52">
        <f t="shared" si="200"/>
        <v>0</v>
      </c>
      <c r="BV30" s="54">
        <f t="shared" si="201"/>
        <v>1</v>
      </c>
      <c r="BW30" s="73" t="s">
        <v>65</v>
      </c>
      <c r="BY30" s="52">
        <v>160947</v>
      </c>
      <c r="BZ30" s="52">
        <f t="shared" ref="BZ30:BZ35" si="219">BY30</f>
        <v>160947</v>
      </c>
      <c r="CA30" s="52">
        <f t="shared" si="202"/>
        <v>0</v>
      </c>
      <c r="CB30" s="54">
        <f t="shared" si="203"/>
        <v>1</v>
      </c>
      <c r="CC30" s="73" t="s">
        <v>65</v>
      </c>
      <c r="CE30" s="52">
        <v>272403</v>
      </c>
      <c r="CF30" s="52">
        <f t="shared" ref="CF30:CF35" si="220">CE30</f>
        <v>272403</v>
      </c>
      <c r="CG30" s="52">
        <f t="shared" si="204"/>
        <v>0</v>
      </c>
      <c r="CH30" s="54">
        <f t="shared" si="205"/>
        <v>1</v>
      </c>
      <c r="CI30" s="73" t="s">
        <v>65</v>
      </c>
      <c r="CK30" s="52">
        <v>132273</v>
      </c>
      <c r="CL30" s="52">
        <f t="shared" ref="CL30:CL35" si="221">CK30</f>
        <v>132273</v>
      </c>
      <c r="CM30" s="52">
        <f t="shared" si="206"/>
        <v>0</v>
      </c>
      <c r="CN30" s="54">
        <f t="shared" si="207"/>
        <v>1</v>
      </c>
      <c r="CO30" s="73" t="s">
        <v>65</v>
      </c>
      <c r="CQ30" s="52">
        <v>141912</v>
      </c>
      <c r="CR30" s="52">
        <f t="shared" ref="CR30:CR35" si="222">CQ30</f>
        <v>141912</v>
      </c>
      <c r="CS30" s="52">
        <f t="shared" si="208"/>
        <v>0</v>
      </c>
      <c r="CT30" s="54">
        <f t="shared" si="209"/>
        <v>1</v>
      </c>
      <c r="CU30" s="73" t="s">
        <v>65</v>
      </c>
      <c r="CW30" s="52">
        <v>397467</v>
      </c>
      <c r="CX30" s="52">
        <f t="shared" ref="CX30:CX35" si="223">CW30</f>
        <v>397467</v>
      </c>
      <c r="CY30" s="52">
        <f t="shared" si="210"/>
        <v>0</v>
      </c>
      <c r="CZ30" s="54">
        <f t="shared" si="211"/>
        <v>1</v>
      </c>
      <c r="DA30" s="73" t="s">
        <v>65</v>
      </c>
      <c r="DC30" s="72"/>
    </row>
    <row r="31" spans="1:107" ht="15" hidden="1" customHeight="1" outlineLevel="1" x14ac:dyDescent="0.2">
      <c r="A31" s="11"/>
      <c r="B31" s="42" t="s">
        <v>48</v>
      </c>
      <c r="C31" s="8"/>
      <c r="D31" s="43">
        <f t="shared" si="183"/>
        <v>1820556</v>
      </c>
      <c r="E31" s="43">
        <f t="shared" si="183"/>
        <v>1820556</v>
      </c>
      <c r="F31" s="43">
        <f t="shared" si="159"/>
        <v>0</v>
      </c>
      <c r="G31" s="44">
        <f t="shared" si="160"/>
        <v>1</v>
      </c>
      <c r="H31" s="71" t="s">
        <v>65</v>
      </c>
      <c r="I31" s="46"/>
      <c r="J31" s="43">
        <f t="shared" si="184"/>
        <v>1608093</v>
      </c>
      <c r="K31" s="43">
        <f t="shared" si="184"/>
        <v>1608093</v>
      </c>
      <c r="L31" s="43">
        <f t="shared" si="161"/>
        <v>0</v>
      </c>
      <c r="M31" s="44">
        <f t="shared" si="162"/>
        <v>1</v>
      </c>
      <c r="N31" s="71" t="s">
        <v>65</v>
      </c>
      <c r="O31" s="46"/>
      <c r="P31" s="43">
        <f t="shared" si="185"/>
        <v>1638387</v>
      </c>
      <c r="Q31" s="43">
        <f t="shared" si="185"/>
        <v>1638387</v>
      </c>
      <c r="R31" s="43">
        <f t="shared" si="163"/>
        <v>0</v>
      </c>
      <c r="S31" s="44">
        <f t="shared" si="164"/>
        <v>1</v>
      </c>
      <c r="T31" s="71" t="s">
        <v>65</v>
      </c>
      <c r="U31" s="46"/>
      <c r="V31" s="43">
        <f t="shared" si="186"/>
        <v>1602666</v>
      </c>
      <c r="W31" s="43">
        <f t="shared" si="186"/>
        <v>1602666</v>
      </c>
      <c r="X31" s="43">
        <f t="shared" si="165"/>
        <v>0</v>
      </c>
      <c r="Y31" s="44">
        <f t="shared" si="166"/>
        <v>1</v>
      </c>
      <c r="Z31" s="71" t="s">
        <v>65</v>
      </c>
      <c r="AA31" s="46"/>
      <c r="AB31" s="43">
        <f t="shared" si="187"/>
        <v>6669702</v>
      </c>
      <c r="AC31" s="43">
        <f t="shared" si="167"/>
        <v>6669702</v>
      </c>
      <c r="AD31" s="43">
        <f t="shared" si="168"/>
        <v>0</v>
      </c>
      <c r="AE31" s="44">
        <f t="shared" si="169"/>
        <v>1</v>
      </c>
      <c r="AF31" s="71" t="s">
        <v>65</v>
      </c>
      <c r="AH31" s="8" t="s">
        <v>48</v>
      </c>
      <c r="AI31" s="43">
        <f>SUM(AI32:AI33)</f>
        <v>388476</v>
      </c>
      <c r="AJ31" s="43">
        <f t="shared" si="212"/>
        <v>388476</v>
      </c>
      <c r="AK31" s="43">
        <f t="shared" si="188"/>
        <v>0</v>
      </c>
      <c r="AL31" s="45">
        <f t="shared" si="189"/>
        <v>1</v>
      </c>
      <c r="AM31" s="71" t="s">
        <v>65</v>
      </c>
      <c r="AO31" s="43">
        <f t="shared" ref="AO31:CW31" si="224">SUM(AO32:AO33)</f>
        <v>443880</v>
      </c>
      <c r="AP31" s="43">
        <f t="shared" si="213"/>
        <v>443880</v>
      </c>
      <c r="AQ31" s="43">
        <f t="shared" si="190"/>
        <v>0</v>
      </c>
      <c r="AR31" s="45">
        <f t="shared" si="191"/>
        <v>1</v>
      </c>
      <c r="AS31" s="71" t="s">
        <v>65</v>
      </c>
      <c r="AU31" s="43">
        <f t="shared" si="224"/>
        <v>988200</v>
      </c>
      <c r="AV31" s="43">
        <f t="shared" si="214"/>
        <v>988200</v>
      </c>
      <c r="AW31" s="43">
        <f t="shared" si="192"/>
        <v>0</v>
      </c>
      <c r="AX31" s="45">
        <f t="shared" si="193"/>
        <v>1</v>
      </c>
      <c r="AY31" s="71" t="s">
        <v>65</v>
      </c>
      <c r="BA31" s="43">
        <f t="shared" si="224"/>
        <v>371466</v>
      </c>
      <c r="BB31" s="43">
        <f t="shared" si="215"/>
        <v>371466</v>
      </c>
      <c r="BC31" s="43">
        <f t="shared" si="194"/>
        <v>0</v>
      </c>
      <c r="BD31" s="45">
        <f t="shared" si="195"/>
        <v>1</v>
      </c>
      <c r="BE31" s="71" t="s">
        <v>65</v>
      </c>
      <c r="BG31" s="43">
        <f t="shared" si="224"/>
        <v>574128</v>
      </c>
      <c r="BH31" s="43">
        <f t="shared" si="216"/>
        <v>574128</v>
      </c>
      <c r="BI31" s="43">
        <f t="shared" si="196"/>
        <v>0</v>
      </c>
      <c r="BJ31" s="45">
        <f t="shared" si="197"/>
        <v>1</v>
      </c>
      <c r="BK31" s="71" t="s">
        <v>65</v>
      </c>
      <c r="BM31" s="43">
        <f t="shared" si="224"/>
        <v>662499</v>
      </c>
      <c r="BN31" s="43">
        <f t="shared" si="217"/>
        <v>662499</v>
      </c>
      <c r="BO31" s="43">
        <f t="shared" si="198"/>
        <v>0</v>
      </c>
      <c r="BP31" s="45">
        <f t="shared" si="199"/>
        <v>1</v>
      </c>
      <c r="BQ31" s="71" t="s">
        <v>65</v>
      </c>
      <c r="BS31" s="43">
        <f t="shared" si="224"/>
        <v>408402</v>
      </c>
      <c r="BT31" s="43">
        <f t="shared" si="218"/>
        <v>408402</v>
      </c>
      <c r="BU31" s="43">
        <f t="shared" si="200"/>
        <v>0</v>
      </c>
      <c r="BV31" s="45">
        <f t="shared" si="201"/>
        <v>1</v>
      </c>
      <c r="BW31" s="71" t="s">
        <v>65</v>
      </c>
      <c r="BY31" s="43">
        <f t="shared" si="224"/>
        <v>323595</v>
      </c>
      <c r="BZ31" s="43">
        <f t="shared" si="219"/>
        <v>323595</v>
      </c>
      <c r="CA31" s="43">
        <f t="shared" si="202"/>
        <v>0</v>
      </c>
      <c r="CB31" s="45">
        <f t="shared" si="203"/>
        <v>1</v>
      </c>
      <c r="CC31" s="71" t="s">
        <v>65</v>
      </c>
      <c r="CE31" s="43">
        <f t="shared" si="224"/>
        <v>906390</v>
      </c>
      <c r="CF31" s="43">
        <f t="shared" si="220"/>
        <v>906390</v>
      </c>
      <c r="CG31" s="43">
        <f t="shared" si="204"/>
        <v>0</v>
      </c>
      <c r="CH31" s="45">
        <f t="shared" si="205"/>
        <v>1</v>
      </c>
      <c r="CI31" s="71" t="s">
        <v>65</v>
      </c>
      <c r="CK31" s="43">
        <f t="shared" si="224"/>
        <v>418122</v>
      </c>
      <c r="CL31" s="43">
        <f t="shared" si="221"/>
        <v>418122</v>
      </c>
      <c r="CM31" s="43">
        <f t="shared" si="206"/>
        <v>0</v>
      </c>
      <c r="CN31" s="45">
        <f t="shared" si="207"/>
        <v>1</v>
      </c>
      <c r="CO31" s="71" t="s">
        <v>65</v>
      </c>
      <c r="CQ31" s="43">
        <f t="shared" si="224"/>
        <v>557847</v>
      </c>
      <c r="CR31" s="43">
        <f t="shared" si="222"/>
        <v>557847</v>
      </c>
      <c r="CS31" s="43">
        <f t="shared" si="208"/>
        <v>0</v>
      </c>
      <c r="CT31" s="45">
        <f t="shared" si="209"/>
        <v>1</v>
      </c>
      <c r="CU31" s="71" t="s">
        <v>65</v>
      </c>
      <c r="CW31" s="43">
        <f t="shared" si="224"/>
        <v>626697</v>
      </c>
      <c r="CX31" s="43">
        <f t="shared" si="223"/>
        <v>626697</v>
      </c>
      <c r="CY31" s="43">
        <f t="shared" si="210"/>
        <v>0</v>
      </c>
      <c r="CZ31" s="45">
        <f t="shared" si="211"/>
        <v>1</v>
      </c>
      <c r="DA31" s="71" t="s">
        <v>65</v>
      </c>
      <c r="DC31" s="72"/>
    </row>
    <row r="32" spans="1:107" ht="15" hidden="1" customHeight="1" outlineLevel="1" x14ac:dyDescent="0.2">
      <c r="A32" s="11"/>
      <c r="B32" s="51" t="s">
        <v>46</v>
      </c>
      <c r="C32" s="8"/>
      <c r="D32" s="52">
        <f t="shared" si="183"/>
        <v>1275669</v>
      </c>
      <c r="E32" s="52">
        <f t="shared" si="183"/>
        <v>1275669</v>
      </c>
      <c r="F32" s="52">
        <f t="shared" si="159"/>
        <v>0</v>
      </c>
      <c r="G32" s="53">
        <f t="shared" si="160"/>
        <v>1</v>
      </c>
      <c r="H32" s="73" t="s">
        <v>65</v>
      </c>
      <c r="I32" s="55"/>
      <c r="J32" s="52">
        <f t="shared" si="184"/>
        <v>1313010</v>
      </c>
      <c r="K32" s="52">
        <f t="shared" si="184"/>
        <v>1313010</v>
      </c>
      <c r="L32" s="52">
        <f t="shared" si="161"/>
        <v>0</v>
      </c>
      <c r="M32" s="53">
        <f t="shared" si="162"/>
        <v>1</v>
      </c>
      <c r="N32" s="73" t="s">
        <v>65</v>
      </c>
      <c r="O32" s="55"/>
      <c r="P32" s="52">
        <f t="shared" si="185"/>
        <v>1157733</v>
      </c>
      <c r="Q32" s="52">
        <f t="shared" si="185"/>
        <v>1157733</v>
      </c>
      <c r="R32" s="52">
        <f t="shared" si="163"/>
        <v>0</v>
      </c>
      <c r="S32" s="53">
        <f t="shared" si="164"/>
        <v>1</v>
      </c>
      <c r="T32" s="73" t="s">
        <v>65</v>
      </c>
      <c r="U32" s="55"/>
      <c r="V32" s="52">
        <f t="shared" si="186"/>
        <v>1122336</v>
      </c>
      <c r="W32" s="52">
        <f t="shared" si="186"/>
        <v>1122336</v>
      </c>
      <c r="X32" s="52">
        <f t="shared" si="165"/>
        <v>0</v>
      </c>
      <c r="Y32" s="53">
        <f t="shared" si="166"/>
        <v>1</v>
      </c>
      <c r="Z32" s="73" t="s">
        <v>65</v>
      </c>
      <c r="AA32" s="55"/>
      <c r="AB32" s="52">
        <f t="shared" si="187"/>
        <v>4868748</v>
      </c>
      <c r="AC32" s="52">
        <f t="shared" si="167"/>
        <v>4868748</v>
      </c>
      <c r="AD32" s="52">
        <f t="shared" si="168"/>
        <v>0</v>
      </c>
      <c r="AE32" s="53">
        <f t="shared" si="169"/>
        <v>1</v>
      </c>
      <c r="AF32" s="73" t="s">
        <v>65</v>
      </c>
      <c r="AH32" s="21" t="s">
        <v>46</v>
      </c>
      <c r="AI32" s="52">
        <v>240084</v>
      </c>
      <c r="AJ32" s="52">
        <f t="shared" si="212"/>
        <v>240084</v>
      </c>
      <c r="AK32" s="52">
        <f t="shared" si="188"/>
        <v>0</v>
      </c>
      <c r="AL32" s="54">
        <f t="shared" si="189"/>
        <v>1</v>
      </c>
      <c r="AM32" s="73" t="s">
        <v>65</v>
      </c>
      <c r="AO32" s="52">
        <v>319950</v>
      </c>
      <c r="AP32" s="52">
        <f t="shared" si="213"/>
        <v>319950</v>
      </c>
      <c r="AQ32" s="52">
        <f t="shared" si="190"/>
        <v>0</v>
      </c>
      <c r="AR32" s="54">
        <f t="shared" si="191"/>
        <v>1</v>
      </c>
      <c r="AS32" s="73" t="s">
        <v>65</v>
      </c>
      <c r="AU32" s="52">
        <v>715635</v>
      </c>
      <c r="AV32" s="52">
        <f t="shared" si="214"/>
        <v>715635</v>
      </c>
      <c r="AW32" s="52">
        <f t="shared" si="192"/>
        <v>0</v>
      </c>
      <c r="AX32" s="54">
        <f t="shared" si="193"/>
        <v>1</v>
      </c>
      <c r="AY32" s="73" t="s">
        <v>65</v>
      </c>
      <c r="BA32" s="52">
        <v>265923</v>
      </c>
      <c r="BB32" s="52">
        <f t="shared" si="215"/>
        <v>265923</v>
      </c>
      <c r="BC32" s="52">
        <f t="shared" si="194"/>
        <v>0</v>
      </c>
      <c r="BD32" s="54">
        <f t="shared" si="195"/>
        <v>1</v>
      </c>
      <c r="BE32" s="73" t="s">
        <v>65</v>
      </c>
      <c r="BG32" s="52">
        <v>482679</v>
      </c>
      <c r="BH32" s="52">
        <f t="shared" si="216"/>
        <v>482679</v>
      </c>
      <c r="BI32" s="52">
        <f t="shared" si="196"/>
        <v>0</v>
      </c>
      <c r="BJ32" s="54">
        <f t="shared" si="197"/>
        <v>1</v>
      </c>
      <c r="BK32" s="73" t="s">
        <v>65</v>
      </c>
      <c r="BM32" s="52">
        <v>564408</v>
      </c>
      <c r="BN32" s="52">
        <f t="shared" si="217"/>
        <v>564408</v>
      </c>
      <c r="BO32" s="52">
        <f t="shared" si="198"/>
        <v>0</v>
      </c>
      <c r="BP32" s="54">
        <f t="shared" si="199"/>
        <v>1</v>
      </c>
      <c r="BQ32" s="73" t="s">
        <v>65</v>
      </c>
      <c r="BS32" s="52">
        <v>243000</v>
      </c>
      <c r="BT32" s="52">
        <f t="shared" si="218"/>
        <v>243000</v>
      </c>
      <c r="BU32" s="52">
        <f t="shared" si="200"/>
        <v>0</v>
      </c>
      <c r="BV32" s="54">
        <f t="shared" si="201"/>
        <v>1</v>
      </c>
      <c r="BW32" s="73" t="s">
        <v>65</v>
      </c>
      <c r="BY32" s="52">
        <v>251667</v>
      </c>
      <c r="BZ32" s="52">
        <f t="shared" si="219"/>
        <v>251667</v>
      </c>
      <c r="CA32" s="52">
        <f t="shared" si="202"/>
        <v>0</v>
      </c>
      <c r="CB32" s="54">
        <f t="shared" si="203"/>
        <v>1</v>
      </c>
      <c r="CC32" s="73" t="s">
        <v>65</v>
      </c>
      <c r="CE32" s="52">
        <v>663066</v>
      </c>
      <c r="CF32" s="52">
        <f t="shared" si="220"/>
        <v>663066</v>
      </c>
      <c r="CG32" s="52">
        <f t="shared" si="204"/>
        <v>0</v>
      </c>
      <c r="CH32" s="54">
        <f t="shared" si="205"/>
        <v>1</v>
      </c>
      <c r="CI32" s="73" t="s">
        <v>65</v>
      </c>
      <c r="CK32" s="52">
        <v>348462</v>
      </c>
      <c r="CL32" s="52">
        <f t="shared" si="221"/>
        <v>348462</v>
      </c>
      <c r="CM32" s="52">
        <f t="shared" si="206"/>
        <v>0</v>
      </c>
      <c r="CN32" s="54">
        <f t="shared" si="207"/>
        <v>1</v>
      </c>
      <c r="CO32" s="73" t="s">
        <v>65</v>
      </c>
      <c r="CQ32" s="52">
        <v>431163</v>
      </c>
      <c r="CR32" s="52">
        <f t="shared" si="222"/>
        <v>431163</v>
      </c>
      <c r="CS32" s="52">
        <f t="shared" si="208"/>
        <v>0</v>
      </c>
      <c r="CT32" s="54">
        <f t="shared" si="209"/>
        <v>1</v>
      </c>
      <c r="CU32" s="73" t="s">
        <v>65</v>
      </c>
      <c r="CW32" s="52">
        <v>342711</v>
      </c>
      <c r="CX32" s="52">
        <f t="shared" si="223"/>
        <v>342711</v>
      </c>
      <c r="CY32" s="52">
        <f t="shared" si="210"/>
        <v>0</v>
      </c>
      <c r="CZ32" s="54">
        <f t="shared" si="211"/>
        <v>1</v>
      </c>
      <c r="DA32" s="73" t="s">
        <v>65</v>
      </c>
      <c r="DC32" s="72"/>
    </row>
    <row r="33" spans="1:107" ht="15" hidden="1" customHeight="1" outlineLevel="1" x14ac:dyDescent="0.2">
      <c r="A33" s="11"/>
      <c r="B33" s="51" t="s">
        <v>47</v>
      </c>
      <c r="D33" s="52">
        <f t="shared" si="183"/>
        <v>544887</v>
      </c>
      <c r="E33" s="52">
        <f t="shared" si="183"/>
        <v>544887</v>
      </c>
      <c r="F33" s="52">
        <f t="shared" si="159"/>
        <v>0</v>
      </c>
      <c r="G33" s="53">
        <f t="shared" si="160"/>
        <v>1</v>
      </c>
      <c r="H33" s="73" t="s">
        <v>65</v>
      </c>
      <c r="I33" s="55"/>
      <c r="J33" s="52">
        <f t="shared" si="184"/>
        <v>295083</v>
      </c>
      <c r="K33" s="52">
        <f t="shared" si="184"/>
        <v>295083</v>
      </c>
      <c r="L33" s="52">
        <f t="shared" si="161"/>
        <v>0</v>
      </c>
      <c r="M33" s="53">
        <f t="shared" si="162"/>
        <v>1</v>
      </c>
      <c r="N33" s="73" t="s">
        <v>65</v>
      </c>
      <c r="O33" s="55"/>
      <c r="P33" s="52">
        <f t="shared" si="185"/>
        <v>480654</v>
      </c>
      <c r="Q33" s="52">
        <f t="shared" si="185"/>
        <v>480654</v>
      </c>
      <c r="R33" s="52">
        <f t="shared" si="163"/>
        <v>0</v>
      </c>
      <c r="S33" s="53">
        <f t="shared" si="164"/>
        <v>1</v>
      </c>
      <c r="T33" s="73" t="s">
        <v>65</v>
      </c>
      <c r="U33" s="55"/>
      <c r="V33" s="52">
        <f t="shared" si="186"/>
        <v>480330</v>
      </c>
      <c r="W33" s="52">
        <f t="shared" si="186"/>
        <v>480330</v>
      </c>
      <c r="X33" s="52">
        <f t="shared" si="165"/>
        <v>0</v>
      </c>
      <c r="Y33" s="53">
        <f t="shared" si="166"/>
        <v>1</v>
      </c>
      <c r="Z33" s="73" t="s">
        <v>65</v>
      </c>
      <c r="AA33" s="55"/>
      <c r="AB33" s="52">
        <f t="shared" si="187"/>
        <v>1800954</v>
      </c>
      <c r="AC33" s="52">
        <f t="shared" si="167"/>
        <v>1800954</v>
      </c>
      <c r="AD33" s="52">
        <f t="shared" si="168"/>
        <v>0</v>
      </c>
      <c r="AE33" s="53">
        <f t="shared" si="169"/>
        <v>1</v>
      </c>
      <c r="AF33" s="73" t="s">
        <v>65</v>
      </c>
      <c r="AH33" s="21" t="s">
        <v>47</v>
      </c>
      <c r="AI33" s="52">
        <v>148392</v>
      </c>
      <c r="AJ33" s="52">
        <f t="shared" si="212"/>
        <v>148392</v>
      </c>
      <c r="AK33" s="52">
        <f t="shared" si="188"/>
        <v>0</v>
      </c>
      <c r="AL33" s="54">
        <f t="shared" si="189"/>
        <v>1</v>
      </c>
      <c r="AM33" s="73" t="s">
        <v>65</v>
      </c>
      <c r="AO33" s="52">
        <v>123930</v>
      </c>
      <c r="AP33" s="52">
        <f t="shared" si="213"/>
        <v>123930</v>
      </c>
      <c r="AQ33" s="52">
        <f t="shared" si="190"/>
        <v>0</v>
      </c>
      <c r="AR33" s="54">
        <f t="shared" si="191"/>
        <v>1</v>
      </c>
      <c r="AS33" s="73" t="s">
        <v>65</v>
      </c>
      <c r="AU33" s="52">
        <v>272565</v>
      </c>
      <c r="AV33" s="52">
        <f t="shared" si="214"/>
        <v>272565</v>
      </c>
      <c r="AW33" s="52">
        <f t="shared" si="192"/>
        <v>0</v>
      </c>
      <c r="AX33" s="54">
        <f t="shared" si="193"/>
        <v>1</v>
      </c>
      <c r="AY33" s="73" t="s">
        <v>65</v>
      </c>
      <c r="BA33" s="52">
        <v>105543</v>
      </c>
      <c r="BB33" s="52">
        <f t="shared" si="215"/>
        <v>105543</v>
      </c>
      <c r="BC33" s="52">
        <f t="shared" si="194"/>
        <v>0</v>
      </c>
      <c r="BD33" s="54">
        <f t="shared" si="195"/>
        <v>1</v>
      </c>
      <c r="BE33" s="73" t="s">
        <v>65</v>
      </c>
      <c r="BG33" s="52">
        <v>91449</v>
      </c>
      <c r="BH33" s="52">
        <f t="shared" si="216"/>
        <v>91449</v>
      </c>
      <c r="BI33" s="52">
        <f t="shared" si="196"/>
        <v>0</v>
      </c>
      <c r="BJ33" s="54">
        <f t="shared" si="197"/>
        <v>1</v>
      </c>
      <c r="BK33" s="73" t="s">
        <v>65</v>
      </c>
      <c r="BM33" s="52">
        <v>98091</v>
      </c>
      <c r="BN33" s="52">
        <f t="shared" si="217"/>
        <v>98091</v>
      </c>
      <c r="BO33" s="52">
        <f t="shared" si="198"/>
        <v>0</v>
      </c>
      <c r="BP33" s="54">
        <f t="shared" si="199"/>
        <v>1</v>
      </c>
      <c r="BQ33" s="73" t="s">
        <v>65</v>
      </c>
      <c r="BS33" s="52">
        <v>165402</v>
      </c>
      <c r="BT33" s="52">
        <f t="shared" si="218"/>
        <v>165402</v>
      </c>
      <c r="BU33" s="52">
        <f t="shared" si="200"/>
        <v>0</v>
      </c>
      <c r="BV33" s="54">
        <f t="shared" si="201"/>
        <v>1</v>
      </c>
      <c r="BW33" s="73" t="s">
        <v>65</v>
      </c>
      <c r="BY33" s="52">
        <v>71928</v>
      </c>
      <c r="BZ33" s="52">
        <f t="shared" si="219"/>
        <v>71928</v>
      </c>
      <c r="CA33" s="52">
        <f t="shared" si="202"/>
        <v>0</v>
      </c>
      <c r="CB33" s="54">
        <f t="shared" si="203"/>
        <v>1</v>
      </c>
      <c r="CC33" s="73" t="s">
        <v>65</v>
      </c>
      <c r="CE33" s="52">
        <v>243324</v>
      </c>
      <c r="CF33" s="52">
        <f t="shared" si="220"/>
        <v>243324</v>
      </c>
      <c r="CG33" s="52">
        <f t="shared" si="204"/>
        <v>0</v>
      </c>
      <c r="CH33" s="54">
        <f t="shared" si="205"/>
        <v>1</v>
      </c>
      <c r="CI33" s="73" t="s">
        <v>65</v>
      </c>
      <c r="CK33" s="52">
        <v>69660</v>
      </c>
      <c r="CL33" s="52">
        <f t="shared" si="221"/>
        <v>69660</v>
      </c>
      <c r="CM33" s="52">
        <f t="shared" si="206"/>
        <v>0</v>
      </c>
      <c r="CN33" s="54">
        <f t="shared" si="207"/>
        <v>1</v>
      </c>
      <c r="CO33" s="73" t="s">
        <v>65</v>
      </c>
      <c r="CQ33" s="52">
        <v>126684</v>
      </c>
      <c r="CR33" s="52">
        <f t="shared" si="222"/>
        <v>126684</v>
      </c>
      <c r="CS33" s="52">
        <f t="shared" si="208"/>
        <v>0</v>
      </c>
      <c r="CT33" s="54">
        <f t="shared" si="209"/>
        <v>1</v>
      </c>
      <c r="CU33" s="73" t="s">
        <v>65</v>
      </c>
      <c r="CW33" s="52">
        <v>283986</v>
      </c>
      <c r="CX33" s="52">
        <f t="shared" si="223"/>
        <v>283986</v>
      </c>
      <c r="CY33" s="52">
        <f t="shared" si="210"/>
        <v>0</v>
      </c>
      <c r="CZ33" s="54">
        <f t="shared" si="211"/>
        <v>1</v>
      </c>
      <c r="DA33" s="73" t="s">
        <v>65</v>
      </c>
      <c r="DC33" s="72"/>
    </row>
    <row r="34" spans="1:107" ht="15" hidden="1" customHeight="1" outlineLevel="1" thickBot="1" x14ac:dyDescent="0.25">
      <c r="A34" s="11"/>
      <c r="B34" s="42" t="s">
        <v>49</v>
      </c>
      <c r="C34" s="8"/>
      <c r="D34" s="43">
        <f t="shared" si="183"/>
        <v>709641</v>
      </c>
      <c r="E34" s="43">
        <f t="shared" si="183"/>
        <v>709641</v>
      </c>
      <c r="F34" s="43">
        <f t="shared" si="159"/>
        <v>0</v>
      </c>
      <c r="G34" s="44">
        <f t="shared" si="160"/>
        <v>1</v>
      </c>
      <c r="H34" s="71" t="s">
        <v>65</v>
      </c>
      <c r="I34" s="46"/>
      <c r="J34" s="43">
        <f t="shared" si="184"/>
        <v>734508</v>
      </c>
      <c r="K34" s="43">
        <f t="shared" si="184"/>
        <v>734508</v>
      </c>
      <c r="L34" s="43">
        <f t="shared" si="161"/>
        <v>0</v>
      </c>
      <c r="M34" s="44">
        <f t="shared" si="162"/>
        <v>1</v>
      </c>
      <c r="N34" s="71" t="s">
        <v>65</v>
      </c>
      <c r="O34" s="46"/>
      <c r="P34" s="43">
        <f t="shared" si="185"/>
        <v>799470</v>
      </c>
      <c r="Q34" s="43">
        <f t="shared" si="185"/>
        <v>799470</v>
      </c>
      <c r="R34" s="43">
        <f t="shared" si="163"/>
        <v>0</v>
      </c>
      <c r="S34" s="44">
        <f t="shared" si="164"/>
        <v>1</v>
      </c>
      <c r="T34" s="71" t="s">
        <v>65</v>
      </c>
      <c r="U34" s="46"/>
      <c r="V34" s="43">
        <f t="shared" si="186"/>
        <v>714096</v>
      </c>
      <c r="W34" s="43">
        <f t="shared" si="186"/>
        <v>714096</v>
      </c>
      <c r="X34" s="43">
        <f t="shared" si="165"/>
        <v>0</v>
      </c>
      <c r="Y34" s="44">
        <f t="shared" si="166"/>
        <v>1</v>
      </c>
      <c r="Z34" s="71" t="s">
        <v>65</v>
      </c>
      <c r="AA34" s="46"/>
      <c r="AB34" s="43">
        <f t="shared" si="187"/>
        <v>2957715</v>
      </c>
      <c r="AC34" s="43">
        <f t="shared" si="167"/>
        <v>2957715</v>
      </c>
      <c r="AD34" s="43">
        <f t="shared" si="168"/>
        <v>0</v>
      </c>
      <c r="AE34" s="44">
        <f t="shared" si="169"/>
        <v>1</v>
      </c>
      <c r="AF34" s="71" t="s">
        <v>65</v>
      </c>
      <c r="AH34" s="8" t="s">
        <v>49</v>
      </c>
      <c r="AI34" s="43">
        <v>136242</v>
      </c>
      <c r="AJ34" s="43">
        <f t="shared" si="212"/>
        <v>136242</v>
      </c>
      <c r="AK34" s="43">
        <f t="shared" si="188"/>
        <v>0</v>
      </c>
      <c r="AL34" s="45">
        <f t="shared" si="189"/>
        <v>1</v>
      </c>
      <c r="AM34" s="71" t="s">
        <v>65</v>
      </c>
      <c r="AO34" s="43">
        <v>146853</v>
      </c>
      <c r="AP34" s="43">
        <f t="shared" si="213"/>
        <v>146853</v>
      </c>
      <c r="AQ34" s="43">
        <f t="shared" si="190"/>
        <v>0</v>
      </c>
      <c r="AR34" s="45">
        <f t="shared" si="191"/>
        <v>1</v>
      </c>
      <c r="AS34" s="71" t="s">
        <v>65</v>
      </c>
      <c r="AU34" s="43">
        <v>426546</v>
      </c>
      <c r="AV34" s="43">
        <f t="shared" si="214"/>
        <v>426546</v>
      </c>
      <c r="AW34" s="43">
        <f t="shared" si="192"/>
        <v>0</v>
      </c>
      <c r="AX34" s="45">
        <f t="shared" si="193"/>
        <v>1</v>
      </c>
      <c r="AY34" s="71" t="s">
        <v>65</v>
      </c>
      <c r="BA34" s="43">
        <v>313551</v>
      </c>
      <c r="BB34" s="43">
        <f t="shared" si="215"/>
        <v>313551</v>
      </c>
      <c r="BC34" s="43">
        <f t="shared" si="194"/>
        <v>0</v>
      </c>
      <c r="BD34" s="45">
        <f t="shared" si="195"/>
        <v>1</v>
      </c>
      <c r="BE34" s="71" t="s">
        <v>65</v>
      </c>
      <c r="BG34" s="43">
        <v>234657</v>
      </c>
      <c r="BH34" s="43">
        <f t="shared" si="216"/>
        <v>234657</v>
      </c>
      <c r="BI34" s="43">
        <f t="shared" si="196"/>
        <v>0</v>
      </c>
      <c r="BJ34" s="45">
        <f t="shared" si="197"/>
        <v>1</v>
      </c>
      <c r="BK34" s="71" t="s">
        <v>65</v>
      </c>
      <c r="BM34" s="43">
        <v>186300</v>
      </c>
      <c r="BN34" s="43">
        <f t="shared" si="217"/>
        <v>186300</v>
      </c>
      <c r="BO34" s="43">
        <f t="shared" si="198"/>
        <v>0</v>
      </c>
      <c r="BP34" s="45">
        <f t="shared" si="199"/>
        <v>1</v>
      </c>
      <c r="BQ34" s="71" t="s">
        <v>65</v>
      </c>
      <c r="BS34" s="43">
        <v>230931</v>
      </c>
      <c r="BT34" s="43">
        <f t="shared" si="218"/>
        <v>230931</v>
      </c>
      <c r="BU34" s="43">
        <f t="shared" si="200"/>
        <v>0</v>
      </c>
      <c r="BV34" s="45">
        <f t="shared" si="201"/>
        <v>1</v>
      </c>
      <c r="BW34" s="71" t="s">
        <v>65</v>
      </c>
      <c r="BY34" s="43">
        <v>254664</v>
      </c>
      <c r="BZ34" s="43">
        <f t="shared" si="219"/>
        <v>254664</v>
      </c>
      <c r="CA34" s="43">
        <f t="shared" si="202"/>
        <v>0</v>
      </c>
      <c r="CB34" s="45">
        <f t="shared" si="203"/>
        <v>1</v>
      </c>
      <c r="CC34" s="71" t="s">
        <v>65</v>
      </c>
      <c r="CE34" s="43">
        <v>313875</v>
      </c>
      <c r="CF34" s="43">
        <f t="shared" si="220"/>
        <v>313875</v>
      </c>
      <c r="CG34" s="43">
        <f t="shared" si="204"/>
        <v>0</v>
      </c>
      <c r="CH34" s="45">
        <f t="shared" si="205"/>
        <v>1</v>
      </c>
      <c r="CI34" s="71" t="s">
        <v>65</v>
      </c>
      <c r="CK34" s="43">
        <v>186381</v>
      </c>
      <c r="CL34" s="43">
        <f t="shared" si="221"/>
        <v>186381</v>
      </c>
      <c r="CM34" s="43">
        <f t="shared" si="206"/>
        <v>0</v>
      </c>
      <c r="CN34" s="45">
        <f t="shared" si="207"/>
        <v>1</v>
      </c>
      <c r="CO34" s="71" t="s">
        <v>65</v>
      </c>
      <c r="CQ34" s="43">
        <v>196749</v>
      </c>
      <c r="CR34" s="43">
        <f t="shared" si="222"/>
        <v>196749</v>
      </c>
      <c r="CS34" s="43">
        <f t="shared" si="208"/>
        <v>0</v>
      </c>
      <c r="CT34" s="45">
        <f t="shared" si="209"/>
        <v>1</v>
      </c>
      <c r="CU34" s="71" t="s">
        <v>65</v>
      </c>
      <c r="CW34" s="43">
        <v>330966</v>
      </c>
      <c r="CX34" s="43">
        <f t="shared" si="223"/>
        <v>330966</v>
      </c>
      <c r="CY34" s="43">
        <f t="shared" si="210"/>
        <v>0</v>
      </c>
      <c r="CZ34" s="45">
        <f t="shared" si="211"/>
        <v>1</v>
      </c>
      <c r="DA34" s="71" t="s">
        <v>65</v>
      </c>
      <c r="DC34" s="72"/>
    </row>
    <row r="35" spans="1:107" ht="15" hidden="1" customHeight="1" outlineLevel="1" x14ac:dyDescent="0.2">
      <c r="B35" s="62" t="s">
        <v>62</v>
      </c>
      <c r="C35" s="6"/>
      <c r="D35" s="64">
        <f t="shared" si="183"/>
        <v>5257386</v>
      </c>
      <c r="E35" s="64">
        <f t="shared" si="183"/>
        <v>5257386</v>
      </c>
      <c r="F35" s="64">
        <f t="shared" si="159"/>
        <v>0</v>
      </c>
      <c r="G35" s="65">
        <f t="shared" si="160"/>
        <v>1</v>
      </c>
      <c r="H35" s="74" t="s">
        <v>65</v>
      </c>
      <c r="I35" s="66"/>
      <c r="J35" s="64">
        <f t="shared" si="184"/>
        <v>5364063</v>
      </c>
      <c r="K35" s="64">
        <f t="shared" si="184"/>
        <v>5364063</v>
      </c>
      <c r="L35" s="64">
        <f t="shared" si="161"/>
        <v>0</v>
      </c>
      <c r="M35" s="65">
        <f t="shared" si="162"/>
        <v>1</v>
      </c>
      <c r="N35" s="74" t="s">
        <v>65</v>
      </c>
      <c r="O35" s="66"/>
      <c r="P35" s="64">
        <f t="shared" si="185"/>
        <v>5484348</v>
      </c>
      <c r="Q35" s="64">
        <f t="shared" si="185"/>
        <v>5484348</v>
      </c>
      <c r="R35" s="64">
        <f t="shared" si="163"/>
        <v>0</v>
      </c>
      <c r="S35" s="65">
        <f t="shared" si="164"/>
        <v>1</v>
      </c>
      <c r="T35" s="74" t="s">
        <v>65</v>
      </c>
      <c r="U35" s="66"/>
      <c r="V35" s="64">
        <f t="shared" si="186"/>
        <v>5508081</v>
      </c>
      <c r="W35" s="64">
        <f t="shared" si="186"/>
        <v>5508081</v>
      </c>
      <c r="X35" s="64">
        <f t="shared" si="165"/>
        <v>0</v>
      </c>
      <c r="Y35" s="65">
        <f t="shared" si="166"/>
        <v>1</v>
      </c>
      <c r="Z35" s="74" t="s">
        <v>65</v>
      </c>
      <c r="AA35" s="66"/>
      <c r="AB35" s="64">
        <f t="shared" si="187"/>
        <v>21613878</v>
      </c>
      <c r="AC35" s="64">
        <f t="shared" si="167"/>
        <v>21613878</v>
      </c>
      <c r="AD35" s="64">
        <f t="shared" si="168"/>
        <v>0</v>
      </c>
      <c r="AE35" s="65">
        <f t="shared" si="169"/>
        <v>1</v>
      </c>
      <c r="AF35" s="74" t="s">
        <v>65</v>
      </c>
      <c r="AH35" s="25" t="s">
        <v>62</v>
      </c>
      <c r="AI35" s="64">
        <f>AI28+AI31+AI34</f>
        <v>1253070</v>
      </c>
      <c r="AJ35" s="64">
        <f t="shared" si="212"/>
        <v>1253070</v>
      </c>
      <c r="AK35" s="64">
        <f t="shared" si="188"/>
        <v>0</v>
      </c>
      <c r="AL35" s="65">
        <f t="shared" si="189"/>
        <v>1</v>
      </c>
      <c r="AM35" s="74" t="s">
        <v>65</v>
      </c>
      <c r="AO35" s="64">
        <f t="shared" ref="AO35:CW35" si="225">AO28+AO31+AO34</f>
        <v>1384533</v>
      </c>
      <c r="AP35" s="64">
        <f t="shared" si="213"/>
        <v>1384533</v>
      </c>
      <c r="AQ35" s="64">
        <f t="shared" si="190"/>
        <v>0</v>
      </c>
      <c r="AR35" s="65">
        <f t="shared" si="191"/>
        <v>1</v>
      </c>
      <c r="AS35" s="74" t="s">
        <v>65</v>
      </c>
      <c r="AU35" s="64">
        <f t="shared" si="225"/>
        <v>2619783</v>
      </c>
      <c r="AV35" s="64">
        <f t="shared" si="214"/>
        <v>2619783</v>
      </c>
      <c r="AW35" s="64">
        <f t="shared" si="192"/>
        <v>0</v>
      </c>
      <c r="AX35" s="65">
        <f t="shared" si="193"/>
        <v>1</v>
      </c>
      <c r="AY35" s="74" t="s">
        <v>65</v>
      </c>
      <c r="BA35" s="64">
        <f t="shared" si="225"/>
        <v>1650942</v>
      </c>
      <c r="BB35" s="64">
        <f t="shared" si="215"/>
        <v>1650942</v>
      </c>
      <c r="BC35" s="64">
        <f t="shared" si="194"/>
        <v>0</v>
      </c>
      <c r="BD35" s="65">
        <f t="shared" si="195"/>
        <v>1</v>
      </c>
      <c r="BE35" s="74" t="s">
        <v>65</v>
      </c>
      <c r="BG35" s="64">
        <f t="shared" si="225"/>
        <v>1637739</v>
      </c>
      <c r="BH35" s="64">
        <f t="shared" si="216"/>
        <v>1637739</v>
      </c>
      <c r="BI35" s="64">
        <f t="shared" si="196"/>
        <v>0</v>
      </c>
      <c r="BJ35" s="65">
        <f t="shared" si="197"/>
        <v>1</v>
      </c>
      <c r="BK35" s="74" t="s">
        <v>65</v>
      </c>
      <c r="BM35" s="64">
        <f t="shared" si="225"/>
        <v>2075382</v>
      </c>
      <c r="BN35" s="64">
        <f t="shared" si="217"/>
        <v>2075382</v>
      </c>
      <c r="BO35" s="64">
        <f t="shared" si="198"/>
        <v>0</v>
      </c>
      <c r="BP35" s="65">
        <f t="shared" si="199"/>
        <v>1</v>
      </c>
      <c r="BQ35" s="74" t="s">
        <v>65</v>
      </c>
      <c r="BS35" s="64">
        <f t="shared" si="225"/>
        <v>1452492</v>
      </c>
      <c r="BT35" s="64">
        <f t="shared" si="218"/>
        <v>1452492</v>
      </c>
      <c r="BU35" s="64">
        <f t="shared" si="200"/>
        <v>0</v>
      </c>
      <c r="BV35" s="65">
        <f t="shared" si="201"/>
        <v>1</v>
      </c>
      <c r="BW35" s="74" t="s">
        <v>65</v>
      </c>
      <c r="BY35" s="64">
        <f t="shared" si="225"/>
        <v>1502712</v>
      </c>
      <c r="BZ35" s="64">
        <f t="shared" si="219"/>
        <v>1502712</v>
      </c>
      <c r="CA35" s="64">
        <f t="shared" si="202"/>
        <v>0</v>
      </c>
      <c r="CB35" s="65">
        <f t="shared" si="203"/>
        <v>1</v>
      </c>
      <c r="CC35" s="74" t="s">
        <v>65</v>
      </c>
      <c r="CE35" s="64">
        <f t="shared" si="225"/>
        <v>2529144</v>
      </c>
      <c r="CF35" s="64">
        <f t="shared" si="220"/>
        <v>2529144</v>
      </c>
      <c r="CG35" s="64">
        <f t="shared" si="204"/>
        <v>0</v>
      </c>
      <c r="CH35" s="65">
        <f t="shared" si="205"/>
        <v>1</v>
      </c>
      <c r="CI35" s="74" t="s">
        <v>65</v>
      </c>
      <c r="CK35" s="64">
        <f t="shared" si="225"/>
        <v>1410210</v>
      </c>
      <c r="CL35" s="64">
        <f t="shared" si="221"/>
        <v>1410210</v>
      </c>
      <c r="CM35" s="64">
        <f t="shared" si="206"/>
        <v>0</v>
      </c>
      <c r="CN35" s="65">
        <f t="shared" si="207"/>
        <v>1</v>
      </c>
      <c r="CO35" s="74" t="s">
        <v>65</v>
      </c>
      <c r="CQ35" s="64">
        <f t="shared" si="225"/>
        <v>1652886</v>
      </c>
      <c r="CR35" s="64">
        <f t="shared" si="222"/>
        <v>1652886</v>
      </c>
      <c r="CS35" s="64">
        <f t="shared" si="208"/>
        <v>0</v>
      </c>
      <c r="CT35" s="65">
        <f t="shared" si="209"/>
        <v>1</v>
      </c>
      <c r="CU35" s="74" t="s">
        <v>65</v>
      </c>
      <c r="CW35" s="64">
        <f t="shared" si="225"/>
        <v>2444985</v>
      </c>
      <c r="CX35" s="64">
        <f t="shared" si="223"/>
        <v>2444985</v>
      </c>
      <c r="CY35" s="64">
        <f t="shared" si="210"/>
        <v>0</v>
      </c>
      <c r="CZ35" s="65">
        <f t="shared" si="211"/>
        <v>1</v>
      </c>
      <c r="DA35" s="74" t="s">
        <v>65</v>
      </c>
      <c r="DC35" s="75"/>
    </row>
    <row r="36" spans="1:107" ht="15" customHeight="1" collapsed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4A6D-8472-4590-9A8F-D3368CB8296E}">
  <sheetPr>
    <tabColor theme="3" tint="-0.249977111117893"/>
  </sheetPr>
  <dimension ref="A1"/>
  <sheetViews>
    <sheetView showGridLines="0" workbookViewId="0">
      <selection activeCell="G4" sqref="G4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0D65D-DDE6-4674-A9BD-AE1D56880D83}">
  <dimension ref="A1:AD36"/>
  <sheetViews>
    <sheetView showGridLines="0" workbookViewId="0">
      <selection activeCell="D7" sqref="D7"/>
    </sheetView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customWidth="1" outlineLevel="1"/>
    <col min="16" max="16" width="2.7109375" style="3" customWidth="1" outlineLevel="1"/>
    <col min="17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72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60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45</v>
      </c>
      <c r="C6" s="76"/>
      <c r="D6" s="43">
        <f>SUM(D7:D8)</f>
        <v>969700</v>
      </c>
      <c r="E6" s="43">
        <f t="shared" ref="E6:O6" si="1">SUM(E7:E8)</f>
        <v>1160400</v>
      </c>
      <c r="F6" s="43">
        <f t="shared" si="1"/>
        <v>1771300</v>
      </c>
      <c r="G6" s="43">
        <f t="shared" si="1"/>
        <v>1037300</v>
      </c>
      <c r="H6" s="43">
        <f t="shared" si="1"/>
        <v>1056600</v>
      </c>
      <c r="I6" s="43">
        <f t="shared" si="1"/>
        <v>1418100</v>
      </c>
      <c r="J6" s="43">
        <f t="shared" si="1"/>
        <v>1242300</v>
      </c>
      <c r="K6" s="43">
        <f t="shared" si="1"/>
        <v>1112800</v>
      </c>
      <c r="L6" s="43">
        <f t="shared" si="1"/>
        <v>1473100</v>
      </c>
      <c r="M6" s="47">
        <f t="shared" si="1"/>
        <v>807200</v>
      </c>
      <c r="N6" s="47">
        <f t="shared" si="1"/>
        <v>1205100</v>
      </c>
      <c r="O6" s="47">
        <f t="shared" si="1"/>
        <v>1715600</v>
      </c>
      <c r="P6" s="72"/>
      <c r="Q6" s="43">
        <f>SUM(Q7:Q8)</f>
        <v>3901400</v>
      </c>
      <c r="R6" s="83">
        <f>IFERROR(Q6/Q17-1,0)</f>
        <v>0.30242029711233509</v>
      </c>
      <c r="S6" s="84"/>
      <c r="T6" s="43">
        <f>SUM(T7:T8)</f>
        <v>3512000</v>
      </c>
      <c r="U6" s="45">
        <f>IFERROR(T6/T17-1,0)</f>
        <v>0.16299092655142733</v>
      </c>
      <c r="V6" s="49"/>
      <c r="W6" s="43">
        <f>SUM(W7:W8)</f>
        <v>3828200</v>
      </c>
      <c r="X6" s="45">
        <f>IFERROR(W6/W17-1,0)</f>
        <v>0.16766814091810289</v>
      </c>
      <c r="Y6" s="85"/>
      <c r="Z6" s="47">
        <f>SUM(Z7:Z8)</f>
        <v>3727900</v>
      </c>
      <c r="AA6" s="60">
        <f>IFERROR(Z6/Z17-1,0)</f>
        <v>-0.17506085417127681</v>
      </c>
      <c r="AB6" s="76"/>
      <c r="AC6" s="47">
        <f>SUM(AC7:AC8)</f>
        <v>14969500</v>
      </c>
      <c r="AD6" s="60">
        <f>IFERROR(AC6/AC17-1,0)</f>
        <v>8.3741167612649159E-2</v>
      </c>
    </row>
    <row r="7" spans="1:30" s="20" customFormat="1" ht="15" customHeight="1" x14ac:dyDescent="0.2">
      <c r="A7" s="86"/>
      <c r="B7" s="51" t="s">
        <v>46</v>
      </c>
      <c r="C7" s="78"/>
      <c r="D7" s="52">
        <v>657400</v>
      </c>
      <c r="E7" s="52">
        <v>987500</v>
      </c>
      <c r="F7" s="52">
        <v>1378900</v>
      </c>
      <c r="G7" s="52">
        <v>760600</v>
      </c>
      <c r="H7" s="52">
        <v>737000</v>
      </c>
      <c r="I7" s="52">
        <v>1134600</v>
      </c>
      <c r="J7" s="52">
        <v>989800</v>
      </c>
      <c r="K7" s="52">
        <v>855100</v>
      </c>
      <c r="L7" s="52">
        <v>978700</v>
      </c>
      <c r="M7" s="56">
        <v>749800</v>
      </c>
      <c r="N7" s="56">
        <v>1046400</v>
      </c>
      <c r="O7" s="56">
        <v>1221100</v>
      </c>
      <c r="P7" s="87"/>
      <c r="Q7" s="52">
        <f>SUM(D7:F7)</f>
        <v>3023800</v>
      </c>
      <c r="R7" s="88">
        <f t="shared" ref="R7:R13" si="2">IFERROR(Q7/Q18-1,0)</f>
        <v>0.32838378069674468</v>
      </c>
      <c r="S7" s="89"/>
      <c r="T7" s="52">
        <f>SUM(G7:I7)</f>
        <v>2632200</v>
      </c>
      <c r="U7" s="54">
        <f t="shared" ref="U7:U13" si="3">IFERROR(T7/T18-1,0)</f>
        <v>0.11803933228560504</v>
      </c>
      <c r="V7" s="58"/>
      <c r="W7" s="52">
        <f>SUM(J7:L7)</f>
        <v>2823600</v>
      </c>
      <c r="X7" s="54">
        <f t="shared" ref="X7:X13" si="4">IFERROR(W7/W18-1,0)</f>
        <v>0.16441915130520846</v>
      </c>
      <c r="Y7" s="90"/>
      <c r="Z7" s="56">
        <f>SUM(M7:O7)</f>
        <v>3017300</v>
      </c>
      <c r="AA7" s="77">
        <f t="shared" ref="AA7:AA13" si="5">IFERROR(Z7/Z18-1,0)</f>
        <v>-0.1139400346518662</v>
      </c>
      <c r="AB7" s="78"/>
      <c r="AC7" s="56">
        <f>Q7+T7+W7+Z7</f>
        <v>11496900</v>
      </c>
      <c r="AD7" s="77">
        <f t="shared" ref="AD7:AD13" si="6">IFERROR(AC7/AC18-1,0)</f>
        <v>9.904596206791072E-2</v>
      </c>
    </row>
    <row r="8" spans="1:30" s="20" customFormat="1" ht="15" customHeight="1" x14ac:dyDescent="0.2">
      <c r="A8" s="86"/>
      <c r="B8" s="51" t="s">
        <v>47</v>
      </c>
      <c r="C8" s="78"/>
      <c r="D8" s="52">
        <v>312300</v>
      </c>
      <c r="E8" s="52">
        <v>172900</v>
      </c>
      <c r="F8" s="52">
        <v>392400</v>
      </c>
      <c r="G8" s="52">
        <v>276700</v>
      </c>
      <c r="H8" s="52">
        <v>319600</v>
      </c>
      <c r="I8" s="52">
        <v>283500</v>
      </c>
      <c r="J8" s="52">
        <v>252500</v>
      </c>
      <c r="K8" s="52">
        <v>257700</v>
      </c>
      <c r="L8" s="52">
        <v>494400</v>
      </c>
      <c r="M8" s="56">
        <v>57400</v>
      </c>
      <c r="N8" s="56">
        <v>158700</v>
      </c>
      <c r="O8" s="56">
        <v>494500</v>
      </c>
      <c r="P8" s="87"/>
      <c r="Q8" s="52">
        <f>SUM(D8:F8)</f>
        <v>877600</v>
      </c>
      <c r="R8" s="88">
        <f t="shared" si="2"/>
        <v>0.22024471635150178</v>
      </c>
      <c r="S8" s="89"/>
      <c r="T8" s="52">
        <f>SUM(G8:I8)</f>
        <v>879800</v>
      </c>
      <c r="U8" s="54">
        <f t="shared" si="3"/>
        <v>0.32201352366641633</v>
      </c>
      <c r="V8" s="58"/>
      <c r="W8" s="52">
        <f>SUM(J8:L8)</f>
        <v>1004600</v>
      </c>
      <c r="X8" s="54">
        <f t="shared" si="4"/>
        <v>0.17689784442361756</v>
      </c>
      <c r="Y8" s="90"/>
      <c r="Z8" s="56">
        <f>SUM(M8:O8)</f>
        <v>710600</v>
      </c>
      <c r="AA8" s="77">
        <f t="shared" si="5"/>
        <v>-0.36194666427224564</v>
      </c>
      <c r="AB8" s="78"/>
      <c r="AC8" s="56">
        <f>Q8+T8+W8+Z8</f>
        <v>3472600</v>
      </c>
      <c r="AD8" s="77">
        <f t="shared" si="6"/>
        <v>3.5978520286396254E-2</v>
      </c>
    </row>
    <row r="9" spans="1:30" ht="15" customHeight="1" x14ac:dyDescent="0.2">
      <c r="A9" s="11"/>
      <c r="B9" s="42" t="s">
        <v>48</v>
      </c>
      <c r="C9" s="76"/>
      <c r="D9" s="43">
        <f>SUM(D10:D11)</f>
        <v>761800</v>
      </c>
      <c r="E9" s="43">
        <f t="shared" ref="E9:O9" si="7">SUM(E10:E11)</f>
        <v>628600</v>
      </c>
      <c r="F9" s="43">
        <f t="shared" si="7"/>
        <v>2180400</v>
      </c>
      <c r="G9" s="43">
        <f t="shared" si="7"/>
        <v>693200</v>
      </c>
      <c r="H9" s="43">
        <f t="shared" si="7"/>
        <v>884100</v>
      </c>
      <c r="I9" s="43">
        <f t="shared" si="7"/>
        <v>1348100</v>
      </c>
      <c r="J9" s="43">
        <f t="shared" si="7"/>
        <v>1014600</v>
      </c>
      <c r="K9" s="43">
        <f t="shared" si="7"/>
        <v>750900</v>
      </c>
      <c r="L9" s="43">
        <f t="shared" si="7"/>
        <v>1041700</v>
      </c>
      <c r="M9" s="47">
        <f t="shared" si="7"/>
        <v>957100</v>
      </c>
      <c r="N9" s="47">
        <f t="shared" si="7"/>
        <v>1401600</v>
      </c>
      <c r="O9" s="47">
        <f t="shared" si="7"/>
        <v>924100</v>
      </c>
      <c r="P9" s="72"/>
      <c r="Q9" s="43">
        <f>SUM(Q10:Q11)</f>
        <v>3570800</v>
      </c>
      <c r="R9" s="83">
        <f t="shared" si="2"/>
        <v>0.72936846183649751</v>
      </c>
      <c r="S9" s="84"/>
      <c r="T9" s="43">
        <f>SUM(T10:T11)</f>
        <v>2925400</v>
      </c>
      <c r="U9" s="45">
        <f t="shared" si="3"/>
        <v>0.50321155130774375</v>
      </c>
      <c r="V9" s="49"/>
      <c r="W9" s="43">
        <f>SUM(W10:W11)</f>
        <v>2807200</v>
      </c>
      <c r="X9" s="45">
        <f t="shared" si="4"/>
        <v>0.38183608171301997</v>
      </c>
      <c r="Y9" s="85"/>
      <c r="Z9" s="47">
        <f>SUM(Z10:Z11)</f>
        <v>3282800</v>
      </c>
      <c r="AA9" s="60">
        <f t="shared" si="5"/>
        <v>0.31722975684134491</v>
      </c>
      <c r="AB9" s="76"/>
      <c r="AC9" s="47">
        <f>SUM(AC10:AC11)</f>
        <v>12586200</v>
      </c>
      <c r="AD9" s="60">
        <f t="shared" si="6"/>
        <v>0.47472640779884245</v>
      </c>
    </row>
    <row r="10" spans="1:30" s="20" customFormat="1" ht="15" customHeight="1" x14ac:dyDescent="0.2">
      <c r="A10" s="86"/>
      <c r="B10" s="51" t="s">
        <v>46</v>
      </c>
      <c r="C10" s="78"/>
      <c r="D10" s="52">
        <v>296100</v>
      </c>
      <c r="E10" s="52">
        <v>392500</v>
      </c>
      <c r="F10" s="52">
        <v>989700</v>
      </c>
      <c r="G10" s="52">
        <v>501800</v>
      </c>
      <c r="H10" s="52">
        <v>576000</v>
      </c>
      <c r="I10" s="52">
        <v>1038900</v>
      </c>
      <c r="J10" s="52">
        <v>775400</v>
      </c>
      <c r="K10" s="52">
        <v>668800</v>
      </c>
      <c r="L10" s="52">
        <v>781300</v>
      </c>
      <c r="M10" s="56">
        <v>684400</v>
      </c>
      <c r="N10" s="56">
        <v>1114700</v>
      </c>
      <c r="O10" s="56">
        <v>636300</v>
      </c>
      <c r="P10" s="87"/>
      <c r="Q10" s="52">
        <f>SUM(D10:F10)</f>
        <v>1678300</v>
      </c>
      <c r="R10" s="88">
        <f t="shared" si="2"/>
        <v>0.10487162606978284</v>
      </c>
      <c r="S10" s="89"/>
      <c r="T10" s="52">
        <f>SUM(G10:I10)</f>
        <v>2116700</v>
      </c>
      <c r="U10" s="54">
        <f t="shared" si="3"/>
        <v>0.31129971502911657</v>
      </c>
      <c r="V10" s="58"/>
      <c r="W10" s="52">
        <f>SUM(J10:L10)</f>
        <v>2225500</v>
      </c>
      <c r="X10" s="54">
        <f t="shared" si="4"/>
        <v>0.47972074468085113</v>
      </c>
      <c r="Y10" s="90"/>
      <c r="Z10" s="56">
        <f>SUM(M10:O10)</f>
        <v>2435400</v>
      </c>
      <c r="AA10" s="77">
        <f t="shared" si="5"/>
        <v>0.39844961240310073</v>
      </c>
      <c r="AB10" s="78"/>
      <c r="AC10" s="56">
        <f t="shared" ref="AC10:AC12" si="8">Q10+T10+W10+Z10</f>
        <v>8455900</v>
      </c>
      <c r="AD10" s="77">
        <f t="shared" si="6"/>
        <v>0.32564629156411184</v>
      </c>
    </row>
    <row r="11" spans="1:30" s="20" customFormat="1" ht="15" customHeight="1" x14ac:dyDescent="0.2">
      <c r="A11" s="86"/>
      <c r="B11" s="51" t="s">
        <v>47</v>
      </c>
      <c r="C11" s="78"/>
      <c r="D11" s="52">
        <v>465700</v>
      </c>
      <c r="E11" s="52">
        <v>236100</v>
      </c>
      <c r="F11" s="52">
        <v>1190700</v>
      </c>
      <c r="G11" s="52">
        <v>191400</v>
      </c>
      <c r="H11" s="52">
        <v>308100</v>
      </c>
      <c r="I11" s="52">
        <v>309200</v>
      </c>
      <c r="J11" s="52">
        <v>239200</v>
      </c>
      <c r="K11" s="52">
        <v>82100</v>
      </c>
      <c r="L11" s="52">
        <v>260400</v>
      </c>
      <c r="M11" s="56">
        <v>272700</v>
      </c>
      <c r="N11" s="56">
        <v>286900</v>
      </c>
      <c r="O11" s="56">
        <v>287800</v>
      </c>
      <c r="P11" s="87"/>
      <c r="Q11" s="52">
        <f>SUM(D11:F11)</f>
        <v>1892500</v>
      </c>
      <c r="R11" s="91">
        <f t="shared" si="2"/>
        <v>2.4673873213631365</v>
      </c>
      <c r="S11" s="89"/>
      <c r="T11" s="52">
        <f>SUM(G11:I11)</f>
        <v>808700</v>
      </c>
      <c r="U11" s="54">
        <f t="shared" si="3"/>
        <v>1.4365772823139498</v>
      </c>
      <c r="V11" s="58"/>
      <c r="W11" s="52">
        <f>SUM(J11:L11)</f>
        <v>581700</v>
      </c>
      <c r="X11" s="54">
        <f t="shared" si="4"/>
        <v>0.10274881516587686</v>
      </c>
      <c r="Y11" s="90"/>
      <c r="Z11" s="56">
        <f>SUM(M11:O11)</f>
        <v>847400</v>
      </c>
      <c r="AA11" s="77">
        <f t="shared" si="5"/>
        <v>0.12881310776608501</v>
      </c>
      <c r="AB11" s="78"/>
      <c r="AC11" s="56">
        <f t="shared" si="8"/>
        <v>4130300</v>
      </c>
      <c r="AD11" s="77">
        <f t="shared" si="6"/>
        <v>0.91581242172642519</v>
      </c>
    </row>
    <row r="12" spans="1:30" ht="15" customHeight="1" thickBot="1" x14ac:dyDescent="0.25">
      <c r="A12" s="11"/>
      <c r="B12" s="42" t="s">
        <v>49</v>
      </c>
      <c r="C12" s="76"/>
      <c r="D12" s="43">
        <v>209800</v>
      </c>
      <c r="E12" s="43">
        <v>353800</v>
      </c>
      <c r="F12" s="43">
        <v>574700</v>
      </c>
      <c r="G12" s="43">
        <v>187800</v>
      </c>
      <c r="H12" s="43">
        <v>269600</v>
      </c>
      <c r="I12" s="43">
        <v>491600</v>
      </c>
      <c r="J12" s="43">
        <v>510600</v>
      </c>
      <c r="K12" s="43">
        <v>539200</v>
      </c>
      <c r="L12" s="43">
        <v>690400</v>
      </c>
      <c r="M12" s="47">
        <v>521400</v>
      </c>
      <c r="N12" s="47">
        <v>225800</v>
      </c>
      <c r="O12" s="47">
        <v>393100</v>
      </c>
      <c r="P12" s="72"/>
      <c r="Q12" s="43">
        <f>SUM(D12:F12)</f>
        <v>1138300</v>
      </c>
      <c r="R12" s="92">
        <f t="shared" si="2"/>
        <v>0.45098789037603559</v>
      </c>
      <c r="S12" s="84"/>
      <c r="T12" s="43">
        <f>SUM(G12:I12)</f>
        <v>949000</v>
      </c>
      <c r="U12" s="71">
        <f t="shared" si="3"/>
        <v>0.42364236423642354</v>
      </c>
      <c r="V12" s="49"/>
      <c r="W12" s="43">
        <f>SUM(J12:L12)</f>
        <v>1740200</v>
      </c>
      <c r="X12" s="71">
        <f t="shared" si="4"/>
        <v>1.1315531602155806</v>
      </c>
      <c r="Y12" s="85"/>
      <c r="Z12" s="47">
        <f>SUM(M12:O12)</f>
        <v>1140300</v>
      </c>
      <c r="AA12" s="93">
        <f t="shared" si="5"/>
        <v>0.44360045575389284</v>
      </c>
      <c r="AB12" s="76"/>
      <c r="AC12" s="47">
        <f t="shared" si="8"/>
        <v>4967800</v>
      </c>
      <c r="AD12" s="93">
        <f t="shared" si="6"/>
        <v>0.62484463923595213</v>
      </c>
    </row>
    <row r="13" spans="1:30" ht="15" customHeight="1" x14ac:dyDescent="0.2">
      <c r="B13" s="62" t="s">
        <v>62</v>
      </c>
      <c r="C13" s="76"/>
      <c r="D13" s="64">
        <f>D6+D9+D12</f>
        <v>1941300</v>
      </c>
      <c r="E13" s="64">
        <f t="shared" ref="E13:O13" si="9">E6+E9+E12</f>
        <v>2142800</v>
      </c>
      <c r="F13" s="64">
        <f t="shared" si="9"/>
        <v>4526400</v>
      </c>
      <c r="G13" s="64">
        <f t="shared" si="9"/>
        <v>1918300</v>
      </c>
      <c r="H13" s="64">
        <f t="shared" si="9"/>
        <v>2210300</v>
      </c>
      <c r="I13" s="64">
        <f t="shared" si="9"/>
        <v>3257800</v>
      </c>
      <c r="J13" s="64">
        <f t="shared" si="9"/>
        <v>2767500</v>
      </c>
      <c r="K13" s="64">
        <f t="shared" si="9"/>
        <v>2402900</v>
      </c>
      <c r="L13" s="64">
        <f t="shared" si="9"/>
        <v>3205200</v>
      </c>
      <c r="M13" s="67">
        <f t="shared" si="9"/>
        <v>2285700</v>
      </c>
      <c r="N13" s="67">
        <f t="shared" si="9"/>
        <v>2832500</v>
      </c>
      <c r="O13" s="67">
        <f t="shared" si="9"/>
        <v>3032800</v>
      </c>
      <c r="P13" s="75"/>
      <c r="Q13" s="64">
        <f>Q6+Q9+Q12</f>
        <v>8610500</v>
      </c>
      <c r="R13" s="94">
        <f t="shared" si="2"/>
        <v>0.47318984396386532</v>
      </c>
      <c r="S13" s="95"/>
      <c r="T13" s="64">
        <f>T6+T9+T12</f>
        <v>7386400</v>
      </c>
      <c r="U13" s="65">
        <f t="shared" si="3"/>
        <v>0.31138925876608958</v>
      </c>
      <c r="V13" s="49"/>
      <c r="W13" s="64">
        <f>W6+W9+W12</f>
        <v>8375600</v>
      </c>
      <c r="X13" s="65">
        <f t="shared" si="4"/>
        <v>0.36713241055105761</v>
      </c>
      <c r="Y13" s="96"/>
      <c r="Z13" s="67">
        <f>Z6+Z9+Z12</f>
        <v>8151000</v>
      </c>
      <c r="AA13" s="68">
        <f t="shared" si="5"/>
        <v>4.4852648985399535E-2</v>
      </c>
      <c r="AB13" s="76"/>
      <c r="AC13" s="67">
        <f>AC6+AC9+AC12</f>
        <v>32523500</v>
      </c>
      <c r="AD13" s="68">
        <f t="shared" si="6"/>
        <v>0.28021082630054162</v>
      </c>
    </row>
    <row r="14" spans="1:30" ht="24.95" customHeight="1" x14ac:dyDescent="0.2"/>
    <row r="15" spans="1:30" ht="15" customHeight="1" x14ac:dyDescent="0.2">
      <c r="A15" s="30">
        <v>2021</v>
      </c>
      <c r="B15" s="32" t="s">
        <v>11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80"/>
      <c r="Q15" s="145" t="s">
        <v>63</v>
      </c>
      <c r="R15" s="145"/>
      <c r="S15" s="80"/>
      <c r="T15" s="145" t="s">
        <v>77</v>
      </c>
      <c r="U15" s="145"/>
      <c r="W15" s="145" t="s">
        <v>78</v>
      </c>
      <c r="X15" s="145"/>
      <c r="Y15" s="80"/>
      <c r="Z15" s="145" t="s">
        <v>79</v>
      </c>
      <c r="AA15" s="145"/>
      <c r="AC15" s="145" t="s">
        <v>64</v>
      </c>
      <c r="AD15" s="145"/>
    </row>
    <row r="16" spans="1:30" ht="15" hidden="1" customHeight="1" outlineLevel="1" x14ac:dyDescent="0.2">
      <c r="B16" s="37" t="s">
        <v>60</v>
      </c>
      <c r="D16" s="39">
        <v>44197</v>
      </c>
      <c r="E16" s="39">
        <f>EOMONTH(D16,0)+1</f>
        <v>44228</v>
      </c>
      <c r="F16" s="39">
        <f t="shared" ref="F16:O16" si="10">EOMONTH(E16,0)+1</f>
        <v>44256</v>
      </c>
      <c r="G16" s="39">
        <f t="shared" si="10"/>
        <v>44287</v>
      </c>
      <c r="H16" s="39">
        <f t="shared" si="10"/>
        <v>44317</v>
      </c>
      <c r="I16" s="39">
        <f t="shared" si="10"/>
        <v>44348</v>
      </c>
      <c r="J16" s="39">
        <f t="shared" si="10"/>
        <v>44378</v>
      </c>
      <c r="K16" s="39">
        <f t="shared" si="10"/>
        <v>44409</v>
      </c>
      <c r="L16" s="39">
        <f t="shared" si="10"/>
        <v>44440</v>
      </c>
      <c r="M16" s="39">
        <f t="shared" si="10"/>
        <v>44470</v>
      </c>
      <c r="N16" s="39">
        <f t="shared" si="10"/>
        <v>44501</v>
      </c>
      <c r="O16" s="39">
        <f t="shared" si="10"/>
        <v>44531</v>
      </c>
      <c r="P16" s="81"/>
      <c r="Q16" s="39" t="s">
        <v>41</v>
      </c>
      <c r="R16" s="39" t="s">
        <v>76</v>
      </c>
      <c r="S16" s="82"/>
      <c r="T16" s="39" t="s">
        <v>41</v>
      </c>
      <c r="U16" s="39" t="s">
        <v>76</v>
      </c>
      <c r="W16" s="39" t="s">
        <v>41</v>
      </c>
      <c r="X16" s="39" t="s">
        <v>76</v>
      </c>
      <c r="Y16" s="82"/>
      <c r="Z16" s="39" t="s">
        <v>41</v>
      </c>
      <c r="AA16" s="39" t="s">
        <v>76</v>
      </c>
      <c r="AC16" s="39" t="s">
        <v>41</v>
      </c>
      <c r="AD16" s="39" t="s">
        <v>76</v>
      </c>
    </row>
    <row r="17" spans="1:30" ht="15" hidden="1" customHeight="1" outlineLevel="1" x14ac:dyDescent="0.2">
      <c r="A17" s="11"/>
      <c r="B17" s="42" t="s">
        <v>45</v>
      </c>
      <c r="D17" s="43">
        <f t="shared" ref="D17:O17" si="11">SUM(D18:D19)</f>
        <v>613300</v>
      </c>
      <c r="E17" s="43">
        <f t="shared" si="11"/>
        <v>955200</v>
      </c>
      <c r="F17" s="43">
        <f t="shared" si="11"/>
        <v>1427000</v>
      </c>
      <c r="G17" s="43">
        <f t="shared" si="11"/>
        <v>975500</v>
      </c>
      <c r="H17" s="43">
        <f t="shared" si="11"/>
        <v>730200</v>
      </c>
      <c r="I17" s="43">
        <f t="shared" si="11"/>
        <v>1314100</v>
      </c>
      <c r="J17" s="43">
        <f t="shared" si="11"/>
        <v>871800</v>
      </c>
      <c r="K17" s="43">
        <f t="shared" si="11"/>
        <v>1212300</v>
      </c>
      <c r="L17" s="43">
        <f t="shared" si="11"/>
        <v>1194400</v>
      </c>
      <c r="M17" s="43">
        <f t="shared" si="11"/>
        <v>1163800</v>
      </c>
      <c r="N17" s="43">
        <f t="shared" si="11"/>
        <v>1523000</v>
      </c>
      <c r="O17" s="43">
        <f t="shared" si="11"/>
        <v>1832200</v>
      </c>
      <c r="P17" s="72"/>
      <c r="Q17" s="43">
        <f>SUM(Q18:Q19)</f>
        <v>2995500</v>
      </c>
      <c r="R17" s="83">
        <f>IFERROR(Q17/Q28-1,0)</f>
        <v>9.8383720380215589E-2</v>
      </c>
      <c r="S17" s="97"/>
      <c r="T17" s="43">
        <f>SUM(T18:T19)</f>
        <v>3019800</v>
      </c>
      <c r="U17" s="83">
        <f>IFERROR(T17/T28-1,0)</f>
        <v>-5.5006483616204527E-4</v>
      </c>
      <c r="W17" s="43">
        <f>SUM(W18:W19)</f>
        <v>3278500</v>
      </c>
      <c r="X17" s="83">
        <f>IFERROR(W17/W28-1,0)</f>
        <v>7.6156141606851913E-2</v>
      </c>
      <c r="Y17" s="97"/>
      <c r="Z17" s="43">
        <f>SUM(Z18:Z19)</f>
        <v>4519000</v>
      </c>
      <c r="AA17" s="83">
        <f>IFERROR(Z17/Z28-1,0)</f>
        <v>0.41602892095713395</v>
      </c>
      <c r="AC17" s="43">
        <f>SUM(AC18:AC19)</f>
        <v>13812800</v>
      </c>
      <c r="AD17" s="83">
        <f>IFERROR(AC17/AC28-1,0)</f>
        <v>0.15236682453645001</v>
      </c>
    </row>
    <row r="18" spans="1:30" ht="15" hidden="1" customHeight="1" outlineLevel="1" x14ac:dyDescent="0.2">
      <c r="A18" s="11"/>
      <c r="B18" s="51" t="s">
        <v>46</v>
      </c>
      <c r="D18" s="52">
        <v>450700</v>
      </c>
      <c r="E18" s="52">
        <v>735400</v>
      </c>
      <c r="F18" s="52">
        <v>1090200</v>
      </c>
      <c r="G18" s="52">
        <v>840600</v>
      </c>
      <c r="H18" s="52">
        <v>552100</v>
      </c>
      <c r="I18" s="52">
        <v>961600</v>
      </c>
      <c r="J18" s="52">
        <v>707000</v>
      </c>
      <c r="K18" s="52">
        <v>824000</v>
      </c>
      <c r="L18" s="52">
        <v>893900</v>
      </c>
      <c r="M18" s="52">
        <v>945700</v>
      </c>
      <c r="N18" s="52">
        <v>1259200</v>
      </c>
      <c r="O18" s="52">
        <v>1200400</v>
      </c>
      <c r="P18" s="72"/>
      <c r="Q18" s="52">
        <f>SUM(D18:F18)</f>
        <v>2276300</v>
      </c>
      <c r="R18" s="88">
        <f t="shared" ref="R18:R24" si="12">IFERROR(Q18/Q29-1,0)</f>
        <v>9.9040638865955044E-2</v>
      </c>
      <c r="S18" s="97"/>
      <c r="T18" s="52">
        <f>SUM(G18:I18)</f>
        <v>2354300</v>
      </c>
      <c r="U18" s="88">
        <f t="shared" ref="U18:U24" si="13">IFERROR(T18/T29-1,0)</f>
        <v>8.6558209299642419E-2</v>
      </c>
      <c r="W18" s="52">
        <f>SUM(J18:L18)</f>
        <v>2424900</v>
      </c>
      <c r="X18" s="88">
        <f t="shared" ref="X18:X24" si="14">IFERROR(W18/W29-1,0)</f>
        <v>5.7122665044189169E-3</v>
      </c>
      <c r="Y18" s="97"/>
      <c r="Z18" s="52">
        <f>SUM(M18:O18)</f>
        <v>3405300</v>
      </c>
      <c r="AA18" s="88">
        <f t="shared" ref="AA18:AA24" si="15">IFERROR(Z18/Z29-1,0)</f>
        <v>0.35148811331021124</v>
      </c>
      <c r="AC18" s="52">
        <f>Q18+T18+W18+Z18</f>
        <v>10460800</v>
      </c>
      <c r="AD18" s="88">
        <f t="shared" ref="AD18:AD24" si="16">IFERROR(AC18/AC29-1,0)</f>
        <v>0.14092336177134546</v>
      </c>
    </row>
    <row r="19" spans="1:30" ht="15" hidden="1" customHeight="1" outlineLevel="1" x14ac:dyDescent="0.2">
      <c r="A19" s="11"/>
      <c r="B19" s="51" t="s">
        <v>47</v>
      </c>
      <c r="D19" s="52">
        <v>162600</v>
      </c>
      <c r="E19" s="52">
        <v>219800</v>
      </c>
      <c r="F19" s="52">
        <v>336800</v>
      </c>
      <c r="G19" s="52">
        <v>134900</v>
      </c>
      <c r="H19" s="52">
        <v>178100</v>
      </c>
      <c r="I19" s="52">
        <v>352500</v>
      </c>
      <c r="J19" s="52">
        <v>164800</v>
      </c>
      <c r="K19" s="52">
        <v>388300</v>
      </c>
      <c r="L19" s="52">
        <v>300500</v>
      </c>
      <c r="M19" s="52">
        <v>218100</v>
      </c>
      <c r="N19" s="52">
        <v>263800</v>
      </c>
      <c r="O19" s="52">
        <v>631800</v>
      </c>
      <c r="P19" s="72"/>
      <c r="Q19" s="52">
        <f>SUM(D19:F19)</f>
        <v>719200</v>
      </c>
      <c r="R19" s="88">
        <f t="shared" si="12"/>
        <v>9.630971054192039E-2</v>
      </c>
      <c r="S19" s="97"/>
      <c r="T19" s="52">
        <f>SUM(G19:I19)</f>
        <v>665500</v>
      </c>
      <c r="U19" s="88">
        <f t="shared" si="13"/>
        <v>-0.22137515326800139</v>
      </c>
      <c r="W19" s="52">
        <f>SUM(J19:L19)</f>
        <v>853600</v>
      </c>
      <c r="X19" s="88">
        <f t="shared" si="14"/>
        <v>0.34348184662650061</v>
      </c>
      <c r="Y19" s="97"/>
      <c r="Z19" s="52">
        <f>SUM(M19:O19)</f>
        <v>1113700</v>
      </c>
      <c r="AA19" s="88">
        <f t="shared" si="15"/>
        <v>0.65815035167021008</v>
      </c>
      <c r="AC19" s="52">
        <f>Q19+T19+W19+Z19</f>
        <v>3352000</v>
      </c>
      <c r="AD19" s="88">
        <f t="shared" si="16"/>
        <v>0.1896028990537475</v>
      </c>
    </row>
    <row r="20" spans="1:30" ht="15" hidden="1" customHeight="1" outlineLevel="1" x14ac:dyDescent="0.2">
      <c r="A20" s="11"/>
      <c r="B20" s="42" t="s">
        <v>48</v>
      </c>
      <c r="D20" s="43">
        <f t="shared" ref="D20" si="17">SUM(D21:D22)</f>
        <v>537900</v>
      </c>
      <c r="E20" s="43">
        <f t="shared" ref="E20:O20" si="18">SUM(E21:E22)</f>
        <v>438900</v>
      </c>
      <c r="F20" s="43">
        <f t="shared" si="18"/>
        <v>1088000</v>
      </c>
      <c r="G20" s="43">
        <f t="shared" si="18"/>
        <v>399900</v>
      </c>
      <c r="H20" s="43">
        <f t="shared" si="18"/>
        <v>679800</v>
      </c>
      <c r="I20" s="43">
        <f t="shared" si="18"/>
        <v>866400</v>
      </c>
      <c r="J20" s="43">
        <f t="shared" si="18"/>
        <v>770900</v>
      </c>
      <c r="K20" s="43">
        <f t="shared" si="18"/>
        <v>378000</v>
      </c>
      <c r="L20" s="43">
        <f t="shared" si="18"/>
        <v>882600</v>
      </c>
      <c r="M20" s="43">
        <f t="shared" si="18"/>
        <v>732200</v>
      </c>
      <c r="N20" s="43">
        <f t="shared" si="18"/>
        <v>966500</v>
      </c>
      <c r="O20" s="43">
        <f t="shared" si="18"/>
        <v>793500</v>
      </c>
      <c r="P20" s="72"/>
      <c r="Q20" s="43">
        <f>SUM(Q21:Q22)</f>
        <v>2064800</v>
      </c>
      <c r="R20" s="83">
        <f t="shared" si="12"/>
        <v>0.13415901515800677</v>
      </c>
      <c r="S20" s="97"/>
      <c r="T20" s="43">
        <f>SUM(T21:T22)</f>
        <v>1946100</v>
      </c>
      <c r="U20" s="83">
        <f t="shared" si="13"/>
        <v>0.2101912016282641</v>
      </c>
      <c r="W20" s="43">
        <f>SUM(W21:W22)</f>
        <v>2031500</v>
      </c>
      <c r="X20" s="83">
        <f t="shared" si="14"/>
        <v>0.23993903760222701</v>
      </c>
      <c r="Y20" s="97"/>
      <c r="Z20" s="43">
        <f>SUM(Z21:Z22)</f>
        <v>2492200</v>
      </c>
      <c r="AA20" s="83">
        <f t="shared" si="15"/>
        <v>0.55503392472293034</v>
      </c>
      <c r="AC20" s="43">
        <f>SUM(AC21:AC22)</f>
        <v>8534600</v>
      </c>
      <c r="AD20" s="83">
        <f t="shared" si="16"/>
        <v>0.27960739475316898</v>
      </c>
    </row>
    <row r="21" spans="1:30" ht="15" hidden="1" customHeight="1" outlineLevel="1" x14ac:dyDescent="0.2">
      <c r="A21" s="11"/>
      <c r="B21" s="51" t="s">
        <v>46</v>
      </c>
      <c r="D21" s="52">
        <v>312800</v>
      </c>
      <c r="E21" s="52">
        <v>314400</v>
      </c>
      <c r="F21" s="52">
        <v>891800</v>
      </c>
      <c r="G21" s="52">
        <v>283600</v>
      </c>
      <c r="H21" s="52">
        <v>579900</v>
      </c>
      <c r="I21" s="52">
        <v>750700</v>
      </c>
      <c r="J21" s="52">
        <v>502000</v>
      </c>
      <c r="K21" s="52">
        <v>316700</v>
      </c>
      <c r="L21" s="52">
        <v>685300</v>
      </c>
      <c r="M21" s="52">
        <v>401600</v>
      </c>
      <c r="N21" s="52">
        <v>810700</v>
      </c>
      <c r="O21" s="52">
        <v>529200</v>
      </c>
      <c r="P21" s="72"/>
      <c r="Q21" s="52">
        <f>SUM(D21:F21)</f>
        <v>1519000</v>
      </c>
      <c r="R21" s="88">
        <f t="shared" si="12"/>
        <v>0.19074775666728594</v>
      </c>
      <c r="S21" s="97"/>
      <c r="T21" s="52">
        <f>SUM(G21:I21)</f>
        <v>1614200</v>
      </c>
      <c r="U21" s="88">
        <f t="shared" si="13"/>
        <v>0.22938896124172703</v>
      </c>
      <c r="W21" s="52">
        <f>SUM(J21:L21)</f>
        <v>1504000</v>
      </c>
      <c r="X21" s="88">
        <f t="shared" si="14"/>
        <v>0.29909055023913123</v>
      </c>
      <c r="Y21" s="97"/>
      <c r="Z21" s="52">
        <f>SUM(M21:O21)</f>
        <v>1741500</v>
      </c>
      <c r="AA21" s="88">
        <f t="shared" si="15"/>
        <v>0.5516743648960738</v>
      </c>
      <c r="AC21" s="52">
        <f t="shared" ref="AC21:AC23" si="19">Q21+T21+W21+Z21</f>
        <v>6378700</v>
      </c>
      <c r="AD21" s="88">
        <f t="shared" si="16"/>
        <v>0.31013147527865481</v>
      </c>
    </row>
    <row r="22" spans="1:30" ht="15" hidden="1" customHeight="1" outlineLevel="1" x14ac:dyDescent="0.2">
      <c r="A22" s="11"/>
      <c r="B22" s="51" t="s">
        <v>47</v>
      </c>
      <c r="D22" s="52">
        <v>225100</v>
      </c>
      <c r="E22" s="52">
        <v>124500</v>
      </c>
      <c r="F22" s="52">
        <v>196200</v>
      </c>
      <c r="G22" s="52">
        <v>116300</v>
      </c>
      <c r="H22" s="52">
        <v>99900</v>
      </c>
      <c r="I22" s="52">
        <v>115700</v>
      </c>
      <c r="J22" s="52">
        <v>268900</v>
      </c>
      <c r="K22" s="52">
        <v>61300</v>
      </c>
      <c r="L22" s="52">
        <v>197300</v>
      </c>
      <c r="M22" s="52">
        <v>330600</v>
      </c>
      <c r="N22" s="52">
        <v>155800</v>
      </c>
      <c r="O22" s="52">
        <v>264300</v>
      </c>
      <c r="P22" s="72"/>
      <c r="Q22" s="52">
        <f>SUM(D22:F22)</f>
        <v>545800</v>
      </c>
      <c r="R22" s="91">
        <f t="shared" si="12"/>
        <v>1.6755767709635272E-3</v>
      </c>
      <c r="S22" s="97"/>
      <c r="T22" s="52">
        <f>SUM(G22:I22)</f>
        <v>331900</v>
      </c>
      <c r="U22" s="91">
        <f t="shared" si="13"/>
        <v>0.12476828553322283</v>
      </c>
      <c r="W22" s="52">
        <f>SUM(J22:L22)</f>
        <v>527500</v>
      </c>
      <c r="X22" s="91">
        <f t="shared" si="14"/>
        <v>9.7463039941413143E-2</v>
      </c>
      <c r="Y22" s="97"/>
      <c r="Z22" s="52">
        <f>SUM(M22:O22)</f>
        <v>750700</v>
      </c>
      <c r="AA22" s="91">
        <f t="shared" si="15"/>
        <v>0.56288385068598679</v>
      </c>
      <c r="AC22" s="52">
        <f t="shared" si="19"/>
        <v>2155900</v>
      </c>
      <c r="AD22" s="91">
        <f t="shared" si="16"/>
        <v>0.19708776570639785</v>
      </c>
    </row>
    <row r="23" spans="1:30" ht="15" hidden="1" customHeight="1" outlineLevel="1" thickBot="1" x14ac:dyDescent="0.25">
      <c r="A23" s="11"/>
      <c r="B23" s="42" t="s">
        <v>49</v>
      </c>
      <c r="D23" s="43">
        <v>131600</v>
      </c>
      <c r="E23" s="43">
        <v>208500</v>
      </c>
      <c r="F23" s="43">
        <v>444400</v>
      </c>
      <c r="G23" s="43">
        <v>95900</v>
      </c>
      <c r="H23" s="43">
        <v>205200</v>
      </c>
      <c r="I23" s="43">
        <v>365500</v>
      </c>
      <c r="J23" s="43">
        <v>133800</v>
      </c>
      <c r="K23" s="43">
        <v>265900</v>
      </c>
      <c r="L23" s="43">
        <v>416700</v>
      </c>
      <c r="M23" s="43">
        <v>273600</v>
      </c>
      <c r="N23" s="43">
        <v>151100</v>
      </c>
      <c r="O23" s="43">
        <v>365200</v>
      </c>
      <c r="P23" s="72"/>
      <c r="Q23" s="43">
        <f>SUM(D23:F23)</f>
        <v>784500</v>
      </c>
      <c r="R23" s="92">
        <f t="shared" si="12"/>
        <v>0.10548854984421707</v>
      </c>
      <c r="S23" s="97"/>
      <c r="T23" s="43">
        <f>SUM(G23:I23)</f>
        <v>666600</v>
      </c>
      <c r="U23" s="92">
        <f t="shared" si="13"/>
        <v>-9.2453724125537096E-2</v>
      </c>
      <c r="W23" s="43">
        <f>SUM(J23:L23)</f>
        <v>816400</v>
      </c>
      <c r="X23" s="92">
        <f t="shared" si="14"/>
        <v>2.1176529450761095E-2</v>
      </c>
      <c r="Y23" s="97"/>
      <c r="Z23" s="43">
        <f>SUM(M23:O23)</f>
        <v>789900</v>
      </c>
      <c r="AA23" s="92">
        <f t="shared" si="15"/>
        <v>0.10615379444780526</v>
      </c>
      <c r="AC23" s="43">
        <f t="shared" si="19"/>
        <v>3057400</v>
      </c>
      <c r="AD23" s="92">
        <f t="shared" si="16"/>
        <v>3.3703382509809199E-2</v>
      </c>
    </row>
    <row r="24" spans="1:30" ht="15" hidden="1" customHeight="1" outlineLevel="1" x14ac:dyDescent="0.2">
      <c r="B24" s="62" t="s">
        <v>62</v>
      </c>
      <c r="D24" s="64">
        <f>D17+D20+D23</f>
        <v>1282800</v>
      </c>
      <c r="E24" s="64">
        <f t="shared" ref="E24:O24" si="20">E17+E20+E23</f>
        <v>1602600</v>
      </c>
      <c r="F24" s="64">
        <f t="shared" si="20"/>
        <v>2959400</v>
      </c>
      <c r="G24" s="64">
        <f t="shared" si="20"/>
        <v>1471300</v>
      </c>
      <c r="H24" s="64">
        <f t="shared" si="20"/>
        <v>1615200</v>
      </c>
      <c r="I24" s="64">
        <f t="shared" si="20"/>
        <v>2546000</v>
      </c>
      <c r="J24" s="64">
        <f t="shared" si="20"/>
        <v>1776500</v>
      </c>
      <c r="K24" s="64">
        <f t="shared" si="20"/>
        <v>1856200</v>
      </c>
      <c r="L24" s="64">
        <f t="shared" si="20"/>
        <v>2493700</v>
      </c>
      <c r="M24" s="64">
        <f t="shared" si="20"/>
        <v>2169600</v>
      </c>
      <c r="N24" s="64">
        <f t="shared" si="20"/>
        <v>2640600</v>
      </c>
      <c r="O24" s="64">
        <f t="shared" si="20"/>
        <v>2990900</v>
      </c>
      <c r="P24" s="75"/>
      <c r="Q24" s="64">
        <f>Q17+Q20+Q23</f>
        <v>5844800</v>
      </c>
      <c r="R24" s="94">
        <f t="shared" si="12"/>
        <v>0.11173119112806251</v>
      </c>
      <c r="S24" s="98"/>
      <c r="T24" s="64">
        <f>T17+T20+T23</f>
        <v>5632500</v>
      </c>
      <c r="U24" s="94">
        <f t="shared" si="13"/>
        <v>5.0043595684838182E-2</v>
      </c>
      <c r="W24" s="64">
        <f>W17+W20+W23</f>
        <v>6126400</v>
      </c>
      <c r="X24" s="94">
        <f t="shared" si="14"/>
        <v>0.11706988688536901</v>
      </c>
      <c r="Y24" s="98"/>
      <c r="Z24" s="64">
        <f>Z17+Z20+Z23</f>
        <v>7801100</v>
      </c>
      <c r="AA24" s="94">
        <f t="shared" si="15"/>
        <v>0.41630088591652892</v>
      </c>
      <c r="AC24" s="64">
        <f>AC17+AC20+AC23</f>
        <v>25404800</v>
      </c>
      <c r="AD24" s="94">
        <f t="shared" si="16"/>
        <v>0.17539295817252221</v>
      </c>
    </row>
    <row r="25" spans="1:30" ht="24.95" customHeight="1" collapsed="1" x14ac:dyDescent="0.2"/>
    <row r="26" spans="1:30" ht="15" customHeight="1" x14ac:dyDescent="0.2">
      <c r="A26" s="30">
        <v>2020</v>
      </c>
      <c r="B26" s="32" t="s">
        <v>11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80"/>
      <c r="Q26" s="145" t="s">
        <v>66</v>
      </c>
      <c r="R26" s="145"/>
      <c r="S26" s="80"/>
      <c r="T26" s="145" t="s">
        <v>80</v>
      </c>
      <c r="U26" s="145"/>
      <c r="W26" s="145" t="s">
        <v>81</v>
      </c>
      <c r="X26" s="145"/>
      <c r="Y26" s="80"/>
      <c r="Z26" s="145" t="s">
        <v>82</v>
      </c>
      <c r="AA26" s="145"/>
      <c r="AC26" s="145" t="s">
        <v>67</v>
      </c>
      <c r="AD26" s="145"/>
    </row>
    <row r="27" spans="1:30" ht="15" hidden="1" customHeight="1" outlineLevel="1" x14ac:dyDescent="0.2">
      <c r="B27" s="37" t="s">
        <v>60</v>
      </c>
      <c r="D27" s="39">
        <v>43831</v>
      </c>
      <c r="E27" s="39">
        <f>EOMONTH(D27,0)+1</f>
        <v>43862</v>
      </c>
      <c r="F27" s="39">
        <f t="shared" ref="F27:O27" si="21">EOMONTH(E27,0)+1</f>
        <v>43891</v>
      </c>
      <c r="G27" s="39">
        <f t="shared" si="21"/>
        <v>43922</v>
      </c>
      <c r="H27" s="39">
        <f t="shared" si="21"/>
        <v>43952</v>
      </c>
      <c r="I27" s="39">
        <f t="shared" si="21"/>
        <v>43983</v>
      </c>
      <c r="J27" s="39">
        <f t="shared" si="21"/>
        <v>44013</v>
      </c>
      <c r="K27" s="39">
        <f t="shared" si="21"/>
        <v>44044</v>
      </c>
      <c r="L27" s="39">
        <f t="shared" si="21"/>
        <v>44075</v>
      </c>
      <c r="M27" s="39">
        <f t="shared" si="21"/>
        <v>44105</v>
      </c>
      <c r="N27" s="39">
        <f t="shared" si="21"/>
        <v>44136</v>
      </c>
      <c r="O27" s="39">
        <f t="shared" si="21"/>
        <v>44166</v>
      </c>
      <c r="P27" s="81"/>
      <c r="Q27" s="39" t="s">
        <v>41</v>
      </c>
      <c r="R27" s="39" t="s">
        <v>76</v>
      </c>
      <c r="S27" s="82"/>
      <c r="T27" s="39" t="s">
        <v>41</v>
      </c>
      <c r="U27" s="39" t="s">
        <v>76</v>
      </c>
      <c r="W27" s="39" t="s">
        <v>41</v>
      </c>
      <c r="X27" s="39" t="s">
        <v>76</v>
      </c>
      <c r="Y27" s="82"/>
      <c r="Z27" s="39" t="s">
        <v>41</v>
      </c>
      <c r="AA27" s="39" t="s">
        <v>76</v>
      </c>
      <c r="AC27" s="39" t="s">
        <v>41</v>
      </c>
      <c r="AD27" s="39" t="s">
        <v>76</v>
      </c>
    </row>
    <row r="28" spans="1:30" ht="15" hidden="1" customHeight="1" outlineLevel="1" x14ac:dyDescent="0.2">
      <c r="A28" s="11"/>
      <c r="B28" s="42" t="s">
        <v>45</v>
      </c>
      <c r="D28" s="43">
        <f t="shared" ref="D28:O28" si="22">SUM(D29:D30)</f>
        <v>728352</v>
      </c>
      <c r="E28" s="43">
        <f t="shared" si="22"/>
        <v>793800</v>
      </c>
      <c r="F28" s="43">
        <f t="shared" si="22"/>
        <v>1205037</v>
      </c>
      <c r="G28" s="43">
        <f t="shared" si="22"/>
        <v>965925</v>
      </c>
      <c r="H28" s="43">
        <f t="shared" si="22"/>
        <v>828954</v>
      </c>
      <c r="I28" s="43">
        <f t="shared" si="22"/>
        <v>1226583</v>
      </c>
      <c r="J28" s="43">
        <f t="shared" si="22"/>
        <v>813159</v>
      </c>
      <c r="K28" s="43">
        <f t="shared" si="22"/>
        <v>924453</v>
      </c>
      <c r="L28" s="43">
        <f t="shared" si="22"/>
        <v>1308879</v>
      </c>
      <c r="M28" s="43">
        <f t="shared" si="22"/>
        <v>805707</v>
      </c>
      <c r="N28" s="43">
        <f t="shared" si="22"/>
        <v>898290</v>
      </c>
      <c r="O28" s="43">
        <f t="shared" si="22"/>
        <v>1487322</v>
      </c>
      <c r="Q28" s="43">
        <f>SUM(Q29:Q30)</f>
        <v>2727189</v>
      </c>
      <c r="R28" s="83">
        <f>IFERROR(Q28/#REF!-1,0)</f>
        <v>0</v>
      </c>
      <c r="S28" s="97"/>
      <c r="T28" s="43">
        <f>SUM(T29:T30)</f>
        <v>3021462</v>
      </c>
      <c r="U28" s="83">
        <f>IFERROR(T28/#REF!-1,0)</f>
        <v>0</v>
      </c>
      <c r="W28" s="43">
        <f>SUM(W29:W30)</f>
        <v>3046491</v>
      </c>
      <c r="X28" s="83">
        <f>IFERROR(W28/#REF!-1,0)</f>
        <v>0</v>
      </c>
      <c r="Y28" s="97"/>
      <c r="Z28" s="43">
        <f>SUM(Z29:Z30)</f>
        <v>3191319</v>
      </c>
      <c r="AA28" s="83">
        <f>IFERROR(Z28/#REF!-1,0)</f>
        <v>0</v>
      </c>
      <c r="AC28" s="43">
        <f>SUM(AC29:AC30)</f>
        <v>11986461</v>
      </c>
      <c r="AD28" s="83">
        <f>IFERROR(AC28/#REF!-1,0)</f>
        <v>0</v>
      </c>
    </row>
    <row r="29" spans="1:30" ht="15" hidden="1" customHeight="1" outlineLevel="1" x14ac:dyDescent="0.2">
      <c r="A29" s="11"/>
      <c r="B29" s="51" t="s">
        <v>46</v>
      </c>
      <c r="D29" s="52">
        <v>488349</v>
      </c>
      <c r="E29" s="52">
        <v>650430</v>
      </c>
      <c r="F29" s="52">
        <v>932391</v>
      </c>
      <c r="G29" s="52">
        <v>729243</v>
      </c>
      <c r="H29" s="52">
        <v>559386</v>
      </c>
      <c r="I29" s="52">
        <v>878121</v>
      </c>
      <c r="J29" s="52">
        <v>611145</v>
      </c>
      <c r="K29" s="52">
        <v>763506</v>
      </c>
      <c r="L29" s="52">
        <v>1036476</v>
      </c>
      <c r="M29" s="52">
        <v>673434</v>
      </c>
      <c r="N29" s="52">
        <v>756378</v>
      </c>
      <c r="O29" s="52">
        <v>1089855</v>
      </c>
      <c r="Q29" s="52">
        <f>SUM(D29:F29)</f>
        <v>2071170</v>
      </c>
      <c r="R29" s="83">
        <f>IFERROR(Q29/#REF!-1,0)</f>
        <v>0</v>
      </c>
      <c r="S29" s="97"/>
      <c r="T29" s="52">
        <f>SUM(G29:I29)</f>
        <v>2166750</v>
      </c>
      <c r="U29" s="83">
        <f>IFERROR(T29/#REF!-1,0)</f>
        <v>0</v>
      </c>
      <c r="W29" s="52">
        <f>SUM(J29:L29)</f>
        <v>2411127</v>
      </c>
      <c r="X29" s="83">
        <f>IFERROR(W29/#REF!-1,0)</f>
        <v>0</v>
      </c>
      <c r="Y29" s="97"/>
      <c r="Z29" s="52">
        <f>SUM(M29:O29)</f>
        <v>2519667</v>
      </c>
      <c r="AA29" s="83">
        <f>IFERROR(Z29/#REF!-1,0)</f>
        <v>0</v>
      </c>
      <c r="AC29" s="52">
        <f>Q29+T29+W29+Z29</f>
        <v>9168714</v>
      </c>
      <c r="AD29" s="83">
        <f>IFERROR(AC29/#REF!-1,0)</f>
        <v>0</v>
      </c>
    </row>
    <row r="30" spans="1:30" ht="15" hidden="1" customHeight="1" outlineLevel="1" x14ac:dyDescent="0.2">
      <c r="A30" s="11"/>
      <c r="B30" s="51" t="s">
        <v>47</v>
      </c>
      <c r="D30" s="52">
        <v>240003</v>
      </c>
      <c r="E30" s="52">
        <v>143370</v>
      </c>
      <c r="F30" s="52">
        <v>272646</v>
      </c>
      <c r="G30" s="52">
        <v>236682</v>
      </c>
      <c r="H30" s="52">
        <v>269568</v>
      </c>
      <c r="I30" s="52">
        <v>348462</v>
      </c>
      <c r="J30" s="52">
        <v>202014</v>
      </c>
      <c r="K30" s="52">
        <v>160947</v>
      </c>
      <c r="L30" s="52">
        <v>272403</v>
      </c>
      <c r="M30" s="52">
        <v>132273</v>
      </c>
      <c r="N30" s="52">
        <v>141912</v>
      </c>
      <c r="O30" s="52">
        <v>397467</v>
      </c>
      <c r="Q30" s="52">
        <f>SUM(D30:F30)</f>
        <v>656019</v>
      </c>
      <c r="R30" s="83">
        <f>IFERROR(Q30/#REF!-1,0)</f>
        <v>0</v>
      </c>
      <c r="S30" s="97"/>
      <c r="T30" s="52">
        <f>SUM(G30:I30)</f>
        <v>854712</v>
      </c>
      <c r="U30" s="83">
        <f>IFERROR(T30/#REF!-1,0)</f>
        <v>0</v>
      </c>
      <c r="W30" s="52">
        <f>SUM(J30:L30)</f>
        <v>635364</v>
      </c>
      <c r="X30" s="83">
        <f>IFERROR(W30/#REF!-1,0)</f>
        <v>0</v>
      </c>
      <c r="Y30" s="97"/>
      <c r="Z30" s="52">
        <f>SUM(M30:O30)</f>
        <v>671652</v>
      </c>
      <c r="AA30" s="83">
        <f>IFERROR(Z30/#REF!-1,0)</f>
        <v>0</v>
      </c>
      <c r="AC30" s="52">
        <f>Q30+T30+W30+Z30</f>
        <v>2817747</v>
      </c>
      <c r="AD30" s="83">
        <f>IFERROR(AC30/#REF!-1,0)</f>
        <v>0</v>
      </c>
    </row>
    <row r="31" spans="1:30" ht="15" hidden="1" customHeight="1" outlineLevel="1" x14ac:dyDescent="0.2">
      <c r="A31" s="11"/>
      <c r="B31" s="42" t="s">
        <v>48</v>
      </c>
      <c r="D31" s="43">
        <f t="shared" ref="D31" si="23">SUM(D32:D33)</f>
        <v>388476</v>
      </c>
      <c r="E31" s="43">
        <f t="shared" ref="E31:O31" si="24">SUM(E32:E33)</f>
        <v>443880</v>
      </c>
      <c r="F31" s="43">
        <f t="shared" si="24"/>
        <v>988200</v>
      </c>
      <c r="G31" s="43">
        <f t="shared" si="24"/>
        <v>371466</v>
      </c>
      <c r="H31" s="43">
        <f t="shared" si="24"/>
        <v>574128</v>
      </c>
      <c r="I31" s="43">
        <f t="shared" si="24"/>
        <v>662499</v>
      </c>
      <c r="J31" s="43">
        <f t="shared" si="24"/>
        <v>408402</v>
      </c>
      <c r="K31" s="43">
        <f t="shared" si="24"/>
        <v>323595</v>
      </c>
      <c r="L31" s="43">
        <f t="shared" si="24"/>
        <v>906390</v>
      </c>
      <c r="M31" s="43">
        <f t="shared" si="24"/>
        <v>418122</v>
      </c>
      <c r="N31" s="43">
        <f t="shared" si="24"/>
        <v>557847</v>
      </c>
      <c r="O31" s="43">
        <f t="shared" si="24"/>
        <v>626697</v>
      </c>
      <c r="Q31" s="43">
        <f>SUM(Q32:Q33)</f>
        <v>1820556</v>
      </c>
      <c r="R31" s="83">
        <f>IFERROR(Q31/#REF!-1,0)</f>
        <v>0</v>
      </c>
      <c r="S31" s="97"/>
      <c r="T31" s="43">
        <f>SUM(T32:T33)</f>
        <v>1608093</v>
      </c>
      <c r="U31" s="83">
        <f>IFERROR(T31/#REF!-1,0)</f>
        <v>0</v>
      </c>
      <c r="W31" s="43">
        <f>SUM(W32:W33)</f>
        <v>1638387</v>
      </c>
      <c r="X31" s="83">
        <f>IFERROR(W31/#REF!-1,0)</f>
        <v>0</v>
      </c>
      <c r="Y31" s="97"/>
      <c r="Z31" s="43">
        <f>SUM(Z32:Z33)</f>
        <v>1602666</v>
      </c>
      <c r="AA31" s="83">
        <f>IFERROR(Z31/#REF!-1,0)</f>
        <v>0</v>
      </c>
      <c r="AC31" s="43">
        <f>SUM(AC32:AC33)</f>
        <v>6669702</v>
      </c>
      <c r="AD31" s="83">
        <f>IFERROR(AC31/#REF!-1,0)</f>
        <v>0</v>
      </c>
    </row>
    <row r="32" spans="1:30" ht="15" hidden="1" customHeight="1" outlineLevel="1" x14ac:dyDescent="0.2">
      <c r="A32" s="11"/>
      <c r="B32" s="51" t="s">
        <v>46</v>
      </c>
      <c r="D32" s="52">
        <v>240084</v>
      </c>
      <c r="E32" s="52">
        <v>319950</v>
      </c>
      <c r="F32" s="52">
        <v>715635</v>
      </c>
      <c r="G32" s="52">
        <v>265923</v>
      </c>
      <c r="H32" s="52">
        <v>482679</v>
      </c>
      <c r="I32" s="52">
        <v>564408</v>
      </c>
      <c r="J32" s="52">
        <v>243000</v>
      </c>
      <c r="K32" s="52">
        <v>251667</v>
      </c>
      <c r="L32" s="52">
        <v>663066</v>
      </c>
      <c r="M32" s="52">
        <v>348462</v>
      </c>
      <c r="N32" s="52">
        <v>431163</v>
      </c>
      <c r="O32" s="52">
        <v>342711</v>
      </c>
      <c r="Q32" s="52">
        <f>SUM(D32:F32)</f>
        <v>1275669</v>
      </c>
      <c r="R32" s="83">
        <f>IFERROR(Q32/#REF!-1,0)</f>
        <v>0</v>
      </c>
      <c r="S32" s="97"/>
      <c r="T32" s="52">
        <f>SUM(G32:I32)</f>
        <v>1313010</v>
      </c>
      <c r="U32" s="83">
        <f>IFERROR(T32/#REF!-1,0)</f>
        <v>0</v>
      </c>
      <c r="W32" s="52">
        <f>SUM(J32:L32)</f>
        <v>1157733</v>
      </c>
      <c r="X32" s="83">
        <f>IFERROR(W32/#REF!-1,0)</f>
        <v>0</v>
      </c>
      <c r="Y32" s="97"/>
      <c r="Z32" s="52">
        <f>SUM(M32:O32)</f>
        <v>1122336</v>
      </c>
      <c r="AA32" s="83">
        <f>IFERROR(Z32/#REF!-1,0)</f>
        <v>0</v>
      </c>
      <c r="AC32" s="52">
        <f t="shared" ref="AC32:AC34" si="25">Q32+T32+W32+Z32</f>
        <v>4868748</v>
      </c>
      <c r="AD32" s="83">
        <f>IFERROR(AC32/#REF!-1,0)</f>
        <v>0</v>
      </c>
    </row>
    <row r="33" spans="1:30" ht="15" hidden="1" customHeight="1" outlineLevel="1" x14ac:dyDescent="0.2">
      <c r="A33" s="11"/>
      <c r="B33" s="51" t="s">
        <v>47</v>
      </c>
      <c r="D33" s="52">
        <v>148392</v>
      </c>
      <c r="E33" s="52">
        <v>123930</v>
      </c>
      <c r="F33" s="52">
        <v>272565</v>
      </c>
      <c r="G33" s="52">
        <v>105543</v>
      </c>
      <c r="H33" s="52">
        <v>91449</v>
      </c>
      <c r="I33" s="52">
        <v>98091</v>
      </c>
      <c r="J33" s="52">
        <v>165402</v>
      </c>
      <c r="K33" s="52">
        <v>71928</v>
      </c>
      <c r="L33" s="52">
        <v>243324</v>
      </c>
      <c r="M33" s="52">
        <v>69660</v>
      </c>
      <c r="N33" s="52">
        <v>126684</v>
      </c>
      <c r="O33" s="52">
        <v>283986</v>
      </c>
      <c r="Q33" s="52">
        <f>SUM(D33:F33)</f>
        <v>544887</v>
      </c>
      <c r="R33" s="99">
        <f>IFERROR(Q33/#REF!-1,0)</f>
        <v>0</v>
      </c>
      <c r="S33" s="97"/>
      <c r="T33" s="52">
        <f>SUM(G33:I33)</f>
        <v>295083</v>
      </c>
      <c r="U33" s="99">
        <f>IFERROR(T33/#REF!-1,0)</f>
        <v>0</v>
      </c>
      <c r="W33" s="52">
        <f>SUM(J33:L33)</f>
        <v>480654</v>
      </c>
      <c r="X33" s="99">
        <f>IFERROR(W33/#REF!-1,0)</f>
        <v>0</v>
      </c>
      <c r="Y33" s="97"/>
      <c r="Z33" s="52">
        <f>SUM(M33:O33)</f>
        <v>480330</v>
      </c>
      <c r="AA33" s="99">
        <f>IFERROR(Z33/#REF!-1,0)</f>
        <v>0</v>
      </c>
      <c r="AC33" s="52">
        <f t="shared" si="25"/>
        <v>1800954</v>
      </c>
      <c r="AD33" s="99">
        <f>IFERROR(AC33/#REF!-1,0)</f>
        <v>0</v>
      </c>
    </row>
    <row r="34" spans="1:30" ht="15" hidden="1" customHeight="1" outlineLevel="1" thickBot="1" x14ac:dyDescent="0.25">
      <c r="A34" s="11"/>
      <c r="B34" s="42" t="s">
        <v>49</v>
      </c>
      <c r="D34" s="43">
        <v>136242</v>
      </c>
      <c r="E34" s="43">
        <v>146853</v>
      </c>
      <c r="F34" s="43">
        <v>426546</v>
      </c>
      <c r="G34" s="43">
        <v>313551</v>
      </c>
      <c r="H34" s="43">
        <v>234657</v>
      </c>
      <c r="I34" s="43">
        <v>186300</v>
      </c>
      <c r="J34" s="43">
        <v>230931</v>
      </c>
      <c r="K34" s="43">
        <v>254664</v>
      </c>
      <c r="L34" s="43">
        <v>313875</v>
      </c>
      <c r="M34" s="43">
        <v>186381</v>
      </c>
      <c r="N34" s="43">
        <v>196749</v>
      </c>
      <c r="O34" s="43">
        <v>330966</v>
      </c>
      <c r="Q34" s="43">
        <f>SUM(D34:F34)</f>
        <v>709641</v>
      </c>
      <c r="R34" s="99">
        <f>IFERROR(Q34/#REF!-1,0)</f>
        <v>0</v>
      </c>
      <c r="S34" s="97"/>
      <c r="T34" s="43">
        <f>SUM(G34:I34)</f>
        <v>734508</v>
      </c>
      <c r="U34" s="99">
        <f>IFERROR(T34/#REF!-1,0)</f>
        <v>0</v>
      </c>
      <c r="W34" s="43">
        <f>SUM(J34:L34)</f>
        <v>799470</v>
      </c>
      <c r="X34" s="99">
        <f>IFERROR(W34/#REF!-1,0)</f>
        <v>0</v>
      </c>
      <c r="Y34" s="97"/>
      <c r="Z34" s="43">
        <f>SUM(M34:O34)</f>
        <v>714096</v>
      </c>
      <c r="AA34" s="99">
        <f>IFERROR(Z34/#REF!-1,0)</f>
        <v>0</v>
      </c>
      <c r="AC34" s="43">
        <f t="shared" si="25"/>
        <v>2957715</v>
      </c>
      <c r="AD34" s="99">
        <f>IFERROR(AC34/#REF!-1,0)</f>
        <v>0</v>
      </c>
    </row>
    <row r="35" spans="1:30" ht="15" hidden="1" customHeight="1" outlineLevel="1" x14ac:dyDescent="0.2">
      <c r="B35" s="62" t="s">
        <v>62</v>
      </c>
      <c r="D35" s="64">
        <f>D28+D31+D34</f>
        <v>1253070</v>
      </c>
      <c r="E35" s="64">
        <f t="shared" ref="E35:O35" si="26">E28+E31+E34</f>
        <v>1384533</v>
      </c>
      <c r="F35" s="64">
        <f t="shared" si="26"/>
        <v>2619783</v>
      </c>
      <c r="G35" s="64">
        <f t="shared" si="26"/>
        <v>1650942</v>
      </c>
      <c r="H35" s="64">
        <f t="shared" si="26"/>
        <v>1637739</v>
      </c>
      <c r="I35" s="64">
        <f t="shared" si="26"/>
        <v>2075382</v>
      </c>
      <c r="J35" s="64">
        <f t="shared" si="26"/>
        <v>1452492</v>
      </c>
      <c r="K35" s="64">
        <f t="shared" si="26"/>
        <v>1502712</v>
      </c>
      <c r="L35" s="64">
        <f t="shared" si="26"/>
        <v>2529144</v>
      </c>
      <c r="M35" s="64">
        <f t="shared" si="26"/>
        <v>1410210</v>
      </c>
      <c r="N35" s="64">
        <f t="shared" si="26"/>
        <v>1652886</v>
      </c>
      <c r="O35" s="64">
        <f t="shared" si="26"/>
        <v>2444985</v>
      </c>
      <c r="P35" s="75"/>
      <c r="Q35" s="64">
        <f>Q28+Q31+Q34</f>
        <v>5257386</v>
      </c>
      <c r="R35" s="94">
        <f>IFERROR(Q35/#REF!-1,0)</f>
        <v>0</v>
      </c>
      <c r="S35" s="98"/>
      <c r="T35" s="64">
        <f>T28+T31+T34</f>
        <v>5364063</v>
      </c>
      <c r="U35" s="94">
        <f>IFERROR(T35/#REF!-1,0)</f>
        <v>0</v>
      </c>
      <c r="W35" s="64">
        <f>W28+W31+W34</f>
        <v>5484348</v>
      </c>
      <c r="X35" s="94">
        <f>IFERROR(W35/#REF!-1,0)</f>
        <v>0</v>
      </c>
      <c r="Y35" s="98"/>
      <c r="Z35" s="64">
        <f>Z28+Z31+Z34</f>
        <v>5508081</v>
      </c>
      <c r="AA35" s="94">
        <f>IFERROR(Z35/#REF!-1,0)</f>
        <v>0</v>
      </c>
      <c r="AC35" s="64">
        <f>AC28+AC31+AC34</f>
        <v>21613878</v>
      </c>
      <c r="AD35" s="94">
        <f>IFERROR(AC35/#REF!-1,0)</f>
        <v>0</v>
      </c>
    </row>
    <row r="36" spans="1:30" ht="15" customHeight="1" collapsed="1" x14ac:dyDescent="0.2"/>
  </sheetData>
  <mergeCells count="15">
    <mergeCell ref="Q15:R15"/>
    <mergeCell ref="T15:U15"/>
    <mergeCell ref="W15:X15"/>
    <mergeCell ref="Z15:AA15"/>
    <mergeCell ref="AC15:AD15"/>
    <mergeCell ref="Q4:R4"/>
    <mergeCell ref="T4:U4"/>
    <mergeCell ref="W4:X4"/>
    <mergeCell ref="Z4:AA4"/>
    <mergeCell ref="AC4:AD4"/>
    <mergeCell ref="Q26:R26"/>
    <mergeCell ref="T26:U26"/>
    <mergeCell ref="W26:X26"/>
    <mergeCell ref="Z26:AA26"/>
    <mergeCell ref="AC26:A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1910-95FC-4D7C-A8AA-8B6999D40DE1}">
  <dimension ref="A1:AD109"/>
  <sheetViews>
    <sheetView showGridLines="0" workbookViewId="0"/>
  </sheetViews>
  <sheetFormatPr defaultColWidth="9.140625" defaultRowHeight="15" customHeight="1" outlineLevelRow="1" outlineLevelCol="1" x14ac:dyDescent="0.2"/>
  <cols>
    <col min="1" max="1" width="9.140625" style="30"/>
    <col min="2" max="2" width="25.7109375" style="3" customWidth="1"/>
    <col min="3" max="3" width="2.7109375" style="3" customWidth="1"/>
    <col min="4" max="15" width="11.7109375" style="3" hidden="1" customWidth="1" outlineLevel="1"/>
    <col min="16" max="16" width="2.7109375" style="3" hidden="1" customWidth="1" outlineLevel="1"/>
    <col min="17" max="17" width="11.7109375" style="3" customWidth="1" collapsed="1"/>
    <col min="18" max="18" width="11.7109375" style="3" customWidth="1"/>
    <col min="19" max="19" width="2.7109375" style="3" customWidth="1"/>
    <col min="20" max="21" width="11.7109375" style="3" customWidth="1"/>
    <col min="22" max="22" width="2.7109375" style="3" customWidth="1"/>
    <col min="23" max="24" width="11.7109375" style="3" customWidth="1"/>
    <col min="25" max="25" width="2.7109375" style="3" customWidth="1"/>
    <col min="26" max="27" width="11.7109375" style="3" customWidth="1"/>
    <col min="28" max="28" width="2.7109375" style="3" customWidth="1"/>
    <col min="29" max="30" width="11.7109375" style="3" customWidth="1"/>
    <col min="31" max="31" width="5.7109375" style="3" customWidth="1"/>
    <col min="32" max="16384" width="9.140625" style="3"/>
  </cols>
  <sheetData>
    <row r="1" spans="1:30" ht="15" customHeight="1" x14ac:dyDescent="0.2">
      <c r="B1" s="31"/>
    </row>
    <row r="2" spans="1:30" ht="24.95" customHeight="1" x14ac:dyDescent="0.2">
      <c r="B2" s="12" t="s">
        <v>83</v>
      </c>
      <c r="I2" s="79"/>
      <c r="O2" s="10" t="s">
        <v>36</v>
      </c>
      <c r="Q2" s="12"/>
    </row>
    <row r="4" spans="1:30" ht="15" customHeight="1" x14ac:dyDescent="0.2">
      <c r="A4" s="30">
        <v>2022</v>
      </c>
      <c r="B4" s="32" t="s">
        <v>13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80"/>
      <c r="Q4" s="145" t="s">
        <v>58</v>
      </c>
      <c r="R4" s="145"/>
      <c r="S4" s="80"/>
      <c r="T4" s="145" t="s">
        <v>73</v>
      </c>
      <c r="U4" s="145"/>
      <c r="W4" s="145" t="s">
        <v>74</v>
      </c>
      <c r="X4" s="145"/>
      <c r="Y4" s="80"/>
      <c r="Z4" s="145" t="s">
        <v>75</v>
      </c>
      <c r="AA4" s="145"/>
      <c r="AC4" s="145" t="s">
        <v>59</v>
      </c>
      <c r="AD4" s="145"/>
    </row>
    <row r="5" spans="1:30" ht="15" customHeight="1" x14ac:dyDescent="0.2">
      <c r="B5" s="37" t="s">
        <v>84</v>
      </c>
      <c r="D5" s="39">
        <v>44562</v>
      </c>
      <c r="E5" s="39">
        <f>EOMONTH(D5,0)+1</f>
        <v>44593</v>
      </c>
      <c r="F5" s="39">
        <f t="shared" ref="F5:O5" si="0">EOMONTH(E5,0)+1</f>
        <v>44621</v>
      </c>
      <c r="G5" s="39">
        <f t="shared" si="0"/>
        <v>44652</v>
      </c>
      <c r="H5" s="39">
        <f t="shared" si="0"/>
        <v>44682</v>
      </c>
      <c r="I5" s="39">
        <f t="shared" si="0"/>
        <v>44713</v>
      </c>
      <c r="J5" s="39">
        <f t="shared" si="0"/>
        <v>44743</v>
      </c>
      <c r="K5" s="39">
        <f t="shared" si="0"/>
        <v>44774</v>
      </c>
      <c r="L5" s="39">
        <f t="shared" si="0"/>
        <v>44805</v>
      </c>
      <c r="M5" s="39">
        <f t="shared" si="0"/>
        <v>44835</v>
      </c>
      <c r="N5" s="39">
        <f t="shared" si="0"/>
        <v>44866</v>
      </c>
      <c r="O5" s="39">
        <f t="shared" si="0"/>
        <v>44896</v>
      </c>
      <c r="P5" s="81"/>
      <c r="Q5" s="39" t="s">
        <v>41</v>
      </c>
      <c r="R5" s="39" t="s">
        <v>76</v>
      </c>
      <c r="S5" s="82"/>
      <c r="T5" s="39" t="s">
        <v>41</v>
      </c>
      <c r="U5" s="39" t="s">
        <v>76</v>
      </c>
      <c r="W5" s="39" t="s">
        <v>41</v>
      </c>
      <c r="X5" s="39" t="s">
        <v>76</v>
      </c>
      <c r="Y5" s="82"/>
      <c r="Z5" s="39" t="s">
        <v>71</v>
      </c>
      <c r="AA5" s="39" t="s">
        <v>76</v>
      </c>
      <c r="AC5" s="39" t="s">
        <v>71</v>
      </c>
      <c r="AD5" s="39" t="s">
        <v>76</v>
      </c>
    </row>
    <row r="6" spans="1:30" ht="15" customHeight="1" x14ac:dyDescent="0.2">
      <c r="A6" s="11"/>
      <c r="B6" s="42" t="s">
        <v>85</v>
      </c>
      <c r="C6" s="76"/>
      <c r="D6" s="43">
        <v>32000</v>
      </c>
      <c r="E6" s="43">
        <v>104500</v>
      </c>
      <c r="F6" s="43">
        <v>248400</v>
      </c>
      <c r="G6" s="43">
        <v>130300</v>
      </c>
      <c r="H6" s="43">
        <v>50400</v>
      </c>
      <c r="I6" s="43">
        <v>84800</v>
      </c>
      <c r="J6" s="43">
        <v>130200</v>
      </c>
      <c r="K6" s="43">
        <v>32900</v>
      </c>
      <c r="L6" s="43">
        <v>82300</v>
      </c>
      <c r="M6" s="43">
        <v>68700</v>
      </c>
      <c r="N6" s="43">
        <v>166300</v>
      </c>
      <c r="O6" s="43">
        <v>144800</v>
      </c>
      <c r="P6" s="72"/>
      <c r="Q6" s="43">
        <f>SUM(D6:F6)</f>
        <v>384900</v>
      </c>
      <c r="R6" s="83">
        <f t="shared" ref="R6:R35" si="1">IFERROR(Q6/Q42-1,0)</f>
        <v>0.61180904522613067</v>
      </c>
      <c r="S6" s="84"/>
      <c r="T6" s="43">
        <f>SUM(G6:I6)</f>
        <v>265500</v>
      </c>
      <c r="U6" s="45">
        <f t="shared" ref="U6:U35" si="2">IFERROR(T6/T42-1,0)</f>
        <v>2.076124567474058E-2</v>
      </c>
      <c r="V6" s="49"/>
      <c r="W6" s="43">
        <f>SUM(J6:L6)</f>
        <v>245400</v>
      </c>
      <c r="X6" s="45">
        <f t="shared" ref="X6:X35" si="3">IFERROR(W6/W42-1,0)</f>
        <v>-7.9174484052532801E-2</v>
      </c>
      <c r="Y6" s="85"/>
      <c r="Z6" s="47">
        <f>SUM(M6:O6)</f>
        <v>379800</v>
      </c>
      <c r="AA6" s="60">
        <f t="shared" ref="AA6:AA35" si="4">IFERROR(Z6/Z42-1,0)</f>
        <v>-5.0262565641410406E-2</v>
      </c>
      <c r="AB6" s="76"/>
      <c r="AC6" s="47">
        <f>Q6+T6+W6+Z6</f>
        <v>1275600</v>
      </c>
      <c r="AD6" s="60">
        <f t="shared" ref="AD6:AD35" si="5">IFERROR(AC6/AC42-1,0)</f>
        <v>9.4653737235046664E-2</v>
      </c>
    </row>
    <row r="7" spans="1:30" ht="15" customHeight="1" x14ac:dyDescent="0.2">
      <c r="A7" s="11"/>
      <c r="B7" s="42" t="s">
        <v>86</v>
      </c>
      <c r="C7" s="76"/>
      <c r="D7" s="43">
        <v>0</v>
      </c>
      <c r="E7" s="43">
        <v>29200</v>
      </c>
      <c r="F7" s="43">
        <v>80900</v>
      </c>
      <c r="G7" s="43">
        <v>0</v>
      </c>
      <c r="H7" s="43">
        <v>173600</v>
      </c>
      <c r="I7" s="43">
        <v>109300</v>
      </c>
      <c r="J7" s="43">
        <v>53100</v>
      </c>
      <c r="K7" s="43">
        <v>161100</v>
      </c>
      <c r="L7" s="43">
        <v>62500</v>
      </c>
      <c r="M7" s="43">
        <v>42200</v>
      </c>
      <c r="N7" s="43">
        <v>25700</v>
      </c>
      <c r="O7" s="43">
        <v>62500</v>
      </c>
      <c r="P7" s="72"/>
      <c r="Q7" s="43">
        <f t="shared" ref="Q7:Q36" si="6">SUM(D7:F7)</f>
        <v>110100</v>
      </c>
      <c r="R7" s="83">
        <f t="shared" si="1"/>
        <v>-0.6809620399884091</v>
      </c>
      <c r="S7" s="84"/>
      <c r="T7" s="43">
        <f t="shared" ref="T7:T36" si="7">SUM(G7:I7)</f>
        <v>282900</v>
      </c>
      <c r="U7" s="45">
        <f t="shared" si="2"/>
        <v>0.12709163346613539</v>
      </c>
      <c r="V7" s="49"/>
      <c r="W7" s="43">
        <f t="shared" ref="W7:W36" si="8">SUM(J7:L7)</f>
        <v>276700</v>
      </c>
      <c r="X7" s="45">
        <f t="shared" si="3"/>
        <v>0.90827586206896549</v>
      </c>
      <c r="Y7" s="85"/>
      <c r="Z7" s="47">
        <f t="shared" ref="Z7:Z36" si="9">SUM(M7:O7)</f>
        <v>130400</v>
      </c>
      <c r="AA7" s="60">
        <f t="shared" si="4"/>
        <v>-0.57329842931937169</v>
      </c>
      <c r="AB7" s="76"/>
      <c r="AC7" s="47">
        <f t="shared" ref="AC7:AC36" si="10">Q7+T7+W7+Z7</f>
        <v>800100</v>
      </c>
      <c r="AD7" s="60">
        <f t="shared" si="5"/>
        <v>-0.23559759243336198</v>
      </c>
    </row>
    <row r="8" spans="1:30" ht="15" customHeight="1" x14ac:dyDescent="0.2">
      <c r="A8" s="11"/>
      <c r="B8" s="42" t="s">
        <v>87</v>
      </c>
      <c r="C8" s="76"/>
      <c r="D8" s="43">
        <v>47200</v>
      </c>
      <c r="E8" s="43">
        <v>103900</v>
      </c>
      <c r="F8" s="43">
        <v>67400</v>
      </c>
      <c r="G8" s="43">
        <v>99000</v>
      </c>
      <c r="H8" s="43">
        <v>60000</v>
      </c>
      <c r="I8" s="43">
        <v>101800</v>
      </c>
      <c r="J8" s="43">
        <v>51500</v>
      </c>
      <c r="K8" s="43">
        <v>43200</v>
      </c>
      <c r="L8" s="43">
        <v>29000</v>
      </c>
      <c r="M8" s="43">
        <v>23100</v>
      </c>
      <c r="N8" s="43">
        <v>43200</v>
      </c>
      <c r="O8" s="43">
        <v>56700</v>
      </c>
      <c r="P8" s="72"/>
      <c r="Q8" s="43">
        <f t="shared" si="6"/>
        <v>218500</v>
      </c>
      <c r="R8" s="83">
        <f t="shared" si="1"/>
        <v>0.24218305855599764</v>
      </c>
      <c r="S8" s="84"/>
      <c r="T8" s="43">
        <f t="shared" si="7"/>
        <v>260800</v>
      </c>
      <c r="U8" s="45">
        <f t="shared" si="2"/>
        <v>2.8522895125553913</v>
      </c>
      <c r="V8" s="49"/>
      <c r="W8" s="43">
        <f t="shared" si="8"/>
        <v>123700</v>
      </c>
      <c r="X8" s="45">
        <f t="shared" si="3"/>
        <v>-0.5</v>
      </c>
      <c r="Y8" s="85"/>
      <c r="Z8" s="47">
        <f t="shared" si="9"/>
        <v>123000</v>
      </c>
      <c r="AA8" s="60">
        <f t="shared" si="4"/>
        <v>-0.5093737534902274</v>
      </c>
      <c r="AB8" s="76"/>
      <c r="AC8" s="47">
        <f t="shared" si="10"/>
        <v>726000</v>
      </c>
      <c r="AD8" s="60">
        <f t="shared" si="5"/>
        <v>-2.1167587973574209E-2</v>
      </c>
    </row>
    <row r="9" spans="1:30" ht="15" customHeight="1" x14ac:dyDescent="0.2">
      <c r="A9" s="11"/>
      <c r="B9" s="42" t="s">
        <v>88</v>
      </c>
      <c r="C9" s="76"/>
      <c r="D9" s="43">
        <v>31900</v>
      </c>
      <c r="E9" s="43">
        <v>6000</v>
      </c>
      <c r="F9" s="43">
        <v>143800</v>
      </c>
      <c r="G9" s="43">
        <v>65600</v>
      </c>
      <c r="H9" s="43">
        <v>90600</v>
      </c>
      <c r="I9" s="43">
        <v>70200</v>
      </c>
      <c r="J9" s="43">
        <v>19100</v>
      </c>
      <c r="K9" s="43">
        <v>0</v>
      </c>
      <c r="L9" s="43">
        <v>98000</v>
      </c>
      <c r="M9" s="43">
        <v>0</v>
      </c>
      <c r="N9" s="43">
        <v>24300</v>
      </c>
      <c r="O9" s="43">
        <v>88800</v>
      </c>
      <c r="P9" s="72"/>
      <c r="Q9" s="43">
        <f t="shared" si="6"/>
        <v>181700</v>
      </c>
      <c r="R9" s="83">
        <f t="shared" si="1"/>
        <v>0.55034129692832767</v>
      </c>
      <c r="S9" s="84"/>
      <c r="T9" s="43">
        <f t="shared" si="7"/>
        <v>226400</v>
      </c>
      <c r="U9" s="45">
        <f t="shared" si="2"/>
        <v>6.9943289224952743E-2</v>
      </c>
      <c r="V9" s="49"/>
      <c r="W9" s="43">
        <f t="shared" si="8"/>
        <v>117100</v>
      </c>
      <c r="X9" s="45">
        <f t="shared" si="3"/>
        <v>-0.32778415614236511</v>
      </c>
      <c r="Y9" s="85"/>
      <c r="Z9" s="47">
        <f t="shared" si="9"/>
        <v>113100</v>
      </c>
      <c r="AA9" s="60">
        <f t="shared" si="4"/>
        <v>-0.5834254143646409</v>
      </c>
      <c r="AB9" s="76"/>
      <c r="AC9" s="47">
        <f t="shared" si="10"/>
        <v>638300</v>
      </c>
      <c r="AD9" s="60">
        <f t="shared" si="5"/>
        <v>-0.17585539057456423</v>
      </c>
    </row>
    <row r="10" spans="1:30" ht="15" customHeight="1" x14ac:dyDescent="0.2">
      <c r="A10" s="11"/>
      <c r="B10" s="42" t="s">
        <v>89</v>
      </c>
      <c r="C10" s="76"/>
      <c r="D10" s="43">
        <v>73600</v>
      </c>
      <c r="E10" s="43">
        <v>37300</v>
      </c>
      <c r="F10" s="43">
        <v>141600</v>
      </c>
      <c r="G10" s="43">
        <v>74700</v>
      </c>
      <c r="H10" s="43">
        <v>34200</v>
      </c>
      <c r="I10" s="43">
        <v>154800</v>
      </c>
      <c r="J10" s="43">
        <v>0</v>
      </c>
      <c r="K10" s="43">
        <v>118400</v>
      </c>
      <c r="L10" s="43">
        <v>96900</v>
      </c>
      <c r="M10" s="43">
        <v>65700</v>
      </c>
      <c r="N10" s="43">
        <v>219000</v>
      </c>
      <c r="O10" s="43">
        <v>152100</v>
      </c>
      <c r="P10" s="72"/>
      <c r="Q10" s="43">
        <f t="shared" si="6"/>
        <v>252500</v>
      </c>
      <c r="R10" s="83">
        <f t="shared" si="1"/>
        <v>1.5402414486921527</v>
      </c>
      <c r="S10" s="84"/>
      <c r="T10" s="43">
        <f t="shared" si="7"/>
        <v>263700</v>
      </c>
      <c r="U10" s="45">
        <f t="shared" si="2"/>
        <v>-5.8886509635974305E-2</v>
      </c>
      <c r="V10" s="49"/>
      <c r="W10" s="43">
        <f t="shared" si="8"/>
        <v>215300</v>
      </c>
      <c r="X10" s="45">
        <f t="shared" si="3"/>
        <v>0.17265795206971668</v>
      </c>
      <c r="Y10" s="85"/>
      <c r="Z10" s="47">
        <f t="shared" si="9"/>
        <v>436800</v>
      </c>
      <c r="AA10" s="60">
        <f t="shared" si="4"/>
        <v>2.4285714285714284</v>
      </c>
      <c r="AB10" s="76"/>
      <c r="AC10" s="47">
        <f t="shared" si="10"/>
        <v>1168300</v>
      </c>
      <c r="AD10" s="60">
        <f t="shared" si="5"/>
        <v>0.69171734723428902</v>
      </c>
    </row>
    <row r="11" spans="1:30" ht="15" customHeight="1" x14ac:dyDescent="0.2">
      <c r="A11" s="11"/>
      <c r="B11" s="42" t="s">
        <v>90</v>
      </c>
      <c r="C11" s="76"/>
      <c r="D11" s="43">
        <v>105500</v>
      </c>
      <c r="E11" s="43">
        <v>39000</v>
      </c>
      <c r="F11" s="43">
        <v>91000</v>
      </c>
      <c r="G11" s="43">
        <v>17700</v>
      </c>
      <c r="H11" s="43">
        <v>112900</v>
      </c>
      <c r="I11" s="43">
        <v>57700</v>
      </c>
      <c r="J11" s="43">
        <v>85100</v>
      </c>
      <c r="K11" s="43">
        <v>84100</v>
      </c>
      <c r="L11" s="43">
        <v>107200</v>
      </c>
      <c r="M11" s="43">
        <v>0</v>
      </c>
      <c r="N11" s="43">
        <v>0</v>
      </c>
      <c r="O11" s="43">
        <v>116100</v>
      </c>
      <c r="P11" s="72"/>
      <c r="Q11" s="43">
        <f t="shared" si="6"/>
        <v>235500</v>
      </c>
      <c r="R11" s="83">
        <f t="shared" si="1"/>
        <v>0.28407851690294428</v>
      </c>
      <c r="S11" s="84"/>
      <c r="T11" s="43">
        <f t="shared" si="7"/>
        <v>188300</v>
      </c>
      <c r="U11" s="45">
        <f t="shared" si="2"/>
        <v>0.21955958549222787</v>
      </c>
      <c r="V11" s="49"/>
      <c r="W11" s="43">
        <f t="shared" si="8"/>
        <v>276400</v>
      </c>
      <c r="X11" s="45">
        <f t="shared" si="3"/>
        <v>0.84266666666666667</v>
      </c>
      <c r="Y11" s="85"/>
      <c r="Z11" s="47">
        <f t="shared" si="9"/>
        <v>116100</v>
      </c>
      <c r="AA11" s="60">
        <f t="shared" si="4"/>
        <v>-0.30520646319569122</v>
      </c>
      <c r="AB11" s="76"/>
      <c r="AC11" s="47">
        <f t="shared" si="10"/>
        <v>816300</v>
      </c>
      <c r="AD11" s="60">
        <f t="shared" si="5"/>
        <v>0.24644983967017864</v>
      </c>
    </row>
    <row r="12" spans="1:30" ht="15" customHeight="1" x14ac:dyDescent="0.2">
      <c r="A12" s="11"/>
      <c r="B12" s="42" t="s">
        <v>91</v>
      </c>
      <c r="C12" s="76"/>
      <c r="D12" s="43">
        <v>77200</v>
      </c>
      <c r="E12" s="43">
        <v>6700</v>
      </c>
      <c r="F12" s="43">
        <v>97700</v>
      </c>
      <c r="G12" s="43">
        <v>0</v>
      </c>
      <c r="H12" s="43">
        <v>86200</v>
      </c>
      <c r="I12" s="43">
        <v>255900</v>
      </c>
      <c r="J12" s="43">
        <v>139800</v>
      </c>
      <c r="K12" s="43">
        <v>88100</v>
      </c>
      <c r="L12" s="43">
        <v>180000</v>
      </c>
      <c r="M12" s="43">
        <v>144100</v>
      </c>
      <c r="N12" s="43">
        <v>80100</v>
      </c>
      <c r="O12" s="43">
        <v>105800</v>
      </c>
      <c r="P12" s="72"/>
      <c r="Q12" s="43">
        <f t="shared" si="6"/>
        <v>181600</v>
      </c>
      <c r="R12" s="83">
        <f t="shared" si="1"/>
        <v>-0.10673880964092475</v>
      </c>
      <c r="S12" s="84"/>
      <c r="T12" s="43">
        <f t="shared" si="7"/>
        <v>342100</v>
      </c>
      <c r="U12" s="45">
        <f t="shared" si="2"/>
        <v>0.88484848484848477</v>
      </c>
      <c r="V12" s="49"/>
      <c r="W12" s="43">
        <f t="shared" si="8"/>
        <v>407900</v>
      </c>
      <c r="X12" s="45">
        <f t="shared" si="3"/>
        <v>0.88930060213061601</v>
      </c>
      <c r="Y12" s="85"/>
      <c r="Z12" s="47">
        <f t="shared" si="9"/>
        <v>330000</v>
      </c>
      <c r="AA12" s="60">
        <f t="shared" si="4"/>
        <v>0.93661971830985924</v>
      </c>
      <c r="AB12" s="76"/>
      <c r="AC12" s="47">
        <f t="shared" si="10"/>
        <v>1261600</v>
      </c>
      <c r="AD12" s="60">
        <f t="shared" si="5"/>
        <v>0.63610426663208397</v>
      </c>
    </row>
    <row r="13" spans="1:30" ht="15" customHeight="1" x14ac:dyDescent="0.2">
      <c r="A13" s="11"/>
      <c r="B13" s="42" t="s">
        <v>92</v>
      </c>
      <c r="C13" s="76"/>
      <c r="D13" s="43">
        <v>9700</v>
      </c>
      <c r="E13" s="43">
        <v>26100</v>
      </c>
      <c r="F13" s="43">
        <v>162800</v>
      </c>
      <c r="G13" s="43">
        <v>24200</v>
      </c>
      <c r="H13" s="43">
        <v>71200</v>
      </c>
      <c r="I13" s="43">
        <v>214900</v>
      </c>
      <c r="J13" s="43">
        <v>69900</v>
      </c>
      <c r="K13" s="43">
        <v>41800</v>
      </c>
      <c r="L13" s="43">
        <v>85100</v>
      </c>
      <c r="M13" s="43">
        <v>41200</v>
      </c>
      <c r="N13" s="43">
        <v>171400</v>
      </c>
      <c r="O13" s="43">
        <v>41000</v>
      </c>
      <c r="P13" s="72"/>
      <c r="Q13" s="43">
        <f t="shared" si="6"/>
        <v>198600</v>
      </c>
      <c r="R13" s="83">
        <f t="shared" si="1"/>
        <v>-0.24169530355097368</v>
      </c>
      <c r="S13" s="84"/>
      <c r="T13" s="43">
        <f t="shared" si="7"/>
        <v>310300</v>
      </c>
      <c r="U13" s="45">
        <f t="shared" si="2"/>
        <v>0.71721084670724955</v>
      </c>
      <c r="V13" s="49"/>
      <c r="W13" s="43">
        <f t="shared" si="8"/>
        <v>196800</v>
      </c>
      <c r="X13" s="45">
        <f t="shared" si="3"/>
        <v>-4.8355899419729176E-2</v>
      </c>
      <c r="Y13" s="85"/>
      <c r="Z13" s="47">
        <f t="shared" si="9"/>
        <v>253600</v>
      </c>
      <c r="AA13" s="60">
        <f t="shared" si="4"/>
        <v>2.3150326797385623</v>
      </c>
      <c r="AB13" s="76"/>
      <c r="AC13" s="47">
        <f t="shared" si="10"/>
        <v>959300</v>
      </c>
      <c r="AD13" s="60">
        <f t="shared" si="5"/>
        <v>0.32153189144510264</v>
      </c>
    </row>
    <row r="14" spans="1:30" ht="15" customHeight="1" x14ac:dyDescent="0.2">
      <c r="A14" s="11"/>
      <c r="B14" s="42" t="s">
        <v>93</v>
      </c>
      <c r="C14" s="76"/>
      <c r="D14" s="43">
        <v>36200</v>
      </c>
      <c r="E14" s="43">
        <v>33200</v>
      </c>
      <c r="F14" s="43">
        <v>118800</v>
      </c>
      <c r="G14" s="43">
        <v>28000</v>
      </c>
      <c r="H14" s="43">
        <v>0</v>
      </c>
      <c r="I14" s="43">
        <v>45800</v>
      </c>
      <c r="J14" s="43">
        <v>58700</v>
      </c>
      <c r="K14" s="43">
        <v>13800</v>
      </c>
      <c r="L14" s="43">
        <v>65600</v>
      </c>
      <c r="M14" s="43">
        <v>30900</v>
      </c>
      <c r="N14" s="43">
        <v>48600</v>
      </c>
      <c r="O14" s="43">
        <v>50900</v>
      </c>
      <c r="P14" s="72"/>
      <c r="Q14" s="43">
        <f t="shared" si="6"/>
        <v>188200</v>
      </c>
      <c r="R14" s="83">
        <f t="shared" si="1"/>
        <v>0.42360060514372155</v>
      </c>
      <c r="S14" s="84"/>
      <c r="T14" s="43">
        <f t="shared" si="7"/>
        <v>73800</v>
      </c>
      <c r="U14" s="45">
        <f t="shared" si="2"/>
        <v>1.8384615384615386</v>
      </c>
      <c r="V14" s="49"/>
      <c r="W14" s="43">
        <f t="shared" si="8"/>
        <v>138100</v>
      </c>
      <c r="X14" s="45">
        <f t="shared" si="3"/>
        <v>9.5029239766082352E-3</v>
      </c>
      <c r="Y14" s="85"/>
      <c r="Z14" s="47">
        <f t="shared" si="9"/>
        <v>130400</v>
      </c>
      <c r="AA14" s="60">
        <f t="shared" si="4"/>
        <v>-0.48376880443388759</v>
      </c>
      <c r="AB14" s="76"/>
      <c r="AC14" s="47">
        <f t="shared" si="10"/>
        <v>530500</v>
      </c>
      <c r="AD14" s="60">
        <f t="shared" si="5"/>
        <v>-3.1227173119064977E-2</v>
      </c>
    </row>
    <row r="15" spans="1:30" ht="15" customHeight="1" x14ac:dyDescent="0.2">
      <c r="A15" s="11"/>
      <c r="B15" s="42" t="s">
        <v>94</v>
      </c>
      <c r="C15" s="76"/>
      <c r="D15" s="43">
        <v>99100</v>
      </c>
      <c r="E15" s="43">
        <v>146100</v>
      </c>
      <c r="F15" s="43">
        <v>101800</v>
      </c>
      <c r="G15" s="43">
        <v>124100</v>
      </c>
      <c r="H15" s="43">
        <v>142800</v>
      </c>
      <c r="I15" s="43">
        <v>203900</v>
      </c>
      <c r="J15" s="43">
        <v>178900</v>
      </c>
      <c r="K15" s="43">
        <v>105100</v>
      </c>
      <c r="L15" s="43">
        <v>131300</v>
      </c>
      <c r="M15" s="43">
        <v>159700</v>
      </c>
      <c r="N15" s="43">
        <v>109800</v>
      </c>
      <c r="O15" s="43">
        <v>262000</v>
      </c>
      <c r="P15" s="72"/>
      <c r="Q15" s="43">
        <f t="shared" si="6"/>
        <v>347000</v>
      </c>
      <c r="R15" s="83">
        <f t="shared" si="1"/>
        <v>-4.5916964531207083E-2</v>
      </c>
      <c r="S15" s="84"/>
      <c r="T15" s="43">
        <f t="shared" si="7"/>
        <v>470800</v>
      </c>
      <c r="U15" s="45">
        <f t="shared" si="2"/>
        <v>0.94625878462174451</v>
      </c>
      <c r="V15" s="49"/>
      <c r="W15" s="43">
        <f t="shared" si="8"/>
        <v>415300</v>
      </c>
      <c r="X15" s="45">
        <f t="shared" si="3"/>
        <v>0.35320951449983706</v>
      </c>
      <c r="Y15" s="85"/>
      <c r="Z15" s="47">
        <f t="shared" si="9"/>
        <v>531500</v>
      </c>
      <c r="AA15" s="60">
        <f t="shared" si="4"/>
        <v>0.297607421875</v>
      </c>
      <c r="AB15" s="76"/>
      <c r="AC15" s="47">
        <f t="shared" si="10"/>
        <v>1764600</v>
      </c>
      <c r="AD15" s="60">
        <f t="shared" si="5"/>
        <v>0.33469480372135241</v>
      </c>
    </row>
    <row r="16" spans="1:30" ht="15" customHeight="1" x14ac:dyDescent="0.2">
      <c r="A16" s="11"/>
      <c r="B16" s="42" t="s">
        <v>95</v>
      </c>
      <c r="C16" s="76"/>
      <c r="D16" s="43">
        <v>90700</v>
      </c>
      <c r="E16" s="43">
        <v>73500</v>
      </c>
      <c r="F16" s="43">
        <v>129200</v>
      </c>
      <c r="G16" s="43">
        <v>119200</v>
      </c>
      <c r="H16" s="43">
        <v>24100</v>
      </c>
      <c r="I16" s="43">
        <v>58500</v>
      </c>
      <c r="J16" s="43">
        <v>147400</v>
      </c>
      <c r="K16" s="43">
        <v>19200</v>
      </c>
      <c r="L16" s="43">
        <v>53800</v>
      </c>
      <c r="M16" s="43">
        <v>91700</v>
      </c>
      <c r="N16" s="43">
        <v>159100</v>
      </c>
      <c r="O16" s="43">
        <v>40500</v>
      </c>
      <c r="P16" s="72"/>
      <c r="Q16" s="43">
        <f t="shared" si="6"/>
        <v>293400</v>
      </c>
      <c r="R16" s="83">
        <f t="shared" si="1"/>
        <v>0.75478468899521522</v>
      </c>
      <c r="S16" s="84"/>
      <c r="T16" s="43">
        <f t="shared" si="7"/>
        <v>201800</v>
      </c>
      <c r="U16" s="45">
        <f t="shared" si="2"/>
        <v>-2.4177949709864643E-2</v>
      </c>
      <c r="V16" s="49"/>
      <c r="W16" s="43">
        <f t="shared" si="8"/>
        <v>220400</v>
      </c>
      <c r="X16" s="45">
        <f t="shared" si="3"/>
        <v>8.3579154375614584E-2</v>
      </c>
      <c r="Y16" s="85"/>
      <c r="Z16" s="47">
        <f t="shared" si="9"/>
        <v>291300</v>
      </c>
      <c r="AA16" s="60">
        <f t="shared" si="4"/>
        <v>2.6065516026769986E-2</v>
      </c>
      <c r="AB16" s="76"/>
      <c r="AC16" s="47">
        <f t="shared" si="10"/>
        <v>1006900</v>
      </c>
      <c r="AD16" s="60">
        <f t="shared" si="5"/>
        <v>0.16904678973644494</v>
      </c>
    </row>
    <row r="17" spans="1:30" ht="15" customHeight="1" x14ac:dyDescent="0.2">
      <c r="A17" s="11"/>
      <c r="B17" s="42" t="s">
        <v>96</v>
      </c>
      <c r="C17" s="76"/>
      <c r="D17" s="43">
        <v>43200</v>
      </c>
      <c r="E17" s="43">
        <v>122900</v>
      </c>
      <c r="F17" s="43">
        <v>210000</v>
      </c>
      <c r="G17" s="43">
        <v>151500</v>
      </c>
      <c r="H17" s="43">
        <v>79400</v>
      </c>
      <c r="I17" s="43">
        <v>211600</v>
      </c>
      <c r="J17" s="43">
        <v>54800</v>
      </c>
      <c r="K17" s="43">
        <v>199800</v>
      </c>
      <c r="L17" s="43">
        <v>122400</v>
      </c>
      <c r="M17" s="43">
        <v>121700</v>
      </c>
      <c r="N17" s="43">
        <v>190200</v>
      </c>
      <c r="O17" s="43">
        <v>166000</v>
      </c>
      <c r="P17" s="72"/>
      <c r="Q17" s="43">
        <f t="shared" si="6"/>
        <v>376100</v>
      </c>
      <c r="R17" s="83">
        <f t="shared" si="1"/>
        <v>2.0676998368678632</v>
      </c>
      <c r="S17" s="84"/>
      <c r="T17" s="43">
        <f t="shared" si="7"/>
        <v>442500</v>
      </c>
      <c r="U17" s="45">
        <f t="shared" si="2"/>
        <v>0.12452350698856418</v>
      </c>
      <c r="V17" s="49"/>
      <c r="W17" s="43">
        <f t="shared" si="8"/>
        <v>377000</v>
      </c>
      <c r="X17" s="45">
        <f t="shared" si="3"/>
        <v>0.64844774814167039</v>
      </c>
      <c r="Y17" s="85"/>
      <c r="Z17" s="47">
        <f t="shared" si="9"/>
        <v>477900</v>
      </c>
      <c r="AA17" s="60">
        <f t="shared" si="4"/>
        <v>1.0473397570172072E-3</v>
      </c>
      <c r="AB17" s="76"/>
      <c r="AC17" s="47">
        <f t="shared" si="10"/>
        <v>1673500</v>
      </c>
      <c r="AD17" s="60">
        <f t="shared" si="5"/>
        <v>0.36925216822124041</v>
      </c>
    </row>
    <row r="18" spans="1:30" ht="15" customHeight="1" x14ac:dyDescent="0.2">
      <c r="A18" s="11"/>
      <c r="B18" s="42" t="s">
        <v>97</v>
      </c>
      <c r="C18" s="76"/>
      <c r="D18" s="43">
        <v>83300</v>
      </c>
      <c r="E18" s="43">
        <v>0</v>
      </c>
      <c r="F18" s="43">
        <v>35500</v>
      </c>
      <c r="G18" s="43">
        <v>24300</v>
      </c>
      <c r="H18" s="43">
        <v>55700</v>
      </c>
      <c r="I18" s="43">
        <v>0</v>
      </c>
      <c r="J18" s="43">
        <v>68000</v>
      </c>
      <c r="K18" s="43">
        <v>52300</v>
      </c>
      <c r="L18" s="43">
        <v>70800</v>
      </c>
      <c r="M18" s="43">
        <v>81900</v>
      </c>
      <c r="N18" s="43">
        <v>55800</v>
      </c>
      <c r="O18" s="43">
        <v>29000</v>
      </c>
      <c r="P18" s="72"/>
      <c r="Q18" s="43">
        <f t="shared" si="6"/>
        <v>118800</v>
      </c>
      <c r="R18" s="83">
        <f t="shared" si="1"/>
        <v>-0.20214909335124243</v>
      </c>
      <c r="S18" s="84"/>
      <c r="T18" s="43">
        <f t="shared" si="7"/>
        <v>80000</v>
      </c>
      <c r="U18" s="45">
        <f t="shared" si="2"/>
        <v>39</v>
      </c>
      <c r="V18" s="49"/>
      <c r="W18" s="43">
        <f t="shared" si="8"/>
        <v>191100</v>
      </c>
      <c r="X18" s="45">
        <f t="shared" si="3"/>
        <v>5.144694533762058</v>
      </c>
      <c r="Y18" s="85"/>
      <c r="Z18" s="47">
        <f t="shared" si="9"/>
        <v>166700</v>
      </c>
      <c r="AA18" s="60">
        <f t="shared" si="4"/>
        <v>0.39848993288590595</v>
      </c>
      <c r="AB18" s="76"/>
      <c r="AC18" s="47">
        <f t="shared" si="10"/>
        <v>556600</v>
      </c>
      <c r="AD18" s="60">
        <f t="shared" si="5"/>
        <v>0.84794156706507295</v>
      </c>
    </row>
    <row r="19" spans="1:30" ht="15" customHeight="1" x14ac:dyDescent="0.2">
      <c r="A19" s="11"/>
      <c r="B19" s="42" t="s">
        <v>98</v>
      </c>
      <c r="C19" s="76"/>
      <c r="D19" s="43">
        <v>213800</v>
      </c>
      <c r="E19" s="43">
        <v>146000</v>
      </c>
      <c r="F19" s="43">
        <v>304900</v>
      </c>
      <c r="G19" s="43">
        <v>88100</v>
      </c>
      <c r="H19" s="43">
        <v>63500</v>
      </c>
      <c r="I19" s="43">
        <v>137500</v>
      </c>
      <c r="J19" s="43">
        <v>101900</v>
      </c>
      <c r="K19" s="43">
        <v>118100</v>
      </c>
      <c r="L19" s="43">
        <v>143800</v>
      </c>
      <c r="M19" s="43">
        <v>91500</v>
      </c>
      <c r="N19" s="43">
        <v>0</v>
      </c>
      <c r="O19" s="43">
        <v>54900</v>
      </c>
      <c r="P19" s="72"/>
      <c r="Q19" s="43">
        <f t="shared" si="6"/>
        <v>664700</v>
      </c>
      <c r="R19" s="83">
        <f t="shared" si="1"/>
        <v>0.94243132670952656</v>
      </c>
      <c r="S19" s="84"/>
      <c r="T19" s="43">
        <f t="shared" si="7"/>
        <v>289100</v>
      </c>
      <c r="U19" s="45">
        <f t="shared" si="2"/>
        <v>2.9925187032418865E-2</v>
      </c>
      <c r="V19" s="49"/>
      <c r="W19" s="43">
        <f t="shared" si="8"/>
        <v>363800</v>
      </c>
      <c r="X19" s="45">
        <f t="shared" si="3"/>
        <v>0.43624161073825496</v>
      </c>
      <c r="Y19" s="85"/>
      <c r="Z19" s="47">
        <f t="shared" si="9"/>
        <v>146400</v>
      </c>
      <c r="AA19" s="60">
        <f t="shared" si="4"/>
        <v>-0.65109628217349858</v>
      </c>
      <c r="AB19" s="76"/>
      <c r="AC19" s="47">
        <f t="shared" si="10"/>
        <v>1464000</v>
      </c>
      <c r="AD19" s="60">
        <f t="shared" si="5"/>
        <v>0.12980398209600241</v>
      </c>
    </row>
    <row r="20" spans="1:30" ht="15" customHeight="1" x14ac:dyDescent="0.2">
      <c r="A20" s="11"/>
      <c r="B20" s="42" t="s">
        <v>99</v>
      </c>
      <c r="C20" s="76"/>
      <c r="D20" s="43">
        <v>0</v>
      </c>
      <c r="E20" s="43">
        <v>3100</v>
      </c>
      <c r="F20" s="43">
        <v>97600</v>
      </c>
      <c r="G20" s="43">
        <v>46600</v>
      </c>
      <c r="H20" s="43">
        <v>0</v>
      </c>
      <c r="I20" s="43">
        <v>40400</v>
      </c>
      <c r="J20" s="43">
        <v>83000</v>
      </c>
      <c r="K20" s="43">
        <v>0</v>
      </c>
      <c r="L20" s="43">
        <v>6900</v>
      </c>
      <c r="M20" s="43">
        <v>24800</v>
      </c>
      <c r="N20" s="43">
        <v>111100</v>
      </c>
      <c r="O20" s="43">
        <v>47200</v>
      </c>
      <c r="P20" s="72"/>
      <c r="Q20" s="43">
        <f t="shared" si="6"/>
        <v>100700</v>
      </c>
      <c r="R20" s="83">
        <f t="shared" si="1"/>
        <v>1.498759305210918</v>
      </c>
      <c r="S20" s="84"/>
      <c r="T20" s="43">
        <f t="shared" si="7"/>
        <v>87000</v>
      </c>
      <c r="U20" s="45">
        <f t="shared" si="2"/>
        <v>-0.28688524590163933</v>
      </c>
      <c r="V20" s="49"/>
      <c r="W20" s="43">
        <f t="shared" si="8"/>
        <v>89900</v>
      </c>
      <c r="X20" s="45">
        <f t="shared" si="3"/>
        <v>-0.28707375099127674</v>
      </c>
      <c r="Y20" s="85"/>
      <c r="Z20" s="47">
        <f t="shared" si="9"/>
        <v>183100</v>
      </c>
      <c r="AA20" s="60">
        <f t="shared" si="4"/>
        <v>0.80928853754940722</v>
      </c>
      <c r="AB20" s="76"/>
      <c r="AC20" s="47">
        <f t="shared" si="10"/>
        <v>460700</v>
      </c>
      <c r="AD20" s="60">
        <f t="shared" si="5"/>
        <v>0.18249486652977409</v>
      </c>
    </row>
    <row r="21" spans="1:30" ht="15" customHeight="1" x14ac:dyDescent="0.2">
      <c r="A21" s="11"/>
      <c r="B21" s="42" t="s">
        <v>100</v>
      </c>
      <c r="C21" s="76"/>
      <c r="D21" s="43">
        <v>1700</v>
      </c>
      <c r="E21" s="43">
        <v>70000</v>
      </c>
      <c r="F21" s="43">
        <v>156200</v>
      </c>
      <c r="G21" s="43">
        <v>53300</v>
      </c>
      <c r="H21" s="43">
        <v>34300</v>
      </c>
      <c r="I21" s="43">
        <v>78700</v>
      </c>
      <c r="J21" s="43">
        <v>62200</v>
      </c>
      <c r="K21" s="43">
        <v>51700</v>
      </c>
      <c r="L21" s="43">
        <v>99100</v>
      </c>
      <c r="M21" s="43">
        <v>63700</v>
      </c>
      <c r="N21" s="43">
        <v>64200</v>
      </c>
      <c r="O21" s="43">
        <v>68600</v>
      </c>
      <c r="P21" s="72"/>
      <c r="Q21" s="43">
        <f t="shared" si="6"/>
        <v>227900</v>
      </c>
      <c r="R21" s="83">
        <f t="shared" si="1"/>
        <v>0.50429042904290422</v>
      </c>
      <c r="S21" s="84"/>
      <c r="T21" s="43">
        <f t="shared" si="7"/>
        <v>166300</v>
      </c>
      <c r="U21" s="45">
        <f t="shared" si="2"/>
        <v>-0.22362278244631184</v>
      </c>
      <c r="V21" s="49"/>
      <c r="W21" s="43">
        <f t="shared" si="8"/>
        <v>213000</v>
      </c>
      <c r="X21" s="45">
        <f t="shared" si="3"/>
        <v>1.3852183650615904</v>
      </c>
      <c r="Y21" s="85"/>
      <c r="Z21" s="47">
        <f t="shared" si="9"/>
        <v>196500</v>
      </c>
      <c r="AA21" s="60">
        <f t="shared" si="4"/>
        <v>-0.20989143546441491</v>
      </c>
      <c r="AB21" s="76"/>
      <c r="AC21" s="47">
        <f t="shared" si="10"/>
        <v>803700</v>
      </c>
      <c r="AD21" s="60">
        <f t="shared" si="5"/>
        <v>0.1421060110842689</v>
      </c>
    </row>
    <row r="22" spans="1:30" ht="15" customHeight="1" x14ac:dyDescent="0.2">
      <c r="A22" s="11"/>
      <c r="B22" s="42" t="s">
        <v>101</v>
      </c>
      <c r="C22" s="76"/>
      <c r="D22" s="43">
        <v>0</v>
      </c>
      <c r="E22" s="43">
        <v>34300</v>
      </c>
      <c r="F22" s="43">
        <v>79200</v>
      </c>
      <c r="G22" s="43">
        <v>29700</v>
      </c>
      <c r="H22" s="43">
        <v>29200</v>
      </c>
      <c r="I22" s="43">
        <v>0</v>
      </c>
      <c r="J22" s="43">
        <v>23400</v>
      </c>
      <c r="K22" s="43">
        <v>0</v>
      </c>
      <c r="L22" s="43">
        <v>45600</v>
      </c>
      <c r="M22" s="43">
        <v>44100</v>
      </c>
      <c r="N22" s="43">
        <v>0</v>
      </c>
      <c r="O22" s="43">
        <v>55700</v>
      </c>
      <c r="P22" s="72"/>
      <c r="Q22" s="43">
        <f t="shared" si="6"/>
        <v>113500</v>
      </c>
      <c r="R22" s="83">
        <f t="shared" si="1"/>
        <v>-0.15171898355754854</v>
      </c>
      <c r="S22" s="84"/>
      <c r="T22" s="43">
        <f t="shared" si="7"/>
        <v>58900</v>
      </c>
      <c r="U22" s="45">
        <f t="shared" si="2"/>
        <v>-0.55479969765684056</v>
      </c>
      <c r="V22" s="49"/>
      <c r="W22" s="43">
        <f t="shared" si="8"/>
        <v>69000</v>
      </c>
      <c r="X22" s="45">
        <f t="shared" si="3"/>
        <v>-7.999999999999996E-2</v>
      </c>
      <c r="Y22" s="85"/>
      <c r="Z22" s="47">
        <f t="shared" si="9"/>
        <v>99800</v>
      </c>
      <c r="AA22" s="60">
        <f t="shared" si="4"/>
        <v>3.2057911065149991E-2</v>
      </c>
      <c r="AB22" s="76"/>
      <c r="AC22" s="47">
        <f t="shared" si="10"/>
        <v>341200</v>
      </c>
      <c r="AD22" s="60">
        <f t="shared" si="5"/>
        <v>-0.2206486980356327</v>
      </c>
    </row>
    <row r="23" spans="1:30" ht="15" customHeight="1" x14ac:dyDescent="0.2">
      <c r="A23" s="11"/>
      <c r="B23" s="42" t="s">
        <v>102</v>
      </c>
      <c r="C23" s="76"/>
      <c r="D23" s="43">
        <v>102000</v>
      </c>
      <c r="E23" s="43">
        <v>0</v>
      </c>
      <c r="F23" s="43">
        <v>96200</v>
      </c>
      <c r="G23" s="43">
        <v>23600</v>
      </c>
      <c r="H23" s="43">
        <v>0</v>
      </c>
      <c r="I23" s="43">
        <v>39300</v>
      </c>
      <c r="J23" s="43">
        <v>6100</v>
      </c>
      <c r="K23" s="43">
        <v>16000</v>
      </c>
      <c r="L23" s="43">
        <v>71500</v>
      </c>
      <c r="M23" s="43">
        <v>91000</v>
      </c>
      <c r="N23" s="43">
        <v>71400</v>
      </c>
      <c r="O23" s="43">
        <v>105000</v>
      </c>
      <c r="P23" s="72"/>
      <c r="Q23" s="43">
        <f t="shared" si="6"/>
        <v>198200</v>
      </c>
      <c r="R23" s="83">
        <f t="shared" si="1"/>
        <v>1.1876379690949226</v>
      </c>
      <c r="S23" s="84"/>
      <c r="T23" s="43">
        <f t="shared" si="7"/>
        <v>62900</v>
      </c>
      <c r="U23" s="45">
        <f t="shared" si="2"/>
        <v>0.26814516129032251</v>
      </c>
      <c r="V23" s="49"/>
      <c r="W23" s="43">
        <f t="shared" si="8"/>
        <v>93600</v>
      </c>
      <c r="X23" s="45">
        <f t="shared" si="3"/>
        <v>-0.4094637223974763</v>
      </c>
      <c r="Y23" s="85"/>
      <c r="Z23" s="47">
        <f t="shared" si="9"/>
        <v>267400</v>
      </c>
      <c r="AA23" s="60">
        <f t="shared" si="4"/>
        <v>0.47734806629834248</v>
      </c>
      <c r="AB23" s="76"/>
      <c r="AC23" s="47">
        <f t="shared" si="10"/>
        <v>622100</v>
      </c>
      <c r="AD23" s="60">
        <f t="shared" si="5"/>
        <v>0.29685219929122364</v>
      </c>
    </row>
    <row r="24" spans="1:30" ht="15" customHeight="1" x14ac:dyDescent="0.2">
      <c r="A24" s="11"/>
      <c r="B24" s="42" t="s">
        <v>103</v>
      </c>
      <c r="C24" s="76"/>
      <c r="D24" s="43">
        <v>122400</v>
      </c>
      <c r="E24" s="43">
        <v>164400</v>
      </c>
      <c r="F24" s="43">
        <v>240800</v>
      </c>
      <c r="G24" s="43">
        <v>116600</v>
      </c>
      <c r="H24" s="43">
        <v>86000</v>
      </c>
      <c r="I24" s="43">
        <v>290900</v>
      </c>
      <c r="J24" s="43">
        <v>235800</v>
      </c>
      <c r="K24" s="43">
        <v>149500</v>
      </c>
      <c r="L24" s="43">
        <v>136600</v>
      </c>
      <c r="M24" s="43">
        <v>24900</v>
      </c>
      <c r="N24" s="43">
        <v>92000</v>
      </c>
      <c r="O24" s="43">
        <v>191300</v>
      </c>
      <c r="P24" s="72"/>
      <c r="Q24" s="43">
        <f t="shared" si="6"/>
        <v>527600</v>
      </c>
      <c r="R24" s="83">
        <f t="shared" si="1"/>
        <v>1.2672969488611945</v>
      </c>
      <c r="S24" s="84"/>
      <c r="T24" s="43">
        <f t="shared" si="7"/>
        <v>493500</v>
      </c>
      <c r="U24" s="45">
        <f t="shared" si="2"/>
        <v>1.3125585754451734</v>
      </c>
      <c r="V24" s="49"/>
      <c r="W24" s="43">
        <f t="shared" si="8"/>
        <v>521900</v>
      </c>
      <c r="X24" s="45">
        <f t="shared" si="3"/>
        <v>1.231295425395468</v>
      </c>
      <c r="Y24" s="85"/>
      <c r="Z24" s="47">
        <f t="shared" si="9"/>
        <v>308200</v>
      </c>
      <c r="AA24" s="60">
        <f t="shared" si="4"/>
        <v>-0.11538461538461542</v>
      </c>
      <c r="AB24" s="76"/>
      <c r="AC24" s="47">
        <f t="shared" si="10"/>
        <v>1851200</v>
      </c>
      <c r="AD24" s="60">
        <f t="shared" si="5"/>
        <v>0.80007779074290153</v>
      </c>
    </row>
    <row r="25" spans="1:30" ht="15" customHeight="1" x14ac:dyDescent="0.2">
      <c r="A25" s="11"/>
      <c r="B25" s="42" t="s">
        <v>104</v>
      </c>
      <c r="C25" s="76"/>
      <c r="D25" s="43">
        <v>30600</v>
      </c>
      <c r="E25" s="43">
        <v>19000</v>
      </c>
      <c r="F25" s="43">
        <v>143600</v>
      </c>
      <c r="G25" s="43">
        <v>45400</v>
      </c>
      <c r="H25" s="43">
        <v>140200</v>
      </c>
      <c r="I25" s="43">
        <v>149200</v>
      </c>
      <c r="J25" s="43">
        <v>10000</v>
      </c>
      <c r="K25" s="43">
        <v>59500</v>
      </c>
      <c r="L25" s="43">
        <v>74900</v>
      </c>
      <c r="M25" s="43">
        <v>93200</v>
      </c>
      <c r="N25" s="43">
        <v>97400</v>
      </c>
      <c r="O25" s="43">
        <v>76400</v>
      </c>
      <c r="P25" s="72"/>
      <c r="Q25" s="43">
        <f t="shared" si="6"/>
        <v>193200</v>
      </c>
      <c r="R25" s="83">
        <f t="shared" si="1"/>
        <v>3.1152647975076775E-3</v>
      </c>
      <c r="S25" s="84"/>
      <c r="T25" s="43">
        <f t="shared" si="7"/>
        <v>334800</v>
      </c>
      <c r="U25" s="45">
        <f t="shared" si="2"/>
        <v>3.5060565275908475</v>
      </c>
      <c r="V25" s="49"/>
      <c r="W25" s="43">
        <f t="shared" si="8"/>
        <v>144400</v>
      </c>
      <c r="X25" s="45">
        <f t="shared" si="3"/>
        <v>-0.3305516921650441</v>
      </c>
      <c r="Y25" s="85"/>
      <c r="Z25" s="47">
        <f t="shared" si="9"/>
        <v>267000</v>
      </c>
      <c r="AA25" s="60">
        <f t="shared" si="4"/>
        <v>4.296875E-2</v>
      </c>
      <c r="AB25" s="76"/>
      <c r="AC25" s="47">
        <f t="shared" si="10"/>
        <v>939400</v>
      </c>
      <c r="AD25" s="60">
        <f t="shared" si="5"/>
        <v>0.27186569184944487</v>
      </c>
    </row>
    <row r="26" spans="1:30" ht="15" customHeight="1" x14ac:dyDescent="0.2">
      <c r="A26" s="11"/>
      <c r="B26" s="42" t="s">
        <v>105</v>
      </c>
      <c r="C26" s="76"/>
      <c r="D26" s="43">
        <v>48300</v>
      </c>
      <c r="E26" s="43">
        <v>84500</v>
      </c>
      <c r="F26" s="43">
        <v>121600</v>
      </c>
      <c r="G26" s="43">
        <v>86800</v>
      </c>
      <c r="H26" s="43">
        <v>53300</v>
      </c>
      <c r="I26" s="43">
        <v>140600</v>
      </c>
      <c r="J26" s="43">
        <v>74500</v>
      </c>
      <c r="K26" s="43">
        <v>142900</v>
      </c>
      <c r="L26" s="43">
        <v>128200</v>
      </c>
      <c r="M26" s="43">
        <v>165800</v>
      </c>
      <c r="N26" s="43">
        <v>227800</v>
      </c>
      <c r="O26" s="43">
        <v>66000</v>
      </c>
      <c r="P26" s="72"/>
      <c r="Q26" s="43">
        <f t="shared" si="6"/>
        <v>254400</v>
      </c>
      <c r="R26" s="83">
        <f t="shared" si="1"/>
        <v>1.3232876712328765</v>
      </c>
      <c r="S26" s="84"/>
      <c r="T26" s="43">
        <f t="shared" si="7"/>
        <v>280700</v>
      </c>
      <c r="U26" s="45">
        <f t="shared" si="2"/>
        <v>0.42415017757483509</v>
      </c>
      <c r="V26" s="49"/>
      <c r="W26" s="43">
        <f t="shared" si="8"/>
        <v>345600</v>
      </c>
      <c r="X26" s="45">
        <f t="shared" si="3"/>
        <v>0.6875</v>
      </c>
      <c r="Y26" s="85"/>
      <c r="Z26" s="47">
        <f t="shared" si="9"/>
        <v>459600</v>
      </c>
      <c r="AA26" s="60">
        <f t="shared" si="4"/>
        <v>1.9921875</v>
      </c>
      <c r="AB26" s="76"/>
      <c r="AC26" s="47">
        <f t="shared" si="10"/>
        <v>1340300</v>
      </c>
      <c r="AD26" s="60">
        <f t="shared" si="5"/>
        <v>1.0154887218045112</v>
      </c>
    </row>
    <row r="27" spans="1:30" ht="15" customHeight="1" x14ac:dyDescent="0.2">
      <c r="A27" s="11"/>
      <c r="B27" s="42" t="s">
        <v>106</v>
      </c>
      <c r="C27" s="76"/>
      <c r="D27" s="43">
        <v>104600</v>
      </c>
      <c r="E27" s="43">
        <v>122000</v>
      </c>
      <c r="F27" s="43">
        <v>133700</v>
      </c>
      <c r="G27" s="43">
        <v>156900</v>
      </c>
      <c r="H27" s="43">
        <v>168000</v>
      </c>
      <c r="I27" s="43">
        <v>187500</v>
      </c>
      <c r="J27" s="43">
        <v>151900</v>
      </c>
      <c r="K27" s="43">
        <v>129100</v>
      </c>
      <c r="L27" s="43">
        <v>186400</v>
      </c>
      <c r="M27" s="43">
        <v>164700</v>
      </c>
      <c r="N27" s="43">
        <v>181400</v>
      </c>
      <c r="O27" s="43">
        <v>198000</v>
      </c>
      <c r="P27" s="72"/>
      <c r="Q27" s="43">
        <f t="shared" si="6"/>
        <v>360300</v>
      </c>
      <c r="R27" s="83">
        <f t="shared" si="1"/>
        <v>0.19860279441117767</v>
      </c>
      <c r="S27" s="84"/>
      <c r="T27" s="43">
        <f t="shared" si="7"/>
        <v>512400</v>
      </c>
      <c r="U27" s="45">
        <f t="shared" si="2"/>
        <v>0.37557046979865771</v>
      </c>
      <c r="V27" s="49"/>
      <c r="W27" s="43">
        <f t="shared" si="8"/>
        <v>467400</v>
      </c>
      <c r="X27" s="45">
        <f t="shared" si="3"/>
        <v>0.12925827494563902</v>
      </c>
      <c r="Y27" s="85"/>
      <c r="Z27" s="47">
        <f t="shared" si="9"/>
        <v>544100</v>
      </c>
      <c r="AA27" s="60">
        <f t="shared" si="4"/>
        <v>1.3032954757028481E-2</v>
      </c>
      <c r="AB27" s="76"/>
      <c r="AC27" s="47">
        <f t="shared" si="10"/>
        <v>1884200</v>
      </c>
      <c r="AD27" s="60">
        <f t="shared" si="5"/>
        <v>0.16015023705436859</v>
      </c>
    </row>
    <row r="28" spans="1:30" ht="15" customHeight="1" x14ac:dyDescent="0.2">
      <c r="A28" s="11"/>
      <c r="B28" s="42" t="s">
        <v>107</v>
      </c>
      <c r="C28" s="76"/>
      <c r="D28" s="43">
        <v>85500</v>
      </c>
      <c r="E28" s="43">
        <v>121400</v>
      </c>
      <c r="F28" s="43">
        <v>124300</v>
      </c>
      <c r="G28" s="43">
        <v>3700</v>
      </c>
      <c r="H28" s="43">
        <v>133500</v>
      </c>
      <c r="I28" s="43">
        <v>105100</v>
      </c>
      <c r="J28" s="43">
        <v>167900</v>
      </c>
      <c r="K28" s="43">
        <v>110100</v>
      </c>
      <c r="L28" s="43">
        <v>208100</v>
      </c>
      <c r="M28" s="43">
        <v>153900</v>
      </c>
      <c r="N28" s="43">
        <v>74700</v>
      </c>
      <c r="O28" s="43">
        <v>132500</v>
      </c>
      <c r="P28" s="72"/>
      <c r="Q28" s="43">
        <f t="shared" si="6"/>
        <v>331200</v>
      </c>
      <c r="R28" s="83">
        <f t="shared" si="1"/>
        <v>0.48720251459362363</v>
      </c>
      <c r="S28" s="84"/>
      <c r="T28" s="43">
        <f t="shared" si="7"/>
        <v>242300</v>
      </c>
      <c r="U28" s="45">
        <f t="shared" si="2"/>
        <v>-0.41217855409995152</v>
      </c>
      <c r="V28" s="49"/>
      <c r="W28" s="43">
        <f t="shared" si="8"/>
        <v>486100</v>
      </c>
      <c r="X28" s="45">
        <f t="shared" si="3"/>
        <v>0.59533967837216939</v>
      </c>
      <c r="Y28" s="85"/>
      <c r="Z28" s="47">
        <f t="shared" si="9"/>
        <v>361100</v>
      </c>
      <c r="AA28" s="60">
        <f t="shared" si="4"/>
        <v>0.14272151898734187</v>
      </c>
      <c r="AB28" s="76"/>
      <c r="AC28" s="47">
        <f t="shared" si="10"/>
        <v>1420700</v>
      </c>
      <c r="AD28" s="60">
        <f t="shared" si="5"/>
        <v>0.13149092067537427</v>
      </c>
    </row>
    <row r="29" spans="1:30" ht="15" customHeight="1" x14ac:dyDescent="0.2">
      <c r="A29" s="11"/>
      <c r="B29" s="42" t="s">
        <v>108</v>
      </c>
      <c r="C29" s="76"/>
      <c r="D29" s="43">
        <v>103400</v>
      </c>
      <c r="E29" s="43">
        <v>63600</v>
      </c>
      <c r="F29" s="43">
        <v>184300</v>
      </c>
      <c r="G29" s="43">
        <v>47900</v>
      </c>
      <c r="H29" s="43">
        <v>0</v>
      </c>
      <c r="I29" s="43">
        <v>31100</v>
      </c>
      <c r="J29" s="43">
        <v>70300</v>
      </c>
      <c r="K29" s="43">
        <v>56000</v>
      </c>
      <c r="L29" s="43">
        <v>183800</v>
      </c>
      <c r="M29" s="43">
        <v>19300</v>
      </c>
      <c r="N29" s="43">
        <v>91200</v>
      </c>
      <c r="O29" s="43">
        <v>68300</v>
      </c>
      <c r="P29" s="72"/>
      <c r="Q29" s="43">
        <f t="shared" si="6"/>
        <v>351300</v>
      </c>
      <c r="R29" s="83">
        <f t="shared" si="1"/>
        <v>1.9275000000000002</v>
      </c>
      <c r="S29" s="84"/>
      <c r="T29" s="43">
        <f t="shared" si="7"/>
        <v>79000</v>
      </c>
      <c r="U29" s="45">
        <f t="shared" si="2"/>
        <v>-6.3981042654028486E-2</v>
      </c>
      <c r="V29" s="49"/>
      <c r="W29" s="43">
        <f t="shared" si="8"/>
        <v>310100</v>
      </c>
      <c r="X29" s="45">
        <f t="shared" si="3"/>
        <v>1.403875968992248</v>
      </c>
      <c r="Y29" s="85"/>
      <c r="Z29" s="47">
        <f t="shared" si="9"/>
        <v>178800</v>
      </c>
      <c r="AA29" s="60">
        <f t="shared" si="4"/>
        <v>-0.19350473612990526</v>
      </c>
      <c r="AB29" s="76"/>
      <c r="AC29" s="47">
        <f t="shared" si="10"/>
        <v>919200</v>
      </c>
      <c r="AD29" s="60">
        <f t="shared" si="5"/>
        <v>0.65591785263916402</v>
      </c>
    </row>
    <row r="30" spans="1:30" ht="15" customHeight="1" x14ac:dyDescent="0.2">
      <c r="A30" s="11"/>
      <c r="B30" s="42" t="s">
        <v>109</v>
      </c>
      <c r="C30" s="76"/>
      <c r="D30" s="43">
        <v>0</v>
      </c>
      <c r="E30" s="43">
        <v>183100</v>
      </c>
      <c r="F30" s="43">
        <v>225000</v>
      </c>
      <c r="G30" s="43">
        <v>140900</v>
      </c>
      <c r="H30" s="43">
        <v>92800</v>
      </c>
      <c r="I30" s="43">
        <v>124900</v>
      </c>
      <c r="J30" s="43">
        <v>70300</v>
      </c>
      <c r="K30" s="43">
        <v>128600</v>
      </c>
      <c r="L30" s="43">
        <v>111600</v>
      </c>
      <c r="M30" s="43">
        <v>56200</v>
      </c>
      <c r="N30" s="43">
        <v>232000</v>
      </c>
      <c r="O30" s="43">
        <v>126500</v>
      </c>
      <c r="P30" s="72"/>
      <c r="Q30" s="43">
        <f t="shared" si="6"/>
        <v>408100</v>
      </c>
      <c r="R30" s="83">
        <f t="shared" si="1"/>
        <v>-9.9116997792494499E-2</v>
      </c>
      <c r="S30" s="84"/>
      <c r="T30" s="43">
        <f t="shared" si="7"/>
        <v>358600</v>
      </c>
      <c r="U30" s="45">
        <f t="shared" si="2"/>
        <v>0.99222222222222212</v>
      </c>
      <c r="V30" s="49"/>
      <c r="W30" s="43">
        <f t="shared" si="8"/>
        <v>310500</v>
      </c>
      <c r="X30" s="45">
        <f t="shared" si="3"/>
        <v>-0.25539568345323738</v>
      </c>
      <c r="Y30" s="85"/>
      <c r="Z30" s="47">
        <f t="shared" si="9"/>
        <v>414700</v>
      </c>
      <c r="AA30" s="60">
        <f t="shared" si="4"/>
        <v>-0.1660969233862859</v>
      </c>
      <c r="AB30" s="76"/>
      <c r="AC30" s="47">
        <f t="shared" si="10"/>
        <v>1491900</v>
      </c>
      <c r="AD30" s="60">
        <f t="shared" si="5"/>
        <v>-3.5804304271957577E-2</v>
      </c>
    </row>
    <row r="31" spans="1:30" ht="15" customHeight="1" x14ac:dyDescent="0.2">
      <c r="A31" s="11"/>
      <c r="B31" s="42" t="s">
        <v>110</v>
      </c>
      <c r="C31" s="76"/>
      <c r="D31" s="43">
        <v>107800</v>
      </c>
      <c r="E31" s="43">
        <v>154600</v>
      </c>
      <c r="F31" s="43">
        <v>118100</v>
      </c>
      <c r="G31" s="43">
        <v>35300</v>
      </c>
      <c r="H31" s="43">
        <v>101200</v>
      </c>
      <c r="I31" s="43">
        <v>65700</v>
      </c>
      <c r="J31" s="43">
        <v>103100</v>
      </c>
      <c r="K31" s="43">
        <v>175000</v>
      </c>
      <c r="L31" s="43">
        <v>92400</v>
      </c>
      <c r="M31" s="43">
        <v>165900</v>
      </c>
      <c r="N31" s="43">
        <v>57500</v>
      </c>
      <c r="O31" s="43">
        <v>56300</v>
      </c>
      <c r="P31" s="72"/>
      <c r="Q31" s="43">
        <f t="shared" si="6"/>
        <v>380500</v>
      </c>
      <c r="R31" s="83">
        <f t="shared" si="1"/>
        <v>0.91302161890397193</v>
      </c>
      <c r="S31" s="84"/>
      <c r="T31" s="43">
        <f t="shared" si="7"/>
        <v>202200</v>
      </c>
      <c r="U31" s="45">
        <f t="shared" si="2"/>
        <v>1.4042806183115339</v>
      </c>
      <c r="V31" s="49"/>
      <c r="W31" s="43">
        <f t="shared" si="8"/>
        <v>370500</v>
      </c>
      <c r="X31" s="45">
        <f t="shared" si="3"/>
        <v>0.86462003019627587</v>
      </c>
      <c r="Y31" s="85"/>
      <c r="Z31" s="47">
        <f t="shared" si="9"/>
        <v>279700</v>
      </c>
      <c r="AA31" s="60">
        <f t="shared" si="4"/>
        <v>0.41048915784165407</v>
      </c>
      <c r="AB31" s="76"/>
      <c r="AC31" s="47">
        <f t="shared" si="10"/>
        <v>1232900</v>
      </c>
      <c r="AD31" s="60">
        <f t="shared" si="5"/>
        <v>0.81308823529411756</v>
      </c>
    </row>
    <row r="32" spans="1:30" s="20" customFormat="1" ht="15" customHeight="1" x14ac:dyDescent="0.2">
      <c r="A32" s="86"/>
      <c r="B32" s="42" t="s">
        <v>111</v>
      </c>
      <c r="C32" s="78"/>
      <c r="D32" s="43">
        <v>59000</v>
      </c>
      <c r="E32" s="43">
        <v>31900</v>
      </c>
      <c r="F32" s="43">
        <v>299800</v>
      </c>
      <c r="G32" s="43">
        <v>39200</v>
      </c>
      <c r="H32" s="43">
        <v>63500</v>
      </c>
      <c r="I32" s="43">
        <v>139400</v>
      </c>
      <c r="J32" s="43">
        <v>138700</v>
      </c>
      <c r="K32" s="43">
        <v>86700</v>
      </c>
      <c r="L32" s="43">
        <v>168800</v>
      </c>
      <c r="M32" s="43">
        <v>97700</v>
      </c>
      <c r="N32" s="43">
        <v>142100</v>
      </c>
      <c r="O32" s="43">
        <v>86600</v>
      </c>
      <c r="P32" s="87"/>
      <c r="Q32" s="43">
        <f t="shared" si="6"/>
        <v>390700</v>
      </c>
      <c r="R32" s="83">
        <f t="shared" si="1"/>
        <v>0.9505741387918123</v>
      </c>
      <c r="S32" s="89"/>
      <c r="T32" s="43">
        <f t="shared" si="7"/>
        <v>242100</v>
      </c>
      <c r="U32" s="45">
        <f t="shared" si="2"/>
        <v>0.38501144164759715</v>
      </c>
      <c r="V32" s="49"/>
      <c r="W32" s="43">
        <f t="shared" si="8"/>
        <v>394200</v>
      </c>
      <c r="X32" s="45">
        <f t="shared" si="3"/>
        <v>2.2285012285012287</v>
      </c>
      <c r="Y32" s="85"/>
      <c r="Z32" s="47">
        <f t="shared" si="9"/>
        <v>326400</v>
      </c>
      <c r="AA32" s="60">
        <f t="shared" si="4"/>
        <v>-2.4798326859874487E-2</v>
      </c>
      <c r="AB32" s="76"/>
      <c r="AC32" s="47">
        <f t="shared" si="10"/>
        <v>1353400</v>
      </c>
      <c r="AD32" s="60">
        <f t="shared" si="5"/>
        <v>0.62687823055655723</v>
      </c>
    </row>
    <row r="33" spans="1:30" s="20" customFormat="1" ht="15" customHeight="1" x14ac:dyDescent="0.2">
      <c r="A33" s="86"/>
      <c r="B33" s="42" t="s">
        <v>112</v>
      </c>
      <c r="C33" s="78"/>
      <c r="D33" s="43">
        <v>103400</v>
      </c>
      <c r="E33" s="43">
        <v>70300</v>
      </c>
      <c r="F33" s="43">
        <v>117100</v>
      </c>
      <c r="G33" s="43">
        <v>46500</v>
      </c>
      <c r="H33" s="43">
        <v>56100</v>
      </c>
      <c r="I33" s="43">
        <v>22700</v>
      </c>
      <c r="J33" s="43">
        <v>26500</v>
      </c>
      <c r="K33" s="43">
        <v>74400</v>
      </c>
      <c r="L33" s="43">
        <v>76400</v>
      </c>
      <c r="M33" s="43">
        <v>15000</v>
      </c>
      <c r="N33" s="43">
        <v>0</v>
      </c>
      <c r="O33" s="43">
        <v>164600</v>
      </c>
      <c r="P33" s="87"/>
      <c r="Q33" s="43">
        <f t="shared" si="6"/>
        <v>290800</v>
      </c>
      <c r="R33" s="83">
        <f t="shared" si="1"/>
        <v>1.3700081499592502</v>
      </c>
      <c r="S33" s="89"/>
      <c r="T33" s="43">
        <f t="shared" si="7"/>
        <v>125300</v>
      </c>
      <c r="U33" s="45">
        <f t="shared" si="2"/>
        <v>-0.149932157394844</v>
      </c>
      <c r="V33" s="49"/>
      <c r="W33" s="43">
        <f t="shared" si="8"/>
        <v>177300</v>
      </c>
      <c r="X33" s="45">
        <f t="shared" si="3"/>
        <v>0.15882352941176481</v>
      </c>
      <c r="Y33" s="85"/>
      <c r="Z33" s="47">
        <f t="shared" si="9"/>
        <v>179600</v>
      </c>
      <c r="AA33" s="60">
        <f t="shared" si="4"/>
        <v>-0.11396151948692645</v>
      </c>
      <c r="AB33" s="76"/>
      <c r="AC33" s="47">
        <f t="shared" si="10"/>
        <v>773000</v>
      </c>
      <c r="AD33" s="60">
        <f t="shared" si="5"/>
        <v>0.23521891978267817</v>
      </c>
    </row>
    <row r="34" spans="1:30" ht="15" customHeight="1" x14ac:dyDescent="0.2">
      <c r="A34" s="11"/>
      <c r="B34" s="42" t="s">
        <v>113</v>
      </c>
      <c r="C34" s="76"/>
      <c r="D34" s="43">
        <v>23100</v>
      </c>
      <c r="E34" s="43">
        <v>122500</v>
      </c>
      <c r="F34" s="43">
        <v>202700</v>
      </c>
      <c r="G34" s="43">
        <v>99200</v>
      </c>
      <c r="H34" s="43">
        <v>47900</v>
      </c>
      <c r="I34" s="43">
        <v>91300</v>
      </c>
      <c r="J34" s="43">
        <v>103600</v>
      </c>
      <c r="K34" s="43">
        <v>106300</v>
      </c>
      <c r="L34" s="43">
        <v>175100</v>
      </c>
      <c r="M34" s="43">
        <v>56200</v>
      </c>
      <c r="N34" s="43">
        <v>24000</v>
      </c>
      <c r="O34" s="43">
        <v>107500</v>
      </c>
      <c r="P34" s="72"/>
      <c r="Q34" s="43">
        <f t="shared" si="6"/>
        <v>348300</v>
      </c>
      <c r="R34" s="83">
        <f t="shared" si="1"/>
        <v>0.50909878682842291</v>
      </c>
      <c r="S34" s="84"/>
      <c r="T34" s="43">
        <f t="shared" si="7"/>
        <v>238400</v>
      </c>
      <c r="U34" s="45">
        <f t="shared" si="2"/>
        <v>0.27623126338329773</v>
      </c>
      <c r="V34" s="49"/>
      <c r="W34" s="43">
        <f t="shared" si="8"/>
        <v>385000</v>
      </c>
      <c r="X34" s="45">
        <f t="shared" si="3"/>
        <v>0.23199999999999998</v>
      </c>
      <c r="Y34" s="85"/>
      <c r="Z34" s="47">
        <f t="shared" si="9"/>
        <v>187700</v>
      </c>
      <c r="AA34" s="60">
        <f t="shared" si="4"/>
        <v>8.8115942028985428E-2</v>
      </c>
      <c r="AB34" s="76"/>
      <c r="AC34" s="47">
        <f t="shared" si="10"/>
        <v>1159400</v>
      </c>
      <c r="AD34" s="60">
        <f t="shared" si="5"/>
        <v>0.28451141147795256</v>
      </c>
    </row>
    <row r="35" spans="1:30" s="20" customFormat="1" ht="15" customHeight="1" thickBot="1" x14ac:dyDescent="0.25">
      <c r="A35" s="86"/>
      <c r="B35" s="42" t="s">
        <v>114</v>
      </c>
      <c r="C35" s="78"/>
      <c r="D35" s="43">
        <v>106100</v>
      </c>
      <c r="E35" s="43">
        <v>23700</v>
      </c>
      <c r="F35" s="43">
        <v>252400</v>
      </c>
      <c r="G35" s="43">
        <v>0</v>
      </c>
      <c r="H35" s="43">
        <v>159700</v>
      </c>
      <c r="I35" s="43">
        <v>44300</v>
      </c>
      <c r="J35" s="43">
        <v>281800</v>
      </c>
      <c r="K35" s="43">
        <v>39200</v>
      </c>
      <c r="L35" s="43">
        <v>111100</v>
      </c>
      <c r="M35" s="43">
        <v>86900</v>
      </c>
      <c r="N35" s="43">
        <v>72200</v>
      </c>
      <c r="O35" s="43">
        <v>111200</v>
      </c>
      <c r="P35" s="87"/>
      <c r="Q35" s="43">
        <f t="shared" si="6"/>
        <v>382200</v>
      </c>
      <c r="R35" s="83">
        <f t="shared" si="1"/>
        <v>1.6727272727272728</v>
      </c>
      <c r="S35" s="89"/>
      <c r="T35" s="43">
        <f t="shared" si="7"/>
        <v>204000</v>
      </c>
      <c r="U35" s="45">
        <f t="shared" si="2"/>
        <v>-0.18170878459687123</v>
      </c>
      <c r="V35" s="49"/>
      <c r="W35" s="43">
        <f t="shared" si="8"/>
        <v>432100</v>
      </c>
      <c r="X35" s="45">
        <f t="shared" si="3"/>
        <v>0.94115004492362986</v>
      </c>
      <c r="Y35" s="85"/>
      <c r="Z35" s="47">
        <f t="shared" si="9"/>
        <v>270300</v>
      </c>
      <c r="AA35" s="60">
        <f t="shared" si="4"/>
        <v>0.32630029440628072</v>
      </c>
      <c r="AB35" s="76"/>
      <c r="AC35" s="47">
        <f t="shared" si="10"/>
        <v>1288600</v>
      </c>
      <c r="AD35" s="60">
        <f t="shared" si="5"/>
        <v>0.5739587150360328</v>
      </c>
    </row>
    <row r="36" spans="1:30" s="20" customFormat="1" ht="15" hidden="1" customHeight="1" outlineLevel="1" thickBot="1" x14ac:dyDescent="0.25">
      <c r="A36" s="86"/>
      <c r="B36" s="42" t="s">
        <v>115</v>
      </c>
      <c r="C36" s="78"/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87"/>
      <c r="Q36" s="43">
        <f t="shared" si="6"/>
        <v>0</v>
      </c>
      <c r="R36" s="101" t="s">
        <v>65</v>
      </c>
      <c r="S36" s="89"/>
      <c r="T36" s="43">
        <f t="shared" si="7"/>
        <v>0</v>
      </c>
      <c r="U36" s="101" t="s">
        <v>65</v>
      </c>
      <c r="V36" s="49"/>
      <c r="W36" s="43">
        <f t="shared" si="8"/>
        <v>0</v>
      </c>
      <c r="X36" s="101" t="s">
        <v>65</v>
      </c>
      <c r="Y36" s="85"/>
      <c r="Z36" s="47">
        <f t="shared" si="9"/>
        <v>0</v>
      </c>
      <c r="AA36" s="101" t="s">
        <v>65</v>
      </c>
      <c r="AB36" s="76"/>
      <c r="AC36" s="47">
        <f t="shared" si="10"/>
        <v>0</v>
      </c>
      <c r="AD36" s="101" t="s">
        <v>65</v>
      </c>
    </row>
    <row r="37" spans="1:30" ht="15" customHeight="1" collapsed="1" x14ac:dyDescent="0.2">
      <c r="B37" s="62" t="s">
        <v>62</v>
      </c>
      <c r="C37" s="76"/>
      <c r="D37" s="64">
        <f>SUM(D6:D36)</f>
        <v>1941300</v>
      </c>
      <c r="E37" s="64">
        <f t="shared" ref="E37:O37" si="11">SUM(E6:E36)</f>
        <v>2142800</v>
      </c>
      <c r="F37" s="64">
        <f t="shared" si="11"/>
        <v>4526400</v>
      </c>
      <c r="G37" s="64">
        <f t="shared" si="11"/>
        <v>1918300</v>
      </c>
      <c r="H37" s="64">
        <f t="shared" si="11"/>
        <v>2210300</v>
      </c>
      <c r="I37" s="64">
        <f t="shared" si="11"/>
        <v>3257800</v>
      </c>
      <c r="J37" s="64">
        <f t="shared" si="11"/>
        <v>2767500</v>
      </c>
      <c r="K37" s="64">
        <f t="shared" si="11"/>
        <v>2402900</v>
      </c>
      <c r="L37" s="64">
        <f t="shared" si="11"/>
        <v>3205200</v>
      </c>
      <c r="M37" s="64">
        <f t="shared" si="11"/>
        <v>2285700</v>
      </c>
      <c r="N37" s="64">
        <f t="shared" si="11"/>
        <v>2832500</v>
      </c>
      <c r="O37" s="64">
        <f t="shared" si="11"/>
        <v>3032800</v>
      </c>
      <c r="P37" s="75"/>
      <c r="Q37" s="64">
        <f>SUM(Q6:Q36)</f>
        <v>8610500</v>
      </c>
      <c r="R37" s="94">
        <f>IFERROR(Q37/Q73-1,0)</f>
        <v>0.47318984396386532</v>
      </c>
      <c r="S37" s="95"/>
      <c r="T37" s="64">
        <f>SUM(T6:T36)</f>
        <v>7386400</v>
      </c>
      <c r="U37" s="65">
        <f>IFERROR(T37/T73-1,0)</f>
        <v>0.31138925876608958</v>
      </c>
      <c r="V37" s="49"/>
      <c r="W37" s="64">
        <f>SUM(W6:W36)</f>
        <v>8375600</v>
      </c>
      <c r="X37" s="65">
        <f>IFERROR(W37/W73-1,0)</f>
        <v>0.36713241055105761</v>
      </c>
      <c r="Y37" s="96"/>
      <c r="Z37" s="67">
        <f>SUM(Z6:Z36)</f>
        <v>8151000</v>
      </c>
      <c r="AA37" s="68">
        <f>IFERROR(Z37/Z73-1,0)</f>
        <v>4.4852648985399535E-2</v>
      </c>
      <c r="AB37" s="76"/>
      <c r="AC37" s="67">
        <f>SUM(AC6:AC36)</f>
        <v>32523500</v>
      </c>
      <c r="AD37" s="68">
        <f>IFERROR(AC37/AC73-1,0)</f>
        <v>0.28021082630054162</v>
      </c>
    </row>
    <row r="38" spans="1:30" s="103" customFormat="1" ht="15" customHeight="1" x14ac:dyDescent="0.2">
      <c r="A38" s="102"/>
      <c r="B38" s="103" t="s">
        <v>116</v>
      </c>
      <c r="D38" s="104">
        <f>D36</f>
        <v>0</v>
      </c>
      <c r="E38" s="104">
        <f t="shared" ref="E38:Q38" si="12">E36</f>
        <v>0</v>
      </c>
      <c r="F38" s="104">
        <f t="shared" si="12"/>
        <v>0</v>
      </c>
      <c r="G38" s="104">
        <f t="shared" si="12"/>
        <v>0</v>
      </c>
      <c r="H38" s="104">
        <f t="shared" si="12"/>
        <v>0</v>
      </c>
      <c r="I38" s="104">
        <f t="shared" si="12"/>
        <v>0</v>
      </c>
      <c r="J38" s="104">
        <f t="shared" si="12"/>
        <v>0</v>
      </c>
      <c r="K38" s="104">
        <f t="shared" si="12"/>
        <v>0</v>
      </c>
      <c r="L38" s="104">
        <f t="shared" si="12"/>
        <v>0</v>
      </c>
      <c r="M38" s="104">
        <f t="shared" si="12"/>
        <v>0</v>
      </c>
      <c r="N38" s="104">
        <f t="shared" si="12"/>
        <v>0</v>
      </c>
      <c r="O38" s="104">
        <f t="shared" si="12"/>
        <v>0</v>
      </c>
      <c r="P38" s="104"/>
      <c r="Q38" s="104">
        <f t="shared" si="12"/>
        <v>0</v>
      </c>
      <c r="R38" s="105"/>
      <c r="S38" s="105"/>
      <c r="T38" s="104">
        <f t="shared" ref="T38" si="13">T36</f>
        <v>0</v>
      </c>
      <c r="U38" s="105"/>
      <c r="W38" s="104">
        <f t="shared" ref="W38" si="14">W36</f>
        <v>0</v>
      </c>
      <c r="X38" s="105"/>
      <c r="Y38" s="105"/>
      <c r="Z38" s="104">
        <f t="shared" ref="Z38" si="15">Z36</f>
        <v>0</v>
      </c>
      <c r="AA38" s="105"/>
      <c r="AC38" s="104">
        <f t="shared" ref="AC38" si="16">AC36</f>
        <v>0</v>
      </c>
      <c r="AD38" s="105"/>
    </row>
    <row r="39" spans="1:30" ht="24.95" customHeight="1" x14ac:dyDescent="0.2"/>
    <row r="40" spans="1:30" ht="15" customHeight="1" x14ac:dyDescent="0.2">
      <c r="A40" s="30">
        <v>2021</v>
      </c>
      <c r="B40" s="32" t="s">
        <v>13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80"/>
      <c r="Q40" s="145" t="s">
        <v>63</v>
      </c>
      <c r="R40" s="145"/>
      <c r="S40" s="80"/>
      <c r="T40" s="145" t="s">
        <v>77</v>
      </c>
      <c r="U40" s="145"/>
      <c r="W40" s="145" t="s">
        <v>78</v>
      </c>
      <c r="X40" s="145"/>
      <c r="Y40" s="80"/>
      <c r="Z40" s="145" t="s">
        <v>79</v>
      </c>
      <c r="AA40" s="145"/>
      <c r="AC40" s="145" t="s">
        <v>64</v>
      </c>
      <c r="AD40" s="145"/>
    </row>
    <row r="41" spans="1:30" ht="15" hidden="1" customHeight="1" outlineLevel="1" x14ac:dyDescent="0.2">
      <c r="B41" s="37" t="s">
        <v>84</v>
      </c>
      <c r="D41" s="39">
        <v>44197</v>
      </c>
      <c r="E41" s="39">
        <f>EOMONTH(D41,0)+1</f>
        <v>44228</v>
      </c>
      <c r="F41" s="39">
        <f t="shared" ref="F41:O41" si="17">EOMONTH(E41,0)+1</f>
        <v>44256</v>
      </c>
      <c r="G41" s="39">
        <f t="shared" si="17"/>
        <v>44287</v>
      </c>
      <c r="H41" s="39">
        <f t="shared" si="17"/>
        <v>44317</v>
      </c>
      <c r="I41" s="39">
        <f t="shared" si="17"/>
        <v>44348</v>
      </c>
      <c r="J41" s="39">
        <f t="shared" si="17"/>
        <v>44378</v>
      </c>
      <c r="K41" s="39">
        <f t="shared" si="17"/>
        <v>44409</v>
      </c>
      <c r="L41" s="39">
        <f t="shared" si="17"/>
        <v>44440</v>
      </c>
      <c r="M41" s="39">
        <f t="shared" si="17"/>
        <v>44470</v>
      </c>
      <c r="N41" s="39">
        <f t="shared" si="17"/>
        <v>44501</v>
      </c>
      <c r="O41" s="39">
        <f t="shared" si="17"/>
        <v>44531</v>
      </c>
      <c r="P41" s="81"/>
      <c r="Q41" s="39" t="s">
        <v>41</v>
      </c>
      <c r="R41" s="39" t="s">
        <v>76</v>
      </c>
      <c r="S41" s="82"/>
      <c r="T41" s="39" t="s">
        <v>41</v>
      </c>
      <c r="U41" s="39" t="s">
        <v>76</v>
      </c>
      <c r="W41" s="39" t="s">
        <v>41</v>
      </c>
      <c r="X41" s="39" t="s">
        <v>76</v>
      </c>
      <c r="Y41" s="82"/>
      <c r="Z41" s="39" t="s">
        <v>41</v>
      </c>
      <c r="AA41" s="39" t="s">
        <v>76</v>
      </c>
      <c r="AC41" s="39" t="s">
        <v>41</v>
      </c>
      <c r="AD41" s="39" t="s">
        <v>76</v>
      </c>
    </row>
    <row r="42" spans="1:30" ht="15" hidden="1" customHeight="1" outlineLevel="1" x14ac:dyDescent="0.2">
      <c r="A42" s="11"/>
      <c r="B42" s="42" t="s">
        <v>85</v>
      </c>
      <c r="C42" s="76"/>
      <c r="D42" s="43">
        <v>23000</v>
      </c>
      <c r="E42" s="43">
        <v>62600</v>
      </c>
      <c r="F42" s="43">
        <v>153200</v>
      </c>
      <c r="G42" s="43">
        <v>96100</v>
      </c>
      <c r="H42" s="43">
        <v>73700</v>
      </c>
      <c r="I42" s="43">
        <v>90300</v>
      </c>
      <c r="J42" s="43">
        <v>89000</v>
      </c>
      <c r="K42" s="43">
        <v>102800</v>
      </c>
      <c r="L42" s="43">
        <v>74700</v>
      </c>
      <c r="M42" s="43">
        <v>94300</v>
      </c>
      <c r="N42" s="43">
        <v>166700</v>
      </c>
      <c r="O42" s="43">
        <v>138900</v>
      </c>
      <c r="P42" s="72"/>
      <c r="Q42" s="43">
        <f>SUM(D42:F42)</f>
        <v>238800</v>
      </c>
      <c r="R42" s="83">
        <f>IFERROR(Q42/Q77-1,0)</f>
        <v>-0.16293351841335946</v>
      </c>
      <c r="S42" s="84"/>
      <c r="T42" s="43">
        <f>SUM(G42:I42)</f>
        <v>260100</v>
      </c>
      <c r="U42" s="45">
        <f>IFERROR(T42/T77-1,0)</f>
        <v>7.9365079365079305E-2</v>
      </c>
      <c r="V42" s="49"/>
      <c r="W42" s="43">
        <f>SUM(J42:L42)</f>
        <v>266500</v>
      </c>
      <c r="X42" s="45">
        <f>IFERROR(W42/W77-1,0)</f>
        <v>0.61518088207664379</v>
      </c>
      <c r="Y42" s="85"/>
      <c r="Z42" s="43">
        <f>SUM(M42:O42)</f>
        <v>399900</v>
      </c>
      <c r="AA42" s="45">
        <f>IFERROR(Z42/Z77-1,0)</f>
        <v>0.40416297981713223</v>
      </c>
      <c r="AB42" s="49"/>
      <c r="AC42" s="43">
        <f>Q42+T42+W42+Z42</f>
        <v>1165300</v>
      </c>
      <c r="AD42" s="45">
        <f>IFERROR(AC42/AC77-1,0)</f>
        <v>0.19389375544285636</v>
      </c>
    </row>
    <row r="43" spans="1:30" ht="15" hidden="1" customHeight="1" outlineLevel="1" x14ac:dyDescent="0.2">
      <c r="A43" s="11"/>
      <c r="B43" s="42" t="s">
        <v>86</v>
      </c>
      <c r="C43" s="76"/>
      <c r="D43" s="43">
        <v>96900</v>
      </c>
      <c r="E43" s="43">
        <v>44700</v>
      </c>
      <c r="F43" s="43">
        <v>203500</v>
      </c>
      <c r="G43" s="43">
        <v>23000</v>
      </c>
      <c r="H43" s="43">
        <v>125800</v>
      </c>
      <c r="I43" s="43">
        <v>102200</v>
      </c>
      <c r="J43" s="43">
        <v>77800</v>
      </c>
      <c r="K43" s="43">
        <v>3800</v>
      </c>
      <c r="L43" s="43">
        <v>63400</v>
      </c>
      <c r="M43" s="43">
        <v>99700</v>
      </c>
      <c r="N43" s="43">
        <v>99600</v>
      </c>
      <c r="O43" s="43">
        <v>106300</v>
      </c>
      <c r="P43" s="72"/>
      <c r="Q43" s="43">
        <f t="shared" ref="Q43:Q72" si="18">SUM(D43:F43)</f>
        <v>345100</v>
      </c>
      <c r="R43" s="83">
        <f t="shared" ref="R43:R71" si="19">IFERROR(Q43/Q78-1,0)</f>
        <v>0.57737646322121217</v>
      </c>
      <c r="S43" s="84"/>
      <c r="T43" s="43">
        <f t="shared" ref="T43:T72" si="20">SUM(G43:I43)</f>
        <v>251000</v>
      </c>
      <c r="U43" s="45">
        <f t="shared" ref="U43:U71" si="21">IFERROR(T43/T78-1,0)</f>
        <v>1.1715244793964721</v>
      </c>
      <c r="V43" s="49"/>
      <c r="W43" s="43">
        <f t="shared" ref="W43:W72" si="22">SUM(J43:L43)</f>
        <v>145000</v>
      </c>
      <c r="X43" s="45">
        <f t="shared" ref="X43:X71" si="23">IFERROR(W43/W78-1,0)</f>
        <v>0.31433440292960602</v>
      </c>
      <c r="Y43" s="85"/>
      <c r="Z43" s="43">
        <f t="shared" ref="Z43:Z72" si="24">SUM(M43:O43)</f>
        <v>305600</v>
      </c>
      <c r="AA43" s="45">
        <f t="shared" ref="AA43:AA71" si="25">IFERROR(Z43/Z78-1,0)</f>
        <v>0.49301128063824273</v>
      </c>
      <c r="AB43" s="49"/>
      <c r="AC43" s="43">
        <f t="shared" ref="AC43:AC72" si="26">Q43+T43+W43+Z43</f>
        <v>1046700</v>
      </c>
      <c r="AD43" s="45">
        <f t="shared" ref="AD43:AD71" si="27">IFERROR(AC43/AC78-1,0)</f>
        <v>0.61185259102185641</v>
      </c>
    </row>
    <row r="44" spans="1:30" ht="15" hidden="1" customHeight="1" outlineLevel="1" x14ac:dyDescent="0.2">
      <c r="A44" s="11"/>
      <c r="B44" s="42" t="s">
        <v>87</v>
      </c>
      <c r="C44" s="76"/>
      <c r="D44" s="43">
        <v>0</v>
      </c>
      <c r="E44" s="43">
        <v>130100</v>
      </c>
      <c r="F44" s="43">
        <v>45800</v>
      </c>
      <c r="G44" s="43">
        <v>0</v>
      </c>
      <c r="H44" s="43">
        <v>59900</v>
      </c>
      <c r="I44" s="43">
        <v>7800</v>
      </c>
      <c r="J44" s="43">
        <v>60100</v>
      </c>
      <c r="K44" s="43">
        <v>63500</v>
      </c>
      <c r="L44" s="43">
        <v>123800</v>
      </c>
      <c r="M44" s="43">
        <v>0</v>
      </c>
      <c r="N44" s="43">
        <v>97400</v>
      </c>
      <c r="O44" s="43">
        <v>153300</v>
      </c>
      <c r="P44" s="72"/>
      <c r="Q44" s="43">
        <f t="shared" si="18"/>
        <v>175900</v>
      </c>
      <c r="R44" s="83">
        <f t="shared" si="19"/>
        <v>0.66918135147702151</v>
      </c>
      <c r="S44" s="84"/>
      <c r="T44" s="43">
        <f t="shared" si="20"/>
        <v>67700</v>
      </c>
      <c r="U44" s="45">
        <f t="shared" si="21"/>
        <v>-0.64403642711422382</v>
      </c>
      <c r="V44" s="49"/>
      <c r="W44" s="43">
        <f t="shared" si="22"/>
        <v>247400</v>
      </c>
      <c r="X44" s="45">
        <f t="shared" si="23"/>
        <v>0.53637876642571469</v>
      </c>
      <c r="Y44" s="85"/>
      <c r="Z44" s="43">
        <f t="shared" si="24"/>
        <v>250700</v>
      </c>
      <c r="AA44" s="45">
        <f t="shared" si="25"/>
        <v>0.99681401831939476</v>
      </c>
      <c r="AB44" s="49"/>
      <c r="AC44" s="43">
        <f t="shared" si="26"/>
        <v>741700</v>
      </c>
      <c r="AD44" s="45">
        <f t="shared" si="27"/>
        <v>0.27407682252077215</v>
      </c>
    </row>
    <row r="45" spans="1:30" ht="15" hidden="1" customHeight="1" outlineLevel="1" x14ac:dyDescent="0.2">
      <c r="A45" s="11"/>
      <c r="B45" s="42" t="s">
        <v>88</v>
      </c>
      <c r="C45" s="76"/>
      <c r="D45" s="43">
        <v>51300</v>
      </c>
      <c r="E45" s="43">
        <v>0</v>
      </c>
      <c r="F45" s="43">
        <v>65900</v>
      </c>
      <c r="G45" s="43">
        <v>27400</v>
      </c>
      <c r="H45" s="43">
        <v>0</v>
      </c>
      <c r="I45" s="43">
        <v>184200</v>
      </c>
      <c r="J45" s="43">
        <v>0</v>
      </c>
      <c r="K45" s="43">
        <v>112000</v>
      </c>
      <c r="L45" s="43">
        <v>62200</v>
      </c>
      <c r="M45" s="43">
        <v>47500</v>
      </c>
      <c r="N45" s="43">
        <v>39500</v>
      </c>
      <c r="O45" s="43">
        <v>184500</v>
      </c>
      <c r="P45" s="72"/>
      <c r="Q45" s="43">
        <f t="shared" si="18"/>
        <v>117200</v>
      </c>
      <c r="R45" s="83">
        <f t="shared" si="19"/>
        <v>-0.34081385865744251</v>
      </c>
      <c r="S45" s="84"/>
      <c r="T45" s="43">
        <f t="shared" si="20"/>
        <v>211600</v>
      </c>
      <c r="U45" s="45">
        <f t="shared" si="21"/>
        <v>1.2975775541005681</v>
      </c>
      <c r="V45" s="49"/>
      <c r="W45" s="43">
        <f t="shared" si="22"/>
        <v>174200</v>
      </c>
      <c r="X45" s="45">
        <f t="shared" si="23"/>
        <v>0.39650472983806306</v>
      </c>
      <c r="Y45" s="85"/>
      <c r="Z45" s="43">
        <f t="shared" si="24"/>
        <v>271500</v>
      </c>
      <c r="AA45" s="45">
        <f t="shared" si="25"/>
        <v>0.99159349486146864</v>
      </c>
      <c r="AB45" s="49"/>
      <c r="AC45" s="43">
        <f t="shared" si="26"/>
        <v>774500</v>
      </c>
      <c r="AD45" s="45">
        <f t="shared" si="27"/>
        <v>0.45869235622604543</v>
      </c>
    </row>
    <row r="46" spans="1:30" ht="15" hidden="1" customHeight="1" outlineLevel="1" x14ac:dyDescent="0.2">
      <c r="A46" s="11"/>
      <c r="B46" s="42" t="s">
        <v>89</v>
      </c>
      <c r="C46" s="76"/>
      <c r="D46" s="43">
        <v>42500</v>
      </c>
      <c r="E46" s="43">
        <v>0</v>
      </c>
      <c r="F46" s="43">
        <v>56900</v>
      </c>
      <c r="G46" s="43">
        <v>61700</v>
      </c>
      <c r="H46" s="43">
        <v>107900</v>
      </c>
      <c r="I46" s="43">
        <v>110600</v>
      </c>
      <c r="J46" s="43">
        <v>118600</v>
      </c>
      <c r="K46" s="43">
        <v>0</v>
      </c>
      <c r="L46" s="43">
        <v>65000</v>
      </c>
      <c r="M46" s="43">
        <v>13600</v>
      </c>
      <c r="N46" s="43">
        <v>104100</v>
      </c>
      <c r="O46" s="43">
        <v>9700</v>
      </c>
      <c r="P46" s="72"/>
      <c r="Q46" s="43">
        <f t="shared" si="18"/>
        <v>99400</v>
      </c>
      <c r="R46" s="83">
        <f t="shared" si="19"/>
        <v>-0.50874279670650102</v>
      </c>
      <c r="S46" s="84"/>
      <c r="T46" s="43">
        <f t="shared" si="20"/>
        <v>280200</v>
      </c>
      <c r="U46" s="45">
        <f t="shared" si="21"/>
        <v>0.19038515459712979</v>
      </c>
      <c r="V46" s="49"/>
      <c r="W46" s="43">
        <f t="shared" si="22"/>
        <v>183600</v>
      </c>
      <c r="X46" s="45">
        <f t="shared" si="23"/>
        <v>-0.1763565891472868</v>
      </c>
      <c r="Y46" s="85"/>
      <c r="Z46" s="43">
        <f t="shared" si="24"/>
        <v>127400</v>
      </c>
      <c r="AA46" s="45">
        <f t="shared" si="25"/>
        <v>0.37968377734459602</v>
      </c>
      <c r="AB46" s="49"/>
      <c r="AC46" s="43">
        <f t="shared" si="26"/>
        <v>690600</v>
      </c>
      <c r="AD46" s="45">
        <f t="shared" si="27"/>
        <v>-8.2839293682667181E-2</v>
      </c>
    </row>
    <row r="47" spans="1:30" ht="15" hidden="1" customHeight="1" outlineLevel="1" x14ac:dyDescent="0.2">
      <c r="A47" s="11"/>
      <c r="B47" s="42" t="s">
        <v>90</v>
      </c>
      <c r="C47" s="76"/>
      <c r="D47" s="43">
        <v>14600</v>
      </c>
      <c r="E47" s="43">
        <v>19400</v>
      </c>
      <c r="F47" s="43">
        <v>149400</v>
      </c>
      <c r="G47" s="43">
        <v>21200</v>
      </c>
      <c r="H47" s="43">
        <v>65000</v>
      </c>
      <c r="I47" s="43">
        <v>68200</v>
      </c>
      <c r="J47" s="43">
        <v>32000</v>
      </c>
      <c r="K47" s="43">
        <v>59800</v>
      </c>
      <c r="L47" s="43">
        <v>58200</v>
      </c>
      <c r="M47" s="43">
        <v>28400</v>
      </c>
      <c r="N47" s="43">
        <v>94200</v>
      </c>
      <c r="O47" s="43">
        <v>44500</v>
      </c>
      <c r="P47" s="72"/>
      <c r="Q47" s="43">
        <f t="shared" si="18"/>
        <v>183400</v>
      </c>
      <c r="R47" s="83">
        <f t="shared" si="19"/>
        <v>-3.1566496636356911E-2</v>
      </c>
      <c r="S47" s="84"/>
      <c r="T47" s="43">
        <f t="shared" si="20"/>
        <v>154400</v>
      </c>
      <c r="U47" s="45">
        <f t="shared" si="21"/>
        <v>-0.47531713748797888</v>
      </c>
      <c r="V47" s="49"/>
      <c r="W47" s="43">
        <f t="shared" si="22"/>
        <v>150000</v>
      </c>
      <c r="X47" s="45">
        <f t="shared" si="23"/>
        <v>1.0372407611131482</v>
      </c>
      <c r="Y47" s="85"/>
      <c r="Z47" s="43">
        <f t="shared" si="24"/>
        <v>167100</v>
      </c>
      <c r="AA47" s="45">
        <f t="shared" si="25"/>
        <v>0.73067362664678104</v>
      </c>
      <c r="AB47" s="49"/>
      <c r="AC47" s="43">
        <f t="shared" si="26"/>
        <v>654900</v>
      </c>
      <c r="AD47" s="45">
        <f t="shared" si="27"/>
        <v>1.6334471240317949E-3</v>
      </c>
    </row>
    <row r="48" spans="1:30" ht="15" hidden="1" customHeight="1" outlineLevel="1" x14ac:dyDescent="0.2">
      <c r="A48" s="11"/>
      <c r="B48" s="42" t="s">
        <v>91</v>
      </c>
      <c r="C48" s="76"/>
      <c r="D48" s="43">
        <v>51900</v>
      </c>
      <c r="E48" s="43">
        <v>72900</v>
      </c>
      <c r="F48" s="43">
        <v>78500</v>
      </c>
      <c r="G48" s="43">
        <v>36500</v>
      </c>
      <c r="H48" s="43">
        <v>39800</v>
      </c>
      <c r="I48" s="43">
        <v>105200</v>
      </c>
      <c r="J48" s="43">
        <v>6100</v>
      </c>
      <c r="K48" s="43">
        <v>70000</v>
      </c>
      <c r="L48" s="43">
        <v>139800</v>
      </c>
      <c r="M48" s="43">
        <v>33100</v>
      </c>
      <c r="N48" s="43">
        <v>39700</v>
      </c>
      <c r="O48" s="43">
        <v>97600</v>
      </c>
      <c r="P48" s="72"/>
      <c r="Q48" s="43">
        <f t="shared" si="18"/>
        <v>203300</v>
      </c>
      <c r="R48" s="83">
        <f t="shared" si="19"/>
        <v>-7.5892288950708209E-2</v>
      </c>
      <c r="S48" s="84"/>
      <c r="T48" s="43">
        <f t="shared" si="20"/>
        <v>181500</v>
      </c>
      <c r="U48" s="45">
        <f t="shared" si="21"/>
        <v>-0.32911953870037702</v>
      </c>
      <c r="V48" s="49"/>
      <c r="W48" s="43">
        <f t="shared" si="22"/>
        <v>215900</v>
      </c>
      <c r="X48" s="45">
        <f t="shared" si="23"/>
        <v>0.3448194242005207</v>
      </c>
      <c r="Y48" s="85"/>
      <c r="Z48" s="43">
        <f t="shared" si="24"/>
        <v>170400</v>
      </c>
      <c r="AA48" s="45">
        <f t="shared" si="25"/>
        <v>1.3960178857673164</v>
      </c>
      <c r="AB48" s="49"/>
      <c r="AC48" s="43">
        <f t="shared" si="26"/>
        <v>771100</v>
      </c>
      <c r="AD48" s="45">
        <f t="shared" si="27"/>
        <v>6.7715689369644894E-2</v>
      </c>
    </row>
    <row r="49" spans="1:30" ht="15" hidden="1" customHeight="1" outlineLevel="1" x14ac:dyDescent="0.2">
      <c r="A49" s="11"/>
      <c r="B49" s="42" t="s">
        <v>92</v>
      </c>
      <c r="C49" s="76"/>
      <c r="D49" s="43">
        <v>90600</v>
      </c>
      <c r="E49" s="43">
        <v>40200</v>
      </c>
      <c r="F49" s="43">
        <v>131100</v>
      </c>
      <c r="G49" s="43">
        <v>51000</v>
      </c>
      <c r="H49" s="43">
        <v>65000</v>
      </c>
      <c r="I49" s="43">
        <v>64700</v>
      </c>
      <c r="J49" s="43">
        <v>37400</v>
      </c>
      <c r="K49" s="43">
        <v>32200</v>
      </c>
      <c r="L49" s="43">
        <v>137200</v>
      </c>
      <c r="M49" s="43">
        <v>2000</v>
      </c>
      <c r="N49" s="43">
        <v>37700</v>
      </c>
      <c r="O49" s="43">
        <v>36800</v>
      </c>
      <c r="P49" s="72"/>
      <c r="Q49" s="43">
        <f t="shared" si="18"/>
        <v>261900</v>
      </c>
      <c r="R49" s="83">
        <f t="shared" si="19"/>
        <v>1.9050613956274334</v>
      </c>
      <c r="S49" s="84"/>
      <c r="T49" s="43">
        <f t="shared" si="20"/>
        <v>180700</v>
      </c>
      <c r="U49" s="45">
        <f t="shared" si="21"/>
        <v>0.61774053483021341</v>
      </c>
      <c r="V49" s="49"/>
      <c r="W49" s="43">
        <f t="shared" si="22"/>
        <v>206800</v>
      </c>
      <c r="X49" s="45">
        <f t="shared" si="23"/>
        <v>0.56056627124271796</v>
      </c>
      <c r="Y49" s="85"/>
      <c r="Z49" s="43">
        <f t="shared" si="24"/>
        <v>76500</v>
      </c>
      <c r="AA49" s="45">
        <f t="shared" si="25"/>
        <v>-0.46216147810680841</v>
      </c>
      <c r="AB49" s="49"/>
      <c r="AC49" s="43">
        <f t="shared" si="26"/>
        <v>725900</v>
      </c>
      <c r="AD49" s="45">
        <f t="shared" si="27"/>
        <v>0.52306736829737055</v>
      </c>
    </row>
    <row r="50" spans="1:30" ht="15" hidden="1" customHeight="1" outlineLevel="1" x14ac:dyDescent="0.2">
      <c r="A50" s="11"/>
      <c r="B50" s="42" t="s">
        <v>93</v>
      </c>
      <c r="C50" s="76"/>
      <c r="D50" s="43">
        <v>77400</v>
      </c>
      <c r="E50" s="43">
        <v>24900</v>
      </c>
      <c r="F50" s="43">
        <v>29900</v>
      </c>
      <c r="G50" s="43">
        <v>0</v>
      </c>
      <c r="H50" s="43">
        <v>26000</v>
      </c>
      <c r="I50" s="43">
        <v>0</v>
      </c>
      <c r="J50" s="43">
        <v>76300</v>
      </c>
      <c r="K50" s="43">
        <v>0</v>
      </c>
      <c r="L50" s="43">
        <v>60500</v>
      </c>
      <c r="M50" s="43">
        <v>104300</v>
      </c>
      <c r="N50" s="43">
        <v>56100</v>
      </c>
      <c r="O50" s="43">
        <v>92200</v>
      </c>
      <c r="P50" s="72"/>
      <c r="Q50" s="43">
        <f t="shared" si="18"/>
        <v>132200</v>
      </c>
      <c r="R50" s="83">
        <f t="shared" si="19"/>
        <v>-0.38364850248032523</v>
      </c>
      <c r="S50" s="84"/>
      <c r="T50" s="43">
        <f t="shared" si="20"/>
        <v>26000</v>
      </c>
      <c r="U50" s="45">
        <f t="shared" si="21"/>
        <v>-0.69312843755163711</v>
      </c>
      <c r="V50" s="49"/>
      <c r="W50" s="43">
        <f t="shared" si="22"/>
        <v>136800</v>
      </c>
      <c r="X50" s="45">
        <f t="shared" si="23"/>
        <v>0.57840083073727944</v>
      </c>
      <c r="Y50" s="85"/>
      <c r="Z50" s="43">
        <f t="shared" si="24"/>
        <v>252600</v>
      </c>
      <c r="AA50" s="45">
        <f t="shared" si="25"/>
        <v>1.1656378600823047</v>
      </c>
      <c r="AB50" s="49"/>
      <c r="AC50" s="43">
        <f t="shared" si="26"/>
        <v>547600</v>
      </c>
      <c r="AD50" s="45">
        <f t="shared" si="27"/>
        <v>8.9699198446243411E-2</v>
      </c>
    </row>
    <row r="51" spans="1:30" ht="15" hidden="1" customHeight="1" outlineLevel="1" x14ac:dyDescent="0.2">
      <c r="A51" s="11"/>
      <c r="B51" s="42" t="s">
        <v>94</v>
      </c>
      <c r="C51" s="76"/>
      <c r="D51" s="43">
        <v>88200</v>
      </c>
      <c r="E51" s="43">
        <v>166000</v>
      </c>
      <c r="F51" s="43">
        <v>109500</v>
      </c>
      <c r="G51" s="43">
        <v>25800</v>
      </c>
      <c r="H51" s="43">
        <v>100300</v>
      </c>
      <c r="I51" s="43">
        <v>115800</v>
      </c>
      <c r="J51" s="43">
        <v>72900</v>
      </c>
      <c r="K51" s="43">
        <v>88800</v>
      </c>
      <c r="L51" s="43">
        <v>145200</v>
      </c>
      <c r="M51" s="43">
        <v>54700</v>
      </c>
      <c r="N51" s="43">
        <v>230300</v>
      </c>
      <c r="O51" s="43">
        <v>124600</v>
      </c>
      <c r="P51" s="72"/>
      <c r="Q51" s="43">
        <f t="shared" si="18"/>
        <v>363700</v>
      </c>
      <c r="R51" s="83">
        <f t="shared" si="19"/>
        <v>0.55798870811593448</v>
      </c>
      <c r="S51" s="84"/>
      <c r="T51" s="43">
        <f t="shared" si="20"/>
        <v>241900</v>
      </c>
      <c r="U51" s="45">
        <f t="shared" si="21"/>
        <v>-2.1985455775410667E-3</v>
      </c>
      <c r="V51" s="49"/>
      <c r="W51" s="43">
        <f t="shared" si="22"/>
        <v>306900</v>
      </c>
      <c r="X51" s="45">
        <f t="shared" si="23"/>
        <v>-4.2726405030599102E-2</v>
      </c>
      <c r="Y51" s="85"/>
      <c r="Z51" s="43">
        <f t="shared" si="24"/>
        <v>409600</v>
      </c>
      <c r="AA51" s="45">
        <f t="shared" si="25"/>
        <v>0.37412775093934525</v>
      </c>
      <c r="AB51" s="49"/>
      <c r="AC51" s="43">
        <f t="shared" si="26"/>
        <v>1322100</v>
      </c>
      <c r="AD51" s="45">
        <f t="shared" si="27"/>
        <v>0.20789034427752706</v>
      </c>
    </row>
    <row r="52" spans="1:30" ht="15" hidden="1" customHeight="1" outlineLevel="1" x14ac:dyDescent="0.2">
      <c r="A52" s="11"/>
      <c r="B52" s="42" t="s">
        <v>95</v>
      </c>
      <c r="C52" s="76"/>
      <c r="D52" s="43">
        <v>31000</v>
      </c>
      <c r="E52" s="43">
        <v>35000</v>
      </c>
      <c r="F52" s="43">
        <v>101200</v>
      </c>
      <c r="G52" s="43">
        <v>14600</v>
      </c>
      <c r="H52" s="43">
        <v>68800</v>
      </c>
      <c r="I52" s="43">
        <v>123400</v>
      </c>
      <c r="J52" s="43">
        <v>26800</v>
      </c>
      <c r="K52" s="43">
        <v>36100</v>
      </c>
      <c r="L52" s="43">
        <v>140500</v>
      </c>
      <c r="M52" s="43">
        <v>90400</v>
      </c>
      <c r="N52" s="43">
        <v>121000</v>
      </c>
      <c r="O52" s="43">
        <v>72500</v>
      </c>
      <c r="P52" s="72"/>
      <c r="Q52" s="43">
        <f t="shared" si="18"/>
        <v>167200</v>
      </c>
      <c r="R52" s="83">
        <f t="shared" si="19"/>
        <v>0.35713184146232568</v>
      </c>
      <c r="S52" s="84"/>
      <c r="T52" s="43">
        <f t="shared" si="20"/>
        <v>206800</v>
      </c>
      <c r="U52" s="45">
        <f t="shared" si="21"/>
        <v>0.49041822519152745</v>
      </c>
      <c r="V52" s="49"/>
      <c r="W52" s="43">
        <f t="shared" si="22"/>
        <v>203400</v>
      </c>
      <c r="X52" s="45">
        <f t="shared" si="23"/>
        <v>1.305887154372003</v>
      </c>
      <c r="Y52" s="85"/>
      <c r="Z52" s="43">
        <f t="shared" si="24"/>
        <v>283900</v>
      </c>
      <c r="AA52" s="45">
        <f t="shared" si="25"/>
        <v>2.7850305308908623</v>
      </c>
      <c r="AB52" s="49"/>
      <c r="AC52" s="43">
        <f t="shared" si="26"/>
        <v>861300</v>
      </c>
      <c r="AD52" s="45">
        <f t="shared" si="27"/>
        <v>1.0257826887661143</v>
      </c>
    </row>
    <row r="53" spans="1:30" ht="15" hidden="1" customHeight="1" outlineLevel="1" x14ac:dyDescent="0.2">
      <c r="A53" s="11"/>
      <c r="B53" s="42" t="s">
        <v>96</v>
      </c>
      <c r="C53" s="76"/>
      <c r="D53" s="43">
        <v>5400</v>
      </c>
      <c r="E53" s="43">
        <v>59200</v>
      </c>
      <c r="F53" s="43">
        <v>58000</v>
      </c>
      <c r="G53" s="43">
        <v>145500</v>
      </c>
      <c r="H53" s="43">
        <v>12300</v>
      </c>
      <c r="I53" s="43">
        <v>235700</v>
      </c>
      <c r="J53" s="43">
        <v>3800</v>
      </c>
      <c r="K53" s="43">
        <v>194000</v>
      </c>
      <c r="L53" s="43">
        <v>30900</v>
      </c>
      <c r="M53" s="43">
        <v>148100</v>
      </c>
      <c r="N53" s="43">
        <v>118200</v>
      </c>
      <c r="O53" s="43">
        <v>211100</v>
      </c>
      <c r="P53" s="72"/>
      <c r="Q53" s="43">
        <f t="shared" si="18"/>
        <v>122600</v>
      </c>
      <c r="R53" s="83">
        <f t="shared" si="19"/>
        <v>-6.1636548720657047E-2</v>
      </c>
      <c r="S53" s="84"/>
      <c r="T53" s="43">
        <f t="shared" si="20"/>
        <v>393500</v>
      </c>
      <c r="U53" s="45">
        <f t="shared" si="21"/>
        <v>0.26248042914709591</v>
      </c>
      <c r="V53" s="49"/>
      <c r="W53" s="43">
        <f t="shared" si="22"/>
        <v>228700</v>
      </c>
      <c r="X53" s="45">
        <f t="shared" si="23"/>
        <v>-0.31419558170428541</v>
      </c>
      <c r="Y53" s="85"/>
      <c r="Z53" s="43">
        <f t="shared" si="24"/>
        <v>477400</v>
      </c>
      <c r="AA53" s="45">
        <f t="shared" si="25"/>
        <v>1.3528252137699908</v>
      </c>
      <c r="AB53" s="49"/>
      <c r="AC53" s="43">
        <f t="shared" si="26"/>
        <v>1222200</v>
      </c>
      <c r="AD53" s="45">
        <f t="shared" si="27"/>
        <v>0.24877008101372922</v>
      </c>
    </row>
    <row r="54" spans="1:30" ht="15" hidden="1" customHeight="1" outlineLevel="1" x14ac:dyDescent="0.2">
      <c r="A54" s="11"/>
      <c r="B54" s="42" t="s">
        <v>97</v>
      </c>
      <c r="C54" s="76"/>
      <c r="D54" s="43">
        <v>65100</v>
      </c>
      <c r="E54" s="43">
        <v>32200</v>
      </c>
      <c r="F54" s="43">
        <v>51600</v>
      </c>
      <c r="G54" s="43">
        <v>0</v>
      </c>
      <c r="H54" s="43">
        <v>2000</v>
      </c>
      <c r="I54" s="43">
        <v>0</v>
      </c>
      <c r="J54" s="43">
        <v>9100</v>
      </c>
      <c r="K54" s="43">
        <v>13200</v>
      </c>
      <c r="L54" s="43">
        <v>8800</v>
      </c>
      <c r="M54" s="43">
        <v>30100</v>
      </c>
      <c r="N54" s="43">
        <v>0</v>
      </c>
      <c r="O54" s="43">
        <v>89100</v>
      </c>
      <c r="P54" s="72"/>
      <c r="Q54" s="43">
        <f t="shared" si="18"/>
        <v>148900</v>
      </c>
      <c r="R54" s="83">
        <f t="shared" si="19"/>
        <v>-4.006704702962316E-2</v>
      </c>
      <c r="S54" s="84"/>
      <c r="T54" s="43">
        <f t="shared" si="20"/>
        <v>2000</v>
      </c>
      <c r="U54" s="45">
        <f t="shared" si="21"/>
        <v>-0.91957212369807373</v>
      </c>
      <c r="V54" s="49"/>
      <c r="W54" s="43">
        <f t="shared" si="22"/>
        <v>31100</v>
      </c>
      <c r="X54" s="45">
        <f t="shared" si="23"/>
        <v>-0.4725953059286393</v>
      </c>
      <c r="Y54" s="85"/>
      <c r="Z54" s="43">
        <f t="shared" si="24"/>
        <v>119200</v>
      </c>
      <c r="AA54" s="45">
        <f t="shared" si="25"/>
        <v>0.4329162008486902</v>
      </c>
      <c r="AB54" s="49"/>
      <c r="AC54" s="43">
        <f t="shared" si="26"/>
        <v>301200</v>
      </c>
      <c r="AD54" s="45">
        <f t="shared" si="27"/>
        <v>-6.4994086366980564E-2</v>
      </c>
    </row>
    <row r="55" spans="1:30" ht="15" hidden="1" customHeight="1" outlineLevel="1" x14ac:dyDescent="0.2">
      <c r="A55" s="11"/>
      <c r="B55" s="42" t="s">
        <v>98</v>
      </c>
      <c r="C55" s="76"/>
      <c r="D55" s="43">
        <v>74100</v>
      </c>
      <c r="E55" s="43">
        <v>94000</v>
      </c>
      <c r="F55" s="43">
        <v>174100</v>
      </c>
      <c r="G55" s="43">
        <v>91100</v>
      </c>
      <c r="H55" s="43">
        <v>74800</v>
      </c>
      <c r="I55" s="43">
        <v>114800</v>
      </c>
      <c r="J55" s="43">
        <v>121500</v>
      </c>
      <c r="K55" s="43">
        <v>53700</v>
      </c>
      <c r="L55" s="43">
        <v>78100</v>
      </c>
      <c r="M55" s="43">
        <v>141700</v>
      </c>
      <c r="N55" s="43">
        <v>162400</v>
      </c>
      <c r="O55" s="43">
        <v>115500</v>
      </c>
      <c r="P55" s="72"/>
      <c r="Q55" s="43">
        <f t="shared" si="18"/>
        <v>342200</v>
      </c>
      <c r="R55" s="83">
        <f t="shared" si="19"/>
        <v>0.10362888140665927</v>
      </c>
      <c r="S55" s="84"/>
      <c r="T55" s="43">
        <f t="shared" si="20"/>
        <v>280700</v>
      </c>
      <c r="U55" s="45">
        <f t="shared" si="21"/>
        <v>-0.10982992582444595</v>
      </c>
      <c r="V55" s="49"/>
      <c r="W55" s="43">
        <f t="shared" si="22"/>
        <v>253300</v>
      </c>
      <c r="X55" s="45">
        <f t="shared" si="23"/>
        <v>-0.22881368832869042</v>
      </c>
      <c r="Y55" s="85"/>
      <c r="Z55" s="43">
        <f t="shared" si="24"/>
        <v>419600</v>
      </c>
      <c r="AA55" s="45">
        <f t="shared" si="25"/>
        <v>-0.16568740319210062</v>
      </c>
      <c r="AB55" s="49"/>
      <c r="AC55" s="43">
        <f t="shared" si="26"/>
        <v>1295800</v>
      </c>
      <c r="AD55" s="45">
        <f t="shared" si="27"/>
        <v>-0.11050704119001775</v>
      </c>
    </row>
    <row r="56" spans="1:30" ht="15" hidden="1" customHeight="1" outlineLevel="1" x14ac:dyDescent="0.2">
      <c r="A56" s="11"/>
      <c r="B56" s="42" t="s">
        <v>99</v>
      </c>
      <c r="C56" s="76"/>
      <c r="D56" s="43">
        <v>0</v>
      </c>
      <c r="E56" s="43">
        <v>6500</v>
      </c>
      <c r="F56" s="43">
        <v>33800</v>
      </c>
      <c r="G56" s="43">
        <v>56000</v>
      </c>
      <c r="H56" s="43">
        <v>0</v>
      </c>
      <c r="I56" s="43">
        <v>66000</v>
      </c>
      <c r="J56" s="43">
        <v>70900</v>
      </c>
      <c r="K56" s="43">
        <v>23800</v>
      </c>
      <c r="L56" s="43">
        <v>31400</v>
      </c>
      <c r="M56" s="43">
        <v>26800</v>
      </c>
      <c r="N56" s="43">
        <v>31400</v>
      </c>
      <c r="O56" s="43">
        <v>43000</v>
      </c>
      <c r="P56" s="72"/>
      <c r="Q56" s="43">
        <f t="shared" si="18"/>
        <v>40300</v>
      </c>
      <c r="R56" s="83">
        <f t="shared" si="19"/>
        <v>-0.19623446817846391</v>
      </c>
      <c r="S56" s="84"/>
      <c r="T56" s="43">
        <f t="shared" si="20"/>
        <v>122000</v>
      </c>
      <c r="U56" s="45">
        <f t="shared" si="21"/>
        <v>4.8834876543209873</v>
      </c>
      <c r="V56" s="49"/>
      <c r="W56" s="43">
        <f t="shared" si="22"/>
        <v>126100</v>
      </c>
      <c r="X56" s="45">
        <f t="shared" si="23"/>
        <v>0.92433884234461083</v>
      </c>
      <c r="Y56" s="85"/>
      <c r="Z56" s="43">
        <f t="shared" si="24"/>
        <v>101200</v>
      </c>
      <c r="AA56" s="45">
        <f t="shared" si="25"/>
        <v>-9.4650205761316886E-2</v>
      </c>
      <c r="AB56" s="49"/>
      <c r="AC56" s="43">
        <f t="shared" si="26"/>
        <v>389600</v>
      </c>
      <c r="AD56" s="45">
        <f t="shared" si="27"/>
        <v>0.56980304935048198</v>
      </c>
    </row>
    <row r="57" spans="1:30" ht="15" hidden="1" customHeight="1" outlineLevel="1" x14ac:dyDescent="0.2">
      <c r="A57" s="11"/>
      <c r="B57" s="42" t="s">
        <v>100</v>
      </c>
      <c r="C57" s="76"/>
      <c r="D57" s="43">
        <v>11000</v>
      </c>
      <c r="E57" s="43">
        <v>77100</v>
      </c>
      <c r="F57" s="43">
        <v>63400</v>
      </c>
      <c r="G57" s="43">
        <v>3400</v>
      </c>
      <c r="H57" s="43">
        <v>88800</v>
      </c>
      <c r="I57" s="43">
        <v>122000</v>
      </c>
      <c r="J57" s="43">
        <v>0</v>
      </c>
      <c r="K57" s="43">
        <v>72500</v>
      </c>
      <c r="L57" s="43">
        <v>16800</v>
      </c>
      <c r="M57" s="43">
        <v>31800</v>
      </c>
      <c r="N57" s="43">
        <v>84400</v>
      </c>
      <c r="O57" s="43">
        <v>132500</v>
      </c>
      <c r="P57" s="72"/>
      <c r="Q57" s="43">
        <f t="shared" si="18"/>
        <v>151500</v>
      </c>
      <c r="R57" s="83">
        <f t="shared" si="19"/>
        <v>-0.29526361327416339</v>
      </c>
      <c r="S57" s="84"/>
      <c r="T57" s="43">
        <f t="shared" si="20"/>
        <v>214200</v>
      </c>
      <c r="U57" s="45">
        <f t="shared" si="21"/>
        <v>0.6046386192017259</v>
      </c>
      <c r="V57" s="49"/>
      <c r="W57" s="43">
        <f t="shared" si="22"/>
        <v>89300</v>
      </c>
      <c r="X57" s="45">
        <f t="shared" si="23"/>
        <v>-0.52643078359000461</v>
      </c>
      <c r="Y57" s="85"/>
      <c r="Z57" s="43">
        <f t="shared" si="24"/>
        <v>248700</v>
      </c>
      <c r="AA57" s="45">
        <f t="shared" si="25"/>
        <v>0.10643977310643971</v>
      </c>
      <c r="AB57" s="49"/>
      <c r="AC57" s="43">
        <f t="shared" si="26"/>
        <v>703700</v>
      </c>
      <c r="AD57" s="45">
        <f t="shared" si="27"/>
        <v>-7.6272799469680574E-2</v>
      </c>
    </row>
    <row r="58" spans="1:30" ht="15" hidden="1" customHeight="1" outlineLevel="1" x14ac:dyDescent="0.2">
      <c r="A58" s="11"/>
      <c r="B58" s="42" t="s">
        <v>101</v>
      </c>
      <c r="C58" s="76"/>
      <c r="D58" s="43">
        <v>42500</v>
      </c>
      <c r="E58" s="43">
        <v>47200</v>
      </c>
      <c r="F58" s="43">
        <v>44100</v>
      </c>
      <c r="G58" s="43">
        <v>60300</v>
      </c>
      <c r="H58" s="43">
        <v>39800</v>
      </c>
      <c r="I58" s="43">
        <v>32200</v>
      </c>
      <c r="J58" s="43">
        <v>39300</v>
      </c>
      <c r="K58" s="43">
        <v>0</v>
      </c>
      <c r="L58" s="43">
        <v>35700</v>
      </c>
      <c r="M58" s="43">
        <v>41600</v>
      </c>
      <c r="N58" s="43">
        <v>15100</v>
      </c>
      <c r="O58" s="43">
        <v>40000</v>
      </c>
      <c r="P58" s="72"/>
      <c r="Q58" s="43">
        <f t="shared" si="18"/>
        <v>133800</v>
      </c>
      <c r="R58" s="83">
        <f t="shared" si="19"/>
        <v>0.96883415000220729</v>
      </c>
      <c r="S58" s="84"/>
      <c r="T58" s="43">
        <f t="shared" si="20"/>
        <v>132300</v>
      </c>
      <c r="U58" s="45">
        <f t="shared" si="21"/>
        <v>0.52933832709113604</v>
      </c>
      <c r="V58" s="49"/>
      <c r="W58" s="43">
        <f t="shared" si="22"/>
        <v>75000</v>
      </c>
      <c r="X58" s="45">
        <f t="shared" si="23"/>
        <v>-0.4462165514797094</v>
      </c>
      <c r="Y58" s="85"/>
      <c r="Z58" s="43">
        <f t="shared" si="24"/>
        <v>96700</v>
      </c>
      <c r="AA58" s="45">
        <f t="shared" si="25"/>
        <v>8.2345567084158855E-2</v>
      </c>
      <c r="AB58" s="49"/>
      <c r="AC58" s="43">
        <f t="shared" si="26"/>
        <v>437800</v>
      </c>
      <c r="AD58" s="45">
        <f t="shared" si="27"/>
        <v>0.15440800333296423</v>
      </c>
    </row>
    <row r="59" spans="1:30" ht="15" hidden="1" customHeight="1" outlineLevel="1" x14ac:dyDescent="0.2">
      <c r="A59" s="11"/>
      <c r="B59" s="42" t="s">
        <v>102</v>
      </c>
      <c r="C59" s="76"/>
      <c r="D59" s="43">
        <v>40100</v>
      </c>
      <c r="E59" s="43">
        <v>13700</v>
      </c>
      <c r="F59" s="43">
        <v>36800</v>
      </c>
      <c r="G59" s="43">
        <v>0</v>
      </c>
      <c r="H59" s="43">
        <v>32100</v>
      </c>
      <c r="I59" s="43">
        <v>17500</v>
      </c>
      <c r="J59" s="43">
        <v>73300</v>
      </c>
      <c r="K59" s="43">
        <v>24300</v>
      </c>
      <c r="L59" s="43">
        <v>60900</v>
      </c>
      <c r="M59" s="43">
        <v>127800</v>
      </c>
      <c r="N59" s="43">
        <v>53200</v>
      </c>
      <c r="O59" s="43">
        <v>0</v>
      </c>
      <c r="P59" s="72"/>
      <c r="Q59" s="43">
        <f t="shared" si="18"/>
        <v>90600</v>
      </c>
      <c r="R59" s="83">
        <f t="shared" si="19"/>
        <v>0.58430385059280243</v>
      </c>
      <c r="S59" s="84"/>
      <c r="T59" s="43">
        <f t="shared" si="20"/>
        <v>49600</v>
      </c>
      <c r="U59" s="45">
        <f t="shared" si="21"/>
        <v>-0.36610178156071871</v>
      </c>
      <c r="V59" s="49"/>
      <c r="W59" s="43">
        <f t="shared" si="22"/>
        <v>158500</v>
      </c>
      <c r="X59" s="45">
        <f t="shared" si="23"/>
        <v>0.18235052776845317</v>
      </c>
      <c r="Y59" s="85"/>
      <c r="Z59" s="43">
        <f t="shared" si="24"/>
        <v>181000</v>
      </c>
      <c r="AA59" s="45">
        <f t="shared" si="25"/>
        <v>1.2801713277903755</v>
      </c>
      <c r="AB59" s="49"/>
      <c r="AC59" s="43">
        <f t="shared" si="26"/>
        <v>479700</v>
      </c>
      <c r="AD59" s="45">
        <f t="shared" si="27"/>
        <v>0.37502257307225961</v>
      </c>
    </row>
    <row r="60" spans="1:30" ht="15" hidden="1" customHeight="1" outlineLevel="1" x14ac:dyDescent="0.2">
      <c r="A60" s="11"/>
      <c r="B60" s="42" t="s">
        <v>103</v>
      </c>
      <c r="C60" s="76"/>
      <c r="D60" s="43">
        <v>56500</v>
      </c>
      <c r="E60" s="43">
        <v>20200</v>
      </c>
      <c r="F60" s="43">
        <v>156000</v>
      </c>
      <c r="G60" s="43">
        <v>60800</v>
      </c>
      <c r="H60" s="43">
        <v>84700</v>
      </c>
      <c r="I60" s="43">
        <v>67900</v>
      </c>
      <c r="J60" s="43">
        <v>58600</v>
      </c>
      <c r="K60" s="43">
        <v>51900</v>
      </c>
      <c r="L60" s="43">
        <v>123400</v>
      </c>
      <c r="M60" s="43">
        <v>144100</v>
      </c>
      <c r="N60" s="43">
        <v>71500</v>
      </c>
      <c r="O60" s="43">
        <v>132800</v>
      </c>
      <c r="P60" s="72"/>
      <c r="Q60" s="43">
        <f t="shared" si="18"/>
        <v>232700</v>
      </c>
      <c r="R60" s="83">
        <f t="shared" si="19"/>
        <v>0.26001732726878934</v>
      </c>
      <c r="S60" s="84"/>
      <c r="T60" s="43">
        <f t="shared" si="20"/>
        <v>213400</v>
      </c>
      <c r="U60" s="45">
        <f t="shared" si="21"/>
        <v>-0.24855450620805253</v>
      </c>
      <c r="V60" s="49"/>
      <c r="W60" s="43">
        <f t="shared" si="22"/>
        <v>233900</v>
      </c>
      <c r="X60" s="45">
        <f t="shared" si="23"/>
        <v>-0.38429545394719522</v>
      </c>
      <c r="Y60" s="85"/>
      <c r="Z60" s="43">
        <f t="shared" si="24"/>
        <v>348400</v>
      </c>
      <c r="AA60" s="45">
        <f t="shared" si="25"/>
        <v>7.8273895187073173E-2</v>
      </c>
      <c r="AB60" s="49"/>
      <c r="AC60" s="43">
        <f t="shared" si="26"/>
        <v>1028400</v>
      </c>
      <c r="AD60" s="45">
        <f t="shared" si="27"/>
        <v>-0.12227471162832382</v>
      </c>
    </row>
    <row r="61" spans="1:30" ht="15" hidden="1" customHeight="1" outlineLevel="1" x14ac:dyDescent="0.2">
      <c r="A61" s="11"/>
      <c r="B61" s="42" t="s">
        <v>104</v>
      </c>
      <c r="C61" s="76"/>
      <c r="D61" s="43">
        <v>0</v>
      </c>
      <c r="E61" s="43">
        <v>73600</v>
      </c>
      <c r="F61" s="43">
        <v>119000</v>
      </c>
      <c r="G61" s="43">
        <v>0</v>
      </c>
      <c r="H61" s="43">
        <v>35400</v>
      </c>
      <c r="I61" s="43">
        <v>38900</v>
      </c>
      <c r="J61" s="43">
        <v>34400</v>
      </c>
      <c r="K61" s="43">
        <v>129600</v>
      </c>
      <c r="L61" s="43">
        <v>51700</v>
      </c>
      <c r="M61" s="43">
        <v>37900</v>
      </c>
      <c r="N61" s="43">
        <v>152700</v>
      </c>
      <c r="O61" s="43">
        <v>65400</v>
      </c>
      <c r="P61" s="72"/>
      <c r="Q61" s="43">
        <f t="shared" si="18"/>
        <v>192600</v>
      </c>
      <c r="R61" s="83">
        <f t="shared" si="19"/>
        <v>0.3239297203662459</v>
      </c>
      <c r="S61" s="84"/>
      <c r="T61" s="43">
        <f t="shared" si="20"/>
        <v>74300</v>
      </c>
      <c r="U61" s="45">
        <f t="shared" si="21"/>
        <v>-0.69816256972119639</v>
      </c>
      <c r="V61" s="49"/>
      <c r="W61" s="43">
        <f t="shared" si="22"/>
        <v>215700</v>
      </c>
      <c r="X61" s="45">
        <f t="shared" si="23"/>
        <v>-0.13173688850245746</v>
      </c>
      <c r="Y61" s="85"/>
      <c r="Z61" s="43">
        <f t="shared" si="24"/>
        <v>256000</v>
      </c>
      <c r="AA61" s="45">
        <f t="shared" si="25"/>
        <v>1.4348950902623221</v>
      </c>
      <c r="AB61" s="49"/>
      <c r="AC61" s="43">
        <f t="shared" si="26"/>
        <v>738600</v>
      </c>
      <c r="AD61" s="45">
        <f t="shared" si="27"/>
        <v>-8.8566827697262873E-3</v>
      </c>
    </row>
    <row r="62" spans="1:30" ht="15" hidden="1" customHeight="1" outlineLevel="1" x14ac:dyDescent="0.2">
      <c r="A62" s="11"/>
      <c r="B62" s="42" t="s">
        <v>105</v>
      </c>
      <c r="C62" s="76"/>
      <c r="D62" s="43">
        <v>12100</v>
      </c>
      <c r="E62" s="43">
        <v>12800</v>
      </c>
      <c r="F62" s="43">
        <v>84600</v>
      </c>
      <c r="G62" s="43">
        <v>41200</v>
      </c>
      <c r="H62" s="43">
        <v>108200</v>
      </c>
      <c r="I62" s="43">
        <v>47700</v>
      </c>
      <c r="J62" s="43">
        <v>65500</v>
      </c>
      <c r="K62" s="43">
        <v>0</v>
      </c>
      <c r="L62" s="43">
        <v>139300</v>
      </c>
      <c r="M62" s="43">
        <v>70300</v>
      </c>
      <c r="N62" s="43">
        <v>46700</v>
      </c>
      <c r="O62" s="43">
        <v>36600</v>
      </c>
      <c r="P62" s="72"/>
      <c r="Q62" s="43">
        <f t="shared" si="18"/>
        <v>109500</v>
      </c>
      <c r="R62" s="83">
        <f t="shared" si="19"/>
        <v>-0.44867379614524805</v>
      </c>
      <c r="S62" s="84"/>
      <c r="T62" s="43">
        <f t="shared" si="20"/>
        <v>197100</v>
      </c>
      <c r="U62" s="45">
        <f t="shared" si="21"/>
        <v>0.12550107924761034</v>
      </c>
      <c r="V62" s="49"/>
      <c r="W62" s="43">
        <f t="shared" si="22"/>
        <v>204800</v>
      </c>
      <c r="X62" s="45">
        <f t="shared" si="23"/>
        <v>0.58420743216064852</v>
      </c>
      <c r="Y62" s="85"/>
      <c r="Z62" s="43">
        <f t="shared" si="24"/>
        <v>153600</v>
      </c>
      <c r="AA62" s="45">
        <f t="shared" si="25"/>
        <v>0.38314828322122274</v>
      </c>
      <c r="AB62" s="49"/>
      <c r="AC62" s="43">
        <f t="shared" si="26"/>
        <v>665000</v>
      </c>
      <c r="AD62" s="45">
        <f t="shared" si="27"/>
        <v>8.2954299328568348E-2</v>
      </c>
    </row>
    <row r="63" spans="1:30" ht="15" hidden="1" customHeight="1" outlineLevel="1" x14ac:dyDescent="0.2">
      <c r="A63" s="11"/>
      <c r="B63" s="42" t="s">
        <v>106</v>
      </c>
      <c r="C63" s="76"/>
      <c r="D63" s="43">
        <v>61300</v>
      </c>
      <c r="E63" s="43">
        <v>107000</v>
      </c>
      <c r="F63" s="43">
        <v>132300</v>
      </c>
      <c r="G63" s="43">
        <v>238900</v>
      </c>
      <c r="H63" s="43">
        <v>95800</v>
      </c>
      <c r="I63" s="43">
        <v>37800</v>
      </c>
      <c r="J63" s="43">
        <v>139700</v>
      </c>
      <c r="K63" s="43">
        <v>152500</v>
      </c>
      <c r="L63" s="43">
        <v>121700</v>
      </c>
      <c r="M63" s="43">
        <v>98400</v>
      </c>
      <c r="N63" s="43">
        <v>163100</v>
      </c>
      <c r="O63" s="43">
        <v>275600</v>
      </c>
      <c r="P63" s="72"/>
      <c r="Q63" s="43">
        <f t="shared" si="18"/>
        <v>300600</v>
      </c>
      <c r="R63" s="83">
        <f t="shared" si="19"/>
        <v>-0.20001916121769536</v>
      </c>
      <c r="S63" s="84"/>
      <c r="T63" s="43">
        <f t="shared" si="20"/>
        <v>372500</v>
      </c>
      <c r="U63" s="45">
        <f t="shared" si="21"/>
        <v>0.77353082610827828</v>
      </c>
      <c r="V63" s="49"/>
      <c r="W63" s="43">
        <f t="shared" si="22"/>
        <v>413900</v>
      </c>
      <c r="X63" s="45">
        <f t="shared" si="23"/>
        <v>1.593845961020242</v>
      </c>
      <c r="Y63" s="85"/>
      <c r="Z63" s="43">
        <f t="shared" si="24"/>
        <v>537100</v>
      </c>
      <c r="AA63" s="45">
        <f t="shared" si="25"/>
        <v>0.38518157458342683</v>
      </c>
      <c r="AB63" s="49"/>
      <c r="AC63" s="43">
        <f t="shared" si="26"/>
        <v>1624100</v>
      </c>
      <c r="AD63" s="45">
        <f t="shared" si="27"/>
        <v>0.43331312345061246</v>
      </c>
    </row>
    <row r="64" spans="1:30" ht="15" hidden="1" customHeight="1" outlineLevel="1" x14ac:dyDescent="0.2">
      <c r="A64" s="11"/>
      <c r="B64" s="42" t="s">
        <v>107</v>
      </c>
      <c r="C64" s="76"/>
      <c r="D64" s="43">
        <v>36000</v>
      </c>
      <c r="E64" s="43">
        <v>120600</v>
      </c>
      <c r="F64" s="43">
        <v>66100</v>
      </c>
      <c r="G64" s="43">
        <v>127300</v>
      </c>
      <c r="H64" s="43">
        <v>39800</v>
      </c>
      <c r="I64" s="43">
        <v>245100</v>
      </c>
      <c r="J64" s="43">
        <v>106500</v>
      </c>
      <c r="K64" s="43">
        <v>36700</v>
      </c>
      <c r="L64" s="43">
        <v>161500</v>
      </c>
      <c r="M64" s="43">
        <v>83200</v>
      </c>
      <c r="N64" s="43">
        <v>160300</v>
      </c>
      <c r="O64" s="43">
        <v>72500</v>
      </c>
      <c r="P64" s="72"/>
      <c r="Q64" s="43">
        <f t="shared" si="18"/>
        <v>222700</v>
      </c>
      <c r="R64" s="83">
        <f t="shared" si="19"/>
        <v>-0.27418618900491476</v>
      </c>
      <c r="S64" s="84"/>
      <c r="T64" s="43">
        <f t="shared" si="20"/>
        <v>412200</v>
      </c>
      <c r="U64" s="45">
        <f t="shared" si="21"/>
        <v>0.78682896379525591</v>
      </c>
      <c r="V64" s="49"/>
      <c r="W64" s="43">
        <f t="shared" si="22"/>
        <v>304700</v>
      </c>
      <c r="X64" s="45">
        <f t="shared" si="23"/>
        <v>-0.33643880842093343</v>
      </c>
      <c r="Y64" s="85"/>
      <c r="Z64" s="43">
        <f t="shared" si="24"/>
        <v>316000</v>
      </c>
      <c r="AA64" s="45">
        <f t="shared" si="25"/>
        <v>7.4720266639458632E-2</v>
      </c>
      <c r="AB64" s="49"/>
      <c r="AC64" s="43">
        <f t="shared" si="26"/>
        <v>1255600</v>
      </c>
      <c r="AD64" s="45">
        <f t="shared" si="27"/>
        <v>-2.7220924512002864E-2</v>
      </c>
    </row>
    <row r="65" spans="1:30" ht="15" hidden="1" customHeight="1" outlineLevel="1" x14ac:dyDescent="0.2">
      <c r="A65" s="11"/>
      <c r="B65" s="42" t="s">
        <v>108</v>
      </c>
      <c r="C65" s="76"/>
      <c r="D65" s="43">
        <v>61500</v>
      </c>
      <c r="E65" s="43">
        <v>47700</v>
      </c>
      <c r="F65" s="43">
        <v>10800</v>
      </c>
      <c r="G65" s="43">
        <v>25700</v>
      </c>
      <c r="H65" s="43">
        <v>53200</v>
      </c>
      <c r="I65" s="43">
        <v>5500</v>
      </c>
      <c r="J65" s="43">
        <v>36900</v>
      </c>
      <c r="K65" s="43">
        <v>75700</v>
      </c>
      <c r="L65" s="43">
        <v>16400</v>
      </c>
      <c r="M65" s="43">
        <v>62000</v>
      </c>
      <c r="N65" s="43">
        <v>7300</v>
      </c>
      <c r="O65" s="43">
        <v>152400</v>
      </c>
      <c r="P65" s="72"/>
      <c r="Q65" s="43">
        <f t="shared" si="18"/>
        <v>120000</v>
      </c>
      <c r="R65" s="83">
        <f t="shared" si="19"/>
        <v>0.29840620638166659</v>
      </c>
      <c r="S65" s="84"/>
      <c r="T65" s="43">
        <f t="shared" si="20"/>
        <v>84400</v>
      </c>
      <c r="U65" s="45">
        <f t="shared" si="21"/>
        <v>-0.19101295912890115</v>
      </c>
      <c r="V65" s="49"/>
      <c r="W65" s="43">
        <f t="shared" si="22"/>
        <v>129000</v>
      </c>
      <c r="X65" s="45">
        <f t="shared" si="23"/>
        <v>0.54770903070222787</v>
      </c>
      <c r="Y65" s="85"/>
      <c r="Z65" s="43">
        <f t="shared" si="24"/>
        <v>221700</v>
      </c>
      <c r="AA65" s="45">
        <f t="shared" si="25"/>
        <v>0.38373965472044347</v>
      </c>
      <c r="AB65" s="49"/>
      <c r="AC65" s="43">
        <f t="shared" si="26"/>
        <v>555100</v>
      </c>
      <c r="AD65" s="45">
        <f t="shared" si="27"/>
        <v>0.26068550768084742</v>
      </c>
    </row>
    <row r="66" spans="1:30" ht="15" hidden="1" customHeight="1" outlineLevel="1" x14ac:dyDescent="0.2">
      <c r="A66" s="11"/>
      <c r="B66" s="42" t="s">
        <v>109</v>
      </c>
      <c r="C66" s="76"/>
      <c r="D66" s="43">
        <v>106200</v>
      </c>
      <c r="E66" s="43">
        <v>105800</v>
      </c>
      <c r="F66" s="43">
        <v>241000</v>
      </c>
      <c r="G66" s="43">
        <v>55100</v>
      </c>
      <c r="H66" s="43">
        <v>70700</v>
      </c>
      <c r="I66" s="43">
        <v>54200</v>
      </c>
      <c r="J66" s="43">
        <v>115000</v>
      </c>
      <c r="K66" s="43">
        <v>143600</v>
      </c>
      <c r="L66" s="43">
        <v>158400</v>
      </c>
      <c r="M66" s="43">
        <v>181200</v>
      </c>
      <c r="N66" s="43">
        <v>186700</v>
      </c>
      <c r="O66" s="43">
        <v>129400</v>
      </c>
      <c r="P66" s="72"/>
      <c r="Q66" s="43">
        <f t="shared" si="18"/>
        <v>453000</v>
      </c>
      <c r="R66" s="83">
        <f t="shared" si="19"/>
        <v>0.85307905652504723</v>
      </c>
      <c r="S66" s="84"/>
      <c r="T66" s="43">
        <f t="shared" si="20"/>
        <v>180000</v>
      </c>
      <c r="U66" s="45">
        <f t="shared" si="21"/>
        <v>-0.45720023883189487</v>
      </c>
      <c r="V66" s="49"/>
      <c r="W66" s="43">
        <f t="shared" si="22"/>
        <v>417000</v>
      </c>
      <c r="X66" s="45">
        <f t="shared" si="23"/>
        <v>0.57387592422749867</v>
      </c>
      <c r="Y66" s="85"/>
      <c r="Z66" s="43">
        <f t="shared" si="24"/>
        <v>497300</v>
      </c>
      <c r="AA66" s="45">
        <f t="shared" si="25"/>
        <v>1.1997514055318903</v>
      </c>
      <c r="AB66" s="49"/>
      <c r="AC66" s="43">
        <f t="shared" si="26"/>
        <v>1547300</v>
      </c>
      <c r="AD66" s="45">
        <f t="shared" si="27"/>
        <v>0.45001283860653318</v>
      </c>
    </row>
    <row r="67" spans="1:30" ht="15" hidden="1" customHeight="1" outlineLevel="1" x14ac:dyDescent="0.2">
      <c r="A67" s="11"/>
      <c r="B67" s="42" t="s">
        <v>110</v>
      </c>
      <c r="C67" s="76"/>
      <c r="D67" s="43">
        <v>55000</v>
      </c>
      <c r="E67" s="43">
        <v>43000</v>
      </c>
      <c r="F67" s="43">
        <v>100900</v>
      </c>
      <c r="G67" s="43">
        <v>25900</v>
      </c>
      <c r="H67" s="43">
        <v>36600</v>
      </c>
      <c r="I67" s="43">
        <v>21600</v>
      </c>
      <c r="J67" s="43">
        <v>39600</v>
      </c>
      <c r="K67" s="43">
        <v>105500</v>
      </c>
      <c r="L67" s="43">
        <v>53600</v>
      </c>
      <c r="M67" s="43">
        <v>117300</v>
      </c>
      <c r="N67" s="43">
        <v>27000</v>
      </c>
      <c r="O67" s="43">
        <v>54000</v>
      </c>
      <c r="P67" s="72"/>
      <c r="Q67" s="43">
        <f t="shared" si="18"/>
        <v>198900</v>
      </c>
      <c r="R67" s="83">
        <f t="shared" si="19"/>
        <v>1.4264382960035134</v>
      </c>
      <c r="S67" s="84"/>
      <c r="T67" s="43">
        <f t="shared" si="20"/>
        <v>84100</v>
      </c>
      <c r="U67" s="45">
        <f t="shared" si="21"/>
        <v>-0.36145657752873828</v>
      </c>
      <c r="V67" s="49"/>
      <c r="W67" s="43">
        <f t="shared" si="22"/>
        <v>198700</v>
      </c>
      <c r="X67" s="45">
        <f t="shared" si="23"/>
        <v>0.15330814280822125</v>
      </c>
      <c r="Y67" s="85"/>
      <c r="Z67" s="43">
        <f t="shared" si="24"/>
        <v>198300</v>
      </c>
      <c r="AA67" s="45">
        <f t="shared" si="25"/>
        <v>-4.8893493337937799E-2</v>
      </c>
      <c r="AB67" s="49"/>
      <c r="AC67" s="43">
        <f t="shared" si="26"/>
        <v>680000</v>
      </c>
      <c r="AD67" s="45">
        <f t="shared" si="27"/>
        <v>0.14389722419880924</v>
      </c>
    </row>
    <row r="68" spans="1:30" s="20" customFormat="1" ht="15" hidden="1" customHeight="1" outlineLevel="1" x14ac:dyDescent="0.2">
      <c r="A68" s="86"/>
      <c r="B68" s="42" t="s">
        <v>111</v>
      </c>
      <c r="C68" s="78"/>
      <c r="D68" s="43">
        <v>39700</v>
      </c>
      <c r="E68" s="43">
        <v>86700</v>
      </c>
      <c r="F68" s="43">
        <v>73900</v>
      </c>
      <c r="G68" s="43">
        <v>13800</v>
      </c>
      <c r="H68" s="43">
        <v>17700</v>
      </c>
      <c r="I68" s="43">
        <v>143300</v>
      </c>
      <c r="J68" s="43">
        <v>68900</v>
      </c>
      <c r="K68" s="43">
        <v>49900</v>
      </c>
      <c r="L68" s="43">
        <v>3300</v>
      </c>
      <c r="M68" s="43">
        <v>61500</v>
      </c>
      <c r="N68" s="43">
        <v>133400</v>
      </c>
      <c r="O68" s="43">
        <v>139800</v>
      </c>
      <c r="P68" s="87"/>
      <c r="Q68" s="43">
        <f t="shared" si="18"/>
        <v>200300</v>
      </c>
      <c r="R68" s="83">
        <f t="shared" si="19"/>
        <v>0.37075360652596423</v>
      </c>
      <c r="S68" s="84"/>
      <c r="T68" s="43">
        <f t="shared" si="20"/>
        <v>174800</v>
      </c>
      <c r="U68" s="45">
        <f t="shared" si="21"/>
        <v>0.60090852474630907</v>
      </c>
      <c r="V68" s="49"/>
      <c r="W68" s="43">
        <f t="shared" si="22"/>
        <v>122100</v>
      </c>
      <c r="X68" s="45">
        <f t="shared" si="23"/>
        <v>6.9842020871119459E-2</v>
      </c>
      <c r="Y68" s="85"/>
      <c r="Z68" s="43">
        <f t="shared" si="24"/>
        <v>334700</v>
      </c>
      <c r="AA68" s="45">
        <f t="shared" si="25"/>
        <v>1.2179810871884587</v>
      </c>
      <c r="AB68" s="49"/>
      <c r="AC68" s="43">
        <f t="shared" si="26"/>
        <v>831900</v>
      </c>
      <c r="AD68" s="45">
        <f t="shared" si="27"/>
        <v>0.59875005765416733</v>
      </c>
    </row>
    <row r="69" spans="1:30" s="20" customFormat="1" ht="15" hidden="1" customHeight="1" outlineLevel="1" x14ac:dyDescent="0.2">
      <c r="A69" s="86"/>
      <c r="B69" s="42" t="s">
        <v>112</v>
      </c>
      <c r="C69" s="78"/>
      <c r="D69" s="43">
        <v>35200</v>
      </c>
      <c r="E69" s="43">
        <v>22600</v>
      </c>
      <c r="F69" s="43">
        <v>64900</v>
      </c>
      <c r="G69" s="43">
        <v>60600</v>
      </c>
      <c r="H69" s="43">
        <v>0</v>
      </c>
      <c r="I69" s="43">
        <v>86800</v>
      </c>
      <c r="J69" s="43">
        <v>35800</v>
      </c>
      <c r="K69" s="43">
        <v>77300</v>
      </c>
      <c r="L69" s="43">
        <v>39900</v>
      </c>
      <c r="M69" s="43">
        <v>80200</v>
      </c>
      <c r="N69" s="43">
        <v>25400</v>
      </c>
      <c r="O69" s="43">
        <v>97100</v>
      </c>
      <c r="P69" s="87"/>
      <c r="Q69" s="43">
        <f t="shared" si="18"/>
        <v>122700</v>
      </c>
      <c r="R69" s="83">
        <f t="shared" si="19"/>
        <v>0.34770001318044019</v>
      </c>
      <c r="S69" s="84"/>
      <c r="T69" s="43">
        <f t="shared" si="20"/>
        <v>147400</v>
      </c>
      <c r="U69" s="45">
        <f t="shared" si="21"/>
        <v>-0.15202558880719796</v>
      </c>
      <c r="V69" s="49"/>
      <c r="W69" s="43">
        <f t="shared" si="22"/>
        <v>153000</v>
      </c>
      <c r="X69" s="45">
        <f t="shared" si="23"/>
        <v>-0.20568171198953367</v>
      </c>
      <c r="Y69" s="85"/>
      <c r="Z69" s="43">
        <f t="shared" si="24"/>
        <v>202700</v>
      </c>
      <c r="AA69" s="45">
        <f t="shared" si="25"/>
        <v>0.32475867432634686</v>
      </c>
      <c r="AB69" s="49"/>
      <c r="AC69" s="43">
        <f t="shared" si="26"/>
        <v>625800</v>
      </c>
      <c r="AD69" s="45">
        <f t="shared" si="27"/>
        <v>2.5066462243057641E-2</v>
      </c>
    </row>
    <row r="70" spans="1:30" ht="15" hidden="1" customHeight="1" outlineLevel="1" x14ac:dyDescent="0.2">
      <c r="A70" s="11"/>
      <c r="B70" s="42" t="s">
        <v>113</v>
      </c>
      <c r="C70" s="76"/>
      <c r="D70" s="43">
        <v>13700</v>
      </c>
      <c r="E70" s="43">
        <v>15500</v>
      </c>
      <c r="F70" s="43">
        <v>201600</v>
      </c>
      <c r="G70" s="43">
        <v>30100</v>
      </c>
      <c r="H70" s="43">
        <v>40000</v>
      </c>
      <c r="I70" s="43">
        <v>116700</v>
      </c>
      <c r="J70" s="43">
        <v>88100</v>
      </c>
      <c r="K70" s="43">
        <v>17900</v>
      </c>
      <c r="L70" s="43">
        <v>206500</v>
      </c>
      <c r="M70" s="43">
        <v>91400</v>
      </c>
      <c r="N70" s="43">
        <v>0</v>
      </c>
      <c r="O70" s="43">
        <v>81100</v>
      </c>
      <c r="P70" s="72"/>
      <c r="Q70" s="43">
        <f t="shared" si="18"/>
        <v>230800</v>
      </c>
      <c r="R70" s="83">
        <f t="shared" si="19"/>
        <v>0.19772287349700823</v>
      </c>
      <c r="S70" s="84"/>
      <c r="T70" s="43">
        <f t="shared" si="20"/>
        <v>186800</v>
      </c>
      <c r="U70" s="45">
        <f t="shared" si="21"/>
        <v>-6.0239266704901095E-2</v>
      </c>
      <c r="V70" s="49"/>
      <c r="W70" s="43">
        <f t="shared" si="22"/>
        <v>312500</v>
      </c>
      <c r="X70" s="45">
        <f t="shared" si="23"/>
        <v>0.12380561938771484</v>
      </c>
      <c r="Y70" s="85"/>
      <c r="Z70" s="43">
        <f t="shared" si="24"/>
        <v>172500</v>
      </c>
      <c r="AA70" s="45">
        <f t="shared" si="25"/>
        <v>-0.17743158376607582</v>
      </c>
      <c r="AB70" s="49"/>
      <c r="AC70" s="43">
        <f t="shared" si="26"/>
        <v>902600</v>
      </c>
      <c r="AD70" s="45">
        <f t="shared" si="27"/>
        <v>2.6550886830327913E-2</v>
      </c>
    </row>
    <row r="71" spans="1:30" s="20" customFormat="1" ht="15" hidden="1" customHeight="1" outlineLevel="1" x14ac:dyDescent="0.2">
      <c r="A71" s="86"/>
      <c r="B71" s="42" t="s">
        <v>114</v>
      </c>
      <c r="C71" s="78"/>
      <c r="D71" s="43">
        <v>0</v>
      </c>
      <c r="E71" s="43">
        <v>21400</v>
      </c>
      <c r="F71" s="43">
        <v>121600</v>
      </c>
      <c r="G71" s="43">
        <v>78300</v>
      </c>
      <c r="H71" s="43">
        <v>51100</v>
      </c>
      <c r="I71" s="43">
        <v>119900</v>
      </c>
      <c r="J71" s="43">
        <v>72600</v>
      </c>
      <c r="K71" s="43">
        <v>65100</v>
      </c>
      <c r="L71" s="43">
        <v>84900</v>
      </c>
      <c r="M71" s="43">
        <v>26200</v>
      </c>
      <c r="N71" s="43">
        <v>115500</v>
      </c>
      <c r="O71" s="43">
        <v>62100</v>
      </c>
      <c r="P71" s="87"/>
      <c r="Q71" s="43">
        <f t="shared" si="18"/>
        <v>143000</v>
      </c>
      <c r="R71" s="83">
        <f t="shared" si="19"/>
        <v>-5.2879775340433421E-2</v>
      </c>
      <c r="S71" s="84"/>
      <c r="T71" s="43">
        <f t="shared" si="20"/>
        <v>249300</v>
      </c>
      <c r="U71" s="45">
        <f t="shared" si="21"/>
        <v>0.37646591134963225</v>
      </c>
      <c r="V71" s="49"/>
      <c r="W71" s="43">
        <f t="shared" si="22"/>
        <v>222600</v>
      </c>
      <c r="X71" s="45">
        <f t="shared" si="23"/>
        <v>0.98852977434742995</v>
      </c>
      <c r="Y71" s="85"/>
      <c r="Z71" s="43">
        <f t="shared" si="24"/>
        <v>203800</v>
      </c>
      <c r="AA71" s="45">
        <f t="shared" si="25"/>
        <v>-0.15426911505342877</v>
      </c>
      <c r="AB71" s="49"/>
      <c r="AC71" s="43">
        <f t="shared" si="26"/>
        <v>818700</v>
      </c>
      <c r="AD71" s="45">
        <f t="shared" si="27"/>
        <v>0.19515282102487963</v>
      </c>
    </row>
    <row r="72" spans="1:30" s="20" customFormat="1" ht="15" hidden="1" customHeight="1" outlineLevel="1" thickBot="1" x14ac:dyDescent="0.25">
      <c r="A72" s="86"/>
      <c r="B72" s="42" t="s">
        <v>115</v>
      </c>
      <c r="C72" s="78"/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87"/>
      <c r="Q72" s="43">
        <f t="shared" si="18"/>
        <v>0</v>
      </c>
      <c r="R72" s="101" t="s">
        <v>65</v>
      </c>
      <c r="S72" s="89"/>
      <c r="T72" s="43">
        <f t="shared" si="20"/>
        <v>0</v>
      </c>
      <c r="U72" s="101" t="s">
        <v>65</v>
      </c>
      <c r="V72" s="49"/>
      <c r="W72" s="43">
        <f t="shared" si="22"/>
        <v>0</v>
      </c>
      <c r="X72" s="101" t="s">
        <v>65</v>
      </c>
      <c r="Y72" s="85"/>
      <c r="Z72" s="47">
        <f t="shared" si="24"/>
        <v>0</v>
      </c>
      <c r="AA72" s="101" t="s">
        <v>65</v>
      </c>
      <c r="AB72" s="76"/>
      <c r="AC72" s="47">
        <f t="shared" si="26"/>
        <v>0</v>
      </c>
      <c r="AD72" s="101" t="s">
        <v>65</v>
      </c>
    </row>
    <row r="73" spans="1:30" ht="15" hidden="1" customHeight="1" outlineLevel="1" x14ac:dyDescent="0.2">
      <c r="B73" s="62" t="s">
        <v>62</v>
      </c>
      <c r="C73" s="76"/>
      <c r="D73" s="64">
        <f t="shared" ref="D73:O73" si="28">SUM(D42:D72)</f>
        <v>1282800</v>
      </c>
      <c r="E73" s="64">
        <f t="shared" si="28"/>
        <v>1602600</v>
      </c>
      <c r="F73" s="64">
        <f t="shared" si="28"/>
        <v>2959400</v>
      </c>
      <c r="G73" s="64">
        <f t="shared" si="28"/>
        <v>1471300</v>
      </c>
      <c r="H73" s="64">
        <f t="shared" si="28"/>
        <v>1615200</v>
      </c>
      <c r="I73" s="64">
        <f t="shared" si="28"/>
        <v>2546000</v>
      </c>
      <c r="J73" s="64">
        <f t="shared" si="28"/>
        <v>1776500</v>
      </c>
      <c r="K73" s="64">
        <f t="shared" si="28"/>
        <v>1856200</v>
      </c>
      <c r="L73" s="64">
        <f t="shared" si="28"/>
        <v>2493700</v>
      </c>
      <c r="M73" s="64">
        <f t="shared" si="28"/>
        <v>2169600</v>
      </c>
      <c r="N73" s="64">
        <f t="shared" si="28"/>
        <v>2640600</v>
      </c>
      <c r="O73" s="64">
        <f t="shared" si="28"/>
        <v>2990900</v>
      </c>
      <c r="P73" s="75"/>
      <c r="Q73" s="64">
        <f>SUM(Q42:Q72)</f>
        <v>5844800</v>
      </c>
      <c r="R73" s="94">
        <f>IFERROR(Q73/Q108-1,0)</f>
        <v>0.11173119112806251</v>
      </c>
      <c r="S73" s="95"/>
      <c r="T73" s="64">
        <f>SUM(T42:T72)</f>
        <v>5632500</v>
      </c>
      <c r="U73" s="65">
        <f>IFERROR(T73/T108-1,0)</f>
        <v>5.0043595684838182E-2</v>
      </c>
      <c r="V73" s="49"/>
      <c r="W73" s="64">
        <f>SUM(W42:W72)</f>
        <v>6126400</v>
      </c>
      <c r="X73" s="65">
        <f>IFERROR(W73/W108-1,0)</f>
        <v>0.11706988688536901</v>
      </c>
      <c r="Y73" s="96"/>
      <c r="Z73" s="64">
        <f>SUM(Z42:Z72)</f>
        <v>7801100</v>
      </c>
      <c r="AA73" s="65">
        <f>IFERROR(Z73/Z108-1,0)</f>
        <v>0.41630088591652892</v>
      </c>
      <c r="AB73" s="49"/>
      <c r="AC73" s="64">
        <f>SUM(AC42:AC72)</f>
        <v>25404800</v>
      </c>
      <c r="AD73" s="65">
        <f>IFERROR(AC73/AC108-1,0)</f>
        <v>0.17539295817252221</v>
      </c>
    </row>
    <row r="74" spans="1:30" ht="24.95" customHeight="1" collapsed="1" x14ac:dyDescent="0.2"/>
    <row r="75" spans="1:30" ht="15" customHeight="1" x14ac:dyDescent="0.2">
      <c r="A75" s="30">
        <v>2020</v>
      </c>
      <c r="B75" s="32" t="s">
        <v>13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80"/>
      <c r="Q75" s="145" t="s">
        <v>66</v>
      </c>
      <c r="R75" s="145"/>
      <c r="S75" s="80"/>
      <c r="T75" s="145" t="s">
        <v>80</v>
      </c>
      <c r="U75" s="145"/>
      <c r="W75" s="145" t="s">
        <v>81</v>
      </c>
      <c r="X75" s="145"/>
      <c r="Y75" s="80"/>
      <c r="Z75" s="145" t="s">
        <v>82</v>
      </c>
      <c r="AA75" s="145"/>
      <c r="AC75" s="145" t="s">
        <v>67</v>
      </c>
      <c r="AD75" s="145"/>
    </row>
    <row r="76" spans="1:30" ht="15" hidden="1" customHeight="1" outlineLevel="1" x14ac:dyDescent="0.2">
      <c r="B76" s="37" t="s">
        <v>84</v>
      </c>
      <c r="D76" s="39">
        <v>43831</v>
      </c>
      <c r="E76" s="39">
        <f>EOMONTH(D76,0)+1</f>
        <v>43862</v>
      </c>
      <c r="F76" s="39">
        <f t="shared" ref="F76:O76" si="29">EOMONTH(E76,0)+1</f>
        <v>43891</v>
      </c>
      <c r="G76" s="39">
        <f t="shared" si="29"/>
        <v>43922</v>
      </c>
      <c r="H76" s="39">
        <f t="shared" si="29"/>
        <v>43952</v>
      </c>
      <c r="I76" s="39">
        <f t="shared" si="29"/>
        <v>43983</v>
      </c>
      <c r="J76" s="39">
        <f t="shared" si="29"/>
        <v>44013</v>
      </c>
      <c r="K76" s="39">
        <f t="shared" si="29"/>
        <v>44044</v>
      </c>
      <c r="L76" s="39">
        <f t="shared" si="29"/>
        <v>44075</v>
      </c>
      <c r="M76" s="39">
        <f t="shared" si="29"/>
        <v>44105</v>
      </c>
      <c r="N76" s="39">
        <f t="shared" si="29"/>
        <v>44136</v>
      </c>
      <c r="O76" s="39">
        <f t="shared" si="29"/>
        <v>44166</v>
      </c>
      <c r="P76" s="81"/>
      <c r="Q76" s="39" t="s">
        <v>41</v>
      </c>
      <c r="R76" s="39" t="s">
        <v>76</v>
      </c>
      <c r="S76" s="82"/>
      <c r="T76" s="39" t="s">
        <v>41</v>
      </c>
      <c r="U76" s="39" t="s">
        <v>76</v>
      </c>
      <c r="W76" s="39" t="s">
        <v>41</v>
      </c>
      <c r="X76" s="39" t="s">
        <v>76</v>
      </c>
      <c r="Y76" s="82"/>
      <c r="Z76" s="39" t="s">
        <v>41</v>
      </c>
      <c r="AA76" s="39" t="s">
        <v>76</v>
      </c>
      <c r="AC76" s="39" t="s">
        <v>41</v>
      </c>
      <c r="AD76" s="39" t="s">
        <v>76</v>
      </c>
    </row>
    <row r="77" spans="1:30" ht="15" hidden="1" customHeight="1" outlineLevel="1" x14ac:dyDescent="0.2">
      <c r="A77" s="11"/>
      <c r="B77" s="42" t="s">
        <v>85</v>
      </c>
      <c r="C77" s="76"/>
      <c r="D77" s="43">
        <v>104733</v>
      </c>
      <c r="E77" s="43">
        <v>95580</v>
      </c>
      <c r="F77" s="43">
        <v>84969</v>
      </c>
      <c r="G77" s="43">
        <v>73629</v>
      </c>
      <c r="H77" s="43">
        <v>92340</v>
      </c>
      <c r="I77" s="43">
        <v>75006</v>
      </c>
      <c r="J77" s="43">
        <v>57024</v>
      </c>
      <c r="K77" s="43">
        <v>45441</v>
      </c>
      <c r="L77" s="43">
        <v>62532</v>
      </c>
      <c r="M77" s="43">
        <v>47304</v>
      </c>
      <c r="N77" s="43">
        <v>58239</v>
      </c>
      <c r="O77" s="43">
        <v>179253</v>
      </c>
      <c r="P77" s="72"/>
      <c r="Q77" s="43">
        <f>SUM(D77:F77)</f>
        <v>285282</v>
      </c>
      <c r="R77" s="83">
        <f>IFERROR(Q77/Q112-1,0)</f>
        <v>0</v>
      </c>
      <c r="S77" s="84"/>
      <c r="T77" s="43">
        <f>SUM(G77:I77)</f>
        <v>240975</v>
      </c>
      <c r="U77" s="45">
        <f>IFERROR(T77/T112-1,0)</f>
        <v>0</v>
      </c>
      <c r="V77" s="49"/>
      <c r="W77" s="43">
        <f>SUM(J77:L77)</f>
        <v>164997</v>
      </c>
      <c r="X77" s="45">
        <f>IFERROR(W77/W112-1,0)</f>
        <v>0</v>
      </c>
      <c r="Y77" s="85"/>
      <c r="Z77" s="43">
        <f>SUM(M77:O77)</f>
        <v>284796</v>
      </c>
      <c r="AA77" s="45">
        <f>IFERROR(Z77/Z112-1,0)</f>
        <v>0</v>
      </c>
      <c r="AB77" s="49"/>
      <c r="AC77" s="43">
        <f>Q77+T77+W77+Z77</f>
        <v>976050</v>
      </c>
      <c r="AD77" s="45">
        <f>IFERROR(AC77/AC112-1,0)</f>
        <v>0</v>
      </c>
    </row>
    <row r="78" spans="1:30" ht="15" hidden="1" customHeight="1" outlineLevel="1" x14ac:dyDescent="0.2">
      <c r="A78" s="11"/>
      <c r="B78" s="42" t="s">
        <v>86</v>
      </c>
      <c r="C78" s="76"/>
      <c r="D78" s="43">
        <v>0</v>
      </c>
      <c r="E78" s="43">
        <v>24219</v>
      </c>
      <c r="F78" s="43">
        <v>194562</v>
      </c>
      <c r="G78" s="43">
        <v>25677</v>
      </c>
      <c r="H78" s="43">
        <v>52002</v>
      </c>
      <c r="I78" s="43">
        <v>37908</v>
      </c>
      <c r="J78" s="43">
        <v>21870</v>
      </c>
      <c r="K78" s="43">
        <v>10935</v>
      </c>
      <c r="L78" s="43">
        <v>77517</v>
      </c>
      <c r="M78" s="43">
        <v>25758</v>
      </c>
      <c r="N78" s="43">
        <v>69660</v>
      </c>
      <c r="O78" s="43">
        <v>109269</v>
      </c>
      <c r="P78" s="72"/>
      <c r="Q78" s="43">
        <f t="shared" ref="Q78:Q107" si="30">SUM(D78:F78)</f>
        <v>218781</v>
      </c>
      <c r="R78" s="83">
        <f t="shared" ref="R78:R106" si="31">IFERROR(Q78/Q113-1,0)</f>
        <v>0</v>
      </c>
      <c r="S78" s="84"/>
      <c r="T78" s="43">
        <f t="shared" ref="T78:T106" si="32">SUM(G78:I78)</f>
        <v>115587</v>
      </c>
      <c r="U78" s="45">
        <f t="shared" ref="U78:U106" si="33">IFERROR(T78/T113-1,0)</f>
        <v>0</v>
      </c>
      <c r="V78" s="49"/>
      <c r="W78" s="43">
        <f t="shared" ref="W78:W106" si="34">SUM(J78:L78)</f>
        <v>110322</v>
      </c>
      <c r="X78" s="45">
        <f t="shared" ref="X78:X106" si="35">IFERROR(W78/W113-1,0)</f>
        <v>0</v>
      </c>
      <c r="Y78" s="85"/>
      <c r="Z78" s="43">
        <f t="shared" ref="Z78:Z106" si="36">SUM(M78:O78)</f>
        <v>204687</v>
      </c>
      <c r="AA78" s="45">
        <f t="shared" ref="AA78:AA106" si="37">IFERROR(Z78/Z113-1,0)</f>
        <v>0</v>
      </c>
      <c r="AB78" s="49"/>
      <c r="AC78" s="43">
        <f t="shared" ref="AC78:AC107" si="38">Q78+T78+W78+Z78</f>
        <v>649377</v>
      </c>
      <c r="AD78" s="45">
        <f t="shared" ref="AD78:AD106" si="39">IFERROR(AC78/AC113-1,0)</f>
        <v>0</v>
      </c>
    </row>
    <row r="79" spans="1:30" ht="15" hidden="1" customHeight="1" outlineLevel="1" x14ac:dyDescent="0.2">
      <c r="A79" s="11"/>
      <c r="B79" s="42" t="s">
        <v>87</v>
      </c>
      <c r="C79" s="76"/>
      <c r="D79" s="43">
        <v>26973</v>
      </c>
      <c r="E79" s="43">
        <v>9639</v>
      </c>
      <c r="F79" s="43">
        <v>68769</v>
      </c>
      <c r="G79" s="43">
        <v>59778</v>
      </c>
      <c r="H79" s="43">
        <v>78489</v>
      </c>
      <c r="I79" s="43">
        <v>51921</v>
      </c>
      <c r="J79" s="43">
        <v>52569</v>
      </c>
      <c r="K79" s="43">
        <v>55323</v>
      </c>
      <c r="L79" s="43">
        <v>53136</v>
      </c>
      <c r="M79" s="43">
        <v>35802</v>
      </c>
      <c r="N79" s="43">
        <v>0</v>
      </c>
      <c r="O79" s="43">
        <v>89748</v>
      </c>
      <c r="P79" s="72"/>
      <c r="Q79" s="43">
        <f t="shared" si="30"/>
        <v>105381</v>
      </c>
      <c r="R79" s="83">
        <f t="shared" si="31"/>
        <v>0</v>
      </c>
      <c r="S79" s="84"/>
      <c r="T79" s="43">
        <f t="shared" si="32"/>
        <v>190188</v>
      </c>
      <c r="U79" s="45">
        <f t="shared" si="33"/>
        <v>0</v>
      </c>
      <c r="V79" s="49"/>
      <c r="W79" s="43">
        <f t="shared" si="34"/>
        <v>161028</v>
      </c>
      <c r="X79" s="45">
        <f t="shared" si="35"/>
        <v>0</v>
      </c>
      <c r="Y79" s="85"/>
      <c r="Z79" s="43">
        <f t="shared" si="36"/>
        <v>125550</v>
      </c>
      <c r="AA79" s="45">
        <f t="shared" si="37"/>
        <v>0</v>
      </c>
      <c r="AB79" s="49"/>
      <c r="AC79" s="43">
        <f t="shared" si="38"/>
        <v>582147</v>
      </c>
      <c r="AD79" s="45">
        <f t="shared" si="39"/>
        <v>0</v>
      </c>
    </row>
    <row r="80" spans="1:30" ht="15" hidden="1" customHeight="1" outlineLevel="1" x14ac:dyDescent="0.2">
      <c r="A80" s="11"/>
      <c r="B80" s="42" t="s">
        <v>88</v>
      </c>
      <c r="C80" s="76"/>
      <c r="D80" s="43">
        <v>27135</v>
      </c>
      <c r="E80" s="43">
        <v>95661</v>
      </c>
      <c r="F80" s="43">
        <v>54999</v>
      </c>
      <c r="G80" s="43">
        <v>0</v>
      </c>
      <c r="H80" s="43">
        <v>0</v>
      </c>
      <c r="I80" s="43">
        <v>92097</v>
      </c>
      <c r="J80" s="43">
        <v>27459</v>
      </c>
      <c r="K80" s="43">
        <v>34425</v>
      </c>
      <c r="L80" s="43">
        <v>62856</v>
      </c>
      <c r="M80" s="43">
        <v>22356</v>
      </c>
      <c r="N80" s="43">
        <v>37908</v>
      </c>
      <c r="O80" s="43">
        <v>76059</v>
      </c>
      <c r="P80" s="72"/>
      <c r="Q80" s="43">
        <f t="shared" si="30"/>
        <v>177795</v>
      </c>
      <c r="R80" s="83">
        <f t="shared" si="31"/>
        <v>0</v>
      </c>
      <c r="S80" s="84"/>
      <c r="T80" s="43">
        <f t="shared" si="32"/>
        <v>92097</v>
      </c>
      <c r="U80" s="45">
        <f t="shared" si="33"/>
        <v>0</v>
      </c>
      <c r="V80" s="49"/>
      <c r="W80" s="43">
        <f t="shared" si="34"/>
        <v>124740</v>
      </c>
      <c r="X80" s="45">
        <f t="shared" si="35"/>
        <v>0</v>
      </c>
      <c r="Y80" s="85"/>
      <c r="Z80" s="43">
        <f t="shared" si="36"/>
        <v>136323</v>
      </c>
      <c r="AA80" s="45">
        <f t="shared" si="37"/>
        <v>0</v>
      </c>
      <c r="AB80" s="49"/>
      <c r="AC80" s="43">
        <f t="shared" si="38"/>
        <v>530955</v>
      </c>
      <c r="AD80" s="45">
        <f t="shared" si="39"/>
        <v>0</v>
      </c>
    </row>
    <row r="81" spans="1:30" ht="15" hidden="1" customHeight="1" outlineLevel="1" x14ac:dyDescent="0.2">
      <c r="A81" s="11"/>
      <c r="B81" s="42" t="s">
        <v>89</v>
      </c>
      <c r="C81" s="76"/>
      <c r="D81" s="43">
        <v>0</v>
      </c>
      <c r="E81" s="43">
        <v>81567</v>
      </c>
      <c r="F81" s="43">
        <v>120771</v>
      </c>
      <c r="G81" s="43">
        <v>34911</v>
      </c>
      <c r="H81" s="43">
        <v>34101</v>
      </c>
      <c r="I81" s="43">
        <v>166374</v>
      </c>
      <c r="J81" s="43">
        <v>83592</v>
      </c>
      <c r="K81" s="43">
        <v>47142</v>
      </c>
      <c r="L81" s="43">
        <v>92178</v>
      </c>
      <c r="M81" s="43">
        <v>35316</v>
      </c>
      <c r="N81" s="43">
        <v>49977</v>
      </c>
      <c r="O81" s="43">
        <v>7047</v>
      </c>
      <c r="P81" s="72"/>
      <c r="Q81" s="43">
        <f t="shared" si="30"/>
        <v>202338</v>
      </c>
      <c r="R81" s="83">
        <f t="shared" si="31"/>
        <v>0</v>
      </c>
      <c r="S81" s="84"/>
      <c r="T81" s="43">
        <f t="shared" si="32"/>
        <v>235386</v>
      </c>
      <c r="U81" s="45">
        <f t="shared" si="33"/>
        <v>0</v>
      </c>
      <c r="V81" s="49"/>
      <c r="W81" s="43">
        <f t="shared" si="34"/>
        <v>222912</v>
      </c>
      <c r="X81" s="45">
        <f t="shared" si="35"/>
        <v>0</v>
      </c>
      <c r="Y81" s="85"/>
      <c r="Z81" s="43">
        <f t="shared" si="36"/>
        <v>92340</v>
      </c>
      <c r="AA81" s="45">
        <f t="shared" si="37"/>
        <v>0</v>
      </c>
      <c r="AB81" s="49"/>
      <c r="AC81" s="43">
        <f t="shared" si="38"/>
        <v>752976</v>
      </c>
      <c r="AD81" s="45">
        <f t="shared" si="39"/>
        <v>0</v>
      </c>
    </row>
    <row r="82" spans="1:30" ht="15" hidden="1" customHeight="1" outlineLevel="1" x14ac:dyDescent="0.2">
      <c r="A82" s="11"/>
      <c r="B82" s="42" t="s">
        <v>90</v>
      </c>
      <c r="C82" s="76"/>
      <c r="D82" s="43">
        <v>101250</v>
      </c>
      <c r="E82" s="43">
        <v>20655</v>
      </c>
      <c r="F82" s="43">
        <v>67473</v>
      </c>
      <c r="G82" s="43">
        <v>155925</v>
      </c>
      <c r="H82" s="43">
        <v>30942</v>
      </c>
      <c r="I82" s="43">
        <v>107406</v>
      </c>
      <c r="J82" s="43">
        <v>19602</v>
      </c>
      <c r="K82" s="43">
        <v>0</v>
      </c>
      <c r="L82" s="43">
        <v>54027</v>
      </c>
      <c r="M82" s="43">
        <v>17334</v>
      </c>
      <c r="N82" s="43">
        <v>17820</v>
      </c>
      <c r="O82" s="43">
        <v>61398</v>
      </c>
      <c r="P82" s="72"/>
      <c r="Q82" s="43">
        <f t="shared" si="30"/>
        <v>189378</v>
      </c>
      <c r="R82" s="83">
        <f t="shared" si="31"/>
        <v>0</v>
      </c>
      <c r="S82" s="84"/>
      <c r="T82" s="43">
        <f t="shared" si="32"/>
        <v>294273</v>
      </c>
      <c r="U82" s="45">
        <f t="shared" si="33"/>
        <v>0</v>
      </c>
      <c r="V82" s="49"/>
      <c r="W82" s="43">
        <f t="shared" si="34"/>
        <v>73629</v>
      </c>
      <c r="X82" s="45">
        <f t="shared" si="35"/>
        <v>0</v>
      </c>
      <c r="Y82" s="85"/>
      <c r="Z82" s="43">
        <f t="shared" si="36"/>
        <v>96552</v>
      </c>
      <c r="AA82" s="45">
        <f t="shared" si="37"/>
        <v>0</v>
      </c>
      <c r="AB82" s="49"/>
      <c r="AC82" s="43">
        <f t="shared" si="38"/>
        <v>653832</v>
      </c>
      <c r="AD82" s="45">
        <f t="shared" si="39"/>
        <v>0</v>
      </c>
    </row>
    <row r="83" spans="1:30" ht="15" hidden="1" customHeight="1" outlineLevel="1" x14ac:dyDescent="0.2">
      <c r="A83" s="11"/>
      <c r="B83" s="42" t="s">
        <v>91</v>
      </c>
      <c r="C83" s="76"/>
      <c r="D83" s="43">
        <v>69660</v>
      </c>
      <c r="E83" s="43">
        <v>44307</v>
      </c>
      <c r="F83" s="43">
        <v>106029</v>
      </c>
      <c r="G83" s="43">
        <v>114858</v>
      </c>
      <c r="H83" s="43">
        <v>76788</v>
      </c>
      <c r="I83" s="43">
        <v>78894</v>
      </c>
      <c r="J83" s="43">
        <v>76383</v>
      </c>
      <c r="K83" s="43">
        <v>44712</v>
      </c>
      <c r="L83" s="43">
        <v>39447</v>
      </c>
      <c r="M83" s="43">
        <v>21627</v>
      </c>
      <c r="N83" s="43">
        <v>24057</v>
      </c>
      <c r="O83" s="43">
        <v>25434</v>
      </c>
      <c r="P83" s="72"/>
      <c r="Q83" s="43">
        <f t="shared" si="30"/>
        <v>219996</v>
      </c>
      <c r="R83" s="83">
        <f t="shared" si="31"/>
        <v>0</v>
      </c>
      <c r="S83" s="84"/>
      <c r="T83" s="43">
        <f t="shared" si="32"/>
        <v>270540</v>
      </c>
      <c r="U83" s="45">
        <f t="shared" si="33"/>
        <v>0</v>
      </c>
      <c r="V83" s="49"/>
      <c r="W83" s="43">
        <f t="shared" si="34"/>
        <v>160542</v>
      </c>
      <c r="X83" s="45">
        <f t="shared" si="35"/>
        <v>0</v>
      </c>
      <c r="Y83" s="85"/>
      <c r="Z83" s="43">
        <f t="shared" si="36"/>
        <v>71118</v>
      </c>
      <c r="AA83" s="45">
        <f t="shared" si="37"/>
        <v>0</v>
      </c>
      <c r="AB83" s="49"/>
      <c r="AC83" s="43">
        <f t="shared" si="38"/>
        <v>722196</v>
      </c>
      <c r="AD83" s="45">
        <f t="shared" si="39"/>
        <v>0</v>
      </c>
    </row>
    <row r="84" spans="1:30" ht="15" hidden="1" customHeight="1" outlineLevel="1" x14ac:dyDescent="0.2">
      <c r="A84" s="11"/>
      <c r="B84" s="42" t="s">
        <v>92</v>
      </c>
      <c r="C84" s="76"/>
      <c r="D84" s="43">
        <v>52569</v>
      </c>
      <c r="E84" s="43">
        <v>0</v>
      </c>
      <c r="F84" s="43">
        <v>37584</v>
      </c>
      <c r="G84" s="43">
        <v>15957</v>
      </c>
      <c r="H84" s="43">
        <v>28836</v>
      </c>
      <c r="I84" s="43">
        <v>66906</v>
      </c>
      <c r="J84" s="43">
        <v>36126</v>
      </c>
      <c r="K84" s="43">
        <v>0</v>
      </c>
      <c r="L84" s="43">
        <v>96390</v>
      </c>
      <c r="M84" s="43">
        <v>10854</v>
      </c>
      <c r="N84" s="43">
        <v>99549</v>
      </c>
      <c r="O84" s="43">
        <v>31833</v>
      </c>
      <c r="P84" s="72"/>
      <c r="Q84" s="43">
        <f t="shared" si="30"/>
        <v>90153</v>
      </c>
      <c r="R84" s="83">
        <f t="shared" si="31"/>
        <v>0</v>
      </c>
      <c r="S84" s="84"/>
      <c r="T84" s="43">
        <f t="shared" si="32"/>
        <v>111699</v>
      </c>
      <c r="U84" s="45">
        <f t="shared" si="33"/>
        <v>0</v>
      </c>
      <c r="V84" s="49"/>
      <c r="W84" s="43">
        <f t="shared" si="34"/>
        <v>132516</v>
      </c>
      <c r="X84" s="45">
        <f t="shared" si="35"/>
        <v>0</v>
      </c>
      <c r="Y84" s="85"/>
      <c r="Z84" s="43">
        <f t="shared" si="36"/>
        <v>142236</v>
      </c>
      <c r="AA84" s="45">
        <f t="shared" si="37"/>
        <v>0</v>
      </c>
      <c r="AB84" s="49"/>
      <c r="AC84" s="43">
        <f t="shared" si="38"/>
        <v>476604</v>
      </c>
      <c r="AD84" s="45">
        <f t="shared" si="39"/>
        <v>0</v>
      </c>
    </row>
    <row r="85" spans="1:30" ht="15" hidden="1" customHeight="1" outlineLevel="1" x14ac:dyDescent="0.2">
      <c r="A85" s="11"/>
      <c r="B85" s="42" t="s">
        <v>93</v>
      </c>
      <c r="C85" s="76"/>
      <c r="D85" s="43">
        <v>20655</v>
      </c>
      <c r="E85" s="43">
        <v>19845</v>
      </c>
      <c r="F85" s="43">
        <v>173988</v>
      </c>
      <c r="G85" s="43">
        <v>4779</v>
      </c>
      <c r="H85" s="43">
        <v>16119</v>
      </c>
      <c r="I85" s="43">
        <v>63828</v>
      </c>
      <c r="J85" s="43">
        <v>37584</v>
      </c>
      <c r="K85" s="43">
        <v>0</v>
      </c>
      <c r="L85" s="43">
        <v>49086</v>
      </c>
      <c r="M85" s="43">
        <v>0</v>
      </c>
      <c r="N85" s="43">
        <v>37017</v>
      </c>
      <c r="O85" s="43">
        <v>79623</v>
      </c>
      <c r="P85" s="72"/>
      <c r="Q85" s="43">
        <f t="shared" si="30"/>
        <v>214488</v>
      </c>
      <c r="R85" s="83">
        <f t="shared" si="31"/>
        <v>0</v>
      </c>
      <c r="S85" s="84"/>
      <c r="T85" s="43">
        <f t="shared" si="32"/>
        <v>84726</v>
      </c>
      <c r="U85" s="45">
        <f t="shared" si="33"/>
        <v>0</v>
      </c>
      <c r="V85" s="49"/>
      <c r="W85" s="43">
        <f t="shared" si="34"/>
        <v>86670</v>
      </c>
      <c r="X85" s="45">
        <f t="shared" si="35"/>
        <v>0</v>
      </c>
      <c r="Y85" s="85"/>
      <c r="Z85" s="43">
        <f t="shared" si="36"/>
        <v>116640</v>
      </c>
      <c r="AA85" s="45">
        <f t="shared" si="37"/>
        <v>0</v>
      </c>
      <c r="AB85" s="49"/>
      <c r="AC85" s="43">
        <f t="shared" si="38"/>
        <v>502524</v>
      </c>
      <c r="AD85" s="45">
        <f t="shared" si="39"/>
        <v>0</v>
      </c>
    </row>
    <row r="86" spans="1:30" ht="15" hidden="1" customHeight="1" outlineLevel="1" x14ac:dyDescent="0.2">
      <c r="A86" s="11"/>
      <c r="B86" s="42" t="s">
        <v>94</v>
      </c>
      <c r="C86" s="76"/>
      <c r="D86" s="43">
        <v>50058</v>
      </c>
      <c r="E86" s="43">
        <v>95985</v>
      </c>
      <c r="F86" s="43">
        <v>87399</v>
      </c>
      <c r="G86" s="43">
        <v>53946</v>
      </c>
      <c r="H86" s="43">
        <v>43821</v>
      </c>
      <c r="I86" s="43">
        <v>144666</v>
      </c>
      <c r="J86" s="43">
        <v>86427</v>
      </c>
      <c r="K86" s="43">
        <v>97605</v>
      </c>
      <c r="L86" s="43">
        <v>136566</v>
      </c>
      <c r="M86" s="43">
        <v>68526</v>
      </c>
      <c r="N86" s="43">
        <v>95823</v>
      </c>
      <c r="O86" s="43">
        <v>133731</v>
      </c>
      <c r="P86" s="72"/>
      <c r="Q86" s="43">
        <f t="shared" si="30"/>
        <v>233442</v>
      </c>
      <c r="R86" s="83">
        <f t="shared" si="31"/>
        <v>0</v>
      </c>
      <c r="S86" s="84"/>
      <c r="T86" s="43">
        <f t="shared" si="32"/>
        <v>242433</v>
      </c>
      <c r="U86" s="45">
        <f t="shared" si="33"/>
        <v>0</v>
      </c>
      <c r="V86" s="49"/>
      <c r="W86" s="43">
        <f t="shared" si="34"/>
        <v>320598</v>
      </c>
      <c r="X86" s="45">
        <f t="shared" si="35"/>
        <v>0</v>
      </c>
      <c r="Y86" s="85"/>
      <c r="Z86" s="43">
        <f t="shared" si="36"/>
        <v>298080</v>
      </c>
      <c r="AA86" s="45">
        <f t="shared" si="37"/>
        <v>0</v>
      </c>
      <c r="AB86" s="49"/>
      <c r="AC86" s="43">
        <f t="shared" si="38"/>
        <v>1094553</v>
      </c>
      <c r="AD86" s="45">
        <f t="shared" si="39"/>
        <v>0</v>
      </c>
    </row>
    <row r="87" spans="1:30" ht="15" hidden="1" customHeight="1" outlineLevel="1" x14ac:dyDescent="0.2">
      <c r="A87" s="11"/>
      <c r="B87" s="42" t="s">
        <v>95</v>
      </c>
      <c r="C87" s="76"/>
      <c r="D87" s="43">
        <v>0</v>
      </c>
      <c r="E87" s="43">
        <v>60102</v>
      </c>
      <c r="F87" s="43">
        <v>63099</v>
      </c>
      <c r="G87" s="43">
        <v>6075</v>
      </c>
      <c r="H87" s="43">
        <v>87237</v>
      </c>
      <c r="I87" s="43">
        <v>45441</v>
      </c>
      <c r="J87" s="43">
        <v>32319</v>
      </c>
      <c r="K87" s="43">
        <v>28269</v>
      </c>
      <c r="L87" s="43">
        <v>27621</v>
      </c>
      <c r="M87" s="43">
        <v>23328</v>
      </c>
      <c r="N87" s="43">
        <v>5670</v>
      </c>
      <c r="O87" s="43">
        <v>46008</v>
      </c>
      <c r="P87" s="72"/>
      <c r="Q87" s="43">
        <f t="shared" si="30"/>
        <v>123201</v>
      </c>
      <c r="R87" s="83">
        <f t="shared" si="31"/>
        <v>0</v>
      </c>
      <c r="S87" s="84"/>
      <c r="T87" s="43">
        <f t="shared" si="32"/>
        <v>138753</v>
      </c>
      <c r="U87" s="45">
        <f t="shared" si="33"/>
        <v>0</v>
      </c>
      <c r="V87" s="49"/>
      <c r="W87" s="43">
        <f t="shared" si="34"/>
        <v>88209</v>
      </c>
      <c r="X87" s="45">
        <f t="shared" si="35"/>
        <v>0</v>
      </c>
      <c r="Y87" s="85"/>
      <c r="Z87" s="43">
        <f t="shared" si="36"/>
        <v>75006</v>
      </c>
      <c r="AA87" s="45">
        <f t="shared" si="37"/>
        <v>0</v>
      </c>
      <c r="AB87" s="49"/>
      <c r="AC87" s="43">
        <f t="shared" si="38"/>
        <v>425169</v>
      </c>
      <c r="AD87" s="45">
        <f t="shared" si="39"/>
        <v>0</v>
      </c>
    </row>
    <row r="88" spans="1:30" ht="15" hidden="1" customHeight="1" outlineLevel="1" x14ac:dyDescent="0.2">
      <c r="A88" s="11"/>
      <c r="B88" s="42" t="s">
        <v>96</v>
      </c>
      <c r="C88" s="76"/>
      <c r="D88" s="43">
        <v>25677</v>
      </c>
      <c r="E88" s="43">
        <v>27297</v>
      </c>
      <c r="F88" s="43">
        <v>77679</v>
      </c>
      <c r="G88" s="43">
        <v>69498</v>
      </c>
      <c r="H88" s="43">
        <v>71847</v>
      </c>
      <c r="I88" s="43">
        <v>170343</v>
      </c>
      <c r="J88" s="43">
        <v>63666</v>
      </c>
      <c r="K88" s="43">
        <v>184356</v>
      </c>
      <c r="L88" s="43">
        <v>85455</v>
      </c>
      <c r="M88" s="43">
        <v>25839</v>
      </c>
      <c r="N88" s="43">
        <v>82701</v>
      </c>
      <c r="O88" s="43">
        <v>94365</v>
      </c>
      <c r="P88" s="72"/>
      <c r="Q88" s="43">
        <f t="shared" si="30"/>
        <v>130653</v>
      </c>
      <c r="R88" s="83">
        <f t="shared" si="31"/>
        <v>0</v>
      </c>
      <c r="S88" s="84"/>
      <c r="T88" s="43">
        <f t="shared" si="32"/>
        <v>311688</v>
      </c>
      <c r="U88" s="45">
        <f t="shared" si="33"/>
        <v>0</v>
      </c>
      <c r="V88" s="49"/>
      <c r="W88" s="43">
        <f t="shared" si="34"/>
        <v>333477</v>
      </c>
      <c r="X88" s="45">
        <f t="shared" si="35"/>
        <v>0</v>
      </c>
      <c r="Y88" s="85"/>
      <c r="Z88" s="43">
        <f t="shared" si="36"/>
        <v>202905</v>
      </c>
      <c r="AA88" s="45">
        <f t="shared" si="37"/>
        <v>0</v>
      </c>
      <c r="AB88" s="49"/>
      <c r="AC88" s="43">
        <f t="shared" si="38"/>
        <v>978723</v>
      </c>
      <c r="AD88" s="45">
        <f t="shared" si="39"/>
        <v>0</v>
      </c>
    </row>
    <row r="89" spans="1:30" ht="15" hidden="1" customHeight="1" outlineLevel="1" x14ac:dyDescent="0.2">
      <c r="A89" s="11"/>
      <c r="B89" s="42" t="s">
        <v>97</v>
      </c>
      <c r="C89" s="76"/>
      <c r="D89" s="43">
        <v>32319</v>
      </c>
      <c r="E89" s="43">
        <v>78327</v>
      </c>
      <c r="F89" s="43">
        <v>44469</v>
      </c>
      <c r="G89" s="43">
        <v>20493</v>
      </c>
      <c r="H89" s="43">
        <v>2916</v>
      </c>
      <c r="I89" s="43">
        <v>1458</v>
      </c>
      <c r="J89" s="43">
        <v>0</v>
      </c>
      <c r="K89" s="43">
        <v>0</v>
      </c>
      <c r="L89" s="43">
        <v>58968</v>
      </c>
      <c r="M89" s="43">
        <v>28107</v>
      </c>
      <c r="N89" s="43">
        <v>0</v>
      </c>
      <c r="O89" s="43">
        <v>55080</v>
      </c>
      <c r="P89" s="72"/>
      <c r="Q89" s="43">
        <f t="shared" si="30"/>
        <v>155115</v>
      </c>
      <c r="R89" s="83">
        <f t="shared" si="31"/>
        <v>0</v>
      </c>
      <c r="S89" s="84"/>
      <c r="T89" s="43">
        <f t="shared" si="32"/>
        <v>24867</v>
      </c>
      <c r="U89" s="45">
        <f t="shared" si="33"/>
        <v>0</v>
      </c>
      <c r="V89" s="49"/>
      <c r="W89" s="43">
        <f t="shared" si="34"/>
        <v>58968</v>
      </c>
      <c r="X89" s="45">
        <f t="shared" si="35"/>
        <v>0</v>
      </c>
      <c r="Y89" s="85"/>
      <c r="Z89" s="43">
        <f t="shared" si="36"/>
        <v>83187</v>
      </c>
      <c r="AA89" s="45">
        <f t="shared" si="37"/>
        <v>0</v>
      </c>
      <c r="AB89" s="49"/>
      <c r="AC89" s="43">
        <f t="shared" si="38"/>
        <v>322137</v>
      </c>
      <c r="AD89" s="45">
        <f t="shared" si="39"/>
        <v>0</v>
      </c>
    </row>
    <row r="90" spans="1:30" ht="15" hidden="1" customHeight="1" outlineLevel="1" x14ac:dyDescent="0.2">
      <c r="A90" s="11"/>
      <c r="B90" s="42" t="s">
        <v>98</v>
      </c>
      <c r="C90" s="76"/>
      <c r="D90" s="43">
        <v>138834</v>
      </c>
      <c r="E90" s="43">
        <v>66744</v>
      </c>
      <c r="F90" s="43">
        <v>104490</v>
      </c>
      <c r="G90" s="43">
        <v>167670</v>
      </c>
      <c r="H90" s="43">
        <v>65772</v>
      </c>
      <c r="I90" s="43">
        <v>81891</v>
      </c>
      <c r="J90" s="43">
        <v>61965</v>
      </c>
      <c r="K90" s="43">
        <v>81891</v>
      </c>
      <c r="L90" s="43">
        <v>184599</v>
      </c>
      <c r="M90" s="43">
        <v>216675</v>
      </c>
      <c r="N90" s="43">
        <v>115182</v>
      </c>
      <c r="O90" s="43">
        <v>171072</v>
      </c>
      <c r="P90" s="72"/>
      <c r="Q90" s="43">
        <f t="shared" si="30"/>
        <v>310068</v>
      </c>
      <c r="R90" s="83">
        <f t="shared" si="31"/>
        <v>0</v>
      </c>
      <c r="S90" s="84"/>
      <c r="T90" s="43">
        <f t="shared" si="32"/>
        <v>315333</v>
      </c>
      <c r="U90" s="45">
        <f t="shared" si="33"/>
        <v>0</v>
      </c>
      <c r="V90" s="49"/>
      <c r="W90" s="43">
        <f t="shared" si="34"/>
        <v>328455</v>
      </c>
      <c r="X90" s="45">
        <f t="shared" si="35"/>
        <v>0</v>
      </c>
      <c r="Y90" s="85"/>
      <c r="Z90" s="43">
        <f t="shared" si="36"/>
        <v>502929</v>
      </c>
      <c r="AA90" s="45">
        <f t="shared" si="37"/>
        <v>0</v>
      </c>
      <c r="AB90" s="49"/>
      <c r="AC90" s="43">
        <f t="shared" si="38"/>
        <v>1456785</v>
      </c>
      <c r="AD90" s="45">
        <f t="shared" si="39"/>
        <v>0</v>
      </c>
    </row>
    <row r="91" spans="1:30" ht="15" hidden="1" customHeight="1" outlineLevel="1" x14ac:dyDescent="0.2">
      <c r="A91" s="11"/>
      <c r="B91" s="42" t="s">
        <v>99</v>
      </c>
      <c r="C91" s="76"/>
      <c r="D91" s="43">
        <v>43335</v>
      </c>
      <c r="E91" s="43">
        <v>0</v>
      </c>
      <c r="F91" s="43">
        <v>6804</v>
      </c>
      <c r="G91" s="43">
        <v>3159</v>
      </c>
      <c r="H91" s="43">
        <v>17577</v>
      </c>
      <c r="I91" s="43">
        <v>0</v>
      </c>
      <c r="J91" s="43">
        <v>18873</v>
      </c>
      <c r="K91" s="43">
        <v>15957</v>
      </c>
      <c r="L91" s="43">
        <v>30699</v>
      </c>
      <c r="M91" s="43">
        <v>20574</v>
      </c>
      <c r="N91" s="43">
        <v>22599</v>
      </c>
      <c r="O91" s="43">
        <v>68607</v>
      </c>
      <c r="P91" s="72"/>
      <c r="Q91" s="43">
        <f t="shared" si="30"/>
        <v>50139</v>
      </c>
      <c r="R91" s="83">
        <f t="shared" si="31"/>
        <v>0</v>
      </c>
      <c r="S91" s="84"/>
      <c r="T91" s="43">
        <f t="shared" si="32"/>
        <v>20736</v>
      </c>
      <c r="U91" s="45">
        <f t="shared" si="33"/>
        <v>0</v>
      </c>
      <c r="V91" s="49"/>
      <c r="W91" s="43">
        <f t="shared" si="34"/>
        <v>65529</v>
      </c>
      <c r="X91" s="45">
        <f t="shared" si="35"/>
        <v>0</v>
      </c>
      <c r="Y91" s="85"/>
      <c r="Z91" s="43">
        <f t="shared" si="36"/>
        <v>111780</v>
      </c>
      <c r="AA91" s="45">
        <f t="shared" si="37"/>
        <v>0</v>
      </c>
      <c r="AB91" s="49"/>
      <c r="AC91" s="43">
        <f t="shared" si="38"/>
        <v>248184</v>
      </c>
      <c r="AD91" s="45">
        <f t="shared" si="39"/>
        <v>0</v>
      </c>
    </row>
    <row r="92" spans="1:30" ht="15" hidden="1" customHeight="1" outlineLevel="1" x14ac:dyDescent="0.2">
      <c r="A92" s="11"/>
      <c r="B92" s="42" t="s">
        <v>100</v>
      </c>
      <c r="C92" s="76"/>
      <c r="D92" s="43">
        <v>32319</v>
      </c>
      <c r="E92" s="43">
        <v>67311</v>
      </c>
      <c r="F92" s="43">
        <v>115344</v>
      </c>
      <c r="G92" s="43">
        <v>39204</v>
      </c>
      <c r="H92" s="43">
        <v>38799</v>
      </c>
      <c r="I92" s="43">
        <v>55485</v>
      </c>
      <c r="J92" s="43">
        <v>80676</v>
      </c>
      <c r="K92" s="43">
        <v>72900</v>
      </c>
      <c r="L92" s="43">
        <v>34992</v>
      </c>
      <c r="M92" s="43">
        <v>58644</v>
      </c>
      <c r="N92" s="43">
        <v>4536</v>
      </c>
      <c r="O92" s="43">
        <v>161595</v>
      </c>
      <c r="P92" s="72"/>
      <c r="Q92" s="43">
        <f t="shared" si="30"/>
        <v>214974</v>
      </c>
      <c r="R92" s="83">
        <f t="shared" si="31"/>
        <v>0</v>
      </c>
      <c r="S92" s="84"/>
      <c r="T92" s="43">
        <f t="shared" si="32"/>
        <v>133488</v>
      </c>
      <c r="U92" s="45">
        <f t="shared" si="33"/>
        <v>0</v>
      </c>
      <c r="V92" s="49"/>
      <c r="W92" s="43">
        <f t="shared" si="34"/>
        <v>188568</v>
      </c>
      <c r="X92" s="45">
        <f t="shared" si="35"/>
        <v>0</v>
      </c>
      <c r="Y92" s="85"/>
      <c r="Z92" s="43">
        <f t="shared" si="36"/>
        <v>224775</v>
      </c>
      <c r="AA92" s="45">
        <f t="shared" si="37"/>
        <v>0</v>
      </c>
      <c r="AB92" s="49"/>
      <c r="AC92" s="43">
        <f t="shared" si="38"/>
        <v>761805</v>
      </c>
      <c r="AD92" s="45">
        <f t="shared" si="39"/>
        <v>0</v>
      </c>
    </row>
    <row r="93" spans="1:30" ht="15" hidden="1" customHeight="1" outlineLevel="1" x14ac:dyDescent="0.2">
      <c r="A93" s="11"/>
      <c r="B93" s="42" t="s">
        <v>101</v>
      </c>
      <c r="C93" s="76"/>
      <c r="D93" s="43">
        <v>25596</v>
      </c>
      <c r="E93" s="43">
        <v>22842</v>
      </c>
      <c r="F93" s="43">
        <v>19521</v>
      </c>
      <c r="G93" s="43">
        <v>21870</v>
      </c>
      <c r="H93" s="43">
        <v>31833</v>
      </c>
      <c r="I93" s="43">
        <v>32805</v>
      </c>
      <c r="J93" s="43">
        <v>64719</v>
      </c>
      <c r="K93" s="43">
        <v>0</v>
      </c>
      <c r="L93" s="43">
        <v>70713</v>
      </c>
      <c r="M93" s="43">
        <v>15066</v>
      </c>
      <c r="N93" s="43">
        <v>51597</v>
      </c>
      <c r="O93" s="43">
        <v>22680</v>
      </c>
      <c r="P93" s="72"/>
      <c r="Q93" s="43">
        <f t="shared" si="30"/>
        <v>67959</v>
      </c>
      <c r="R93" s="83">
        <f t="shared" si="31"/>
        <v>0</v>
      </c>
      <c r="S93" s="84"/>
      <c r="T93" s="43">
        <f t="shared" si="32"/>
        <v>86508</v>
      </c>
      <c r="U93" s="45">
        <f t="shared" si="33"/>
        <v>0</v>
      </c>
      <c r="V93" s="49"/>
      <c r="W93" s="43">
        <f t="shared" si="34"/>
        <v>135432</v>
      </c>
      <c r="X93" s="45">
        <f t="shared" si="35"/>
        <v>0</v>
      </c>
      <c r="Y93" s="85"/>
      <c r="Z93" s="43">
        <f t="shared" si="36"/>
        <v>89343</v>
      </c>
      <c r="AA93" s="45">
        <f t="shared" si="37"/>
        <v>0</v>
      </c>
      <c r="AB93" s="49"/>
      <c r="AC93" s="43">
        <f t="shared" si="38"/>
        <v>379242</v>
      </c>
      <c r="AD93" s="45">
        <f t="shared" si="39"/>
        <v>0</v>
      </c>
    </row>
    <row r="94" spans="1:30" ht="15" hidden="1" customHeight="1" outlineLevel="1" x14ac:dyDescent="0.2">
      <c r="A94" s="11"/>
      <c r="B94" s="42" t="s">
        <v>102</v>
      </c>
      <c r="C94" s="76"/>
      <c r="D94" s="43">
        <v>26487</v>
      </c>
      <c r="E94" s="43">
        <v>2916</v>
      </c>
      <c r="F94" s="43">
        <v>27783</v>
      </c>
      <c r="G94" s="43">
        <v>55242</v>
      </c>
      <c r="H94" s="43">
        <v>23004</v>
      </c>
      <c r="I94" s="43">
        <v>0</v>
      </c>
      <c r="J94" s="43">
        <v>44226</v>
      </c>
      <c r="K94" s="43">
        <v>55971</v>
      </c>
      <c r="L94" s="43">
        <v>33858</v>
      </c>
      <c r="M94" s="43">
        <v>5913</v>
      </c>
      <c r="N94" s="43">
        <v>15471</v>
      </c>
      <c r="O94" s="43">
        <v>57996</v>
      </c>
      <c r="P94" s="72"/>
      <c r="Q94" s="43">
        <f t="shared" si="30"/>
        <v>57186</v>
      </c>
      <c r="R94" s="83">
        <f t="shared" si="31"/>
        <v>0</v>
      </c>
      <c r="S94" s="84"/>
      <c r="T94" s="43">
        <f t="shared" si="32"/>
        <v>78246</v>
      </c>
      <c r="U94" s="45">
        <f t="shared" si="33"/>
        <v>0</v>
      </c>
      <c r="V94" s="49"/>
      <c r="W94" s="43">
        <f t="shared" si="34"/>
        <v>134055</v>
      </c>
      <c r="X94" s="45">
        <f t="shared" si="35"/>
        <v>0</v>
      </c>
      <c r="Y94" s="85"/>
      <c r="Z94" s="43">
        <f t="shared" si="36"/>
        <v>79380</v>
      </c>
      <c r="AA94" s="45">
        <f t="shared" si="37"/>
        <v>0</v>
      </c>
      <c r="AB94" s="49"/>
      <c r="AC94" s="43">
        <f t="shared" si="38"/>
        <v>348867</v>
      </c>
      <c r="AD94" s="45">
        <f t="shared" si="39"/>
        <v>0</v>
      </c>
    </row>
    <row r="95" spans="1:30" ht="15" hidden="1" customHeight="1" outlineLevel="1" x14ac:dyDescent="0.2">
      <c r="A95" s="11"/>
      <c r="B95" s="42" t="s">
        <v>103</v>
      </c>
      <c r="C95" s="76"/>
      <c r="D95" s="43">
        <v>30456</v>
      </c>
      <c r="E95" s="43">
        <v>61722</v>
      </c>
      <c r="F95" s="43">
        <v>92502</v>
      </c>
      <c r="G95" s="43">
        <v>105786</v>
      </c>
      <c r="H95" s="43">
        <v>35559</v>
      </c>
      <c r="I95" s="43">
        <v>142641</v>
      </c>
      <c r="J95" s="43">
        <v>106272</v>
      </c>
      <c r="K95" s="43">
        <v>98091</v>
      </c>
      <c r="L95" s="43">
        <v>175527</v>
      </c>
      <c r="M95" s="43">
        <v>142722</v>
      </c>
      <c r="N95" s="43">
        <v>125712</v>
      </c>
      <c r="O95" s="43">
        <v>54675</v>
      </c>
      <c r="P95" s="72"/>
      <c r="Q95" s="43">
        <f t="shared" si="30"/>
        <v>184680</v>
      </c>
      <c r="R95" s="83">
        <f t="shared" si="31"/>
        <v>0</v>
      </c>
      <c r="S95" s="84"/>
      <c r="T95" s="43">
        <f t="shared" si="32"/>
        <v>283986</v>
      </c>
      <c r="U95" s="45">
        <f t="shared" si="33"/>
        <v>0</v>
      </c>
      <c r="V95" s="49"/>
      <c r="W95" s="43">
        <f t="shared" si="34"/>
        <v>379890</v>
      </c>
      <c r="X95" s="45">
        <f t="shared" si="35"/>
        <v>0</v>
      </c>
      <c r="Y95" s="85"/>
      <c r="Z95" s="43">
        <f t="shared" si="36"/>
        <v>323109</v>
      </c>
      <c r="AA95" s="45">
        <f t="shared" si="37"/>
        <v>0</v>
      </c>
      <c r="AB95" s="49"/>
      <c r="AC95" s="43">
        <f t="shared" si="38"/>
        <v>1171665</v>
      </c>
      <c r="AD95" s="45">
        <f t="shared" si="39"/>
        <v>0</v>
      </c>
    </row>
    <row r="96" spans="1:30" ht="15" hidden="1" customHeight="1" outlineLevel="1" x14ac:dyDescent="0.2">
      <c r="A96" s="11"/>
      <c r="B96" s="42" t="s">
        <v>104</v>
      </c>
      <c r="C96" s="76"/>
      <c r="D96" s="43">
        <v>54189</v>
      </c>
      <c r="E96" s="43">
        <v>20898</v>
      </c>
      <c r="F96" s="43">
        <v>70389</v>
      </c>
      <c r="G96" s="43">
        <v>49734</v>
      </c>
      <c r="H96" s="43">
        <v>118422</v>
      </c>
      <c r="I96" s="43">
        <v>78003</v>
      </c>
      <c r="J96" s="43">
        <v>23814</v>
      </c>
      <c r="K96" s="43">
        <v>43416</v>
      </c>
      <c r="L96" s="43">
        <v>181197</v>
      </c>
      <c r="M96" s="43">
        <v>37665</v>
      </c>
      <c r="N96" s="43">
        <v>45603</v>
      </c>
      <c r="O96" s="43">
        <v>21870</v>
      </c>
      <c r="P96" s="72"/>
      <c r="Q96" s="43">
        <f t="shared" si="30"/>
        <v>145476</v>
      </c>
      <c r="R96" s="83">
        <f t="shared" si="31"/>
        <v>0</v>
      </c>
      <c r="S96" s="84"/>
      <c r="T96" s="43">
        <f t="shared" si="32"/>
        <v>246159</v>
      </c>
      <c r="U96" s="45">
        <f t="shared" si="33"/>
        <v>0</v>
      </c>
      <c r="V96" s="49"/>
      <c r="W96" s="43">
        <f t="shared" si="34"/>
        <v>248427</v>
      </c>
      <c r="X96" s="45">
        <f t="shared" si="35"/>
        <v>0</v>
      </c>
      <c r="Y96" s="85"/>
      <c r="Z96" s="43">
        <f t="shared" si="36"/>
        <v>105138</v>
      </c>
      <c r="AA96" s="45">
        <f t="shared" si="37"/>
        <v>0</v>
      </c>
      <c r="AB96" s="49"/>
      <c r="AC96" s="43">
        <f t="shared" si="38"/>
        <v>745200</v>
      </c>
      <c r="AD96" s="45">
        <f t="shared" si="39"/>
        <v>0</v>
      </c>
    </row>
    <row r="97" spans="1:30" ht="15" hidden="1" customHeight="1" outlineLevel="1" x14ac:dyDescent="0.2">
      <c r="A97" s="11"/>
      <c r="B97" s="42" t="s">
        <v>105</v>
      </c>
      <c r="C97" s="76"/>
      <c r="D97" s="43">
        <v>57429</v>
      </c>
      <c r="E97" s="43">
        <v>54351</v>
      </c>
      <c r="F97" s="43">
        <v>86832</v>
      </c>
      <c r="G97" s="43">
        <v>40500</v>
      </c>
      <c r="H97" s="43">
        <v>24786</v>
      </c>
      <c r="I97" s="43">
        <v>109836</v>
      </c>
      <c r="J97" s="43">
        <v>23409</v>
      </c>
      <c r="K97" s="43">
        <v>52569</v>
      </c>
      <c r="L97" s="43">
        <v>53298</v>
      </c>
      <c r="M97" s="43">
        <v>21222</v>
      </c>
      <c r="N97" s="43">
        <v>69174</v>
      </c>
      <c r="O97" s="43">
        <v>20655</v>
      </c>
      <c r="P97" s="72"/>
      <c r="Q97" s="43">
        <f t="shared" si="30"/>
        <v>198612</v>
      </c>
      <c r="R97" s="83">
        <f t="shared" si="31"/>
        <v>0</v>
      </c>
      <c r="S97" s="84"/>
      <c r="T97" s="43">
        <f t="shared" si="32"/>
        <v>175122</v>
      </c>
      <c r="U97" s="45">
        <f t="shared" si="33"/>
        <v>0</v>
      </c>
      <c r="V97" s="49"/>
      <c r="W97" s="43">
        <f t="shared" si="34"/>
        <v>129276</v>
      </c>
      <c r="X97" s="45">
        <f t="shared" si="35"/>
        <v>0</v>
      </c>
      <c r="Y97" s="85"/>
      <c r="Z97" s="43">
        <f t="shared" si="36"/>
        <v>111051</v>
      </c>
      <c r="AA97" s="45">
        <f t="shared" si="37"/>
        <v>0</v>
      </c>
      <c r="AB97" s="49"/>
      <c r="AC97" s="43">
        <f t="shared" si="38"/>
        <v>614061</v>
      </c>
      <c r="AD97" s="45">
        <f t="shared" si="39"/>
        <v>0</v>
      </c>
    </row>
    <row r="98" spans="1:30" ht="15" hidden="1" customHeight="1" outlineLevel="1" x14ac:dyDescent="0.2">
      <c r="A98" s="11"/>
      <c r="B98" s="42" t="s">
        <v>106</v>
      </c>
      <c r="C98" s="76"/>
      <c r="D98" s="43">
        <v>70470</v>
      </c>
      <c r="E98" s="43">
        <v>156249</v>
      </c>
      <c r="F98" s="43">
        <v>149040</v>
      </c>
      <c r="G98" s="43">
        <v>68526</v>
      </c>
      <c r="H98" s="43">
        <v>75573</v>
      </c>
      <c r="I98" s="43">
        <v>65934</v>
      </c>
      <c r="J98" s="43">
        <v>75006</v>
      </c>
      <c r="K98" s="43">
        <v>34992</v>
      </c>
      <c r="L98" s="43">
        <v>49572</v>
      </c>
      <c r="M98" s="43">
        <v>99630</v>
      </c>
      <c r="N98" s="43">
        <v>117774</v>
      </c>
      <c r="O98" s="43">
        <v>170343</v>
      </c>
      <c r="P98" s="72"/>
      <c r="Q98" s="43">
        <f t="shared" si="30"/>
        <v>375759</v>
      </c>
      <c r="R98" s="83">
        <f t="shared" si="31"/>
        <v>0</v>
      </c>
      <c r="S98" s="84"/>
      <c r="T98" s="43">
        <f t="shared" si="32"/>
        <v>210033</v>
      </c>
      <c r="U98" s="45">
        <f t="shared" si="33"/>
        <v>0</v>
      </c>
      <c r="V98" s="49"/>
      <c r="W98" s="43">
        <f t="shared" si="34"/>
        <v>159570</v>
      </c>
      <c r="X98" s="45">
        <f t="shared" si="35"/>
        <v>0</v>
      </c>
      <c r="Y98" s="85"/>
      <c r="Z98" s="43">
        <f t="shared" si="36"/>
        <v>387747</v>
      </c>
      <c r="AA98" s="45">
        <f t="shared" si="37"/>
        <v>0</v>
      </c>
      <c r="AB98" s="49"/>
      <c r="AC98" s="43">
        <f t="shared" si="38"/>
        <v>1133109</v>
      </c>
      <c r="AD98" s="45">
        <f t="shared" si="39"/>
        <v>0</v>
      </c>
    </row>
    <row r="99" spans="1:30" ht="15" hidden="1" customHeight="1" outlineLevel="1" x14ac:dyDescent="0.2">
      <c r="A99" s="11"/>
      <c r="B99" s="42" t="s">
        <v>107</v>
      </c>
      <c r="C99" s="76"/>
      <c r="D99" s="43">
        <v>12150</v>
      </c>
      <c r="E99" s="43">
        <v>79623</v>
      </c>
      <c r="F99" s="43">
        <v>215055</v>
      </c>
      <c r="G99" s="43">
        <v>52407</v>
      </c>
      <c r="H99" s="43">
        <v>85860</v>
      </c>
      <c r="I99" s="43">
        <v>92421</v>
      </c>
      <c r="J99" s="43">
        <v>112023</v>
      </c>
      <c r="K99" s="43">
        <v>94284</v>
      </c>
      <c r="L99" s="43">
        <v>252882</v>
      </c>
      <c r="M99" s="43">
        <v>55728</v>
      </c>
      <c r="N99" s="43">
        <v>77922</v>
      </c>
      <c r="O99" s="43">
        <v>160380</v>
      </c>
      <c r="P99" s="72"/>
      <c r="Q99" s="43">
        <f t="shared" si="30"/>
        <v>306828</v>
      </c>
      <c r="R99" s="83">
        <f t="shared" si="31"/>
        <v>0</v>
      </c>
      <c r="S99" s="84"/>
      <c r="T99" s="43">
        <f t="shared" si="32"/>
        <v>230688</v>
      </c>
      <c r="U99" s="45">
        <f t="shared" si="33"/>
        <v>0</v>
      </c>
      <c r="V99" s="49"/>
      <c r="W99" s="43">
        <f t="shared" si="34"/>
        <v>459189</v>
      </c>
      <c r="X99" s="45">
        <f t="shared" si="35"/>
        <v>0</v>
      </c>
      <c r="Y99" s="85"/>
      <c r="Z99" s="43">
        <f t="shared" si="36"/>
        <v>294030</v>
      </c>
      <c r="AA99" s="45">
        <f t="shared" si="37"/>
        <v>0</v>
      </c>
      <c r="AB99" s="49"/>
      <c r="AC99" s="43">
        <f t="shared" si="38"/>
        <v>1290735</v>
      </c>
      <c r="AD99" s="45">
        <f t="shared" si="39"/>
        <v>0</v>
      </c>
    </row>
    <row r="100" spans="1:30" ht="15" hidden="1" customHeight="1" outlineLevel="1" x14ac:dyDescent="0.2">
      <c r="A100" s="11"/>
      <c r="B100" s="42" t="s">
        <v>108</v>
      </c>
      <c r="C100" s="76"/>
      <c r="D100" s="43">
        <v>23652</v>
      </c>
      <c r="E100" s="43">
        <v>0</v>
      </c>
      <c r="F100" s="43">
        <v>68769</v>
      </c>
      <c r="G100" s="43">
        <v>0</v>
      </c>
      <c r="H100" s="43">
        <v>59940</v>
      </c>
      <c r="I100" s="43">
        <v>44388</v>
      </c>
      <c r="J100" s="43">
        <v>49491</v>
      </c>
      <c r="K100" s="43">
        <v>25029</v>
      </c>
      <c r="L100" s="43">
        <v>8829</v>
      </c>
      <c r="M100" s="43">
        <v>35316</v>
      </c>
      <c r="N100" s="43">
        <v>71118</v>
      </c>
      <c r="O100" s="43">
        <v>53784</v>
      </c>
      <c r="P100" s="72"/>
      <c r="Q100" s="43">
        <f t="shared" si="30"/>
        <v>92421</v>
      </c>
      <c r="R100" s="83">
        <f t="shared" si="31"/>
        <v>0</v>
      </c>
      <c r="S100" s="84"/>
      <c r="T100" s="43">
        <f t="shared" si="32"/>
        <v>104328</v>
      </c>
      <c r="U100" s="45">
        <f t="shared" si="33"/>
        <v>0</v>
      </c>
      <c r="V100" s="49"/>
      <c r="W100" s="43">
        <f t="shared" si="34"/>
        <v>83349</v>
      </c>
      <c r="X100" s="45">
        <f t="shared" si="35"/>
        <v>0</v>
      </c>
      <c r="Y100" s="85"/>
      <c r="Z100" s="43">
        <f t="shared" si="36"/>
        <v>160218</v>
      </c>
      <c r="AA100" s="45">
        <f t="shared" si="37"/>
        <v>0</v>
      </c>
      <c r="AB100" s="49"/>
      <c r="AC100" s="43">
        <f t="shared" si="38"/>
        <v>440316</v>
      </c>
      <c r="AD100" s="45">
        <f t="shared" si="39"/>
        <v>0</v>
      </c>
    </row>
    <row r="101" spans="1:30" ht="15" hidden="1" customHeight="1" outlineLevel="1" x14ac:dyDescent="0.2">
      <c r="A101" s="11"/>
      <c r="B101" s="42" t="s">
        <v>109</v>
      </c>
      <c r="C101" s="76"/>
      <c r="D101" s="43">
        <v>55971</v>
      </c>
      <c r="E101" s="43">
        <v>67230</v>
      </c>
      <c r="F101" s="43">
        <v>121257</v>
      </c>
      <c r="G101" s="43">
        <v>137781</v>
      </c>
      <c r="H101" s="43">
        <v>88614</v>
      </c>
      <c r="I101" s="43">
        <v>105219</v>
      </c>
      <c r="J101" s="43">
        <v>48762</v>
      </c>
      <c r="K101" s="43">
        <v>126846</v>
      </c>
      <c r="L101" s="43">
        <v>89343</v>
      </c>
      <c r="M101" s="43">
        <v>17010</v>
      </c>
      <c r="N101" s="43">
        <v>83025</v>
      </c>
      <c r="O101" s="43">
        <v>126036</v>
      </c>
      <c r="P101" s="72"/>
      <c r="Q101" s="43">
        <f t="shared" si="30"/>
        <v>244458</v>
      </c>
      <c r="R101" s="83">
        <f t="shared" si="31"/>
        <v>0</v>
      </c>
      <c r="S101" s="84"/>
      <c r="T101" s="43">
        <f t="shared" si="32"/>
        <v>331614</v>
      </c>
      <c r="U101" s="45">
        <f t="shared" si="33"/>
        <v>0</v>
      </c>
      <c r="V101" s="49"/>
      <c r="W101" s="43">
        <f t="shared" si="34"/>
        <v>264951</v>
      </c>
      <c r="X101" s="45">
        <f t="shared" si="35"/>
        <v>0</v>
      </c>
      <c r="Y101" s="85"/>
      <c r="Z101" s="43">
        <f t="shared" si="36"/>
        <v>226071</v>
      </c>
      <c r="AA101" s="45">
        <f t="shared" si="37"/>
        <v>0</v>
      </c>
      <c r="AB101" s="49"/>
      <c r="AC101" s="43">
        <f t="shared" si="38"/>
        <v>1067094</v>
      </c>
      <c r="AD101" s="45">
        <f t="shared" si="39"/>
        <v>0</v>
      </c>
    </row>
    <row r="102" spans="1:30" ht="15" hidden="1" customHeight="1" outlineLevel="1" x14ac:dyDescent="0.2">
      <c r="A102" s="11"/>
      <c r="B102" s="42" t="s">
        <v>110</v>
      </c>
      <c r="C102" s="76"/>
      <c r="D102" s="43">
        <v>6399</v>
      </c>
      <c r="E102" s="43">
        <v>16038</v>
      </c>
      <c r="F102" s="43">
        <v>59535</v>
      </c>
      <c r="G102" s="43">
        <v>51759</v>
      </c>
      <c r="H102" s="43">
        <v>41472</v>
      </c>
      <c r="I102" s="43">
        <v>38475</v>
      </c>
      <c r="J102" s="43">
        <v>35316</v>
      </c>
      <c r="K102" s="43">
        <v>57996</v>
      </c>
      <c r="L102" s="43">
        <v>78975</v>
      </c>
      <c r="M102" s="43">
        <v>49653</v>
      </c>
      <c r="N102" s="43">
        <v>75654</v>
      </c>
      <c r="O102" s="43">
        <v>83187</v>
      </c>
      <c r="P102" s="72"/>
      <c r="Q102" s="43">
        <f t="shared" si="30"/>
        <v>81972</v>
      </c>
      <c r="R102" s="83">
        <f t="shared" si="31"/>
        <v>0</v>
      </c>
      <c r="S102" s="84"/>
      <c r="T102" s="43">
        <f t="shared" si="32"/>
        <v>131706</v>
      </c>
      <c r="U102" s="45">
        <f t="shared" si="33"/>
        <v>0</v>
      </c>
      <c r="V102" s="49"/>
      <c r="W102" s="43">
        <f t="shared" si="34"/>
        <v>172287</v>
      </c>
      <c r="X102" s="45">
        <f t="shared" si="35"/>
        <v>0</v>
      </c>
      <c r="Y102" s="85"/>
      <c r="Z102" s="43">
        <f t="shared" si="36"/>
        <v>208494</v>
      </c>
      <c r="AA102" s="45">
        <f t="shared" si="37"/>
        <v>0</v>
      </c>
      <c r="AB102" s="49"/>
      <c r="AC102" s="43">
        <f t="shared" si="38"/>
        <v>594459</v>
      </c>
      <c r="AD102" s="45">
        <f t="shared" si="39"/>
        <v>0</v>
      </c>
    </row>
    <row r="103" spans="1:30" s="20" customFormat="1" ht="15" hidden="1" customHeight="1" outlineLevel="1" x14ac:dyDescent="0.2">
      <c r="A103" s="86"/>
      <c r="B103" s="42" t="s">
        <v>111</v>
      </c>
      <c r="C103" s="78"/>
      <c r="D103" s="43">
        <v>51759</v>
      </c>
      <c r="E103" s="43">
        <v>7938</v>
      </c>
      <c r="F103" s="43">
        <v>86427</v>
      </c>
      <c r="G103" s="43">
        <v>13932</v>
      </c>
      <c r="H103" s="43">
        <v>68688</v>
      </c>
      <c r="I103" s="43">
        <v>26568</v>
      </c>
      <c r="J103" s="43">
        <v>17334</v>
      </c>
      <c r="K103" s="43">
        <v>17253</v>
      </c>
      <c r="L103" s="43">
        <v>79542</v>
      </c>
      <c r="M103" s="43">
        <v>22032</v>
      </c>
      <c r="N103" s="43">
        <v>89019</v>
      </c>
      <c r="O103" s="43">
        <v>39852</v>
      </c>
      <c r="P103" s="87"/>
      <c r="Q103" s="43">
        <f t="shared" si="30"/>
        <v>146124</v>
      </c>
      <c r="R103" s="83">
        <f t="shared" si="31"/>
        <v>0</v>
      </c>
      <c r="S103" s="84"/>
      <c r="T103" s="43">
        <f t="shared" si="32"/>
        <v>109188</v>
      </c>
      <c r="U103" s="45">
        <f t="shared" si="33"/>
        <v>0</v>
      </c>
      <c r="V103" s="49"/>
      <c r="W103" s="43">
        <f t="shared" si="34"/>
        <v>114129</v>
      </c>
      <c r="X103" s="45">
        <f t="shared" si="35"/>
        <v>0</v>
      </c>
      <c r="Y103" s="85"/>
      <c r="Z103" s="43">
        <f t="shared" si="36"/>
        <v>150903</v>
      </c>
      <c r="AA103" s="45">
        <f t="shared" si="37"/>
        <v>0</v>
      </c>
      <c r="AB103" s="49"/>
      <c r="AC103" s="43">
        <f t="shared" si="38"/>
        <v>520344</v>
      </c>
      <c r="AD103" s="45">
        <f t="shared" si="39"/>
        <v>0</v>
      </c>
    </row>
    <row r="104" spans="1:30" s="20" customFormat="1" ht="15" hidden="1" customHeight="1" outlineLevel="1" x14ac:dyDescent="0.2">
      <c r="A104" s="86"/>
      <c r="B104" s="42" t="s">
        <v>112</v>
      </c>
      <c r="C104" s="78"/>
      <c r="D104" s="43">
        <v>60993</v>
      </c>
      <c r="E104" s="43">
        <v>17415</v>
      </c>
      <c r="F104" s="43">
        <v>12636</v>
      </c>
      <c r="G104" s="43">
        <v>20979</v>
      </c>
      <c r="H104" s="43">
        <v>100197</v>
      </c>
      <c r="I104" s="43">
        <v>52650</v>
      </c>
      <c r="J104" s="43">
        <v>52893</v>
      </c>
      <c r="K104" s="43">
        <v>46170</v>
      </c>
      <c r="L104" s="43">
        <v>93555</v>
      </c>
      <c r="M104" s="43">
        <v>21465</v>
      </c>
      <c r="N104" s="43">
        <v>15066</v>
      </c>
      <c r="O104" s="43">
        <v>116478</v>
      </c>
      <c r="P104" s="87"/>
      <c r="Q104" s="43">
        <f t="shared" si="30"/>
        <v>91044</v>
      </c>
      <c r="R104" s="83">
        <f t="shared" si="31"/>
        <v>0</v>
      </c>
      <c r="S104" s="84"/>
      <c r="T104" s="43">
        <f t="shared" si="32"/>
        <v>173826</v>
      </c>
      <c r="U104" s="45">
        <f t="shared" si="33"/>
        <v>0</v>
      </c>
      <c r="V104" s="49"/>
      <c r="W104" s="43">
        <f t="shared" si="34"/>
        <v>192618</v>
      </c>
      <c r="X104" s="45">
        <f t="shared" si="35"/>
        <v>0</v>
      </c>
      <c r="Y104" s="85"/>
      <c r="Z104" s="43">
        <f t="shared" si="36"/>
        <v>153009</v>
      </c>
      <c r="AA104" s="45">
        <f t="shared" si="37"/>
        <v>0</v>
      </c>
      <c r="AB104" s="49"/>
      <c r="AC104" s="43">
        <f t="shared" si="38"/>
        <v>610497</v>
      </c>
      <c r="AD104" s="45">
        <f t="shared" si="39"/>
        <v>0</v>
      </c>
    </row>
    <row r="105" spans="1:30" ht="15" hidden="1" customHeight="1" outlineLevel="1" x14ac:dyDescent="0.2">
      <c r="A105" s="11"/>
      <c r="B105" s="42" t="s">
        <v>113</v>
      </c>
      <c r="C105" s="76"/>
      <c r="D105" s="43">
        <v>27864</v>
      </c>
      <c r="E105" s="43">
        <v>19197</v>
      </c>
      <c r="F105" s="43">
        <v>145638</v>
      </c>
      <c r="G105" s="43">
        <v>107730</v>
      </c>
      <c r="H105" s="43">
        <v>77598</v>
      </c>
      <c r="I105" s="43">
        <v>13446</v>
      </c>
      <c r="J105" s="43">
        <v>38556</v>
      </c>
      <c r="K105" s="43">
        <v>79056</v>
      </c>
      <c r="L105" s="43">
        <v>160461</v>
      </c>
      <c r="M105" s="43">
        <v>56457</v>
      </c>
      <c r="N105" s="43">
        <v>92502</v>
      </c>
      <c r="O105" s="43">
        <v>60750</v>
      </c>
      <c r="P105" s="72"/>
      <c r="Q105" s="43">
        <f t="shared" si="30"/>
        <v>192699</v>
      </c>
      <c r="R105" s="83">
        <f t="shared" si="31"/>
        <v>0</v>
      </c>
      <c r="S105" s="84"/>
      <c r="T105" s="43">
        <f t="shared" si="32"/>
        <v>198774</v>
      </c>
      <c r="U105" s="45">
        <f t="shared" si="33"/>
        <v>0</v>
      </c>
      <c r="V105" s="49"/>
      <c r="W105" s="43">
        <f t="shared" si="34"/>
        <v>278073</v>
      </c>
      <c r="X105" s="45">
        <f t="shared" si="35"/>
        <v>0</v>
      </c>
      <c r="Y105" s="85"/>
      <c r="Z105" s="43">
        <f t="shared" si="36"/>
        <v>209709</v>
      </c>
      <c r="AA105" s="45">
        <f t="shared" si="37"/>
        <v>0</v>
      </c>
      <c r="AB105" s="49"/>
      <c r="AC105" s="43">
        <f t="shared" si="38"/>
        <v>879255</v>
      </c>
      <c r="AD105" s="45">
        <f t="shared" si="39"/>
        <v>0</v>
      </c>
    </row>
    <row r="106" spans="1:30" s="20" customFormat="1" ht="15" hidden="1" customHeight="1" outlineLevel="1" x14ac:dyDescent="0.2">
      <c r="A106" s="86"/>
      <c r="B106" s="42" t="s">
        <v>114</v>
      </c>
      <c r="C106" s="78"/>
      <c r="D106" s="43">
        <v>24138</v>
      </c>
      <c r="E106" s="43">
        <v>70875</v>
      </c>
      <c r="F106" s="43">
        <v>55971</v>
      </c>
      <c r="G106" s="43">
        <v>79137</v>
      </c>
      <c r="H106" s="43">
        <v>68607</v>
      </c>
      <c r="I106" s="43">
        <v>33372</v>
      </c>
      <c r="J106" s="43">
        <v>4536</v>
      </c>
      <c r="K106" s="43">
        <v>52083</v>
      </c>
      <c r="L106" s="43">
        <v>55323</v>
      </c>
      <c r="M106" s="43">
        <v>172287</v>
      </c>
      <c r="N106" s="43">
        <v>2511</v>
      </c>
      <c r="O106" s="43">
        <v>66177</v>
      </c>
      <c r="P106" s="87"/>
      <c r="Q106" s="43">
        <f t="shared" si="30"/>
        <v>150984</v>
      </c>
      <c r="R106" s="83">
        <f t="shared" si="31"/>
        <v>0</v>
      </c>
      <c r="S106" s="84"/>
      <c r="T106" s="43">
        <f t="shared" si="32"/>
        <v>181116</v>
      </c>
      <c r="U106" s="45">
        <f t="shared" si="33"/>
        <v>0</v>
      </c>
      <c r="V106" s="49"/>
      <c r="W106" s="43">
        <f t="shared" si="34"/>
        <v>111942</v>
      </c>
      <c r="X106" s="45">
        <f t="shared" si="35"/>
        <v>0</v>
      </c>
      <c r="Y106" s="85"/>
      <c r="Z106" s="43">
        <f t="shared" si="36"/>
        <v>240975</v>
      </c>
      <c r="AA106" s="45">
        <f t="shared" si="37"/>
        <v>0</v>
      </c>
      <c r="AB106" s="49"/>
      <c r="AC106" s="43">
        <f t="shared" si="38"/>
        <v>685017</v>
      </c>
      <c r="AD106" s="45">
        <f t="shared" si="39"/>
        <v>0</v>
      </c>
    </row>
    <row r="107" spans="1:30" s="20" customFormat="1" ht="15" hidden="1" customHeight="1" outlineLevel="1" thickBot="1" x14ac:dyDescent="0.25">
      <c r="A107" s="86"/>
      <c r="B107" s="42" t="s">
        <v>115</v>
      </c>
      <c r="C107" s="78"/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87"/>
      <c r="Q107" s="43">
        <f t="shared" si="30"/>
        <v>0</v>
      </c>
      <c r="R107" s="101" t="s">
        <v>65</v>
      </c>
      <c r="S107" s="89"/>
      <c r="T107" s="43">
        <f t="shared" ref="T107" si="40">SUM(G107:I107)</f>
        <v>0</v>
      </c>
      <c r="U107" s="101" t="s">
        <v>65</v>
      </c>
      <c r="V107" s="49"/>
      <c r="W107" s="43">
        <f t="shared" ref="W107" si="41">SUM(J107:L107)</f>
        <v>0</v>
      </c>
      <c r="X107" s="101" t="s">
        <v>65</v>
      </c>
      <c r="Y107" s="85"/>
      <c r="Z107" s="47">
        <f t="shared" ref="Z107" si="42">SUM(M107:O107)</f>
        <v>0</v>
      </c>
      <c r="AA107" s="101" t="s">
        <v>65</v>
      </c>
      <c r="AB107" s="76"/>
      <c r="AC107" s="47">
        <f t="shared" si="38"/>
        <v>0</v>
      </c>
      <c r="AD107" s="101" t="s">
        <v>65</v>
      </c>
    </row>
    <row r="108" spans="1:30" ht="15" hidden="1" customHeight="1" outlineLevel="1" x14ac:dyDescent="0.2">
      <c r="B108" s="62" t="s">
        <v>62</v>
      </c>
      <c r="C108" s="76"/>
      <c r="D108" s="64">
        <f t="shared" ref="D108:O108" si="43">SUM(D77:D107)</f>
        <v>1253070</v>
      </c>
      <c r="E108" s="64">
        <f t="shared" si="43"/>
        <v>1384533</v>
      </c>
      <c r="F108" s="64">
        <f t="shared" si="43"/>
        <v>2619783</v>
      </c>
      <c r="G108" s="64">
        <f t="shared" si="43"/>
        <v>1650942</v>
      </c>
      <c r="H108" s="64">
        <f t="shared" si="43"/>
        <v>1637739</v>
      </c>
      <c r="I108" s="64">
        <f t="shared" si="43"/>
        <v>2075382</v>
      </c>
      <c r="J108" s="64">
        <f t="shared" si="43"/>
        <v>1452492</v>
      </c>
      <c r="K108" s="64">
        <f t="shared" si="43"/>
        <v>1502712</v>
      </c>
      <c r="L108" s="64">
        <f t="shared" si="43"/>
        <v>2529144</v>
      </c>
      <c r="M108" s="64">
        <f t="shared" si="43"/>
        <v>1410210</v>
      </c>
      <c r="N108" s="64">
        <f t="shared" si="43"/>
        <v>1652886</v>
      </c>
      <c r="O108" s="64">
        <f t="shared" si="43"/>
        <v>2444985</v>
      </c>
      <c r="P108" s="75"/>
      <c r="Q108" s="64">
        <f>SUM(Q77:Q107)</f>
        <v>5257386</v>
      </c>
      <c r="R108" s="94">
        <f>IFERROR(Q108/Q118-1,0)</f>
        <v>0</v>
      </c>
      <c r="S108" s="95"/>
      <c r="T108" s="64">
        <f>SUM(T77:T107)</f>
        <v>5364063</v>
      </c>
      <c r="U108" s="65">
        <f>IFERROR(T108/T118-1,0)</f>
        <v>0</v>
      </c>
      <c r="V108" s="49"/>
      <c r="W108" s="64">
        <f>SUM(W77:W107)</f>
        <v>5484348</v>
      </c>
      <c r="X108" s="65">
        <f>IFERROR(W108/W118-1,0)</f>
        <v>0</v>
      </c>
      <c r="Y108" s="96"/>
      <c r="Z108" s="64">
        <f>SUM(Z77:Z107)</f>
        <v>5508081</v>
      </c>
      <c r="AA108" s="65">
        <f>IFERROR(Z108/Z118-1,0)</f>
        <v>0</v>
      </c>
      <c r="AB108" s="49"/>
      <c r="AC108" s="64">
        <f>SUM(AC77:AC107)</f>
        <v>21613878</v>
      </c>
      <c r="AD108" s="65">
        <f>IFERROR(AC108/AC118-1,0)</f>
        <v>0</v>
      </c>
    </row>
    <row r="109" spans="1:30" ht="15" customHeight="1" collapsed="1" x14ac:dyDescent="0.2"/>
  </sheetData>
  <mergeCells count="15">
    <mergeCell ref="Q40:R40"/>
    <mergeCell ref="T40:U40"/>
    <mergeCell ref="W40:X40"/>
    <mergeCell ref="Z40:AA40"/>
    <mergeCell ref="AC40:AD40"/>
    <mergeCell ref="Q4:R4"/>
    <mergeCell ref="T4:U4"/>
    <mergeCell ref="W4:X4"/>
    <mergeCell ref="Z4:AA4"/>
    <mergeCell ref="AC4:AD4"/>
    <mergeCell ref="Q75:R75"/>
    <mergeCell ref="T75:U75"/>
    <mergeCell ref="W75:X75"/>
    <mergeCell ref="Z75:AA75"/>
    <mergeCell ref="AC75:AD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</vt:lpstr>
      <vt:lpstr>ARR Scorecard</vt:lpstr>
      <vt:lpstr>Var-to-Goal --&gt;</vt:lpstr>
      <vt:lpstr>Plan</vt:lpstr>
      <vt:lpstr>President's Club</vt:lpstr>
      <vt:lpstr>Forecast</vt:lpstr>
      <vt:lpstr>ARR Bookings Reporting --&gt;</vt:lpstr>
      <vt:lpstr>Sales Team</vt:lpstr>
      <vt:lpstr>Sales Rep</vt:lpstr>
      <vt:lpstr>Product Group</vt:lpstr>
      <vt:lpstr>Vertical</vt:lpstr>
      <vt:lpstr>Region</vt:lpstr>
      <vt:lpstr>Sales Origin</vt:lpstr>
      <vt:lpstr>Admin --&gt;</vt:lpstr>
      <vt:lpstr>Headcount</vt:lpstr>
      <vt:lpstr>Productivity</vt:lpstr>
      <vt:lpstr>ARR Bookings</vt:lpstr>
      <vt:lpstr>DB Vars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dcterms:created xsi:type="dcterms:W3CDTF">2023-01-27T06:41:04Z</dcterms:created>
  <dcterms:modified xsi:type="dcterms:W3CDTF">2023-01-27T06:55:35Z</dcterms:modified>
</cp:coreProperties>
</file>