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Website Stuff/"/>
    </mc:Choice>
  </mc:AlternateContent>
  <xr:revisionPtr revIDLastSave="10" documentId="8_{84E1A833-801B-447A-9179-E28CE5C437B5}" xr6:coauthVersionLast="47" xr6:coauthVersionMax="47" xr10:uidLastSave="{A0C482CF-20C8-4449-98DD-9A14C8E414BB}"/>
  <bookViews>
    <workbookView xWindow="3090" yWindow="1935" windowWidth="25485" windowHeight="14370" tabRatio="926" xr2:uid="{E497B5C9-18DE-4782-A7AC-F3FFBA093FD0}"/>
  </bookViews>
  <sheets>
    <sheet name="Cover" sheetId="1" r:id="rId1"/>
    <sheet name="NRR Scorecard" sheetId="2" r:id="rId2"/>
    <sheet name="NRR Bookings Reporting --&gt;" sheetId="3" r:id="rId3"/>
    <sheet name="Sales Team (NRR)" sheetId="4" r:id="rId4"/>
    <sheet name="Sales Rep (NRR)" sheetId="5" r:id="rId5"/>
    <sheet name="Product Group (NRR)" sheetId="6" r:id="rId6"/>
    <sheet name="Vertical (NRR)" sheetId="7" r:id="rId7"/>
    <sheet name="Region (NRR)" sheetId="8" r:id="rId8"/>
    <sheet name="Sales Origin (NRR)" sheetId="9" r:id="rId9"/>
    <sheet name="Attach Rates --&gt;" sheetId="10" r:id="rId10"/>
    <sheet name="Sales Team (%)" sheetId="11" r:id="rId11"/>
    <sheet name="Sales Rep (%)" sheetId="12" r:id="rId12"/>
    <sheet name="Product Group (%)" sheetId="13" r:id="rId13"/>
    <sheet name="Vertical (%)" sheetId="14" r:id="rId14"/>
    <sheet name="Region (%)" sheetId="15" r:id="rId15"/>
    <sheet name="Admin --&gt;" sheetId="16" r:id="rId16"/>
    <sheet name="NRR Bookings" sheetId="18" r:id="rId17"/>
    <sheet name="DB Vars" sheetId="19" r:id="rId18"/>
  </sheets>
  <definedNames>
    <definedName name="_xlnm._FilterDatabase" localSheetId="17" hidden="1">'DB Vars'!$E$4:$J$34</definedName>
    <definedName name="_xlnm._FilterDatabase" localSheetId="12" hidden="1">'Product Group (%)'!$B$5:$O$11</definedName>
    <definedName name="_xlnm._FilterDatabase" localSheetId="5" hidden="1">'Product Group (NRR)'!$B$5:$O$11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9" l="1"/>
  <c r="B28" i="19"/>
  <c r="B26" i="19"/>
  <c r="B25" i="19"/>
  <c r="B24" i="19"/>
  <c r="B23" i="19"/>
  <c r="B19" i="19"/>
  <c r="B16" i="19"/>
  <c r="B12" i="19"/>
  <c r="B9" i="19"/>
  <c r="B13" i="19" s="1"/>
  <c r="B8" i="19"/>
  <c r="B10" i="19" s="1"/>
  <c r="B14" i="19" s="1"/>
  <c r="B6" i="19"/>
  <c r="B17" i="19" s="1"/>
  <c r="I126" i="18"/>
  <c r="J126" i="18" s="1"/>
  <c r="K126" i="18" s="1"/>
  <c r="L126" i="18" s="1"/>
  <c r="M126" i="18" s="1"/>
  <c r="N126" i="18" s="1"/>
  <c r="D126" i="18"/>
  <c r="E126" i="18" s="1"/>
  <c r="F126" i="18" s="1"/>
  <c r="G126" i="18" s="1"/>
  <c r="H126" i="18" s="1"/>
  <c r="S123" i="18"/>
  <c r="N123" i="18"/>
  <c r="M123" i="18"/>
  <c r="L123" i="18"/>
  <c r="K123" i="18"/>
  <c r="R123" i="18" s="1"/>
  <c r="J123" i="18"/>
  <c r="I123" i="18"/>
  <c r="H123" i="18"/>
  <c r="Q123" i="18" s="1"/>
  <c r="G123" i="18"/>
  <c r="F123" i="18"/>
  <c r="E123" i="18"/>
  <c r="D123" i="18"/>
  <c r="C123" i="18"/>
  <c r="P123" i="18" s="1"/>
  <c r="U123" i="18" s="1"/>
  <c r="U121" i="18"/>
  <c r="S121" i="18"/>
  <c r="R121" i="18"/>
  <c r="Q121" i="18"/>
  <c r="P121" i="18"/>
  <c r="S120" i="18"/>
  <c r="R120" i="18"/>
  <c r="Q120" i="18"/>
  <c r="P120" i="18"/>
  <c r="S119" i="18"/>
  <c r="R119" i="18"/>
  <c r="Q119" i="18"/>
  <c r="P119" i="18"/>
  <c r="U119" i="18" s="1"/>
  <c r="N118" i="18"/>
  <c r="M118" i="18"/>
  <c r="L118" i="18"/>
  <c r="L122" i="18" s="1"/>
  <c r="S122" i="18" s="1"/>
  <c r="K118" i="18"/>
  <c r="J118" i="18"/>
  <c r="J122" i="18" s="1"/>
  <c r="I118" i="18"/>
  <c r="I122" i="18" s="1"/>
  <c r="H118" i="18"/>
  <c r="Q118" i="18" s="1"/>
  <c r="G118" i="18"/>
  <c r="F118" i="18"/>
  <c r="E118" i="18"/>
  <c r="D118" i="18"/>
  <c r="D122" i="18" s="1"/>
  <c r="C118" i="18"/>
  <c r="P118" i="18" s="1"/>
  <c r="U117" i="18"/>
  <c r="S117" i="18"/>
  <c r="R117" i="18"/>
  <c r="Q117" i="18"/>
  <c r="P117" i="18"/>
  <c r="S116" i="18"/>
  <c r="R116" i="18"/>
  <c r="Q116" i="18"/>
  <c r="P116" i="18"/>
  <c r="U116" i="18" s="1"/>
  <c r="P115" i="18"/>
  <c r="N115" i="18"/>
  <c r="N122" i="18" s="1"/>
  <c r="M115" i="18"/>
  <c r="M122" i="18" s="1"/>
  <c r="L115" i="18"/>
  <c r="S115" i="18" s="1"/>
  <c r="K115" i="18"/>
  <c r="K122" i="18" s="1"/>
  <c r="J115" i="18"/>
  <c r="I115" i="18"/>
  <c r="R115" i="18" s="1"/>
  <c r="H115" i="18"/>
  <c r="H122" i="18" s="1"/>
  <c r="G115" i="18"/>
  <c r="G122" i="18" s="1"/>
  <c r="F115" i="18"/>
  <c r="F122" i="18" s="1"/>
  <c r="E115" i="18"/>
  <c r="E122" i="18" s="1"/>
  <c r="D115" i="18"/>
  <c r="C115" i="18"/>
  <c r="C122" i="18" s="1"/>
  <c r="D114" i="18"/>
  <c r="E114" i="18" s="1"/>
  <c r="F114" i="18" s="1"/>
  <c r="G114" i="18" s="1"/>
  <c r="H114" i="18" s="1"/>
  <c r="I114" i="18" s="1"/>
  <c r="J114" i="18" s="1"/>
  <c r="K114" i="18" s="1"/>
  <c r="L114" i="18" s="1"/>
  <c r="M114" i="18" s="1"/>
  <c r="N114" i="18" s="1"/>
  <c r="N110" i="18"/>
  <c r="M110" i="18"/>
  <c r="L110" i="18"/>
  <c r="S110" i="18" s="1"/>
  <c r="K110" i="18"/>
  <c r="J110" i="18"/>
  <c r="I110" i="18"/>
  <c r="R110" i="18" s="1"/>
  <c r="H110" i="18"/>
  <c r="Q110" i="18" s="1"/>
  <c r="U110" i="18" s="1"/>
  <c r="G110" i="18"/>
  <c r="F110" i="18"/>
  <c r="E110" i="18"/>
  <c r="D110" i="18"/>
  <c r="C110" i="18"/>
  <c r="P110" i="18" s="1"/>
  <c r="L109" i="18"/>
  <c r="S109" i="18" s="1"/>
  <c r="J109" i="18"/>
  <c r="U108" i="18"/>
  <c r="S108" i="18"/>
  <c r="R108" i="18"/>
  <c r="Q108" i="18"/>
  <c r="P108" i="18"/>
  <c r="S107" i="18"/>
  <c r="R107" i="18"/>
  <c r="Q107" i="18"/>
  <c r="P107" i="18"/>
  <c r="S106" i="18"/>
  <c r="R106" i="18"/>
  <c r="Q106" i="18"/>
  <c r="P106" i="18"/>
  <c r="U106" i="18" s="1"/>
  <c r="S105" i="18"/>
  <c r="N105" i="18"/>
  <c r="M105" i="18"/>
  <c r="L105" i="18"/>
  <c r="K105" i="18"/>
  <c r="J105" i="18"/>
  <c r="I105" i="18"/>
  <c r="I109" i="18" s="1"/>
  <c r="H105" i="18"/>
  <c r="G105" i="18"/>
  <c r="F105" i="18"/>
  <c r="Q105" i="18" s="1"/>
  <c r="E105" i="18"/>
  <c r="D105" i="18"/>
  <c r="D109" i="18" s="1"/>
  <c r="C105" i="18"/>
  <c r="P105" i="18" s="1"/>
  <c r="U104" i="18"/>
  <c r="S104" i="18"/>
  <c r="R104" i="18"/>
  <c r="Q104" i="18"/>
  <c r="P104" i="18"/>
  <c r="S103" i="18"/>
  <c r="R103" i="18"/>
  <c r="Q103" i="18"/>
  <c r="P103" i="18"/>
  <c r="U103" i="18" s="1"/>
  <c r="N102" i="18"/>
  <c r="N109" i="18" s="1"/>
  <c r="M102" i="18"/>
  <c r="M109" i="18" s="1"/>
  <c r="L102" i="18"/>
  <c r="S102" i="18" s="1"/>
  <c r="K102" i="18"/>
  <c r="K109" i="18" s="1"/>
  <c r="J102" i="18"/>
  <c r="I102" i="18"/>
  <c r="R102" i="18" s="1"/>
  <c r="H102" i="18"/>
  <c r="H109" i="18" s="1"/>
  <c r="G102" i="18"/>
  <c r="F102" i="18"/>
  <c r="F109" i="18" s="1"/>
  <c r="E102" i="18"/>
  <c r="E109" i="18" s="1"/>
  <c r="D102" i="18"/>
  <c r="C102" i="18"/>
  <c r="C109" i="18" s="1"/>
  <c r="D101" i="18"/>
  <c r="E101" i="18" s="1"/>
  <c r="F101" i="18" s="1"/>
  <c r="G101" i="18" s="1"/>
  <c r="H101" i="18" s="1"/>
  <c r="I101" i="18" s="1"/>
  <c r="J101" i="18" s="1"/>
  <c r="K101" i="18" s="1"/>
  <c r="L101" i="18" s="1"/>
  <c r="M101" i="18" s="1"/>
  <c r="N101" i="18" s="1"/>
  <c r="R97" i="18"/>
  <c r="N97" i="18"/>
  <c r="M97" i="18"/>
  <c r="L97" i="18"/>
  <c r="S97" i="18" s="1"/>
  <c r="K97" i="18"/>
  <c r="J97" i="18"/>
  <c r="I97" i="18"/>
  <c r="H97" i="18"/>
  <c r="Q97" i="18" s="1"/>
  <c r="U97" i="18" s="1"/>
  <c r="G97" i="18"/>
  <c r="F97" i="18"/>
  <c r="E97" i="18"/>
  <c r="D97" i="18"/>
  <c r="C97" i="18"/>
  <c r="P97" i="18" s="1"/>
  <c r="J96" i="18"/>
  <c r="U95" i="18"/>
  <c r="S95" i="18"/>
  <c r="R95" i="18"/>
  <c r="Q95" i="18"/>
  <c r="P95" i="18"/>
  <c r="S94" i="18"/>
  <c r="R94" i="18"/>
  <c r="Q94" i="18"/>
  <c r="P94" i="18"/>
  <c r="U94" i="18" s="1"/>
  <c r="S93" i="18"/>
  <c r="R93" i="18"/>
  <c r="Q93" i="18"/>
  <c r="P93" i="18"/>
  <c r="U93" i="18" s="1"/>
  <c r="N92" i="18"/>
  <c r="M92" i="18"/>
  <c r="L92" i="18"/>
  <c r="L96" i="18" s="1"/>
  <c r="S96" i="18" s="1"/>
  <c r="K92" i="18"/>
  <c r="J92" i="18"/>
  <c r="I92" i="18"/>
  <c r="I96" i="18" s="1"/>
  <c r="H92" i="18"/>
  <c r="G92" i="18"/>
  <c r="F92" i="18"/>
  <c r="Q92" i="18" s="1"/>
  <c r="E92" i="18"/>
  <c r="D92" i="18"/>
  <c r="D96" i="18" s="1"/>
  <c r="C92" i="18"/>
  <c r="P92" i="18" s="1"/>
  <c r="U91" i="18"/>
  <c r="S91" i="18"/>
  <c r="R91" i="18"/>
  <c r="Q91" i="18"/>
  <c r="P91" i="18"/>
  <c r="S90" i="18"/>
  <c r="R90" i="18"/>
  <c r="Q90" i="18"/>
  <c r="P90" i="18"/>
  <c r="N89" i="18"/>
  <c r="N96" i="18" s="1"/>
  <c r="M89" i="18"/>
  <c r="M96" i="18" s="1"/>
  <c r="L89" i="18"/>
  <c r="K89" i="18"/>
  <c r="K96" i="18" s="1"/>
  <c r="J89" i="18"/>
  <c r="I89" i="18"/>
  <c r="R89" i="18" s="1"/>
  <c r="H89" i="18"/>
  <c r="H96" i="18" s="1"/>
  <c r="G89" i="18"/>
  <c r="G96" i="18" s="1"/>
  <c r="F89" i="18"/>
  <c r="F96" i="18" s="1"/>
  <c r="Q96" i="18" s="1"/>
  <c r="E89" i="18"/>
  <c r="E96" i="18" s="1"/>
  <c r="D89" i="18"/>
  <c r="C89" i="18"/>
  <c r="C96" i="18" s="1"/>
  <c r="I88" i="18"/>
  <c r="J88" i="18" s="1"/>
  <c r="K88" i="18" s="1"/>
  <c r="L88" i="18" s="1"/>
  <c r="M88" i="18" s="1"/>
  <c r="N88" i="18" s="1"/>
  <c r="D88" i="18"/>
  <c r="E88" i="18" s="1"/>
  <c r="F88" i="18" s="1"/>
  <c r="G88" i="18" s="1"/>
  <c r="H88" i="18" s="1"/>
  <c r="N81" i="18"/>
  <c r="M81" i="18"/>
  <c r="L81" i="18"/>
  <c r="S81" i="18" s="1"/>
  <c r="K81" i="18"/>
  <c r="J81" i="18"/>
  <c r="I81" i="18"/>
  <c r="R81" i="18" s="1"/>
  <c r="H81" i="18"/>
  <c r="Q81" i="18" s="1"/>
  <c r="G81" i="18"/>
  <c r="F81" i="18"/>
  <c r="E81" i="18"/>
  <c r="D81" i="18"/>
  <c r="C81" i="18"/>
  <c r="P81" i="18" s="1"/>
  <c r="U79" i="18"/>
  <c r="S79" i="18"/>
  <c r="R79" i="18"/>
  <c r="Q79" i="18"/>
  <c r="P79" i="18"/>
  <c r="S78" i="18"/>
  <c r="R78" i="18"/>
  <c r="Q78" i="18"/>
  <c r="P78" i="18"/>
  <c r="U78" i="18" s="1"/>
  <c r="S77" i="18"/>
  <c r="R77" i="18"/>
  <c r="Q77" i="18"/>
  <c r="P77" i="18"/>
  <c r="U77" i="18" s="1"/>
  <c r="N76" i="18"/>
  <c r="M76" i="18"/>
  <c r="L76" i="18"/>
  <c r="L80" i="18" s="1"/>
  <c r="S80" i="18" s="1"/>
  <c r="K76" i="18"/>
  <c r="J76" i="18"/>
  <c r="J80" i="18" s="1"/>
  <c r="I76" i="18"/>
  <c r="R76" i="18" s="1"/>
  <c r="H76" i="18"/>
  <c r="G76" i="18"/>
  <c r="F76" i="18"/>
  <c r="Q76" i="18" s="1"/>
  <c r="E76" i="18"/>
  <c r="D76" i="18"/>
  <c r="D80" i="18" s="1"/>
  <c r="C76" i="18"/>
  <c r="U75" i="18"/>
  <c r="S75" i="18"/>
  <c r="R75" i="18"/>
  <c r="Q75" i="18"/>
  <c r="P75" i="18"/>
  <c r="S74" i="18"/>
  <c r="R74" i="18"/>
  <c r="Q74" i="18"/>
  <c r="P74" i="18"/>
  <c r="U74" i="18" s="1"/>
  <c r="P73" i="18"/>
  <c r="N73" i="18"/>
  <c r="N80" i="18" s="1"/>
  <c r="M73" i="18"/>
  <c r="M80" i="18" s="1"/>
  <c r="L73" i="18"/>
  <c r="K73" i="18"/>
  <c r="K80" i="18" s="1"/>
  <c r="J73" i="18"/>
  <c r="I73" i="18"/>
  <c r="I80" i="18" s="1"/>
  <c r="H73" i="18"/>
  <c r="H80" i="18" s="1"/>
  <c r="G73" i="18"/>
  <c r="F73" i="18"/>
  <c r="F80" i="18" s="1"/>
  <c r="E73" i="18"/>
  <c r="E80" i="18" s="1"/>
  <c r="D73" i="18"/>
  <c r="C73" i="18"/>
  <c r="C80" i="18" s="1"/>
  <c r="D72" i="18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R68" i="18"/>
  <c r="N68" i="18"/>
  <c r="M68" i="18"/>
  <c r="L68" i="18"/>
  <c r="S68" i="18" s="1"/>
  <c r="K68" i="18"/>
  <c r="J68" i="18"/>
  <c r="I68" i="18"/>
  <c r="H68" i="18"/>
  <c r="Q68" i="18" s="1"/>
  <c r="U68" i="18" s="1"/>
  <c r="G68" i="18"/>
  <c r="F68" i="18"/>
  <c r="E68" i="18"/>
  <c r="D68" i="18"/>
  <c r="C68" i="18"/>
  <c r="P68" i="18" s="1"/>
  <c r="L67" i="18"/>
  <c r="S67" i="18" s="1"/>
  <c r="J67" i="18"/>
  <c r="D67" i="18"/>
  <c r="U66" i="18"/>
  <c r="S66" i="18"/>
  <c r="R66" i="18"/>
  <c r="Q66" i="18"/>
  <c r="P66" i="18"/>
  <c r="S65" i="18"/>
  <c r="R65" i="18"/>
  <c r="Q65" i="18"/>
  <c r="P65" i="18"/>
  <c r="S64" i="18"/>
  <c r="R64" i="18"/>
  <c r="Q64" i="18"/>
  <c r="P64" i="18"/>
  <c r="U64" i="18" s="1"/>
  <c r="S63" i="18"/>
  <c r="N63" i="18"/>
  <c r="M63" i="18"/>
  <c r="L63" i="18"/>
  <c r="K63" i="18"/>
  <c r="J63" i="18"/>
  <c r="I63" i="18"/>
  <c r="R63" i="18" s="1"/>
  <c r="H63" i="18"/>
  <c r="G63" i="18"/>
  <c r="F63" i="18"/>
  <c r="Q63" i="18" s="1"/>
  <c r="E63" i="18"/>
  <c r="D63" i="18"/>
  <c r="C63" i="18"/>
  <c r="U62" i="18"/>
  <c r="S62" i="18"/>
  <c r="R62" i="18"/>
  <c r="Q62" i="18"/>
  <c r="P62" i="18"/>
  <c r="S61" i="18"/>
  <c r="R61" i="18"/>
  <c r="Q61" i="18"/>
  <c r="P61" i="18"/>
  <c r="N60" i="18"/>
  <c r="N67" i="18" s="1"/>
  <c r="M60" i="18"/>
  <c r="M67" i="18" s="1"/>
  <c r="L60" i="18"/>
  <c r="S60" i="18" s="1"/>
  <c r="K60" i="18"/>
  <c r="K67" i="18" s="1"/>
  <c r="J60" i="18"/>
  <c r="I60" i="18"/>
  <c r="I67" i="18" s="1"/>
  <c r="H60" i="18"/>
  <c r="H67" i="18" s="1"/>
  <c r="G60" i="18"/>
  <c r="F60" i="18"/>
  <c r="F67" i="18" s="1"/>
  <c r="E60" i="18"/>
  <c r="E67" i="18" s="1"/>
  <c r="D60" i="18"/>
  <c r="C60" i="18"/>
  <c r="C67" i="18" s="1"/>
  <c r="P67" i="18" s="1"/>
  <c r="D59" i="18"/>
  <c r="E59" i="18" s="1"/>
  <c r="F59" i="18" s="1"/>
  <c r="G59" i="18" s="1"/>
  <c r="H59" i="18" s="1"/>
  <c r="I59" i="18" s="1"/>
  <c r="J59" i="18" s="1"/>
  <c r="K59" i="18" s="1"/>
  <c r="L59" i="18" s="1"/>
  <c r="M59" i="18" s="1"/>
  <c r="N59" i="18" s="1"/>
  <c r="C56" i="18"/>
  <c r="C51" i="18"/>
  <c r="C48" i="18"/>
  <c r="E47" i="18"/>
  <c r="D47" i="18"/>
  <c r="N40" i="18"/>
  <c r="M40" i="18"/>
  <c r="L40" i="18"/>
  <c r="K40" i="18"/>
  <c r="J40" i="18"/>
  <c r="I40" i="18"/>
  <c r="R40" i="18" s="1"/>
  <c r="H40" i="18"/>
  <c r="G40" i="18"/>
  <c r="Q40" i="18" s="1"/>
  <c r="F40" i="18"/>
  <c r="E40" i="18"/>
  <c r="D40" i="18"/>
  <c r="P40" i="18" s="1"/>
  <c r="C40" i="18"/>
  <c r="N39" i="18"/>
  <c r="M39" i="18"/>
  <c r="L39" i="18"/>
  <c r="S39" i="18" s="1"/>
  <c r="K39" i="18"/>
  <c r="J39" i="18"/>
  <c r="I39" i="18"/>
  <c r="R39" i="18" s="1"/>
  <c r="H39" i="18"/>
  <c r="G39" i="18"/>
  <c r="F39" i="18"/>
  <c r="Q39" i="18" s="1"/>
  <c r="E39" i="18"/>
  <c r="D39" i="18"/>
  <c r="C39" i="18"/>
  <c r="S38" i="18"/>
  <c r="R38" i="18"/>
  <c r="Q38" i="18"/>
  <c r="P38" i="18"/>
  <c r="U38" i="18" s="1"/>
  <c r="S37" i="18"/>
  <c r="U37" i="18" s="1"/>
  <c r="R37" i="18"/>
  <c r="Q37" i="18"/>
  <c r="P37" i="18"/>
  <c r="S36" i="18"/>
  <c r="R36" i="18"/>
  <c r="Q36" i="18"/>
  <c r="P36" i="18"/>
  <c r="U36" i="18" s="1"/>
  <c r="S35" i="18"/>
  <c r="R35" i="18"/>
  <c r="Q35" i="18"/>
  <c r="P35" i="18"/>
  <c r="S34" i="18"/>
  <c r="R34" i="18"/>
  <c r="Q34" i="18"/>
  <c r="P34" i="18"/>
  <c r="U34" i="18" s="1"/>
  <c r="S33" i="18"/>
  <c r="R33" i="18"/>
  <c r="Q33" i="18"/>
  <c r="P33" i="18"/>
  <c r="U33" i="18" s="1"/>
  <c r="S32" i="18"/>
  <c r="R32" i="18"/>
  <c r="U32" i="18" s="1"/>
  <c r="Q32" i="18"/>
  <c r="P32" i="18"/>
  <c r="D31" i="18"/>
  <c r="E31" i="18" s="1"/>
  <c r="F31" i="18" s="1"/>
  <c r="G31" i="18" s="1"/>
  <c r="H31" i="18" s="1"/>
  <c r="I31" i="18" s="1"/>
  <c r="J31" i="18" s="1"/>
  <c r="K31" i="18" s="1"/>
  <c r="L31" i="18" s="1"/>
  <c r="M31" i="18" s="1"/>
  <c r="N31" i="18" s="1"/>
  <c r="N27" i="18"/>
  <c r="M27" i="18"/>
  <c r="L27" i="18"/>
  <c r="K27" i="18"/>
  <c r="J27" i="18"/>
  <c r="I27" i="18"/>
  <c r="R27" i="18" s="1"/>
  <c r="H27" i="18"/>
  <c r="G27" i="18"/>
  <c r="Q27" i="18" s="1"/>
  <c r="F27" i="18"/>
  <c r="E27" i="18"/>
  <c r="P27" i="18" s="1"/>
  <c r="D27" i="18"/>
  <c r="C27" i="18"/>
  <c r="N26" i="18"/>
  <c r="M26" i="18"/>
  <c r="L26" i="18"/>
  <c r="S26" i="18" s="1"/>
  <c r="K26" i="18"/>
  <c r="J26" i="18"/>
  <c r="I26" i="18"/>
  <c r="R26" i="18" s="1"/>
  <c r="H26" i="18"/>
  <c r="G26" i="18"/>
  <c r="F26" i="18"/>
  <c r="Q26" i="18" s="1"/>
  <c r="E26" i="18"/>
  <c r="D26" i="18"/>
  <c r="C26" i="18"/>
  <c r="S25" i="18"/>
  <c r="R25" i="18"/>
  <c r="Q25" i="18"/>
  <c r="P25" i="18"/>
  <c r="U25" i="18" s="1"/>
  <c r="U24" i="18"/>
  <c r="S24" i="18"/>
  <c r="R24" i="18"/>
  <c r="Q24" i="18"/>
  <c r="P24" i="18"/>
  <c r="S23" i="18"/>
  <c r="R23" i="18"/>
  <c r="Q23" i="18"/>
  <c r="P23" i="18"/>
  <c r="U23" i="18" s="1"/>
  <c r="S22" i="18"/>
  <c r="R22" i="18"/>
  <c r="Q22" i="18"/>
  <c r="P22" i="18"/>
  <c r="S21" i="18"/>
  <c r="R21" i="18"/>
  <c r="U21" i="18" s="1"/>
  <c r="Q21" i="18"/>
  <c r="P21" i="18"/>
  <c r="S20" i="18"/>
  <c r="R20" i="18"/>
  <c r="Q20" i="18"/>
  <c r="P20" i="18"/>
  <c r="U20" i="18" s="1"/>
  <c r="U19" i="18"/>
  <c r="S19" i="18"/>
  <c r="R19" i="18"/>
  <c r="Q19" i="18"/>
  <c r="P19" i="18"/>
  <c r="E18" i="18"/>
  <c r="F18" i="18" s="1"/>
  <c r="G18" i="18" s="1"/>
  <c r="H18" i="18" s="1"/>
  <c r="I18" i="18" s="1"/>
  <c r="J18" i="18" s="1"/>
  <c r="K18" i="18" s="1"/>
  <c r="L18" i="18" s="1"/>
  <c r="M18" i="18" s="1"/>
  <c r="N18" i="18" s="1"/>
  <c r="D18" i="18"/>
  <c r="C14" i="18"/>
  <c r="D5" i="18"/>
  <c r="E25" i="15"/>
  <c r="F25" i="15" s="1"/>
  <c r="G25" i="15" s="1"/>
  <c r="H25" i="15" s="1"/>
  <c r="I25" i="15" s="1"/>
  <c r="J25" i="15" s="1"/>
  <c r="K25" i="15" s="1"/>
  <c r="L25" i="15" s="1"/>
  <c r="M25" i="15" s="1"/>
  <c r="N25" i="15" s="1"/>
  <c r="O25" i="15" s="1"/>
  <c r="E15" i="15"/>
  <c r="F15" i="15" s="1"/>
  <c r="G15" i="15" s="1"/>
  <c r="H15" i="15" s="1"/>
  <c r="I15" i="15" s="1"/>
  <c r="J15" i="15" s="1"/>
  <c r="K15" i="15" s="1"/>
  <c r="L15" i="15" s="1"/>
  <c r="M15" i="15" s="1"/>
  <c r="N15" i="15" s="1"/>
  <c r="O15" i="15" s="1"/>
  <c r="E5" i="15"/>
  <c r="F5" i="15" s="1"/>
  <c r="G5" i="15" s="1"/>
  <c r="H5" i="15" s="1"/>
  <c r="I5" i="15" s="1"/>
  <c r="J5" i="15" s="1"/>
  <c r="K5" i="15" s="1"/>
  <c r="L5" i="15" s="1"/>
  <c r="M5" i="15" s="1"/>
  <c r="N5" i="15" s="1"/>
  <c r="O5" i="15" s="1"/>
  <c r="E25" i="14"/>
  <c r="F25" i="14" s="1"/>
  <c r="G25" i="14" s="1"/>
  <c r="H25" i="14" s="1"/>
  <c r="I25" i="14" s="1"/>
  <c r="J25" i="14" s="1"/>
  <c r="K25" i="14" s="1"/>
  <c r="L25" i="14" s="1"/>
  <c r="M25" i="14" s="1"/>
  <c r="N25" i="14" s="1"/>
  <c r="O25" i="14" s="1"/>
  <c r="E15" i="14"/>
  <c r="F15" i="14" s="1"/>
  <c r="G15" i="14" s="1"/>
  <c r="H15" i="14" s="1"/>
  <c r="I15" i="14" s="1"/>
  <c r="J15" i="14" s="1"/>
  <c r="K15" i="14" s="1"/>
  <c r="L15" i="14" s="1"/>
  <c r="M15" i="14" s="1"/>
  <c r="N15" i="14" s="1"/>
  <c r="O15" i="14" s="1"/>
  <c r="E5" i="14"/>
  <c r="F5" i="14" s="1"/>
  <c r="G5" i="14" s="1"/>
  <c r="H5" i="14" s="1"/>
  <c r="I5" i="14" s="1"/>
  <c r="J5" i="14" s="1"/>
  <c r="K5" i="14" s="1"/>
  <c r="L5" i="14" s="1"/>
  <c r="M5" i="14" s="1"/>
  <c r="N5" i="14" s="1"/>
  <c r="O5" i="14" s="1"/>
  <c r="F25" i="13"/>
  <c r="G25" i="13" s="1"/>
  <c r="H25" i="13" s="1"/>
  <c r="I25" i="13" s="1"/>
  <c r="J25" i="13" s="1"/>
  <c r="K25" i="13" s="1"/>
  <c r="L25" i="13" s="1"/>
  <c r="M25" i="13" s="1"/>
  <c r="N25" i="13" s="1"/>
  <c r="O25" i="13" s="1"/>
  <c r="E25" i="13"/>
  <c r="F15" i="13"/>
  <c r="G15" i="13" s="1"/>
  <c r="H15" i="13" s="1"/>
  <c r="I15" i="13" s="1"/>
  <c r="J15" i="13" s="1"/>
  <c r="K15" i="13" s="1"/>
  <c r="L15" i="13" s="1"/>
  <c r="M15" i="13" s="1"/>
  <c r="N15" i="13" s="1"/>
  <c r="O15" i="13" s="1"/>
  <c r="E15" i="13"/>
  <c r="K5" i="13"/>
  <c r="L5" i="13" s="1"/>
  <c r="M5" i="13" s="1"/>
  <c r="N5" i="13" s="1"/>
  <c r="O5" i="13" s="1"/>
  <c r="E5" i="13"/>
  <c r="F5" i="13" s="1"/>
  <c r="G5" i="13" s="1"/>
  <c r="H5" i="13" s="1"/>
  <c r="I5" i="13" s="1"/>
  <c r="J5" i="13" s="1"/>
  <c r="H76" i="12"/>
  <c r="I76" i="12" s="1"/>
  <c r="J76" i="12" s="1"/>
  <c r="K76" i="12" s="1"/>
  <c r="L76" i="12" s="1"/>
  <c r="M76" i="12" s="1"/>
  <c r="N76" i="12" s="1"/>
  <c r="O76" i="12" s="1"/>
  <c r="E76" i="12"/>
  <c r="F76" i="12" s="1"/>
  <c r="G76" i="12" s="1"/>
  <c r="E41" i="12"/>
  <c r="F41" i="12" s="1"/>
  <c r="G41" i="12" s="1"/>
  <c r="H41" i="12" s="1"/>
  <c r="I41" i="12" s="1"/>
  <c r="J41" i="12" s="1"/>
  <c r="K41" i="12" s="1"/>
  <c r="L41" i="12" s="1"/>
  <c r="M41" i="12" s="1"/>
  <c r="N41" i="12" s="1"/>
  <c r="O41" i="12" s="1"/>
  <c r="E5" i="12"/>
  <c r="F5" i="12" s="1"/>
  <c r="G5" i="12" s="1"/>
  <c r="H5" i="12" s="1"/>
  <c r="I5" i="12" s="1"/>
  <c r="J5" i="12" s="1"/>
  <c r="K5" i="12" s="1"/>
  <c r="L5" i="12" s="1"/>
  <c r="M5" i="12" s="1"/>
  <c r="N5" i="12" s="1"/>
  <c r="O5" i="12" s="1"/>
  <c r="G27" i="11"/>
  <c r="H27" i="11" s="1"/>
  <c r="I27" i="11" s="1"/>
  <c r="J27" i="11" s="1"/>
  <c r="K27" i="11" s="1"/>
  <c r="L27" i="11" s="1"/>
  <c r="M27" i="11" s="1"/>
  <c r="N27" i="11" s="1"/>
  <c r="O27" i="11" s="1"/>
  <c r="E27" i="11"/>
  <c r="F27" i="11" s="1"/>
  <c r="E16" i="11"/>
  <c r="F16" i="11" s="1"/>
  <c r="G16" i="11" s="1"/>
  <c r="H16" i="11" s="1"/>
  <c r="I16" i="11" s="1"/>
  <c r="J16" i="11" s="1"/>
  <c r="K16" i="11" s="1"/>
  <c r="L16" i="11" s="1"/>
  <c r="M16" i="11" s="1"/>
  <c r="N16" i="11" s="1"/>
  <c r="O16" i="11" s="1"/>
  <c r="F5" i="11"/>
  <c r="G5" i="11" s="1"/>
  <c r="H5" i="11" s="1"/>
  <c r="I5" i="11" s="1"/>
  <c r="J5" i="11" s="1"/>
  <c r="K5" i="11" s="1"/>
  <c r="L5" i="11" s="1"/>
  <c r="M5" i="11" s="1"/>
  <c r="N5" i="11" s="1"/>
  <c r="O5" i="11" s="1"/>
  <c r="E5" i="11"/>
  <c r="D26" i="9"/>
  <c r="F21" i="9"/>
  <c r="E21" i="9"/>
  <c r="D18" i="9"/>
  <c r="E13" i="9"/>
  <c r="D10" i="9"/>
  <c r="E5" i="9"/>
  <c r="F25" i="8"/>
  <c r="E25" i="8"/>
  <c r="E15" i="8"/>
  <c r="E5" i="8"/>
  <c r="E25" i="7"/>
  <c r="F15" i="7"/>
  <c r="E15" i="7"/>
  <c r="E5" i="7"/>
  <c r="F5" i="7" s="1"/>
  <c r="I25" i="6"/>
  <c r="H25" i="6"/>
  <c r="G25" i="6"/>
  <c r="F25" i="6"/>
  <c r="E25" i="6"/>
  <c r="E15" i="6"/>
  <c r="F5" i="6"/>
  <c r="E5" i="6"/>
  <c r="F76" i="5"/>
  <c r="E76" i="5"/>
  <c r="E41" i="5"/>
  <c r="F5" i="5"/>
  <c r="E5" i="5"/>
  <c r="Q33" i="4"/>
  <c r="R33" i="11" s="1"/>
  <c r="L31" i="4"/>
  <c r="K31" i="4"/>
  <c r="J31" i="4"/>
  <c r="D31" i="4"/>
  <c r="Q29" i="4"/>
  <c r="R29" i="11" s="1"/>
  <c r="N28" i="4"/>
  <c r="M28" i="4"/>
  <c r="L28" i="4"/>
  <c r="F28" i="4"/>
  <c r="E28" i="4"/>
  <c r="D28" i="4"/>
  <c r="E27" i="4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T22" i="4"/>
  <c r="Q21" i="4"/>
  <c r="O20" i="4"/>
  <c r="N20" i="4"/>
  <c r="M20" i="4"/>
  <c r="G20" i="4"/>
  <c r="F20" i="4"/>
  <c r="E20" i="4"/>
  <c r="T18" i="4"/>
  <c r="O17" i="4"/>
  <c r="I17" i="4"/>
  <c r="H17" i="4"/>
  <c r="G17" i="4"/>
  <c r="E16" i="4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Q12" i="4"/>
  <c r="J9" i="4"/>
  <c r="I9" i="4"/>
  <c r="H9" i="4"/>
  <c r="Q8" i="4"/>
  <c r="L6" i="4"/>
  <c r="K6" i="4"/>
  <c r="J6" i="4"/>
  <c r="D6" i="4"/>
  <c r="G5" i="4"/>
  <c r="H5" i="4" s="1"/>
  <c r="I5" i="4" s="1"/>
  <c r="J5" i="4" s="1"/>
  <c r="K5" i="4" s="1"/>
  <c r="L5" i="4" s="1"/>
  <c r="M5" i="4" s="1"/>
  <c r="N5" i="4" s="1"/>
  <c r="O5" i="4" s="1"/>
  <c r="F5" i="4"/>
  <c r="E5" i="4"/>
  <c r="O33" i="2"/>
  <c r="J33" i="2"/>
  <c r="O30" i="2"/>
  <c r="O37" i="2" s="1"/>
  <c r="J30" i="2"/>
  <c r="J37" i="2" s="1"/>
  <c r="I25" i="2"/>
  <c r="I36" i="2" s="1"/>
  <c r="N24" i="2"/>
  <c r="Q24" i="2" s="1"/>
  <c r="J22" i="2"/>
  <c r="I23" i="2"/>
  <c r="O22" i="2"/>
  <c r="I21" i="2"/>
  <c r="I32" i="2" s="1"/>
  <c r="O19" i="2"/>
  <c r="O26" i="2" s="1"/>
  <c r="N20" i="2"/>
  <c r="J19" i="2"/>
  <c r="Q14" i="2"/>
  <c r="K14" i="2"/>
  <c r="L14" i="2"/>
  <c r="P13" i="2"/>
  <c r="Q13" i="2"/>
  <c r="L13" i="2"/>
  <c r="Q12" i="2"/>
  <c r="J11" i="2"/>
  <c r="L12" i="2"/>
  <c r="O11" i="2"/>
  <c r="I11" i="2"/>
  <c r="L11" i="2" s="1"/>
  <c r="Q10" i="2"/>
  <c r="J8" i="2"/>
  <c r="J15" i="2" s="1"/>
  <c r="L10" i="2"/>
  <c r="O8" i="2"/>
  <c r="O15" i="2" s="1"/>
  <c r="Q9" i="2"/>
  <c r="L9" i="2"/>
  <c r="P52" i="18" l="1"/>
  <c r="U81" i="18"/>
  <c r="D6" i="18"/>
  <c r="R122" i="18"/>
  <c r="C6" i="18"/>
  <c r="U22" i="18"/>
  <c r="D51" i="18"/>
  <c r="Q67" i="18"/>
  <c r="U67" i="18" s="1"/>
  <c r="R80" i="18"/>
  <c r="P76" i="18"/>
  <c r="U76" i="18" s="1"/>
  <c r="S89" i="18"/>
  <c r="G109" i="18"/>
  <c r="Q102" i="18"/>
  <c r="P102" i="18"/>
  <c r="R109" i="18"/>
  <c r="U120" i="18"/>
  <c r="C9" i="18"/>
  <c r="U35" i="18"/>
  <c r="G67" i="18"/>
  <c r="Q60" i="18"/>
  <c r="P60" i="18"/>
  <c r="S92" i="18"/>
  <c r="U92" i="18" s="1"/>
  <c r="P122" i="18"/>
  <c r="G80" i="18"/>
  <c r="Q80" i="18" s="1"/>
  <c r="Q73" i="18"/>
  <c r="U73" i="18" s="1"/>
  <c r="E5" i="18"/>
  <c r="P96" i="18"/>
  <c r="U96" i="18" s="1"/>
  <c r="Q109" i="18"/>
  <c r="U118" i="18"/>
  <c r="U61" i="18"/>
  <c r="P80" i="18"/>
  <c r="P26" i="18"/>
  <c r="U26" i="18" s="1"/>
  <c r="S27" i="18"/>
  <c r="U27" i="18" s="1"/>
  <c r="C55" i="18"/>
  <c r="R67" i="18"/>
  <c r="P63" i="18"/>
  <c r="U63" i="18" s="1"/>
  <c r="S73" i="18"/>
  <c r="P89" i="18"/>
  <c r="R96" i="18"/>
  <c r="U107" i="18"/>
  <c r="S118" i="18"/>
  <c r="P39" i="18"/>
  <c r="U39" i="18" s="1"/>
  <c r="S40" i="18"/>
  <c r="U40" i="18" s="1"/>
  <c r="E51" i="18"/>
  <c r="F47" i="18"/>
  <c r="P54" i="18"/>
  <c r="U65" i="18"/>
  <c r="S76" i="18"/>
  <c r="U90" i="18"/>
  <c r="P109" i="18"/>
  <c r="Q122" i="18"/>
  <c r="Q89" i="18"/>
  <c r="Q115" i="18"/>
  <c r="U115" i="18" s="1"/>
  <c r="R60" i="18"/>
  <c r="R73" i="18"/>
  <c r="R92" i="18"/>
  <c r="R105" i="18"/>
  <c r="U105" i="18" s="1"/>
  <c r="R118" i="18"/>
  <c r="Z11" i="4"/>
  <c r="G24" i="4"/>
  <c r="Z32" i="4"/>
  <c r="Q82" i="5"/>
  <c r="Q8" i="6"/>
  <c r="W19" i="4"/>
  <c r="AC21" i="4"/>
  <c r="W23" i="4"/>
  <c r="J13" i="4"/>
  <c r="Q104" i="5"/>
  <c r="E6" i="4"/>
  <c r="M6" i="4"/>
  <c r="K9" i="4"/>
  <c r="J17" i="4"/>
  <c r="T17" i="4"/>
  <c r="W18" i="4"/>
  <c r="Z19" i="4"/>
  <c r="H20" i="4"/>
  <c r="T21" i="4"/>
  <c r="W22" i="4"/>
  <c r="Z23" i="4"/>
  <c r="H24" i="4"/>
  <c r="G28" i="4"/>
  <c r="O28" i="4"/>
  <c r="R29" i="4"/>
  <c r="E31" i="4"/>
  <c r="M31" i="4"/>
  <c r="R33" i="4"/>
  <c r="E35" i="4"/>
  <c r="M35" i="4"/>
  <c r="F6" i="4"/>
  <c r="N6" i="4"/>
  <c r="Q7" i="4"/>
  <c r="T8" i="4"/>
  <c r="D9" i="4"/>
  <c r="L9" i="4"/>
  <c r="Z10" i="4"/>
  <c r="Q11" i="4"/>
  <c r="T12" i="4"/>
  <c r="D13" i="4"/>
  <c r="L13" i="4"/>
  <c r="K17" i="4"/>
  <c r="I20" i="4"/>
  <c r="I24" i="4"/>
  <c r="H28" i="4"/>
  <c r="T29" i="4"/>
  <c r="W30" i="4"/>
  <c r="F31" i="4"/>
  <c r="N31" i="4"/>
  <c r="Q32" i="4"/>
  <c r="R21" i="4" s="1"/>
  <c r="T33" i="4"/>
  <c r="W34" i="4"/>
  <c r="Q7" i="5"/>
  <c r="Q28" i="5"/>
  <c r="Q32" i="5"/>
  <c r="D73" i="5"/>
  <c r="Z7" i="4"/>
  <c r="W10" i="4"/>
  <c r="U22" i="4"/>
  <c r="O24" i="4"/>
  <c r="T30" i="4"/>
  <c r="AC33" i="4"/>
  <c r="T34" i="4"/>
  <c r="D35" i="4"/>
  <c r="L35" i="4"/>
  <c r="G5" i="5"/>
  <c r="Q13" i="5"/>
  <c r="Q28" i="6"/>
  <c r="Q27" i="6"/>
  <c r="H6" i="4"/>
  <c r="T7" i="4"/>
  <c r="W8" i="4"/>
  <c r="F9" i="4"/>
  <c r="N9" i="4"/>
  <c r="Q10" i="4"/>
  <c r="T11" i="4"/>
  <c r="W12" i="4"/>
  <c r="E17" i="4"/>
  <c r="M17" i="4"/>
  <c r="K20" i="4"/>
  <c r="J28" i="4"/>
  <c r="W29" i="4"/>
  <c r="Z30" i="4"/>
  <c r="H31" i="4"/>
  <c r="T32" i="4"/>
  <c r="W33" i="4"/>
  <c r="Z34" i="4"/>
  <c r="Q14" i="5"/>
  <c r="D108" i="5"/>
  <c r="Q77" i="5"/>
  <c r="I6" i="4"/>
  <c r="G9" i="4"/>
  <c r="O9" i="4"/>
  <c r="F17" i="4"/>
  <c r="N17" i="4"/>
  <c r="Q18" i="4"/>
  <c r="T19" i="4"/>
  <c r="D20" i="4"/>
  <c r="L20" i="4"/>
  <c r="Z21" i="4"/>
  <c r="Q22" i="4"/>
  <c r="T23" i="4"/>
  <c r="K28" i="4"/>
  <c r="I31" i="4"/>
  <c r="Q31" i="5"/>
  <c r="F41" i="5"/>
  <c r="G6" i="4"/>
  <c r="O6" i="4"/>
  <c r="E9" i="4"/>
  <c r="M9" i="4"/>
  <c r="D17" i="4"/>
  <c r="L17" i="4"/>
  <c r="Z18" i="4"/>
  <c r="Q19" i="4"/>
  <c r="J20" i="4"/>
  <c r="W21" i="4"/>
  <c r="Z22" i="4"/>
  <c r="Q23" i="4"/>
  <c r="I28" i="4"/>
  <c r="G31" i="4"/>
  <c r="O31" i="4"/>
  <c r="Q21" i="5"/>
  <c r="W7" i="4"/>
  <c r="Z8" i="4"/>
  <c r="T10" i="4"/>
  <c r="W11" i="4"/>
  <c r="Z12" i="4"/>
  <c r="Z29" i="4"/>
  <c r="Q30" i="4"/>
  <c r="W32" i="4"/>
  <c r="Z33" i="4"/>
  <c r="Q34" i="4"/>
  <c r="Q9" i="5"/>
  <c r="G5" i="7"/>
  <c r="Q24" i="5"/>
  <c r="Q87" i="5"/>
  <c r="Q102" i="5"/>
  <c r="Q10" i="6"/>
  <c r="Q85" i="5"/>
  <c r="Q17" i="5"/>
  <c r="Q33" i="5"/>
  <c r="Q79" i="5"/>
  <c r="G76" i="5"/>
  <c r="Q89" i="5"/>
  <c r="D32" i="6"/>
  <c r="D12" i="6"/>
  <c r="Q31" i="6"/>
  <c r="G5" i="6"/>
  <c r="Q9" i="6"/>
  <c r="Q8" i="7"/>
  <c r="D12" i="7"/>
  <c r="J25" i="6"/>
  <c r="G15" i="7"/>
  <c r="Q100" i="5"/>
  <c r="Q30" i="6"/>
  <c r="Q88" i="5"/>
  <c r="Q93" i="5"/>
  <c r="F15" i="6"/>
  <c r="D22" i="6"/>
  <c r="G25" i="8"/>
  <c r="E12" i="7"/>
  <c r="F5" i="8"/>
  <c r="Q11" i="7"/>
  <c r="Q7" i="7"/>
  <c r="D32" i="7"/>
  <c r="D12" i="8"/>
  <c r="Q26" i="6"/>
  <c r="E32" i="6"/>
  <c r="F25" i="7"/>
  <c r="Q18" i="7"/>
  <c r="D22" i="7"/>
  <c r="Q25" i="9"/>
  <c r="Q9" i="7"/>
  <c r="F15" i="8"/>
  <c r="Q28" i="8"/>
  <c r="Q22" i="9"/>
  <c r="F5" i="9"/>
  <c r="F26" i="9"/>
  <c r="Q29" i="8"/>
  <c r="D22" i="8"/>
  <c r="F13" i="9"/>
  <c r="Q24" i="9"/>
  <c r="G21" i="9"/>
  <c r="Q23" i="9"/>
  <c r="L32" i="2"/>
  <c r="K32" i="2"/>
  <c r="L36" i="2"/>
  <c r="K36" i="2"/>
  <c r="J26" i="2"/>
  <c r="I22" i="2"/>
  <c r="D21" i="2"/>
  <c r="D17" i="2"/>
  <c r="L21" i="2"/>
  <c r="N31" i="2"/>
  <c r="I34" i="2"/>
  <c r="N35" i="2"/>
  <c r="I8" i="2"/>
  <c r="N11" i="2"/>
  <c r="C4" i="2"/>
  <c r="P9" i="2"/>
  <c r="K10" i="2"/>
  <c r="K12" i="2"/>
  <c r="D6" i="2"/>
  <c r="P20" i="2"/>
  <c r="K21" i="2"/>
  <c r="K23" i="2"/>
  <c r="P24" i="2"/>
  <c r="K25" i="2"/>
  <c r="Q20" i="2"/>
  <c r="L23" i="2"/>
  <c r="L25" i="2"/>
  <c r="G10" i="2"/>
  <c r="E11" i="2"/>
  <c r="I20" i="2"/>
  <c r="N21" i="2"/>
  <c r="N23" i="2"/>
  <c r="I24" i="2"/>
  <c r="N25" i="2"/>
  <c r="D28" i="2"/>
  <c r="E30" i="2"/>
  <c r="K9" i="2"/>
  <c r="P10" i="2"/>
  <c r="K11" i="2"/>
  <c r="P12" i="2"/>
  <c r="K13" i="2"/>
  <c r="P14" i="2"/>
  <c r="E22" i="2"/>
  <c r="D29" i="2"/>
  <c r="E29" i="2" s="1"/>
  <c r="E33" i="2"/>
  <c r="N8" i="2"/>
  <c r="P51" i="18" l="1"/>
  <c r="D13" i="18"/>
  <c r="U109" i="18"/>
  <c r="P53" i="18"/>
  <c r="U60" i="18"/>
  <c r="U102" i="18"/>
  <c r="U89" i="18"/>
  <c r="U122" i="18"/>
  <c r="P11" i="18"/>
  <c r="F5" i="18"/>
  <c r="P12" i="18"/>
  <c r="E9" i="18"/>
  <c r="P9" i="18" s="1"/>
  <c r="P8" i="18"/>
  <c r="E48" i="18"/>
  <c r="E55" i="18" s="1"/>
  <c r="E56" i="18"/>
  <c r="U80" i="18"/>
  <c r="C13" i="18"/>
  <c r="D56" i="18"/>
  <c r="P56" i="18" s="1"/>
  <c r="P49" i="18"/>
  <c r="D48" i="18"/>
  <c r="D9" i="18"/>
  <c r="G47" i="18"/>
  <c r="P50" i="18"/>
  <c r="D14" i="18"/>
  <c r="R24" i="9"/>
  <c r="R26" i="13"/>
  <c r="R26" i="6"/>
  <c r="R85" i="12"/>
  <c r="R85" i="5"/>
  <c r="R87" i="12"/>
  <c r="R87" i="5"/>
  <c r="X32" i="11"/>
  <c r="X32" i="4"/>
  <c r="W31" i="4"/>
  <c r="I35" i="4"/>
  <c r="D24" i="4"/>
  <c r="Q27" i="5"/>
  <c r="K35" i="4"/>
  <c r="N24" i="4"/>
  <c r="R77" i="12"/>
  <c r="R77" i="5"/>
  <c r="U11" i="11"/>
  <c r="U11" i="4"/>
  <c r="Q11" i="5"/>
  <c r="K24" i="4"/>
  <c r="U8" i="11"/>
  <c r="U8" i="4"/>
  <c r="D38" i="5"/>
  <c r="O35" i="4"/>
  <c r="AA19" i="11"/>
  <c r="AA19" i="4"/>
  <c r="M13" i="4"/>
  <c r="AC8" i="4"/>
  <c r="X23" i="4"/>
  <c r="R82" i="12"/>
  <c r="R82" i="5"/>
  <c r="AA32" i="11"/>
  <c r="Z31" i="4"/>
  <c r="AA32" i="4"/>
  <c r="Q15" i="9"/>
  <c r="G13" i="9"/>
  <c r="Q16" i="9"/>
  <c r="Q17" i="9"/>
  <c r="R22" i="9"/>
  <c r="Q26" i="9"/>
  <c r="R26" i="9" s="1"/>
  <c r="R30" i="13"/>
  <c r="R30" i="6"/>
  <c r="D32" i="8"/>
  <c r="E26" i="9"/>
  <c r="T30" i="6"/>
  <c r="Q10" i="8"/>
  <c r="H25" i="8"/>
  <c r="Q91" i="5"/>
  <c r="Q105" i="5"/>
  <c r="T28" i="6"/>
  <c r="R100" i="12"/>
  <c r="R100" i="5"/>
  <c r="K25" i="6"/>
  <c r="Q21" i="6"/>
  <c r="Q19" i="7"/>
  <c r="R9" i="7" s="1"/>
  <c r="Q26" i="5"/>
  <c r="Q19" i="5"/>
  <c r="R30" i="11"/>
  <c r="AC30" i="4"/>
  <c r="R30" i="4"/>
  <c r="AC23" i="4"/>
  <c r="R23" i="4"/>
  <c r="E22" i="6"/>
  <c r="U23" i="4"/>
  <c r="F24" i="4"/>
  <c r="AA30" i="11"/>
  <c r="AA30" i="4"/>
  <c r="R10" i="11"/>
  <c r="Q9" i="4"/>
  <c r="R10" i="4"/>
  <c r="AC10" i="4"/>
  <c r="R28" i="13"/>
  <c r="R28" i="6"/>
  <c r="U34" i="11"/>
  <c r="U34" i="4"/>
  <c r="W9" i="4"/>
  <c r="X10" i="4"/>
  <c r="R7" i="4"/>
  <c r="Q6" i="4"/>
  <c r="AC7" i="4"/>
  <c r="G35" i="4"/>
  <c r="W17" i="4"/>
  <c r="X18" i="4"/>
  <c r="E13" i="4"/>
  <c r="Q106" i="5"/>
  <c r="R93" i="12"/>
  <c r="R93" i="5"/>
  <c r="T29" i="6"/>
  <c r="R8" i="14"/>
  <c r="R8" i="7"/>
  <c r="Q20" i="5"/>
  <c r="R22" i="11"/>
  <c r="R22" i="4"/>
  <c r="AC22" i="4"/>
  <c r="AD33" i="11"/>
  <c r="AD33" i="4"/>
  <c r="Z6" i="4"/>
  <c r="AA7" i="4"/>
  <c r="E37" i="5"/>
  <c r="X30" i="11"/>
  <c r="X30" i="4"/>
  <c r="N13" i="4"/>
  <c r="U17" i="4"/>
  <c r="R104" i="12"/>
  <c r="R104" i="5"/>
  <c r="Q26" i="8"/>
  <c r="G15" i="8"/>
  <c r="Q16" i="7"/>
  <c r="E22" i="7"/>
  <c r="Q10" i="7"/>
  <c r="Q78" i="5"/>
  <c r="R31" i="13"/>
  <c r="R31" i="6"/>
  <c r="AA12" i="11"/>
  <c r="AA12" i="4"/>
  <c r="X21" i="11"/>
  <c r="W20" i="4"/>
  <c r="X21" i="4"/>
  <c r="O13" i="4"/>
  <c r="AA21" i="11"/>
  <c r="AA21" i="4"/>
  <c r="Z20" i="4"/>
  <c r="Q69" i="5"/>
  <c r="Q70" i="5"/>
  <c r="J35" i="4"/>
  <c r="U30" i="11"/>
  <c r="U30" i="4"/>
  <c r="Q61" i="5"/>
  <c r="Q44" i="5"/>
  <c r="N35" i="4"/>
  <c r="U29" i="4"/>
  <c r="T28" i="4"/>
  <c r="U12" i="4"/>
  <c r="F13" i="4"/>
  <c r="AA23" i="4"/>
  <c r="J24" i="4"/>
  <c r="E18" i="9"/>
  <c r="Q14" i="9"/>
  <c r="E10" i="9"/>
  <c r="Q28" i="7"/>
  <c r="R18" i="7" s="1"/>
  <c r="Q11" i="6"/>
  <c r="I32" i="6"/>
  <c r="F12" i="6"/>
  <c r="Q81" i="5"/>
  <c r="Q84" i="5"/>
  <c r="E12" i="6"/>
  <c r="R102" i="12"/>
  <c r="R102" i="5"/>
  <c r="Q6" i="6"/>
  <c r="Q35" i="5"/>
  <c r="X11" i="4"/>
  <c r="Q12" i="5"/>
  <c r="G13" i="4"/>
  <c r="G41" i="5"/>
  <c r="I13" i="4"/>
  <c r="Q99" i="5"/>
  <c r="X8" i="4"/>
  <c r="AC29" i="4"/>
  <c r="F35" i="4"/>
  <c r="Q28" i="4"/>
  <c r="R11" i="11"/>
  <c r="R11" i="4"/>
  <c r="AC11" i="4"/>
  <c r="X22" i="11"/>
  <c r="X22" i="4"/>
  <c r="K13" i="4"/>
  <c r="Q16" i="5"/>
  <c r="X19" i="11"/>
  <c r="X19" i="4"/>
  <c r="Q30" i="5"/>
  <c r="Q80" i="5"/>
  <c r="Q20" i="7"/>
  <c r="Q103" i="5"/>
  <c r="Q83" i="5"/>
  <c r="R17" i="5"/>
  <c r="E108" i="5"/>
  <c r="H5" i="7"/>
  <c r="X29" i="11"/>
  <c r="W28" i="4"/>
  <c r="X29" i="4"/>
  <c r="AD21" i="4"/>
  <c r="AC20" i="4"/>
  <c r="AA11" i="4"/>
  <c r="R29" i="15"/>
  <c r="R29" i="8"/>
  <c r="Q29" i="6"/>
  <c r="Q32" i="6" s="1"/>
  <c r="G25" i="7"/>
  <c r="G15" i="6"/>
  <c r="Q86" i="5"/>
  <c r="H15" i="7"/>
  <c r="H32" i="6"/>
  <c r="Q7" i="6"/>
  <c r="R89" i="12"/>
  <c r="R89" i="5"/>
  <c r="R79" i="12"/>
  <c r="R79" i="5"/>
  <c r="Q95" i="5"/>
  <c r="T9" i="4"/>
  <c r="U10" i="4"/>
  <c r="AC19" i="4"/>
  <c r="R19" i="4"/>
  <c r="Q8" i="5"/>
  <c r="Q52" i="5"/>
  <c r="AA34" i="11"/>
  <c r="AA34" i="4"/>
  <c r="M24" i="4"/>
  <c r="U7" i="11"/>
  <c r="T6" i="4"/>
  <c r="U7" i="4"/>
  <c r="Q92" i="5"/>
  <c r="X34" i="11"/>
  <c r="X34" i="4"/>
  <c r="H35" i="4"/>
  <c r="AA10" i="11"/>
  <c r="AA10" i="4"/>
  <c r="Z9" i="4"/>
  <c r="Q10" i="5"/>
  <c r="U21" i="11"/>
  <c r="T20" i="4"/>
  <c r="T24" i="4" s="1"/>
  <c r="U21" i="4"/>
  <c r="R12" i="4"/>
  <c r="Q9" i="9"/>
  <c r="Q7" i="9"/>
  <c r="G5" i="9"/>
  <c r="Q8" i="9"/>
  <c r="R28" i="15"/>
  <c r="R28" i="8"/>
  <c r="R88" i="12"/>
  <c r="R88" i="5"/>
  <c r="Q15" i="5"/>
  <c r="R23" i="9"/>
  <c r="F32" i="6"/>
  <c r="Q101" i="5"/>
  <c r="Q90" i="5"/>
  <c r="F22" i="7"/>
  <c r="Q97" i="5"/>
  <c r="H5" i="6"/>
  <c r="Q98" i="5"/>
  <c r="R34" i="11"/>
  <c r="AC34" i="4"/>
  <c r="R34" i="4"/>
  <c r="AA8" i="4"/>
  <c r="Z17" i="4"/>
  <c r="AA18" i="4"/>
  <c r="Q29" i="5"/>
  <c r="Q6" i="5"/>
  <c r="U19" i="11"/>
  <c r="U19" i="4"/>
  <c r="Q68" i="5"/>
  <c r="X33" i="11"/>
  <c r="X33" i="4"/>
  <c r="E24" i="4"/>
  <c r="H13" i="4"/>
  <c r="H5" i="5"/>
  <c r="Q18" i="5"/>
  <c r="U33" i="4"/>
  <c r="Q20" i="4"/>
  <c r="U18" i="4"/>
  <c r="Q23" i="5"/>
  <c r="Q34" i="5"/>
  <c r="G32" i="6"/>
  <c r="T26" i="6"/>
  <c r="Q30" i="8"/>
  <c r="Q31" i="7"/>
  <c r="Q27" i="8"/>
  <c r="G5" i="8"/>
  <c r="AA29" i="11"/>
  <c r="AA29" i="4"/>
  <c r="Z28" i="4"/>
  <c r="AA22" i="4"/>
  <c r="Q18" i="8"/>
  <c r="R25" i="9"/>
  <c r="H21" i="9"/>
  <c r="E22" i="8"/>
  <c r="E32" i="7"/>
  <c r="Q29" i="7"/>
  <c r="Q96" i="5"/>
  <c r="Q94" i="5"/>
  <c r="T31" i="6"/>
  <c r="Q17" i="7"/>
  <c r="T27" i="6"/>
  <c r="Q21" i="7"/>
  <c r="R11" i="7" s="1"/>
  <c r="H76" i="5"/>
  <c r="F12" i="7"/>
  <c r="Q6" i="7"/>
  <c r="AA33" i="11"/>
  <c r="AA33" i="4"/>
  <c r="X7" i="11"/>
  <c r="W6" i="4"/>
  <c r="X7" i="4"/>
  <c r="L24" i="4"/>
  <c r="D37" i="5"/>
  <c r="R18" i="11"/>
  <c r="R18" i="4"/>
  <c r="AC18" i="4"/>
  <c r="Q17" i="4"/>
  <c r="Q107" i="5"/>
  <c r="Q53" i="5"/>
  <c r="U32" i="11"/>
  <c r="T31" i="4"/>
  <c r="U32" i="4"/>
  <c r="X12" i="11"/>
  <c r="X12" i="4"/>
  <c r="R27" i="13"/>
  <c r="R27" i="6"/>
  <c r="Q25" i="5"/>
  <c r="AC12" i="4"/>
  <c r="Q65" i="5"/>
  <c r="R32" i="4"/>
  <c r="Q31" i="4"/>
  <c r="AC32" i="4"/>
  <c r="R8" i="4"/>
  <c r="F37" i="5"/>
  <c r="Q22" i="5"/>
  <c r="E37" i="2"/>
  <c r="Q35" i="2"/>
  <c r="P35" i="2"/>
  <c r="F10" i="2"/>
  <c r="Q8" i="2"/>
  <c r="P8" i="2"/>
  <c r="N15" i="2"/>
  <c r="L34" i="2"/>
  <c r="K34" i="2"/>
  <c r="P25" i="2"/>
  <c r="N36" i="2"/>
  <c r="Q25" i="2"/>
  <c r="Q31" i="2"/>
  <c r="P31" i="2"/>
  <c r="N30" i="2"/>
  <c r="K22" i="2"/>
  <c r="L22" i="2"/>
  <c r="E8" i="2"/>
  <c r="E15" i="2" s="1"/>
  <c r="K24" i="2"/>
  <c r="I35" i="2"/>
  <c r="L24" i="2"/>
  <c r="P23" i="2"/>
  <c r="N22" i="2"/>
  <c r="N34" i="2"/>
  <c r="Q23" i="2"/>
  <c r="G13" i="2"/>
  <c r="F13" i="2"/>
  <c r="D24" i="2"/>
  <c r="P21" i="2"/>
  <c r="N32" i="2"/>
  <c r="Q21" i="2"/>
  <c r="G14" i="2"/>
  <c r="F14" i="2"/>
  <c r="D25" i="2"/>
  <c r="E19" i="2"/>
  <c r="E26" i="2" s="1"/>
  <c r="Q11" i="2"/>
  <c r="P11" i="2"/>
  <c r="G12" i="2"/>
  <c r="F12" i="2"/>
  <c r="D23" i="2"/>
  <c r="D11" i="2"/>
  <c r="K20" i="2"/>
  <c r="I19" i="2"/>
  <c r="I31" i="2"/>
  <c r="L20" i="2"/>
  <c r="D8" i="2"/>
  <c r="G9" i="2"/>
  <c r="D20" i="2"/>
  <c r="F9" i="2"/>
  <c r="N19" i="2"/>
  <c r="I15" i="2"/>
  <c r="L8" i="2"/>
  <c r="K8" i="2"/>
  <c r="F21" i="2"/>
  <c r="D32" i="2"/>
  <c r="G21" i="2"/>
  <c r="F51" i="18" l="1"/>
  <c r="E6" i="18"/>
  <c r="E14" i="18"/>
  <c r="P14" i="18" s="1"/>
  <c r="P7" i="18"/>
  <c r="G5" i="18"/>
  <c r="F56" i="18"/>
  <c r="F48" i="18"/>
  <c r="G51" i="18"/>
  <c r="H47" i="18"/>
  <c r="P48" i="18"/>
  <c r="D55" i="18"/>
  <c r="P55" i="18" s="1"/>
  <c r="P10" i="18"/>
  <c r="Q21" i="8"/>
  <c r="R15" i="9"/>
  <c r="R32" i="13"/>
  <c r="R32" i="6"/>
  <c r="Q72" i="5"/>
  <c r="G38" i="5"/>
  <c r="R8" i="9"/>
  <c r="Q46" i="5"/>
  <c r="R84" i="12"/>
  <c r="R84" i="5"/>
  <c r="Q19" i="6"/>
  <c r="R44" i="12"/>
  <c r="R44" i="5"/>
  <c r="R69" i="12"/>
  <c r="R69" i="5"/>
  <c r="R10" i="14"/>
  <c r="R10" i="7"/>
  <c r="L25" i="6"/>
  <c r="H13" i="9"/>
  <c r="Q108" i="5"/>
  <c r="R33" i="12"/>
  <c r="AD18" i="4"/>
  <c r="AC17" i="4"/>
  <c r="R18" i="15"/>
  <c r="R18" i="8"/>
  <c r="R27" i="15"/>
  <c r="R27" i="8"/>
  <c r="R34" i="5"/>
  <c r="Q62" i="5"/>
  <c r="U10" i="11"/>
  <c r="AD12" i="4"/>
  <c r="U31" i="11"/>
  <c r="U31" i="4"/>
  <c r="R17" i="7"/>
  <c r="I21" i="9"/>
  <c r="H5" i="8"/>
  <c r="R31" i="14"/>
  <c r="R31" i="7"/>
  <c r="U33" i="11"/>
  <c r="U22" i="11"/>
  <c r="AA17" i="4"/>
  <c r="Z24" i="4"/>
  <c r="R97" i="12"/>
  <c r="R97" i="5"/>
  <c r="H5" i="9"/>
  <c r="R10" i="5"/>
  <c r="R92" i="12"/>
  <c r="R92" i="5"/>
  <c r="R52" i="12"/>
  <c r="R52" i="5"/>
  <c r="E38" i="5"/>
  <c r="G22" i="7"/>
  <c r="F32" i="7"/>
  <c r="Q26" i="7"/>
  <c r="AD21" i="11"/>
  <c r="Q66" i="5"/>
  <c r="Q45" i="5"/>
  <c r="R81" i="12"/>
  <c r="R81" i="5"/>
  <c r="E12" i="8"/>
  <c r="R14" i="9"/>
  <c r="Q18" i="9"/>
  <c r="R18" i="9" s="1"/>
  <c r="AA20" i="4"/>
  <c r="X20" i="4"/>
  <c r="R16" i="7"/>
  <c r="Q22" i="7"/>
  <c r="Q20" i="8"/>
  <c r="AD22" i="11"/>
  <c r="AD22" i="4"/>
  <c r="U29" i="13"/>
  <c r="U29" i="6"/>
  <c r="R106" i="12"/>
  <c r="R106" i="5"/>
  <c r="AD7" i="11"/>
  <c r="AD7" i="4"/>
  <c r="AC6" i="4"/>
  <c r="X9" i="11"/>
  <c r="X9" i="4"/>
  <c r="Q63" i="5"/>
  <c r="AD23" i="4"/>
  <c r="I25" i="8"/>
  <c r="Q27" i="7"/>
  <c r="F18" i="9"/>
  <c r="Q59" i="5"/>
  <c r="U27" i="13"/>
  <c r="U27" i="6"/>
  <c r="U20" i="11"/>
  <c r="U20" i="4"/>
  <c r="U9" i="4"/>
  <c r="Q50" i="5"/>
  <c r="R98" i="12"/>
  <c r="R98" i="5"/>
  <c r="G12" i="7"/>
  <c r="R80" i="12"/>
  <c r="R80" i="5"/>
  <c r="AD11" i="11"/>
  <c r="AD11" i="4"/>
  <c r="Q56" i="5"/>
  <c r="AA22" i="11"/>
  <c r="Q8" i="8"/>
  <c r="R68" i="5"/>
  <c r="AA18" i="11"/>
  <c r="R7" i="9"/>
  <c r="AA9" i="11"/>
  <c r="AA9" i="4"/>
  <c r="AD19" i="4"/>
  <c r="R95" i="12"/>
  <c r="R95" i="5"/>
  <c r="Q30" i="7"/>
  <c r="X8" i="11"/>
  <c r="Q60" i="5"/>
  <c r="Q67" i="5"/>
  <c r="Q12" i="6"/>
  <c r="U12" i="11"/>
  <c r="R26" i="15"/>
  <c r="R26" i="8"/>
  <c r="R6" i="11"/>
  <c r="Q13" i="4"/>
  <c r="R6" i="4"/>
  <c r="X10" i="11"/>
  <c r="R9" i="11"/>
  <c r="R9" i="4"/>
  <c r="R23" i="11"/>
  <c r="R12" i="11"/>
  <c r="J32" i="6"/>
  <c r="Q31" i="8"/>
  <c r="R32" i="11"/>
  <c r="R21" i="11"/>
  <c r="Q24" i="4"/>
  <c r="R17" i="4"/>
  <c r="W13" i="4"/>
  <c r="X6" i="4"/>
  <c r="R20" i="4"/>
  <c r="I5" i="5"/>
  <c r="F22" i="8"/>
  <c r="R19" i="14"/>
  <c r="R19" i="7"/>
  <c r="R10" i="8"/>
  <c r="R65" i="12"/>
  <c r="R65" i="5"/>
  <c r="Q47" i="5"/>
  <c r="R53" i="12"/>
  <c r="R53" i="5"/>
  <c r="Q12" i="7"/>
  <c r="R6" i="7"/>
  <c r="U31" i="13"/>
  <c r="U31" i="6"/>
  <c r="Q16" i="8"/>
  <c r="R30" i="15"/>
  <c r="R30" i="8"/>
  <c r="I5" i="6"/>
  <c r="R11" i="14"/>
  <c r="F10" i="9"/>
  <c r="U6" i="11"/>
  <c r="T13" i="4"/>
  <c r="U6" i="4"/>
  <c r="Q55" i="5"/>
  <c r="R19" i="11"/>
  <c r="R8" i="11"/>
  <c r="F22" i="6"/>
  <c r="Q16" i="6"/>
  <c r="R83" i="12"/>
  <c r="R83" i="5"/>
  <c r="R28" i="11"/>
  <c r="R28" i="4"/>
  <c r="Q35" i="4"/>
  <c r="Q71" i="5"/>
  <c r="X11" i="11"/>
  <c r="Q7" i="8"/>
  <c r="R9" i="14"/>
  <c r="U28" i="11"/>
  <c r="T35" i="4"/>
  <c r="U24" i="4" s="1"/>
  <c r="U28" i="4"/>
  <c r="H15" i="8"/>
  <c r="E32" i="8"/>
  <c r="U28" i="13"/>
  <c r="U28" i="6"/>
  <c r="U30" i="13"/>
  <c r="U30" i="6"/>
  <c r="X23" i="11"/>
  <c r="Q36" i="5"/>
  <c r="Q37" i="5" s="1"/>
  <c r="Q57" i="5"/>
  <c r="E73" i="5"/>
  <c r="G108" i="5"/>
  <c r="R94" i="12"/>
  <c r="R94" i="5"/>
  <c r="AA8" i="11"/>
  <c r="G12" i="6"/>
  <c r="R90" i="12"/>
  <c r="R90" i="5"/>
  <c r="R9" i="9"/>
  <c r="R8" i="12"/>
  <c r="R8" i="5"/>
  <c r="R86" i="12"/>
  <c r="R86" i="5"/>
  <c r="Q20" i="6"/>
  <c r="R103" i="12"/>
  <c r="R103" i="5"/>
  <c r="R16" i="12"/>
  <c r="R16" i="5"/>
  <c r="R99" i="12"/>
  <c r="R99" i="5"/>
  <c r="Q43" i="5"/>
  <c r="Q58" i="5"/>
  <c r="Q64" i="5"/>
  <c r="Q11" i="8"/>
  <c r="Q9" i="8"/>
  <c r="Q49" i="5"/>
  <c r="R78" i="12"/>
  <c r="R78" i="5"/>
  <c r="Q17" i="8"/>
  <c r="R20" i="5"/>
  <c r="R7" i="11"/>
  <c r="AD30" i="11"/>
  <c r="AD30" i="4"/>
  <c r="R105" i="12"/>
  <c r="R105" i="5"/>
  <c r="AD8" i="11"/>
  <c r="AD8" i="4"/>
  <c r="X31" i="11"/>
  <c r="X31" i="4"/>
  <c r="R29" i="13"/>
  <c r="R29" i="6"/>
  <c r="AD29" i="11"/>
  <c r="AC28" i="4"/>
  <c r="AD29" i="4"/>
  <c r="H15" i="6"/>
  <c r="Q51" i="5"/>
  <c r="R15" i="5" s="1"/>
  <c r="R28" i="14"/>
  <c r="R28" i="7"/>
  <c r="R61" i="5"/>
  <c r="R7" i="14"/>
  <c r="AD10" i="11"/>
  <c r="AC9" i="4"/>
  <c r="AD10" i="4"/>
  <c r="R26" i="5"/>
  <c r="R21" i="13"/>
  <c r="R21" i="6"/>
  <c r="R31" i="11"/>
  <c r="R31" i="4"/>
  <c r="R18" i="14"/>
  <c r="U26" i="13"/>
  <c r="T32" i="6"/>
  <c r="U26" i="6"/>
  <c r="G37" i="5"/>
  <c r="F32" i="8"/>
  <c r="H25" i="7"/>
  <c r="U29" i="11"/>
  <c r="U18" i="11"/>
  <c r="R70" i="12"/>
  <c r="R70" i="5"/>
  <c r="F108" i="5"/>
  <c r="AA6" i="11"/>
  <c r="AA6" i="4"/>
  <c r="Z13" i="4"/>
  <c r="W24" i="4"/>
  <c r="X17" i="4"/>
  <c r="R17" i="9"/>
  <c r="AA31" i="11"/>
  <c r="AA31" i="4"/>
  <c r="R32" i="5"/>
  <c r="R27" i="5"/>
  <c r="R33" i="5"/>
  <c r="R29" i="12"/>
  <c r="R29" i="5"/>
  <c r="Q54" i="5"/>
  <c r="R29" i="14"/>
  <c r="R29" i="7"/>
  <c r="F38" i="5"/>
  <c r="R25" i="12"/>
  <c r="R25" i="5"/>
  <c r="AD32" i="11"/>
  <c r="AD32" i="4"/>
  <c r="AC31" i="4"/>
  <c r="AD20" i="4" s="1"/>
  <c r="I76" i="5"/>
  <c r="R21" i="14"/>
  <c r="R21" i="7"/>
  <c r="R96" i="12"/>
  <c r="R96" i="5"/>
  <c r="G26" i="9"/>
  <c r="AA28" i="11"/>
  <c r="Z35" i="4"/>
  <c r="AA28" i="4"/>
  <c r="F12" i="8"/>
  <c r="Q6" i="8"/>
  <c r="R6" i="5"/>
  <c r="AD34" i="11"/>
  <c r="AD34" i="4"/>
  <c r="R101" i="12"/>
  <c r="R101" i="5"/>
  <c r="I15" i="7"/>
  <c r="Q18" i="6"/>
  <c r="AA11" i="11"/>
  <c r="X28" i="11"/>
  <c r="W35" i="4"/>
  <c r="X28" i="4"/>
  <c r="I5" i="7"/>
  <c r="F73" i="5"/>
  <c r="Q42" i="5"/>
  <c r="Q48" i="5"/>
  <c r="H41" i="5"/>
  <c r="R11" i="6"/>
  <c r="Q6" i="9"/>
  <c r="AA23" i="11"/>
  <c r="Q17" i="6"/>
  <c r="R7" i="6" s="1"/>
  <c r="Q19" i="8"/>
  <c r="AA7" i="11"/>
  <c r="R7" i="7"/>
  <c r="X18" i="11"/>
  <c r="U23" i="11"/>
  <c r="R19" i="5"/>
  <c r="R91" i="12"/>
  <c r="R91" i="5"/>
  <c r="G32" i="8"/>
  <c r="R16" i="9"/>
  <c r="R32" i="12"/>
  <c r="G8" i="2"/>
  <c r="F8" i="2"/>
  <c r="D15" i="2"/>
  <c r="Q32" i="2"/>
  <c r="P32" i="2"/>
  <c r="Q15" i="2"/>
  <c r="P15" i="2"/>
  <c r="P22" i="2"/>
  <c r="Q22" i="2"/>
  <c r="Q30" i="2"/>
  <c r="P30" i="2"/>
  <c r="L31" i="2"/>
  <c r="K31" i="2"/>
  <c r="I30" i="2"/>
  <c r="D35" i="2"/>
  <c r="F24" i="2"/>
  <c r="G24" i="2"/>
  <c r="L35" i="2"/>
  <c r="K35" i="2"/>
  <c r="L15" i="2"/>
  <c r="K15" i="2"/>
  <c r="I26" i="2"/>
  <c r="L19" i="2"/>
  <c r="K19" i="2"/>
  <c r="Q36" i="2"/>
  <c r="P36" i="2"/>
  <c r="P19" i="2"/>
  <c r="N26" i="2"/>
  <c r="Q19" i="2"/>
  <c r="F25" i="2"/>
  <c r="D36" i="2"/>
  <c r="G25" i="2"/>
  <c r="G11" i="2"/>
  <c r="F11" i="2"/>
  <c r="I33" i="2"/>
  <c r="G32" i="2"/>
  <c r="F32" i="2"/>
  <c r="D19" i="2"/>
  <c r="D31" i="2"/>
  <c r="F20" i="2"/>
  <c r="G20" i="2"/>
  <c r="F23" i="2"/>
  <c r="D22" i="2"/>
  <c r="D34" i="2"/>
  <c r="G23" i="2"/>
  <c r="N33" i="2"/>
  <c r="Q34" i="2"/>
  <c r="P34" i="2"/>
  <c r="Q54" i="18" l="1"/>
  <c r="Q53" i="18"/>
  <c r="Q50" i="18"/>
  <c r="I47" i="18"/>
  <c r="Q49" i="18"/>
  <c r="H5" i="18"/>
  <c r="E13" i="18"/>
  <c r="P13" i="18" s="1"/>
  <c r="P6" i="18"/>
  <c r="F14" i="18"/>
  <c r="F6" i="18"/>
  <c r="F55" i="18"/>
  <c r="F9" i="18"/>
  <c r="Q52" i="18"/>
  <c r="G56" i="18"/>
  <c r="G48" i="18"/>
  <c r="G55" i="18" s="1"/>
  <c r="R49" i="5"/>
  <c r="R13" i="5"/>
  <c r="R58" i="12"/>
  <c r="R58" i="5"/>
  <c r="R20" i="6"/>
  <c r="R10" i="6"/>
  <c r="R24" i="4"/>
  <c r="R8" i="15"/>
  <c r="R8" i="8"/>
  <c r="R59" i="12"/>
  <c r="R59" i="5"/>
  <c r="R26" i="14"/>
  <c r="Q32" i="7"/>
  <c r="R26" i="7"/>
  <c r="R108" i="12"/>
  <c r="R108" i="5"/>
  <c r="R19" i="12"/>
  <c r="R42" i="12"/>
  <c r="Q73" i="5"/>
  <c r="R42" i="5"/>
  <c r="H12" i="7"/>
  <c r="J76" i="5"/>
  <c r="R54" i="12"/>
  <c r="R54" i="5"/>
  <c r="X24" i="4"/>
  <c r="I25" i="7"/>
  <c r="R9" i="8"/>
  <c r="T80" i="5"/>
  <c r="J5" i="6"/>
  <c r="R6" i="14"/>
  <c r="R17" i="11"/>
  <c r="R60" i="5"/>
  <c r="R24" i="5"/>
  <c r="T78" i="5"/>
  <c r="AC13" i="4"/>
  <c r="AD6" i="4"/>
  <c r="AA24" i="4"/>
  <c r="H26" i="9"/>
  <c r="R62" i="12"/>
  <c r="R62" i="5"/>
  <c r="R31" i="15"/>
  <c r="R31" i="8"/>
  <c r="Q32" i="8"/>
  <c r="M25" i="6"/>
  <c r="R18" i="6"/>
  <c r="R8" i="6"/>
  <c r="J15" i="7"/>
  <c r="T11" i="5"/>
  <c r="AA35" i="11"/>
  <c r="AA35" i="4"/>
  <c r="AD31" i="11"/>
  <c r="AD31" i="4"/>
  <c r="X17" i="11"/>
  <c r="G32" i="7"/>
  <c r="T25" i="5"/>
  <c r="R26" i="12"/>
  <c r="R61" i="12"/>
  <c r="I15" i="6"/>
  <c r="AD20" i="11"/>
  <c r="R11" i="8"/>
  <c r="R43" i="5"/>
  <c r="R7" i="5"/>
  <c r="R71" i="12"/>
  <c r="R71" i="5"/>
  <c r="T82" i="5"/>
  <c r="AD19" i="11"/>
  <c r="T7" i="6"/>
  <c r="R27" i="14"/>
  <c r="R27" i="7"/>
  <c r="W29" i="6"/>
  <c r="X20" i="11"/>
  <c r="U24" i="11"/>
  <c r="R51" i="12"/>
  <c r="R51" i="5"/>
  <c r="R7" i="8"/>
  <c r="R12" i="7"/>
  <c r="R47" i="12"/>
  <c r="R47" i="5"/>
  <c r="J5" i="5"/>
  <c r="R66" i="12"/>
  <c r="R66" i="5"/>
  <c r="R17" i="14"/>
  <c r="Q10" i="9"/>
  <c r="R10" i="9" s="1"/>
  <c r="R6" i="9"/>
  <c r="AA13" i="11"/>
  <c r="AA13" i="4"/>
  <c r="T79" i="5"/>
  <c r="R17" i="15"/>
  <c r="R17" i="8"/>
  <c r="R35" i="5"/>
  <c r="T86" i="5"/>
  <c r="R55" i="12"/>
  <c r="R55" i="5"/>
  <c r="R16" i="15"/>
  <c r="Q22" i="8"/>
  <c r="R16" i="8"/>
  <c r="R20" i="11"/>
  <c r="R13" i="4"/>
  <c r="R12" i="6"/>
  <c r="T7" i="5"/>
  <c r="R56" i="12"/>
  <c r="R56" i="5"/>
  <c r="R50" i="5"/>
  <c r="R14" i="5"/>
  <c r="R20" i="15"/>
  <c r="R20" i="8"/>
  <c r="R30" i="5"/>
  <c r="I5" i="9"/>
  <c r="AA17" i="11"/>
  <c r="T100" i="5"/>
  <c r="I13" i="9"/>
  <c r="R46" i="12"/>
  <c r="R46" i="5"/>
  <c r="R48" i="12"/>
  <c r="R48" i="5"/>
  <c r="J5" i="7"/>
  <c r="X35" i="11"/>
  <c r="X35" i="4"/>
  <c r="AD28" i="11"/>
  <c r="AD28" i="4"/>
  <c r="AC35" i="4"/>
  <c r="T15" i="5"/>
  <c r="Q38" i="5"/>
  <c r="R30" i="14"/>
  <c r="R30" i="7"/>
  <c r="R18" i="12"/>
  <c r="J25" i="8"/>
  <c r="R12" i="12"/>
  <c r="T83" i="5"/>
  <c r="R35" i="11"/>
  <c r="R35" i="4"/>
  <c r="R16" i="13"/>
  <c r="Q22" i="6"/>
  <c r="R16" i="6"/>
  <c r="H12" i="6"/>
  <c r="T35" i="5"/>
  <c r="R15" i="12"/>
  <c r="R10" i="15"/>
  <c r="R6" i="6"/>
  <c r="R17" i="12"/>
  <c r="R68" i="12"/>
  <c r="T99" i="5"/>
  <c r="AA20" i="11"/>
  <c r="R45" i="5"/>
  <c r="R9" i="5"/>
  <c r="R30" i="12"/>
  <c r="R23" i="5"/>
  <c r="I5" i="8"/>
  <c r="J21" i="9"/>
  <c r="T24" i="9"/>
  <c r="T25" i="9"/>
  <c r="T23" i="9"/>
  <c r="AD12" i="11"/>
  <c r="R34" i="12"/>
  <c r="AD17" i="11"/>
  <c r="AC24" i="4"/>
  <c r="AD17" i="4"/>
  <c r="R67" i="5"/>
  <c r="R31" i="5"/>
  <c r="R17" i="13"/>
  <c r="R17" i="6"/>
  <c r="R20" i="7"/>
  <c r="H22" i="7"/>
  <c r="R6" i="12"/>
  <c r="U32" i="13"/>
  <c r="U32" i="6"/>
  <c r="T92" i="5"/>
  <c r="AD9" i="11"/>
  <c r="AD9" i="4"/>
  <c r="G22" i="6"/>
  <c r="R35" i="12"/>
  <c r="T7" i="7"/>
  <c r="T98" i="5"/>
  <c r="U35" i="11"/>
  <c r="U35" i="4"/>
  <c r="U13" i="11"/>
  <c r="U13" i="4"/>
  <c r="X13" i="11"/>
  <c r="X13" i="4"/>
  <c r="R11" i="5"/>
  <c r="U17" i="11"/>
  <c r="T10" i="7"/>
  <c r="H32" i="8"/>
  <c r="AD23" i="11"/>
  <c r="R12" i="5"/>
  <c r="G10" i="9"/>
  <c r="T101" i="5"/>
  <c r="R22" i="5"/>
  <c r="G18" i="9"/>
  <c r="T17" i="7"/>
  <c r="R21" i="15"/>
  <c r="R21" i="8"/>
  <c r="R19" i="6"/>
  <c r="R9" i="6"/>
  <c r="I41" i="5"/>
  <c r="R19" i="15"/>
  <c r="R19" i="8"/>
  <c r="R11" i="13"/>
  <c r="R20" i="14"/>
  <c r="Q12" i="8"/>
  <c r="R6" i="8"/>
  <c r="T97" i="5"/>
  <c r="H108" i="5"/>
  <c r="T18" i="7"/>
  <c r="R64" i="5"/>
  <c r="R28" i="5"/>
  <c r="R57" i="5"/>
  <c r="R21" i="5"/>
  <c r="I15" i="8"/>
  <c r="T10" i="5"/>
  <c r="T102" i="5"/>
  <c r="T96" i="5"/>
  <c r="H37" i="5"/>
  <c r="X6" i="11"/>
  <c r="R11" i="12"/>
  <c r="R6" i="13"/>
  <c r="R18" i="5"/>
  <c r="T88" i="5"/>
  <c r="U9" i="11"/>
  <c r="T87" i="5"/>
  <c r="R63" i="12"/>
  <c r="R63" i="5"/>
  <c r="R22" i="7"/>
  <c r="T27" i="5"/>
  <c r="R23" i="12"/>
  <c r="AD18" i="11"/>
  <c r="K32" i="6"/>
  <c r="Q33" i="2"/>
  <c r="P33" i="2"/>
  <c r="F19" i="2"/>
  <c r="D26" i="2"/>
  <c r="G19" i="2"/>
  <c r="K26" i="2"/>
  <c r="L26" i="2"/>
  <c r="L30" i="2"/>
  <c r="K30" i="2"/>
  <c r="I37" i="2"/>
  <c r="G36" i="2"/>
  <c r="F36" i="2"/>
  <c r="G31" i="2"/>
  <c r="F31" i="2"/>
  <c r="D30" i="2"/>
  <c r="G34" i="2"/>
  <c r="F34" i="2"/>
  <c r="D33" i="2"/>
  <c r="Q26" i="2"/>
  <c r="P26" i="2"/>
  <c r="G35" i="2"/>
  <c r="F35" i="2"/>
  <c r="G22" i="2"/>
  <c r="F22" i="2"/>
  <c r="L33" i="2"/>
  <c r="K33" i="2"/>
  <c r="G15" i="2"/>
  <c r="F15" i="2"/>
  <c r="N37" i="2"/>
  <c r="G9" i="18" l="1"/>
  <c r="Q8" i="18"/>
  <c r="Q12" i="18"/>
  <c r="Q11" i="18"/>
  <c r="I5" i="18"/>
  <c r="H9" i="18"/>
  <c r="Q9" i="18" s="1"/>
  <c r="F13" i="18"/>
  <c r="H56" i="18"/>
  <c r="Q56" i="18" s="1"/>
  <c r="H48" i="18"/>
  <c r="G6" i="18"/>
  <c r="G13" i="18" s="1"/>
  <c r="G14" i="18"/>
  <c r="J47" i="18"/>
  <c r="H51" i="18"/>
  <c r="Q51" i="18" s="1"/>
  <c r="U24" i="9"/>
  <c r="T21" i="5"/>
  <c r="T93" i="5"/>
  <c r="T28" i="8"/>
  <c r="T10" i="6"/>
  <c r="R43" i="12"/>
  <c r="R7" i="12"/>
  <c r="J15" i="8"/>
  <c r="R57" i="12"/>
  <c r="R21" i="12"/>
  <c r="R6" i="15"/>
  <c r="T8" i="7"/>
  <c r="T20" i="8"/>
  <c r="U25" i="9"/>
  <c r="T29" i="8"/>
  <c r="K5" i="7"/>
  <c r="I37" i="5"/>
  <c r="T6" i="5"/>
  <c r="T34" i="5"/>
  <c r="U82" i="12"/>
  <c r="U82" i="5"/>
  <c r="T21" i="7"/>
  <c r="L32" i="6"/>
  <c r="W26" i="6"/>
  <c r="T17" i="8"/>
  <c r="T20" i="7"/>
  <c r="T12" i="5"/>
  <c r="X24" i="11"/>
  <c r="T85" i="5"/>
  <c r="R73" i="12"/>
  <c r="R73" i="5"/>
  <c r="T14" i="5"/>
  <c r="W27" i="6"/>
  <c r="U88" i="12"/>
  <c r="U88" i="5"/>
  <c r="U96" i="12"/>
  <c r="U96" i="5"/>
  <c r="U87" i="12"/>
  <c r="U87" i="5"/>
  <c r="G73" i="5"/>
  <c r="R45" i="12"/>
  <c r="R9" i="12"/>
  <c r="T105" i="5"/>
  <c r="T26" i="8"/>
  <c r="H18" i="9"/>
  <c r="R22" i="8"/>
  <c r="R16" i="14"/>
  <c r="T17" i="5"/>
  <c r="T32" i="5"/>
  <c r="R7" i="15"/>
  <c r="X29" i="13"/>
  <c r="X29" i="6"/>
  <c r="T11" i="7"/>
  <c r="J15" i="6"/>
  <c r="I22" i="7"/>
  <c r="W30" i="6"/>
  <c r="AA24" i="11"/>
  <c r="T8" i="6"/>
  <c r="U80" i="12"/>
  <c r="U80" i="5"/>
  <c r="T90" i="5"/>
  <c r="R32" i="14"/>
  <c r="R32" i="7"/>
  <c r="T27" i="8"/>
  <c r="T24" i="5"/>
  <c r="T26" i="5"/>
  <c r="T77" i="5"/>
  <c r="R19" i="13"/>
  <c r="R9" i="13"/>
  <c r="T66" i="5"/>
  <c r="T15" i="9"/>
  <c r="J13" i="9"/>
  <c r="T16" i="9"/>
  <c r="T17" i="9"/>
  <c r="T8" i="5"/>
  <c r="T31" i="5"/>
  <c r="K15" i="7"/>
  <c r="AD13" i="4"/>
  <c r="R60" i="12"/>
  <c r="R24" i="12"/>
  <c r="I12" i="6"/>
  <c r="T6" i="6"/>
  <c r="R9" i="15"/>
  <c r="T94" i="5"/>
  <c r="R37" i="5"/>
  <c r="T7" i="9"/>
  <c r="J5" i="9"/>
  <c r="T8" i="9"/>
  <c r="T9" i="9"/>
  <c r="R12" i="13"/>
  <c r="T106" i="5"/>
  <c r="R22" i="12"/>
  <c r="T30" i="5"/>
  <c r="R27" i="12"/>
  <c r="R67" i="12"/>
  <c r="R31" i="12"/>
  <c r="U83" i="12"/>
  <c r="U83" i="5"/>
  <c r="T30" i="8"/>
  <c r="H10" i="9"/>
  <c r="R50" i="12"/>
  <c r="R14" i="12"/>
  <c r="R13" i="11"/>
  <c r="U79" i="12"/>
  <c r="U79" i="5"/>
  <c r="T20" i="5"/>
  <c r="T33" i="5"/>
  <c r="T13" i="5"/>
  <c r="T18" i="5"/>
  <c r="T10" i="8"/>
  <c r="N25" i="6"/>
  <c r="AD6" i="11"/>
  <c r="T9" i="6"/>
  <c r="T103" i="5"/>
  <c r="T84" i="5"/>
  <c r="T16" i="5"/>
  <c r="H22" i="6"/>
  <c r="H32" i="7"/>
  <c r="T23" i="5"/>
  <c r="U99" i="12"/>
  <c r="U99" i="5"/>
  <c r="T9" i="7"/>
  <c r="AD35" i="11"/>
  <c r="AD35" i="4"/>
  <c r="T28" i="5"/>
  <c r="R24" i="11"/>
  <c r="U102" i="12"/>
  <c r="U102" i="5"/>
  <c r="R64" i="12"/>
  <c r="R28" i="12"/>
  <c r="U97" i="12"/>
  <c r="U97" i="5"/>
  <c r="H22" i="8"/>
  <c r="R7" i="13"/>
  <c r="U23" i="9"/>
  <c r="T89" i="5"/>
  <c r="T64" i="5"/>
  <c r="K25" i="8"/>
  <c r="I12" i="7"/>
  <c r="U100" i="12"/>
  <c r="U100" i="5"/>
  <c r="U86" i="12"/>
  <c r="U86" i="5"/>
  <c r="T59" i="5"/>
  <c r="T19" i="5"/>
  <c r="T22" i="5"/>
  <c r="R12" i="14"/>
  <c r="T6" i="7"/>
  <c r="G22" i="8"/>
  <c r="R11" i="15"/>
  <c r="R18" i="13"/>
  <c r="R8" i="13"/>
  <c r="T95" i="5"/>
  <c r="U78" i="12"/>
  <c r="U78" i="5"/>
  <c r="R10" i="12"/>
  <c r="R49" i="12"/>
  <c r="R13" i="12"/>
  <c r="T16" i="7"/>
  <c r="H38" i="5"/>
  <c r="T36" i="5"/>
  <c r="U98" i="12"/>
  <c r="U98" i="5"/>
  <c r="U92" i="12"/>
  <c r="U92" i="5"/>
  <c r="AD24" i="11"/>
  <c r="AD24" i="4"/>
  <c r="K21" i="9"/>
  <c r="U101" i="12"/>
  <c r="U101" i="5"/>
  <c r="U7" i="14"/>
  <c r="U7" i="7"/>
  <c r="W31" i="6"/>
  <c r="R32" i="15"/>
  <c r="R32" i="8"/>
  <c r="K5" i="6"/>
  <c r="J25" i="7"/>
  <c r="R22" i="14"/>
  <c r="T19" i="6"/>
  <c r="R12" i="15"/>
  <c r="R12" i="8"/>
  <c r="J41" i="5"/>
  <c r="T42" i="5"/>
  <c r="T65" i="5"/>
  <c r="U10" i="7"/>
  <c r="I26" i="9"/>
  <c r="T22" i="9"/>
  <c r="J5" i="8"/>
  <c r="R22" i="13"/>
  <c r="R22" i="6"/>
  <c r="T9" i="5"/>
  <c r="K5" i="5"/>
  <c r="R20" i="12"/>
  <c r="T56" i="5"/>
  <c r="W28" i="6"/>
  <c r="G12" i="8"/>
  <c r="T19" i="7"/>
  <c r="T29" i="5"/>
  <c r="T11" i="6"/>
  <c r="T104" i="5"/>
  <c r="T91" i="5"/>
  <c r="K76" i="5"/>
  <c r="R20" i="13"/>
  <c r="R10" i="13"/>
  <c r="T81" i="5"/>
  <c r="D37" i="2"/>
  <c r="G30" i="2"/>
  <c r="F30" i="2"/>
  <c r="Q37" i="2"/>
  <c r="P37" i="2"/>
  <c r="F26" i="2"/>
  <c r="G26" i="2"/>
  <c r="G33" i="2"/>
  <c r="F33" i="2"/>
  <c r="L37" i="2"/>
  <c r="K37" i="2"/>
  <c r="Q6" i="18" l="1"/>
  <c r="I51" i="18"/>
  <c r="J51" i="18"/>
  <c r="K47" i="18"/>
  <c r="Q10" i="18"/>
  <c r="H6" i="18"/>
  <c r="H13" i="18" s="1"/>
  <c r="Q13" i="18" s="1"/>
  <c r="H14" i="18"/>
  <c r="Q14" i="18" s="1"/>
  <c r="Q7" i="18"/>
  <c r="J5" i="18"/>
  <c r="I48" i="18"/>
  <c r="I56" i="18"/>
  <c r="H55" i="18"/>
  <c r="Q55" i="18" s="1"/>
  <c r="Q48" i="18"/>
  <c r="U8" i="9"/>
  <c r="J38" i="5"/>
  <c r="U17" i="9"/>
  <c r="U42" i="5"/>
  <c r="U16" i="9"/>
  <c r="U104" i="12"/>
  <c r="U104" i="5"/>
  <c r="U56" i="5"/>
  <c r="U10" i="8"/>
  <c r="U30" i="15"/>
  <c r="U30" i="8"/>
  <c r="U30" i="5"/>
  <c r="U94" i="12"/>
  <c r="U94" i="5"/>
  <c r="L15" i="7"/>
  <c r="T107" i="5"/>
  <c r="J12" i="7"/>
  <c r="L5" i="5"/>
  <c r="I12" i="8"/>
  <c r="T49" i="5"/>
  <c r="T28" i="7"/>
  <c r="J12" i="6"/>
  <c r="T43" i="5"/>
  <c r="L25" i="8"/>
  <c r="T8" i="8"/>
  <c r="T20" i="6"/>
  <c r="I10" i="9"/>
  <c r="T6" i="9"/>
  <c r="AD13" i="11"/>
  <c r="T61" i="5"/>
  <c r="U24" i="5"/>
  <c r="T54" i="5"/>
  <c r="U32" i="5"/>
  <c r="X27" i="13"/>
  <c r="X27" i="6"/>
  <c r="U85" i="12"/>
  <c r="U85" i="5"/>
  <c r="U6" i="12"/>
  <c r="T37" i="5"/>
  <c r="U6" i="5"/>
  <c r="T60" i="5"/>
  <c r="U66" i="12"/>
  <c r="U66" i="5"/>
  <c r="I32" i="7"/>
  <c r="T38" i="5"/>
  <c r="T18" i="8"/>
  <c r="U64" i="12"/>
  <c r="U64" i="5"/>
  <c r="U9" i="14"/>
  <c r="U9" i="7"/>
  <c r="U20" i="15"/>
  <c r="U20" i="8"/>
  <c r="U29" i="5"/>
  <c r="T53" i="5"/>
  <c r="T29" i="7"/>
  <c r="U89" i="12"/>
  <c r="U89" i="5"/>
  <c r="R37" i="12"/>
  <c r="U106" i="12"/>
  <c r="U106" i="5"/>
  <c r="T12" i="6"/>
  <c r="U15" i="9"/>
  <c r="U77" i="12"/>
  <c r="U77" i="5"/>
  <c r="U27" i="15"/>
  <c r="U27" i="8"/>
  <c r="U11" i="14"/>
  <c r="U11" i="7"/>
  <c r="U17" i="5"/>
  <c r="U8" i="14"/>
  <c r="U8" i="7"/>
  <c r="U10" i="6"/>
  <c r="T19" i="8"/>
  <c r="U31" i="5"/>
  <c r="K13" i="9"/>
  <c r="K15" i="6"/>
  <c r="I22" i="8"/>
  <c r="U81" i="12"/>
  <c r="U81" i="5"/>
  <c r="J108" i="5"/>
  <c r="U19" i="7"/>
  <c r="J37" i="5"/>
  <c r="T11" i="8"/>
  <c r="K5" i="8"/>
  <c r="T52" i="5"/>
  <c r="T57" i="5"/>
  <c r="T12" i="7"/>
  <c r="U6" i="7"/>
  <c r="T63" i="5"/>
  <c r="U16" i="5"/>
  <c r="T67" i="5"/>
  <c r="K5" i="9"/>
  <c r="J22" i="7"/>
  <c r="T44" i="5"/>
  <c r="U8" i="5" s="1"/>
  <c r="I108" i="5"/>
  <c r="T17" i="6"/>
  <c r="U26" i="15"/>
  <c r="U26" i="8"/>
  <c r="T32" i="8"/>
  <c r="T55" i="5"/>
  <c r="U29" i="15"/>
  <c r="U29" i="8"/>
  <c r="T51" i="5"/>
  <c r="U28" i="15"/>
  <c r="U28" i="8"/>
  <c r="U9" i="9"/>
  <c r="T7" i="8"/>
  <c r="T68" i="5"/>
  <c r="T30" i="7"/>
  <c r="X31" i="13"/>
  <c r="X31" i="6"/>
  <c r="L21" i="9"/>
  <c r="T22" i="7"/>
  <c r="U84" i="12"/>
  <c r="U84" i="5"/>
  <c r="M32" i="6"/>
  <c r="U7" i="9"/>
  <c r="T31" i="8"/>
  <c r="T18" i="6"/>
  <c r="I32" i="8"/>
  <c r="T48" i="5"/>
  <c r="U10" i="14"/>
  <c r="U20" i="7"/>
  <c r="L5" i="7"/>
  <c r="H73" i="5"/>
  <c r="K15" i="8"/>
  <c r="T16" i="8"/>
  <c r="K25" i="7"/>
  <c r="L5" i="6"/>
  <c r="U19" i="5"/>
  <c r="T46" i="5"/>
  <c r="U91" i="12"/>
  <c r="U91" i="5"/>
  <c r="X28" i="13"/>
  <c r="X28" i="6"/>
  <c r="T9" i="8"/>
  <c r="K41" i="5"/>
  <c r="T31" i="7"/>
  <c r="U21" i="7" s="1"/>
  <c r="T71" i="5"/>
  <c r="U95" i="12"/>
  <c r="U95" i="5"/>
  <c r="U28" i="12"/>
  <c r="U28" i="5"/>
  <c r="U23" i="5"/>
  <c r="T58" i="5"/>
  <c r="H12" i="8"/>
  <c r="U90" i="12"/>
  <c r="U90" i="5"/>
  <c r="T70" i="5"/>
  <c r="U34" i="5" s="1"/>
  <c r="T21" i="6"/>
  <c r="U11" i="6" s="1"/>
  <c r="T21" i="8"/>
  <c r="T45" i="5"/>
  <c r="U9" i="5" s="1"/>
  <c r="U17" i="8"/>
  <c r="T62" i="5"/>
  <c r="U26" i="5" s="1"/>
  <c r="U93" i="12"/>
  <c r="U93" i="5"/>
  <c r="T72" i="5"/>
  <c r="T26" i="7"/>
  <c r="U59" i="12"/>
  <c r="U59" i="5"/>
  <c r="U9" i="6"/>
  <c r="L76" i="5"/>
  <c r="U22" i="9"/>
  <c r="T26" i="9"/>
  <c r="U26" i="9" s="1"/>
  <c r="U65" i="12"/>
  <c r="U65" i="5"/>
  <c r="I73" i="5"/>
  <c r="U19" i="13"/>
  <c r="U19" i="6"/>
  <c r="T27" i="7"/>
  <c r="I38" i="5"/>
  <c r="J26" i="9"/>
  <c r="T6" i="8"/>
  <c r="J32" i="8"/>
  <c r="T47" i="5"/>
  <c r="U103" i="12"/>
  <c r="U103" i="5"/>
  <c r="O25" i="6"/>
  <c r="U20" i="12"/>
  <c r="U20" i="5"/>
  <c r="T50" i="5"/>
  <c r="U14" i="5" s="1"/>
  <c r="I18" i="9"/>
  <c r="T14" i="9"/>
  <c r="X30" i="13"/>
  <c r="X30" i="6"/>
  <c r="I22" i="6"/>
  <c r="T69" i="5"/>
  <c r="U33" i="5" s="1"/>
  <c r="R22" i="15"/>
  <c r="U105" i="12"/>
  <c r="U105" i="5"/>
  <c r="X26" i="13"/>
  <c r="W32" i="6"/>
  <c r="X26" i="6"/>
  <c r="T16" i="6"/>
  <c r="U6" i="6" s="1"/>
  <c r="G37" i="2"/>
  <c r="F37" i="2"/>
  <c r="I9" i="18" l="1"/>
  <c r="I55" i="18"/>
  <c r="K5" i="18"/>
  <c r="R53" i="18"/>
  <c r="R52" i="18"/>
  <c r="R50" i="18"/>
  <c r="R54" i="18"/>
  <c r="L47" i="18"/>
  <c r="I14" i="18"/>
  <c r="I6" i="18"/>
  <c r="J56" i="18"/>
  <c r="J48" i="18"/>
  <c r="J55" i="18" s="1"/>
  <c r="U63" i="5"/>
  <c r="U27" i="5"/>
  <c r="L15" i="6"/>
  <c r="U30" i="12"/>
  <c r="T12" i="8"/>
  <c r="U6" i="8"/>
  <c r="U26" i="14"/>
  <c r="U26" i="7"/>
  <c r="T32" i="7"/>
  <c r="U46" i="5"/>
  <c r="U10" i="5"/>
  <c r="M5" i="7"/>
  <c r="U16" i="14"/>
  <c r="U51" i="5"/>
  <c r="U15" i="5"/>
  <c r="J22" i="6"/>
  <c r="U60" i="12"/>
  <c r="U60" i="5"/>
  <c r="U37" i="5"/>
  <c r="U20" i="13"/>
  <c r="U20" i="6"/>
  <c r="U32" i="15"/>
  <c r="U32" i="8"/>
  <c r="L5" i="9"/>
  <c r="U57" i="12"/>
  <c r="U57" i="5"/>
  <c r="U9" i="12"/>
  <c r="W8" i="7"/>
  <c r="U6" i="9"/>
  <c r="T10" i="9"/>
  <c r="U8" i="8"/>
  <c r="U43" i="5"/>
  <c r="U7" i="5"/>
  <c r="U49" i="12"/>
  <c r="U49" i="5"/>
  <c r="M5" i="5"/>
  <c r="W100" i="5"/>
  <c r="K12" i="6"/>
  <c r="U18" i="13"/>
  <c r="U18" i="6"/>
  <c r="W105" i="5"/>
  <c r="U14" i="9"/>
  <c r="T18" i="9"/>
  <c r="U18" i="9" s="1"/>
  <c r="M76" i="5"/>
  <c r="U17" i="15"/>
  <c r="L41" i="5"/>
  <c r="U9" i="8"/>
  <c r="W87" i="5"/>
  <c r="M5" i="6"/>
  <c r="L25" i="7"/>
  <c r="W78" i="5"/>
  <c r="L15" i="8"/>
  <c r="W25" i="9"/>
  <c r="W23" i="9"/>
  <c r="M21" i="9"/>
  <c r="W24" i="9"/>
  <c r="U19" i="15"/>
  <c r="U19" i="8"/>
  <c r="U13" i="5"/>
  <c r="W94" i="5"/>
  <c r="M25" i="8"/>
  <c r="U56" i="12"/>
  <c r="U27" i="7"/>
  <c r="U17" i="7"/>
  <c r="L13" i="9"/>
  <c r="U61" i="5"/>
  <c r="U25" i="5"/>
  <c r="N32" i="6"/>
  <c r="U45" i="12"/>
  <c r="U45" i="5"/>
  <c r="U71" i="5"/>
  <c r="U35" i="5"/>
  <c r="U31" i="15"/>
  <c r="U31" i="8"/>
  <c r="U30" i="14"/>
  <c r="U30" i="7"/>
  <c r="W21" i="5"/>
  <c r="U21" i="5"/>
  <c r="U67" i="12"/>
  <c r="U67" i="5"/>
  <c r="U52" i="12"/>
  <c r="U52" i="5"/>
  <c r="L5" i="8"/>
  <c r="T108" i="5"/>
  <c r="U13" i="12"/>
  <c r="U29" i="12"/>
  <c r="U54" i="12"/>
  <c r="U54" i="5"/>
  <c r="W88" i="5"/>
  <c r="T73" i="5"/>
  <c r="U70" i="12"/>
  <c r="U70" i="5"/>
  <c r="U58" i="12"/>
  <c r="U58" i="5"/>
  <c r="U48" i="12"/>
  <c r="U48" i="5"/>
  <c r="U22" i="7"/>
  <c r="U7" i="15"/>
  <c r="U7" i="8"/>
  <c r="U12" i="12"/>
  <c r="U44" i="12"/>
  <c r="U44" i="5"/>
  <c r="U69" i="12"/>
  <c r="U69" i="5"/>
  <c r="W89" i="5"/>
  <c r="U21" i="8"/>
  <c r="W96" i="5"/>
  <c r="J32" i="7"/>
  <c r="U16" i="15"/>
  <c r="T22" i="8"/>
  <c r="U16" i="8"/>
  <c r="K26" i="9"/>
  <c r="U21" i="12"/>
  <c r="U55" i="12"/>
  <c r="U55" i="5"/>
  <c r="U17" i="6"/>
  <c r="U7" i="6"/>
  <c r="U12" i="14"/>
  <c r="U12" i="7"/>
  <c r="U11" i="15"/>
  <c r="U11" i="8"/>
  <c r="J18" i="9"/>
  <c r="W80" i="5"/>
  <c r="U29" i="14"/>
  <c r="U29" i="7"/>
  <c r="W97" i="5"/>
  <c r="W10" i="7"/>
  <c r="U18" i="5"/>
  <c r="W6" i="6"/>
  <c r="K22" i="7"/>
  <c r="U28" i="7"/>
  <c r="U18" i="7"/>
  <c r="K108" i="5"/>
  <c r="U62" i="12"/>
  <c r="U62" i="5"/>
  <c r="U21" i="13"/>
  <c r="U21" i="6"/>
  <c r="U22" i="5"/>
  <c r="W102" i="5"/>
  <c r="J22" i="8"/>
  <c r="U68" i="12"/>
  <c r="U68" i="5"/>
  <c r="W91" i="5"/>
  <c r="W101" i="5"/>
  <c r="U6" i="14"/>
  <c r="J12" i="8"/>
  <c r="U10" i="13"/>
  <c r="U14" i="12"/>
  <c r="U8" i="6"/>
  <c r="W9" i="7"/>
  <c r="U18" i="15"/>
  <c r="U18" i="8"/>
  <c r="U18" i="12"/>
  <c r="W104" i="5"/>
  <c r="M15" i="7"/>
  <c r="U10" i="15"/>
  <c r="U42" i="12"/>
  <c r="U16" i="13"/>
  <c r="T22" i="6"/>
  <c r="U16" i="6"/>
  <c r="X32" i="13"/>
  <c r="X32" i="6"/>
  <c r="U50" i="12"/>
  <c r="U50" i="5"/>
  <c r="Z26" i="6"/>
  <c r="U47" i="5"/>
  <c r="U11" i="5"/>
  <c r="W99" i="5"/>
  <c r="U9" i="13"/>
  <c r="U23" i="12"/>
  <c r="U31" i="14"/>
  <c r="U31" i="7"/>
  <c r="K12" i="7"/>
  <c r="U20" i="14"/>
  <c r="U16" i="7"/>
  <c r="U12" i="5"/>
  <c r="J10" i="9"/>
  <c r="U16" i="12"/>
  <c r="W86" i="5"/>
  <c r="U8" i="13"/>
  <c r="U53" i="12"/>
  <c r="U53" i="5"/>
  <c r="U24" i="12"/>
  <c r="Z27" i="6"/>
  <c r="W103" i="5"/>
  <c r="R56" i="18" l="1"/>
  <c r="I13" i="18"/>
  <c r="J9" i="18"/>
  <c r="M47" i="18"/>
  <c r="K56" i="18"/>
  <c r="K48" i="18"/>
  <c r="R49" i="18"/>
  <c r="R11" i="18"/>
  <c r="R7" i="18"/>
  <c r="R10" i="18"/>
  <c r="R12" i="18"/>
  <c r="L5" i="18"/>
  <c r="R8" i="18"/>
  <c r="K51" i="18"/>
  <c r="R51" i="18" s="1"/>
  <c r="J14" i="18"/>
  <c r="J6" i="18"/>
  <c r="J13" i="18" s="1"/>
  <c r="L38" i="5"/>
  <c r="X24" i="9"/>
  <c r="W14" i="9"/>
  <c r="AA26" i="13"/>
  <c r="AA26" i="6"/>
  <c r="AC26" i="6"/>
  <c r="X91" i="12"/>
  <c r="X91" i="5"/>
  <c r="W24" i="5"/>
  <c r="W17" i="7"/>
  <c r="M5" i="8"/>
  <c r="W26" i="8"/>
  <c r="N5" i="6"/>
  <c r="Z30" i="6"/>
  <c r="W98" i="5"/>
  <c r="L108" i="5"/>
  <c r="W9" i="8"/>
  <c r="K38" i="5"/>
  <c r="W36" i="5"/>
  <c r="W20" i="5"/>
  <c r="W33" i="5"/>
  <c r="W29" i="5"/>
  <c r="W35" i="5"/>
  <c r="U19" i="12"/>
  <c r="W7" i="7"/>
  <c r="U46" i="12"/>
  <c r="U10" i="12"/>
  <c r="M15" i="6"/>
  <c r="N15" i="7"/>
  <c r="AA27" i="13"/>
  <c r="AA27" i="6"/>
  <c r="AC27" i="6"/>
  <c r="X99" i="12"/>
  <c r="X99" i="5"/>
  <c r="X25" i="9"/>
  <c r="X78" i="12"/>
  <c r="X78" i="5"/>
  <c r="X105" i="12"/>
  <c r="X105" i="5"/>
  <c r="X100" i="12"/>
  <c r="X100" i="5"/>
  <c r="X102" i="12"/>
  <c r="X102" i="5"/>
  <c r="X97" i="12"/>
  <c r="X97" i="5"/>
  <c r="X96" i="12"/>
  <c r="X96" i="5"/>
  <c r="U27" i="14"/>
  <c r="U17" i="14"/>
  <c r="W9" i="6"/>
  <c r="U9" i="15"/>
  <c r="W92" i="5"/>
  <c r="N76" i="5"/>
  <c r="W34" i="5"/>
  <c r="W32" i="5"/>
  <c r="W7" i="5"/>
  <c r="W8" i="9"/>
  <c r="W9" i="9"/>
  <c r="W7" i="9"/>
  <c r="M5" i="9"/>
  <c r="Z28" i="6"/>
  <c r="W11" i="7"/>
  <c r="U12" i="8"/>
  <c r="K22" i="6"/>
  <c r="O32" i="6"/>
  <c r="U28" i="14"/>
  <c r="U18" i="14"/>
  <c r="W7" i="6"/>
  <c r="W30" i="5"/>
  <c r="Z29" i="6"/>
  <c r="W19" i="7"/>
  <c r="U37" i="12"/>
  <c r="U73" i="5"/>
  <c r="W107" i="5"/>
  <c r="W31" i="8"/>
  <c r="W30" i="8"/>
  <c r="U8" i="12"/>
  <c r="M15" i="8"/>
  <c r="W10" i="6"/>
  <c r="K73" i="5"/>
  <c r="W11" i="6"/>
  <c r="W26" i="5"/>
  <c r="N5" i="5"/>
  <c r="W11" i="5"/>
  <c r="U8" i="15"/>
  <c r="K37" i="5"/>
  <c r="W90" i="5"/>
  <c r="L12" i="7"/>
  <c r="U6" i="15"/>
  <c r="U43" i="12"/>
  <c r="U7" i="12"/>
  <c r="N5" i="7"/>
  <c r="U22" i="13"/>
  <c r="U22" i="6"/>
  <c r="W81" i="5"/>
  <c r="X86" i="12"/>
  <c r="X86" i="5"/>
  <c r="U47" i="12"/>
  <c r="U11" i="12"/>
  <c r="W18" i="8"/>
  <c r="L22" i="7"/>
  <c r="W16" i="7"/>
  <c r="X9" i="7"/>
  <c r="W14" i="5"/>
  <c r="W21" i="7"/>
  <c r="U26" i="12"/>
  <c r="U17" i="13"/>
  <c r="U7" i="13"/>
  <c r="U21" i="15"/>
  <c r="X88" i="12"/>
  <c r="X88" i="5"/>
  <c r="U12" i="6"/>
  <c r="U33" i="12"/>
  <c r="U34" i="12"/>
  <c r="U61" i="12"/>
  <c r="U25" i="12"/>
  <c r="N25" i="8"/>
  <c r="U31" i="12"/>
  <c r="M25" i="7"/>
  <c r="L12" i="6"/>
  <c r="M41" i="5"/>
  <c r="W42" i="5"/>
  <c r="W85" i="5"/>
  <c r="W84" i="5"/>
  <c r="L37" i="5"/>
  <c r="W6" i="5"/>
  <c r="W17" i="5"/>
  <c r="W10" i="5"/>
  <c r="W15" i="5"/>
  <c r="U19" i="14"/>
  <c r="U51" i="12"/>
  <c r="U15" i="12"/>
  <c r="W58" i="5"/>
  <c r="U32" i="14"/>
  <c r="U32" i="7"/>
  <c r="W6" i="7"/>
  <c r="X103" i="12"/>
  <c r="X103" i="5"/>
  <c r="U22" i="12"/>
  <c r="W20" i="7"/>
  <c r="U6" i="13"/>
  <c r="U11" i="13"/>
  <c r="U22" i="15"/>
  <c r="U22" i="8"/>
  <c r="X89" i="12"/>
  <c r="X89" i="5"/>
  <c r="K32" i="8"/>
  <c r="U12" i="13"/>
  <c r="W17" i="9"/>
  <c r="W15" i="9"/>
  <c r="M13" i="9"/>
  <c r="W16" i="9"/>
  <c r="U32" i="12"/>
  <c r="N21" i="9"/>
  <c r="W12" i="5"/>
  <c r="W28" i="5"/>
  <c r="W19" i="5"/>
  <c r="U10" i="9"/>
  <c r="W106" i="5"/>
  <c r="W68" i="5"/>
  <c r="W83" i="5"/>
  <c r="W8" i="8"/>
  <c r="W79" i="5"/>
  <c r="Z31" i="6"/>
  <c r="U108" i="12"/>
  <c r="U108" i="5"/>
  <c r="W65" i="5"/>
  <c r="X94" i="12"/>
  <c r="X94" i="5"/>
  <c r="X23" i="9"/>
  <c r="K32" i="7"/>
  <c r="W8" i="6"/>
  <c r="W29" i="7"/>
  <c r="W13" i="5"/>
  <c r="W9" i="5"/>
  <c r="W25" i="5"/>
  <c r="W23" i="5"/>
  <c r="W18" i="5"/>
  <c r="U17" i="12"/>
  <c r="X104" i="12"/>
  <c r="X104" i="5"/>
  <c r="X101" i="12"/>
  <c r="X101" i="5"/>
  <c r="X80" i="12"/>
  <c r="X80" i="5"/>
  <c r="W18" i="7"/>
  <c r="W82" i="5"/>
  <c r="U71" i="12"/>
  <c r="U35" i="12"/>
  <c r="K18" i="9"/>
  <c r="W28" i="8"/>
  <c r="W29" i="8"/>
  <c r="U21" i="14"/>
  <c r="L26" i="9"/>
  <c r="W22" i="9"/>
  <c r="X87" i="12"/>
  <c r="X87" i="5"/>
  <c r="W93" i="5"/>
  <c r="W8" i="5"/>
  <c r="W16" i="5"/>
  <c r="W22" i="5"/>
  <c r="W27" i="5"/>
  <c r="X8" i="7"/>
  <c r="K10" i="9"/>
  <c r="W20" i="8"/>
  <c r="W31" i="7"/>
  <c r="W31" i="5"/>
  <c r="W27" i="8"/>
  <c r="J73" i="5"/>
  <c r="W95" i="5"/>
  <c r="U63" i="12"/>
  <c r="U27" i="12"/>
  <c r="W77" i="5"/>
  <c r="R9" i="18" l="1"/>
  <c r="M5" i="18"/>
  <c r="L56" i="18"/>
  <c r="L48" i="18"/>
  <c r="K9" i="18"/>
  <c r="N47" i="18"/>
  <c r="M51" i="18"/>
  <c r="K14" i="18"/>
  <c r="R14" i="18" s="1"/>
  <c r="K6" i="18"/>
  <c r="K13" i="18" s="1"/>
  <c r="L51" i="18"/>
  <c r="R6" i="18"/>
  <c r="K55" i="18"/>
  <c r="R55" i="18" s="1"/>
  <c r="R48" i="18"/>
  <c r="R13" i="18"/>
  <c r="X42" i="5"/>
  <c r="X17" i="9"/>
  <c r="X9" i="9"/>
  <c r="X77" i="12"/>
  <c r="W108" i="5"/>
  <c r="X77" i="5"/>
  <c r="X20" i="8"/>
  <c r="X19" i="5"/>
  <c r="W30" i="7"/>
  <c r="W19" i="8"/>
  <c r="X31" i="5"/>
  <c r="X29" i="15"/>
  <c r="X29" i="8"/>
  <c r="X65" i="12"/>
  <c r="X65" i="5"/>
  <c r="X106" i="12"/>
  <c r="X106" i="5"/>
  <c r="W53" i="5"/>
  <c r="W47" i="5"/>
  <c r="X11" i="5" s="1"/>
  <c r="W43" i="5"/>
  <c r="W27" i="7"/>
  <c r="O5" i="7"/>
  <c r="W59" i="5"/>
  <c r="AA29" i="13"/>
  <c r="AA29" i="6"/>
  <c r="AC29" i="6"/>
  <c r="W71" i="5"/>
  <c r="X8" i="9"/>
  <c r="X92" i="12"/>
  <c r="X92" i="5"/>
  <c r="AD27" i="13"/>
  <c r="AD27" i="6"/>
  <c r="W18" i="6"/>
  <c r="X29" i="5"/>
  <c r="M12" i="6"/>
  <c r="L32" i="8"/>
  <c r="W10" i="8"/>
  <c r="X16" i="9"/>
  <c r="W44" i="5"/>
  <c r="X31" i="14"/>
  <c r="X31" i="7"/>
  <c r="X22" i="5"/>
  <c r="W69" i="5"/>
  <c r="X33" i="5" s="1"/>
  <c r="X28" i="15"/>
  <c r="X28" i="8"/>
  <c r="N13" i="9"/>
  <c r="X20" i="7"/>
  <c r="X85" i="12"/>
  <c r="X85" i="5"/>
  <c r="W49" i="5"/>
  <c r="W48" i="5"/>
  <c r="X21" i="14"/>
  <c r="X21" i="7"/>
  <c r="X18" i="15"/>
  <c r="X18" i="8"/>
  <c r="W17" i="8"/>
  <c r="K12" i="8"/>
  <c r="X11" i="7"/>
  <c r="X7" i="5"/>
  <c r="O76" i="5"/>
  <c r="O15" i="7"/>
  <c r="W17" i="6"/>
  <c r="X7" i="6" s="1"/>
  <c r="X7" i="7"/>
  <c r="X9" i="8"/>
  <c r="U22" i="14"/>
  <c r="W55" i="5"/>
  <c r="O5" i="6"/>
  <c r="X14" i="9"/>
  <c r="W18" i="9"/>
  <c r="AA31" i="13"/>
  <c r="AA31" i="6"/>
  <c r="AC31" i="6"/>
  <c r="L18" i="9"/>
  <c r="W62" i="5"/>
  <c r="W56" i="5"/>
  <c r="K22" i="8"/>
  <c r="M37" i="5"/>
  <c r="AA28" i="13"/>
  <c r="AA28" i="6"/>
  <c r="AC28" i="6"/>
  <c r="X32" i="5"/>
  <c r="L22" i="6"/>
  <c r="W16" i="6"/>
  <c r="N5" i="8"/>
  <c r="X10" i="7"/>
  <c r="M32" i="8"/>
  <c r="X14" i="5"/>
  <c r="X6" i="12"/>
  <c r="W37" i="5"/>
  <c r="X6" i="5"/>
  <c r="W60" i="5"/>
  <c r="W66" i="5"/>
  <c r="X30" i="5" s="1"/>
  <c r="W51" i="5"/>
  <c r="W28" i="7"/>
  <c r="X26" i="5"/>
  <c r="N15" i="8"/>
  <c r="X30" i="15"/>
  <c r="X30" i="8"/>
  <c r="U73" i="12"/>
  <c r="N5" i="9"/>
  <c r="W20" i="6"/>
  <c r="W52" i="5"/>
  <c r="X16" i="5" s="1"/>
  <c r="X20" i="5"/>
  <c r="X98" i="12"/>
  <c r="X98" i="5"/>
  <c r="X10" i="14"/>
  <c r="X13" i="5"/>
  <c r="X95" i="12"/>
  <c r="X95" i="5"/>
  <c r="X8" i="5"/>
  <c r="X22" i="9"/>
  <c r="W26" i="9"/>
  <c r="X26" i="9" s="1"/>
  <c r="X8" i="15"/>
  <c r="X8" i="8"/>
  <c r="L73" i="5"/>
  <c r="N25" i="7"/>
  <c r="L22" i="8"/>
  <c r="W16" i="8"/>
  <c r="X19" i="7"/>
  <c r="X7" i="9"/>
  <c r="W12" i="6"/>
  <c r="W19" i="6"/>
  <c r="X9" i="6" s="1"/>
  <c r="W7" i="8"/>
  <c r="X17" i="7"/>
  <c r="AD26" i="13"/>
  <c r="AD26" i="6"/>
  <c r="W6" i="8"/>
  <c r="X15" i="9"/>
  <c r="X58" i="5"/>
  <c r="X17" i="5"/>
  <c r="M12" i="7"/>
  <c r="X82" i="12"/>
  <c r="X82" i="5"/>
  <c r="X23" i="5"/>
  <c r="X29" i="14"/>
  <c r="X29" i="7"/>
  <c r="X83" i="12"/>
  <c r="X83" i="5"/>
  <c r="X12" i="5"/>
  <c r="M26" i="9"/>
  <c r="X15" i="5"/>
  <c r="W63" i="5"/>
  <c r="W54" i="5"/>
  <c r="W57" i="5"/>
  <c r="L32" i="7"/>
  <c r="W26" i="7"/>
  <c r="O25" i="8"/>
  <c r="W22" i="7"/>
  <c r="X16" i="7"/>
  <c r="X90" i="12"/>
  <c r="X90" i="5"/>
  <c r="X31" i="15"/>
  <c r="X31" i="8"/>
  <c r="L10" i="9"/>
  <c r="W6" i="9"/>
  <c r="W46" i="5"/>
  <c r="X10" i="5" s="1"/>
  <c r="W67" i="5"/>
  <c r="X35" i="5"/>
  <c r="W38" i="5"/>
  <c r="AA30" i="13"/>
  <c r="AA30" i="6"/>
  <c r="AC30" i="6"/>
  <c r="AC32" i="6" s="1"/>
  <c r="Z32" i="6"/>
  <c r="W61" i="5"/>
  <c r="X25" i="5" s="1"/>
  <c r="M22" i="7"/>
  <c r="X79" i="12"/>
  <c r="X79" i="5"/>
  <c r="O21" i="9"/>
  <c r="X18" i="5"/>
  <c r="X27" i="15"/>
  <c r="X27" i="8"/>
  <c r="X27" i="5"/>
  <c r="X93" i="12"/>
  <c r="X93" i="5"/>
  <c r="X18" i="7"/>
  <c r="X8" i="6"/>
  <c r="X68" i="12"/>
  <c r="X68" i="5"/>
  <c r="X6" i="14"/>
  <c r="W12" i="7"/>
  <c r="X6" i="7"/>
  <c r="X84" i="12"/>
  <c r="X84" i="5"/>
  <c r="W45" i="5"/>
  <c r="N41" i="5"/>
  <c r="W70" i="5"/>
  <c r="X34" i="5" s="1"/>
  <c r="X81" i="12"/>
  <c r="X81" i="5"/>
  <c r="O5" i="5"/>
  <c r="W64" i="5"/>
  <c r="X28" i="5" s="1"/>
  <c r="W21" i="6"/>
  <c r="U12" i="15"/>
  <c r="W50" i="5"/>
  <c r="N15" i="6"/>
  <c r="X26" i="15"/>
  <c r="X26" i="8"/>
  <c r="W32" i="8"/>
  <c r="X24" i="5"/>
  <c r="L9" i="18" l="1"/>
  <c r="N5" i="18"/>
  <c r="M9" i="18"/>
  <c r="M48" i="18"/>
  <c r="M55" i="18" s="1"/>
  <c r="M56" i="18"/>
  <c r="L14" i="18"/>
  <c r="L6" i="18"/>
  <c r="S54" i="18"/>
  <c r="U54" i="18" s="1"/>
  <c r="N51" i="18"/>
  <c r="S51" i="18" s="1"/>
  <c r="U51" i="18" s="1"/>
  <c r="S53" i="18"/>
  <c r="U53" i="18" s="1"/>
  <c r="S50" i="18"/>
  <c r="U50" i="18" s="1"/>
  <c r="S49" i="18"/>
  <c r="U49" i="18" s="1"/>
  <c r="L55" i="18"/>
  <c r="AD32" i="13"/>
  <c r="AD32" i="6"/>
  <c r="X6" i="9"/>
  <c r="W10" i="9"/>
  <c r="X10" i="9" s="1"/>
  <c r="X63" i="12"/>
  <c r="X63" i="5"/>
  <c r="X6" i="8"/>
  <c r="X19" i="14"/>
  <c r="X20" i="13"/>
  <c r="X20" i="6"/>
  <c r="N12" i="6"/>
  <c r="X49" i="12"/>
  <c r="X49" i="5"/>
  <c r="X71" i="12"/>
  <c r="X71" i="5"/>
  <c r="X43" i="12"/>
  <c r="X43" i="5"/>
  <c r="X16" i="6"/>
  <c r="W22" i="6"/>
  <c r="X6" i="6"/>
  <c r="O15" i="6"/>
  <c r="AA32" i="13"/>
  <c r="AA32" i="6"/>
  <c r="X26" i="14"/>
  <c r="W32" i="7"/>
  <c r="X26" i="7"/>
  <c r="X16" i="15"/>
  <c r="X16" i="8"/>
  <c r="X13" i="12"/>
  <c r="M22" i="8"/>
  <c r="X60" i="12"/>
  <c r="X60" i="5"/>
  <c r="O5" i="8"/>
  <c r="X62" i="12"/>
  <c r="X62" i="5"/>
  <c r="X7" i="14"/>
  <c r="O13" i="9"/>
  <c r="X44" i="12"/>
  <c r="X44" i="5"/>
  <c r="AD29" i="13"/>
  <c r="AD29" i="6"/>
  <c r="X20" i="15"/>
  <c r="X69" i="12"/>
  <c r="X69" i="5"/>
  <c r="X12" i="14"/>
  <c r="X12" i="7"/>
  <c r="X27" i="12"/>
  <c r="X19" i="13"/>
  <c r="X19" i="6"/>
  <c r="M32" i="7"/>
  <c r="Z12" i="5"/>
  <c r="X28" i="14"/>
  <c r="X28" i="7"/>
  <c r="X14" i="12"/>
  <c r="Z31" i="5"/>
  <c r="X10" i="6"/>
  <c r="X7" i="12"/>
  <c r="X17" i="15"/>
  <c r="X17" i="8"/>
  <c r="Z29" i="8"/>
  <c r="M18" i="9"/>
  <c r="X45" i="12"/>
  <c r="X45" i="5"/>
  <c r="Z23" i="9"/>
  <c r="Z24" i="9"/>
  <c r="Z25" i="9"/>
  <c r="AD30" i="13"/>
  <c r="AD30" i="6"/>
  <c r="X35" i="12"/>
  <c r="X57" i="5"/>
  <c r="X21" i="5"/>
  <c r="X15" i="12"/>
  <c r="Z27" i="5"/>
  <c r="Z15" i="5"/>
  <c r="Z84" i="5"/>
  <c r="X32" i="12"/>
  <c r="X18" i="9"/>
  <c r="X10" i="13"/>
  <c r="X10" i="15"/>
  <c r="X10" i="8"/>
  <c r="X29" i="12"/>
  <c r="Z81" i="5"/>
  <c r="Z17" i="5"/>
  <c r="X59" i="12"/>
  <c r="X59" i="5"/>
  <c r="X53" i="12"/>
  <c r="X53" i="5"/>
  <c r="X108" i="12"/>
  <c r="X108" i="5"/>
  <c r="X17" i="13"/>
  <c r="X17" i="6"/>
  <c r="N12" i="7"/>
  <c r="X47" i="12"/>
  <c r="X47" i="5"/>
  <c r="X32" i="15"/>
  <c r="X32" i="8"/>
  <c r="M73" i="5"/>
  <c r="X18" i="14"/>
  <c r="Z23" i="5"/>
  <c r="X67" i="12"/>
  <c r="X67" i="5"/>
  <c r="Z19" i="5"/>
  <c r="W11" i="8"/>
  <c r="X58" i="12"/>
  <c r="O5" i="9"/>
  <c r="Z11" i="5"/>
  <c r="X51" i="12"/>
  <c r="X51" i="5"/>
  <c r="X37" i="5"/>
  <c r="AD28" i="13"/>
  <c r="AD28" i="6"/>
  <c r="Z30" i="5"/>
  <c r="AD31" i="13"/>
  <c r="AD31" i="6"/>
  <c r="Z24" i="5"/>
  <c r="N108" i="5"/>
  <c r="Z95" i="5"/>
  <c r="W72" i="5"/>
  <c r="W21" i="8"/>
  <c r="X22" i="12"/>
  <c r="X18" i="13"/>
  <c r="X18" i="6"/>
  <c r="X19" i="15"/>
  <c r="X19" i="8"/>
  <c r="X9" i="5"/>
  <c r="X21" i="13"/>
  <c r="X21" i="6"/>
  <c r="X70" i="12"/>
  <c r="X70" i="5"/>
  <c r="X64" i="12"/>
  <c r="X64" i="5"/>
  <c r="M38" i="5"/>
  <c r="O41" i="5"/>
  <c r="N26" i="9"/>
  <c r="X46" i="12"/>
  <c r="X46" i="5"/>
  <c r="X54" i="12"/>
  <c r="X54" i="5"/>
  <c r="X17" i="14"/>
  <c r="Z28" i="5"/>
  <c r="X9" i="14"/>
  <c r="X28" i="12"/>
  <c r="O15" i="8"/>
  <c r="X26" i="12"/>
  <c r="L12" i="8"/>
  <c r="X9" i="15"/>
  <c r="X11" i="14"/>
  <c r="X48" i="12"/>
  <c r="X48" i="5"/>
  <c r="Z78" i="5"/>
  <c r="Z9" i="5"/>
  <c r="X27" i="14"/>
  <c r="X27" i="7"/>
  <c r="X9" i="12"/>
  <c r="W73" i="5"/>
  <c r="Z7" i="5"/>
  <c r="M22" i="6"/>
  <c r="X50" i="12"/>
  <c r="X50" i="5"/>
  <c r="X61" i="12"/>
  <c r="X61" i="5"/>
  <c r="X11" i="6"/>
  <c r="Z21" i="5"/>
  <c r="N32" i="8"/>
  <c r="X8" i="14"/>
  <c r="X7" i="15"/>
  <c r="X7" i="8"/>
  <c r="X12" i="6"/>
  <c r="M108" i="5"/>
  <c r="O25" i="7"/>
  <c r="Z10" i="6"/>
  <c r="X52" i="12"/>
  <c r="X52" i="5"/>
  <c r="M10" i="9"/>
  <c r="Z20" i="5"/>
  <c r="X66" i="12"/>
  <c r="X66" i="5"/>
  <c r="M12" i="8"/>
  <c r="Z10" i="5"/>
  <c r="X56" i="12"/>
  <c r="X56" i="5"/>
  <c r="X55" i="12"/>
  <c r="X55" i="5"/>
  <c r="N22" i="7"/>
  <c r="Z80" i="5"/>
  <c r="Z16" i="5"/>
  <c r="X20" i="14"/>
  <c r="Z6" i="6"/>
  <c r="Z21" i="7"/>
  <c r="X30" i="14"/>
  <c r="X30" i="7"/>
  <c r="X42" i="12"/>
  <c r="S52" i="18" l="1"/>
  <c r="U52" i="18" s="1"/>
  <c r="L13" i="18"/>
  <c r="M14" i="18"/>
  <c r="M6" i="18"/>
  <c r="M13" i="18" s="1"/>
  <c r="N56" i="18"/>
  <c r="S56" i="18" s="1"/>
  <c r="U56" i="18" s="1"/>
  <c r="N48" i="18"/>
  <c r="S10" i="18"/>
  <c r="U10" i="18" s="1"/>
  <c r="S12" i="18"/>
  <c r="U12" i="18" s="1"/>
  <c r="S11" i="18"/>
  <c r="U11" i="18" s="1"/>
  <c r="S8" i="18"/>
  <c r="U8" i="18" s="1"/>
  <c r="O38" i="5"/>
  <c r="Z36" i="5"/>
  <c r="AA25" i="9"/>
  <c r="AC25" i="9"/>
  <c r="AD25" i="9" s="1"/>
  <c r="Z16" i="9"/>
  <c r="Z107" i="5"/>
  <c r="AA24" i="9"/>
  <c r="AC24" i="9"/>
  <c r="AD24" i="9" s="1"/>
  <c r="AA23" i="9"/>
  <c r="AC23" i="9"/>
  <c r="AD23" i="9" s="1"/>
  <c r="AC16" i="5"/>
  <c r="N22" i="6"/>
  <c r="AA80" i="12"/>
  <c r="AA80" i="5"/>
  <c r="AC80" i="5"/>
  <c r="X12" i="13"/>
  <c r="X73" i="12"/>
  <c r="X73" i="5"/>
  <c r="Z10" i="7"/>
  <c r="AC28" i="5"/>
  <c r="N73" i="5"/>
  <c r="X12" i="12"/>
  <c r="X10" i="12"/>
  <c r="X37" i="12"/>
  <c r="Z7" i="9"/>
  <c r="Z8" i="9"/>
  <c r="Z9" i="9"/>
  <c r="AC19" i="5"/>
  <c r="AA84" i="12"/>
  <c r="AA84" i="5"/>
  <c r="AC84" i="5"/>
  <c r="Z93" i="5"/>
  <c r="Z100" i="5"/>
  <c r="Z106" i="5"/>
  <c r="Z98" i="5"/>
  <c r="Z25" i="5"/>
  <c r="X18" i="12"/>
  <c r="Z101" i="5"/>
  <c r="Z94" i="5"/>
  <c r="AC10" i="5"/>
  <c r="N32" i="7"/>
  <c r="O12" i="7"/>
  <c r="Z18" i="7"/>
  <c r="X11" i="12"/>
  <c r="X17" i="12"/>
  <c r="Z92" i="5"/>
  <c r="Z99" i="5"/>
  <c r="X34" i="12"/>
  <c r="Z28" i="8"/>
  <c r="Z32" i="5"/>
  <c r="N18" i="9"/>
  <c r="X9" i="13"/>
  <c r="Z29" i="5"/>
  <c r="X24" i="12"/>
  <c r="X22" i="13"/>
  <c r="X22" i="6"/>
  <c r="Z79" i="5"/>
  <c r="Z13" i="5"/>
  <c r="Z8" i="6"/>
  <c r="Z103" i="5"/>
  <c r="N12" i="8"/>
  <c r="AC7" i="5"/>
  <c r="X21" i="15"/>
  <c r="X21" i="8"/>
  <c r="Z17" i="7"/>
  <c r="AC30" i="5"/>
  <c r="N10" i="9"/>
  <c r="Z27" i="8"/>
  <c r="O26" i="9"/>
  <c r="Z22" i="9"/>
  <c r="X19" i="12"/>
  <c r="Z82" i="5"/>
  <c r="Z97" i="5"/>
  <c r="Z86" i="5"/>
  <c r="Z104" i="5"/>
  <c r="Z14" i="5"/>
  <c r="X32" i="14"/>
  <c r="X32" i="7"/>
  <c r="Z31" i="8"/>
  <c r="AC21" i="5"/>
  <c r="AC24" i="5"/>
  <c r="Z9" i="7"/>
  <c r="AC9" i="5"/>
  <c r="X31" i="12"/>
  <c r="Z89" i="5"/>
  <c r="AC12" i="5"/>
  <c r="X30" i="12"/>
  <c r="X16" i="13"/>
  <c r="X6" i="13"/>
  <c r="X22" i="7"/>
  <c r="Z8" i="7"/>
  <c r="X11" i="15"/>
  <c r="X11" i="8"/>
  <c r="AA81" i="12"/>
  <c r="AA81" i="5"/>
  <c r="AC81" i="5"/>
  <c r="AC27" i="5"/>
  <c r="Z18" i="5"/>
  <c r="Z15" i="9"/>
  <c r="Z17" i="9"/>
  <c r="Z9" i="6"/>
  <c r="Z6" i="7"/>
  <c r="Z7" i="6"/>
  <c r="AC21" i="7"/>
  <c r="AA78" i="12"/>
  <c r="AA78" i="5"/>
  <c r="AC78" i="5"/>
  <c r="O12" i="6"/>
  <c r="N38" i="5"/>
  <c r="X25" i="12"/>
  <c r="O22" i="7"/>
  <c r="Z16" i="7"/>
  <c r="AC11" i="5"/>
  <c r="Z31" i="7"/>
  <c r="AA21" i="7" s="1"/>
  <c r="AC23" i="5"/>
  <c r="AC15" i="5"/>
  <c r="Z105" i="5"/>
  <c r="Z85" i="5"/>
  <c r="AC31" i="5"/>
  <c r="Z26" i="5"/>
  <c r="X7" i="13"/>
  <c r="Z30" i="8"/>
  <c r="X16" i="14"/>
  <c r="Z8" i="5"/>
  <c r="W12" i="8"/>
  <c r="X22" i="14"/>
  <c r="Z91" i="5"/>
  <c r="Z12" i="6"/>
  <c r="AC6" i="6"/>
  <c r="Z7" i="7"/>
  <c r="Z11" i="6"/>
  <c r="X20" i="12"/>
  <c r="Z33" i="5"/>
  <c r="Z20" i="7"/>
  <c r="Z20" i="8"/>
  <c r="Z27" i="7"/>
  <c r="Z96" i="5"/>
  <c r="Z90" i="5"/>
  <c r="Z83" i="5"/>
  <c r="X23" i="12"/>
  <c r="O37" i="5"/>
  <c r="X33" i="12"/>
  <c r="Z22" i="5"/>
  <c r="W22" i="8"/>
  <c r="Z34" i="5"/>
  <c r="X11" i="13"/>
  <c r="Z26" i="8"/>
  <c r="AC20" i="5"/>
  <c r="AC10" i="6"/>
  <c r="Z11" i="7"/>
  <c r="AA95" i="12"/>
  <c r="AA95" i="5"/>
  <c r="AC95" i="5"/>
  <c r="Z19" i="7"/>
  <c r="AC17" i="5"/>
  <c r="X57" i="12"/>
  <c r="X21" i="12"/>
  <c r="AA29" i="15"/>
  <c r="AA29" i="8"/>
  <c r="AC29" i="8"/>
  <c r="O108" i="5"/>
  <c r="Z77" i="5"/>
  <c r="Z102" i="5"/>
  <c r="Z88" i="5"/>
  <c r="Z87" i="5"/>
  <c r="Z26" i="7"/>
  <c r="N37" i="5"/>
  <c r="Z35" i="5"/>
  <c r="X16" i="12"/>
  <c r="X8" i="13"/>
  <c r="X8" i="12"/>
  <c r="X6" i="15"/>
  <c r="Z6" i="5"/>
  <c r="N14" i="18" l="1"/>
  <c r="S14" i="18" s="1"/>
  <c r="U14" i="18" s="1"/>
  <c r="N6" i="18"/>
  <c r="S7" i="18"/>
  <c r="U7" i="18" s="1"/>
  <c r="N9" i="18"/>
  <c r="S9" i="18" s="1"/>
  <c r="U9" i="18" s="1"/>
  <c r="N55" i="18"/>
  <c r="S55" i="18" s="1"/>
  <c r="U55" i="18" s="1"/>
  <c r="S48" i="18"/>
  <c r="U48" i="18" s="1"/>
  <c r="AA9" i="9"/>
  <c r="AC9" i="9"/>
  <c r="AA8" i="9"/>
  <c r="AC8" i="9"/>
  <c r="Z55" i="5"/>
  <c r="AC22" i="5"/>
  <c r="AA20" i="7"/>
  <c r="AC20" i="7"/>
  <c r="X12" i="8"/>
  <c r="Z18" i="6"/>
  <c r="AA85" i="12"/>
  <c r="AA85" i="5"/>
  <c r="AC85" i="5"/>
  <c r="Z21" i="8"/>
  <c r="AC18" i="5"/>
  <c r="Z65" i="5"/>
  <c r="AA104" i="12"/>
  <c r="AA104" i="5"/>
  <c r="AC104" i="5"/>
  <c r="AA17" i="14"/>
  <c r="AA17" i="7"/>
  <c r="AC17" i="7"/>
  <c r="AC13" i="5"/>
  <c r="AA92" i="12"/>
  <c r="AA92" i="5"/>
  <c r="AC92" i="5"/>
  <c r="N22" i="8"/>
  <c r="Z70" i="5"/>
  <c r="AD84" i="12"/>
  <c r="AD84" i="5"/>
  <c r="AD80" i="12"/>
  <c r="AD80" i="5"/>
  <c r="Z42" i="5"/>
  <c r="AC35" i="5"/>
  <c r="AA102" i="12"/>
  <c r="AA102" i="5"/>
  <c r="AC102" i="5"/>
  <c r="AD95" i="12"/>
  <c r="AD95" i="5"/>
  <c r="Z28" i="7"/>
  <c r="Z12" i="7"/>
  <c r="AA6" i="7"/>
  <c r="AC6" i="7"/>
  <c r="AA93" i="12"/>
  <c r="AA93" i="5"/>
  <c r="AC93" i="5"/>
  <c r="AA90" i="12"/>
  <c r="AA90" i="5"/>
  <c r="AC90" i="5"/>
  <c r="AA77" i="12"/>
  <c r="Z108" i="5"/>
  <c r="AA77" i="5"/>
  <c r="AC77" i="5"/>
  <c r="Z53" i="5"/>
  <c r="Z44" i="5"/>
  <c r="Z60" i="5"/>
  <c r="O22" i="8"/>
  <c r="Z16" i="8"/>
  <c r="AA8" i="5"/>
  <c r="AC8" i="5"/>
  <c r="Z30" i="7"/>
  <c r="Z6" i="8"/>
  <c r="Z56" i="5"/>
  <c r="Z26" i="9"/>
  <c r="AA26" i="9" s="1"/>
  <c r="AA22" i="9"/>
  <c r="AC22" i="9"/>
  <c r="AA79" i="12"/>
  <c r="AA79" i="5"/>
  <c r="AC79" i="5"/>
  <c r="AC32" i="5"/>
  <c r="AA94" i="12"/>
  <c r="AA94" i="5"/>
  <c r="AC94" i="5"/>
  <c r="AA98" i="12"/>
  <c r="AA98" i="5"/>
  <c r="AC98" i="5"/>
  <c r="AA7" i="9"/>
  <c r="AC7" i="9"/>
  <c r="AD7" i="9" s="1"/>
  <c r="AA16" i="9"/>
  <c r="AC16" i="9"/>
  <c r="AD16" i="9" s="1"/>
  <c r="Z37" i="5"/>
  <c r="AA6" i="5"/>
  <c r="AC6" i="5"/>
  <c r="AA26" i="14"/>
  <c r="AA26" i="7"/>
  <c r="AC26" i="7"/>
  <c r="O73" i="5"/>
  <c r="Z57" i="5"/>
  <c r="Z50" i="5"/>
  <c r="AA11" i="14"/>
  <c r="AA11" i="7"/>
  <c r="AC11" i="7"/>
  <c r="AA26" i="15"/>
  <c r="AA26" i="8"/>
  <c r="Z32" i="8"/>
  <c r="AC26" i="8"/>
  <c r="Z8" i="8"/>
  <c r="AA96" i="12"/>
  <c r="AA96" i="5"/>
  <c r="AC96" i="5"/>
  <c r="AA33" i="5"/>
  <c r="AC33" i="5"/>
  <c r="AC11" i="6"/>
  <c r="Z17" i="6"/>
  <c r="AA30" i="15"/>
  <c r="AA30" i="8"/>
  <c r="AC30" i="8"/>
  <c r="Z45" i="5"/>
  <c r="AA105" i="12"/>
  <c r="AA105" i="5"/>
  <c r="AC105" i="5"/>
  <c r="AA31" i="14"/>
  <c r="AA31" i="7"/>
  <c r="AC31" i="7"/>
  <c r="O32" i="7"/>
  <c r="AA21" i="14"/>
  <c r="AC9" i="6"/>
  <c r="AA8" i="7"/>
  <c r="AC8" i="7"/>
  <c r="AA86" i="12"/>
  <c r="AA86" i="5"/>
  <c r="AC86" i="5"/>
  <c r="AA103" i="12"/>
  <c r="AA103" i="5"/>
  <c r="AC103" i="5"/>
  <c r="O10" i="9"/>
  <c r="Z6" i="9"/>
  <c r="AA10" i="14"/>
  <c r="AA10" i="7"/>
  <c r="AC10" i="7"/>
  <c r="X22" i="15"/>
  <c r="X22" i="8"/>
  <c r="AA20" i="15"/>
  <c r="AA20" i="8"/>
  <c r="AC20" i="8"/>
  <c r="O18" i="9"/>
  <c r="Z14" i="9"/>
  <c r="AA9" i="7"/>
  <c r="AC9" i="7"/>
  <c r="AA31" i="15"/>
  <c r="AA31" i="8"/>
  <c r="AC31" i="8"/>
  <c r="Z59" i="5"/>
  <c r="AA87" i="12"/>
  <c r="AA87" i="5"/>
  <c r="AC87" i="5"/>
  <c r="Z46" i="5"/>
  <c r="Z52" i="5"/>
  <c r="Z66" i="5"/>
  <c r="O22" i="6"/>
  <c r="Z10" i="8"/>
  <c r="AA26" i="5"/>
  <c r="AC26" i="5"/>
  <c r="Z29" i="7"/>
  <c r="AA27" i="15"/>
  <c r="AA27" i="8"/>
  <c r="AC27" i="8"/>
  <c r="AA28" i="15"/>
  <c r="AA28" i="8"/>
  <c r="AC28" i="8"/>
  <c r="Z43" i="5"/>
  <c r="Z19" i="8"/>
  <c r="AA106" i="12"/>
  <c r="AA106" i="5"/>
  <c r="AC106" i="5"/>
  <c r="Z71" i="5"/>
  <c r="AA35" i="5" s="1"/>
  <c r="Z58" i="5"/>
  <c r="AA22" i="5" s="1"/>
  <c r="Z64" i="5"/>
  <c r="AA7" i="7"/>
  <c r="AC7" i="7"/>
  <c r="AA91" i="12"/>
  <c r="AA91" i="5"/>
  <c r="AC91" i="5"/>
  <c r="O12" i="8"/>
  <c r="Z18" i="8"/>
  <c r="AA17" i="9"/>
  <c r="AC17" i="9"/>
  <c r="AD17" i="9" s="1"/>
  <c r="AD81" i="12"/>
  <c r="AD81" i="5"/>
  <c r="Z61" i="5"/>
  <c r="AA14" i="5"/>
  <c r="AC14" i="5"/>
  <c r="AA97" i="12"/>
  <c r="AA97" i="5"/>
  <c r="AC97" i="5"/>
  <c r="AA8" i="6"/>
  <c r="AC8" i="6"/>
  <c r="AA101" i="12"/>
  <c r="AA101" i="5"/>
  <c r="AC101" i="5"/>
  <c r="Z38" i="5"/>
  <c r="AC36" i="5"/>
  <c r="AD29" i="15"/>
  <c r="AD29" i="8"/>
  <c r="Z47" i="5"/>
  <c r="AA88" i="12"/>
  <c r="AA88" i="5"/>
  <c r="AC88" i="5"/>
  <c r="AA19" i="7"/>
  <c r="AC19" i="7"/>
  <c r="Z51" i="5"/>
  <c r="Z62" i="5"/>
  <c r="Z68" i="5"/>
  <c r="AA27" i="14"/>
  <c r="AA27" i="7"/>
  <c r="AC27" i="7"/>
  <c r="Z20" i="6"/>
  <c r="Z7" i="8"/>
  <c r="AA7" i="6"/>
  <c r="AC7" i="6"/>
  <c r="Z48" i="5"/>
  <c r="AA29" i="5"/>
  <c r="AC29" i="5"/>
  <c r="Z54" i="5"/>
  <c r="AA18" i="5" s="1"/>
  <c r="AA100" i="12"/>
  <c r="AA100" i="5"/>
  <c r="AC100" i="5"/>
  <c r="AC107" i="5"/>
  <c r="Z67" i="5"/>
  <c r="AA34" i="5"/>
  <c r="AC34" i="5"/>
  <c r="AA83" i="12"/>
  <c r="AA83" i="5"/>
  <c r="AC83" i="5"/>
  <c r="Z49" i="5"/>
  <c r="Z17" i="8"/>
  <c r="Z69" i="5"/>
  <c r="Z21" i="6"/>
  <c r="Z9" i="8"/>
  <c r="AA16" i="14"/>
  <c r="Z22" i="7"/>
  <c r="AA16" i="7"/>
  <c r="AC16" i="7"/>
  <c r="AD78" i="12"/>
  <c r="AD78" i="5"/>
  <c r="AA15" i="9"/>
  <c r="AC15" i="9"/>
  <c r="AD15" i="9" s="1"/>
  <c r="AA89" i="12"/>
  <c r="AA89" i="5"/>
  <c r="AC89" i="5"/>
  <c r="O32" i="8"/>
  <c r="AA82" i="12"/>
  <c r="AA82" i="5"/>
  <c r="AC82" i="5"/>
  <c r="Z19" i="6"/>
  <c r="AA9" i="6" s="1"/>
  <c r="Z63" i="5"/>
  <c r="AA99" i="12"/>
  <c r="AA99" i="5"/>
  <c r="AC99" i="5"/>
  <c r="AA18" i="7"/>
  <c r="AC18" i="7"/>
  <c r="AA25" i="5"/>
  <c r="AC25" i="5"/>
  <c r="Z72" i="5"/>
  <c r="Z16" i="6"/>
  <c r="N13" i="18" l="1"/>
  <c r="S13" i="18" s="1"/>
  <c r="U13" i="18" s="1"/>
  <c r="S6" i="18"/>
  <c r="U6" i="18" s="1"/>
  <c r="AA67" i="5"/>
  <c r="AC67" i="5"/>
  <c r="AA31" i="5"/>
  <c r="AA16" i="6"/>
  <c r="Z22" i="6"/>
  <c r="AC16" i="6"/>
  <c r="AA6" i="6"/>
  <c r="AA9" i="8"/>
  <c r="AC9" i="8"/>
  <c r="AA17" i="15"/>
  <c r="AA17" i="8"/>
  <c r="AC17" i="8"/>
  <c r="AD100" i="12"/>
  <c r="AD100" i="5"/>
  <c r="AC38" i="5"/>
  <c r="AD31" i="15"/>
  <c r="AD31" i="8"/>
  <c r="AD20" i="15"/>
  <c r="AD20" i="8"/>
  <c r="AD26" i="15"/>
  <c r="AD26" i="8"/>
  <c r="AC32" i="8"/>
  <c r="AD22" i="9"/>
  <c r="AC26" i="9"/>
  <c r="AD26" i="9" s="1"/>
  <c r="AA6" i="15"/>
  <c r="AA6" i="8"/>
  <c r="AC6" i="8"/>
  <c r="AA28" i="14"/>
  <c r="AA28" i="7"/>
  <c r="AC28" i="7"/>
  <c r="AD17" i="14"/>
  <c r="AD17" i="7"/>
  <c r="AA47" i="5"/>
  <c r="AC47" i="5"/>
  <c r="AA11" i="5"/>
  <c r="AD25" i="5"/>
  <c r="AD99" i="12"/>
  <c r="AD99" i="5"/>
  <c r="AD7" i="7"/>
  <c r="AA71" i="12"/>
  <c r="AA71" i="5"/>
  <c r="AC71" i="5"/>
  <c r="AD87" i="12"/>
  <c r="AD87" i="5"/>
  <c r="AA45" i="5"/>
  <c r="AC45" i="5"/>
  <c r="AA9" i="5"/>
  <c r="AD33" i="5"/>
  <c r="AA32" i="15"/>
  <c r="AA32" i="8"/>
  <c r="AA57" i="5"/>
  <c r="AC57" i="5"/>
  <c r="AA21" i="5"/>
  <c r="AC37" i="5"/>
  <c r="AD6" i="5"/>
  <c r="AA30" i="14"/>
  <c r="AA30" i="7"/>
  <c r="AC30" i="7"/>
  <c r="AD93" i="12"/>
  <c r="AD93" i="5"/>
  <c r="AA35" i="12"/>
  <c r="AA18" i="12"/>
  <c r="AA21" i="13"/>
  <c r="AA21" i="6"/>
  <c r="AC21" i="6"/>
  <c r="AA68" i="12"/>
  <c r="AA68" i="5"/>
  <c r="AC68" i="5"/>
  <c r="AD27" i="15"/>
  <c r="AD27" i="8"/>
  <c r="AD30" i="15"/>
  <c r="AD30" i="8"/>
  <c r="AD32" i="5"/>
  <c r="AD77" i="12"/>
  <c r="AD77" i="5"/>
  <c r="AC108" i="5"/>
  <c r="AD92" i="12"/>
  <c r="AD92" i="5"/>
  <c r="AC22" i="7"/>
  <c r="AD16" i="7"/>
  <c r="AD83" i="12"/>
  <c r="AD83" i="5"/>
  <c r="AA54" i="12"/>
  <c r="AA54" i="5"/>
  <c r="AC54" i="5"/>
  <c r="AD18" i="5" s="1"/>
  <c r="AA48" i="5"/>
  <c r="AC48" i="5"/>
  <c r="AA12" i="5"/>
  <c r="AA7" i="8"/>
  <c r="AC7" i="8"/>
  <c r="AA62" i="12"/>
  <c r="AA62" i="5"/>
  <c r="AC62" i="5"/>
  <c r="AD97" i="12"/>
  <c r="AD97" i="5"/>
  <c r="AA7" i="14"/>
  <c r="AA66" i="5"/>
  <c r="AC66" i="5"/>
  <c r="AA30" i="5"/>
  <c r="AD9" i="7"/>
  <c r="AD31" i="14"/>
  <c r="AD31" i="7"/>
  <c r="AA32" i="5"/>
  <c r="AD8" i="5"/>
  <c r="AA60" i="5"/>
  <c r="AC60" i="5"/>
  <c r="AA24" i="5"/>
  <c r="AD104" i="12"/>
  <c r="AD104" i="5"/>
  <c r="AA18" i="13"/>
  <c r="AA18" i="6"/>
  <c r="AC18" i="6"/>
  <c r="AA20" i="14"/>
  <c r="AA49" i="12"/>
  <c r="AA49" i="5"/>
  <c r="AC49" i="5"/>
  <c r="AD88" i="12"/>
  <c r="AD88" i="5"/>
  <c r="AA8" i="13"/>
  <c r="AD106" i="12"/>
  <c r="AD106" i="5"/>
  <c r="AA6" i="9"/>
  <c r="Z10" i="9"/>
  <c r="AC6" i="9"/>
  <c r="AA42" i="12"/>
  <c r="Z73" i="5"/>
  <c r="AA42" i="5"/>
  <c r="AC42" i="5"/>
  <c r="AA21" i="15"/>
  <c r="AA21" i="8"/>
  <c r="AC21" i="8"/>
  <c r="AA63" i="5"/>
  <c r="AC63" i="5"/>
  <c r="AA27" i="5"/>
  <c r="AD89" i="12"/>
  <c r="AD89" i="5"/>
  <c r="AA69" i="12"/>
  <c r="AA69" i="5"/>
  <c r="AC69" i="5"/>
  <c r="AA18" i="15"/>
  <c r="AA18" i="8"/>
  <c r="AC18" i="8"/>
  <c r="AA64" i="5"/>
  <c r="AC64" i="5"/>
  <c r="AA28" i="5"/>
  <c r="AD26" i="5"/>
  <c r="AA52" i="5"/>
  <c r="AC52" i="5"/>
  <c r="AA16" i="5"/>
  <c r="AD103" i="12"/>
  <c r="AD103" i="5"/>
  <c r="AA8" i="14"/>
  <c r="AD96" i="12"/>
  <c r="AD96" i="5"/>
  <c r="AD11" i="14"/>
  <c r="AD11" i="7"/>
  <c r="AA6" i="12"/>
  <c r="AD98" i="12"/>
  <c r="AD98" i="5"/>
  <c r="AA44" i="12"/>
  <c r="AA44" i="5"/>
  <c r="AC44" i="5"/>
  <c r="AA108" i="12"/>
  <c r="AA108" i="5"/>
  <c r="AC12" i="7"/>
  <c r="AD6" i="7"/>
  <c r="AD102" i="12"/>
  <c r="AD102" i="5"/>
  <c r="AD21" i="7"/>
  <c r="AD8" i="9"/>
  <c r="Z11" i="8"/>
  <c r="AA19" i="15"/>
  <c r="AA19" i="8"/>
  <c r="AC19" i="8"/>
  <c r="AA29" i="14"/>
  <c r="AA29" i="7"/>
  <c r="AC29" i="7"/>
  <c r="AA59" i="5"/>
  <c r="AC59" i="5"/>
  <c r="AA23" i="5"/>
  <c r="AA9" i="14"/>
  <c r="AA17" i="13"/>
  <c r="AA17" i="6"/>
  <c r="AC17" i="6"/>
  <c r="AD26" i="14"/>
  <c r="AD26" i="7"/>
  <c r="AD79" i="12"/>
  <c r="AD79" i="5"/>
  <c r="AA56" i="5"/>
  <c r="AC56" i="5"/>
  <c r="AA20" i="5"/>
  <c r="AD13" i="5"/>
  <c r="AD21" i="14"/>
  <c r="AA22" i="7"/>
  <c r="AD101" i="12"/>
  <c r="AD101" i="5"/>
  <c r="AC72" i="5"/>
  <c r="AD18" i="7"/>
  <c r="AD82" i="12"/>
  <c r="AD82" i="5"/>
  <c r="AC12" i="6"/>
  <c r="AD91" i="12"/>
  <c r="AD91" i="5"/>
  <c r="AA43" i="5"/>
  <c r="AC43" i="5"/>
  <c r="AA7" i="5"/>
  <c r="AA46" i="5"/>
  <c r="AC46" i="5"/>
  <c r="AA10" i="5"/>
  <c r="AA14" i="9"/>
  <c r="Z18" i="9"/>
  <c r="AA18" i="9" s="1"/>
  <c r="AC14" i="9"/>
  <c r="AD105" i="12"/>
  <c r="AD105" i="5"/>
  <c r="AD11" i="6"/>
  <c r="AA53" i="5"/>
  <c r="AC53" i="5"/>
  <c r="AA17" i="5"/>
  <c r="AD90" i="12"/>
  <c r="AD90" i="5"/>
  <c r="AA12" i="14"/>
  <c r="AA12" i="7"/>
  <c r="AA13" i="5"/>
  <c r="AA65" i="12"/>
  <c r="AA65" i="5"/>
  <c r="AC65" i="5"/>
  <c r="AD85" i="12"/>
  <c r="AD85" i="5"/>
  <c r="X12" i="15"/>
  <c r="AD9" i="9"/>
  <c r="AD8" i="14"/>
  <c r="AD8" i="7"/>
  <c r="AA19" i="13"/>
  <c r="AA19" i="6"/>
  <c r="AC19" i="6"/>
  <c r="AD9" i="6" s="1"/>
  <c r="AA20" i="6"/>
  <c r="AC20" i="6"/>
  <c r="AA10" i="6"/>
  <c r="AA51" i="5"/>
  <c r="AC51" i="5"/>
  <c r="AA15" i="5"/>
  <c r="AA61" i="12"/>
  <c r="AA61" i="5"/>
  <c r="AC61" i="5"/>
  <c r="AA7" i="13"/>
  <c r="AD27" i="14"/>
  <c r="AD27" i="7"/>
  <c r="AA58" i="12"/>
  <c r="AA58" i="5"/>
  <c r="AC58" i="5"/>
  <c r="AD28" i="15"/>
  <c r="AD28" i="8"/>
  <c r="AA10" i="15"/>
  <c r="AA10" i="8"/>
  <c r="AC10" i="8"/>
  <c r="AD10" i="14"/>
  <c r="AD10" i="7"/>
  <c r="AD86" i="12"/>
  <c r="AD86" i="5"/>
  <c r="AA9" i="13"/>
  <c r="AA11" i="6"/>
  <c r="AA8" i="15"/>
  <c r="AA8" i="8"/>
  <c r="AC8" i="8"/>
  <c r="AA50" i="12"/>
  <c r="AA50" i="5"/>
  <c r="AC50" i="5"/>
  <c r="Z32" i="7"/>
  <c r="AD94" i="12"/>
  <c r="AD94" i="5"/>
  <c r="AA16" i="15"/>
  <c r="AA16" i="8"/>
  <c r="Z22" i="8"/>
  <c r="AC16" i="8"/>
  <c r="AA6" i="14"/>
  <c r="AD35" i="5"/>
  <c r="AA70" i="12"/>
  <c r="AA70" i="5"/>
  <c r="AC70" i="5"/>
  <c r="AA55" i="5"/>
  <c r="AC55" i="5"/>
  <c r="AA19" i="5"/>
  <c r="AD17" i="13" l="1"/>
  <c r="AD17" i="6"/>
  <c r="AA32" i="14"/>
  <c r="AA32" i="7"/>
  <c r="AD51" i="5"/>
  <c r="AD15" i="5"/>
  <c r="AA46" i="12"/>
  <c r="AA10" i="12"/>
  <c r="AA59" i="12"/>
  <c r="AA23" i="12"/>
  <c r="AD12" i="7"/>
  <c r="AA32" i="12"/>
  <c r="AD26" i="12"/>
  <c r="AD42" i="12"/>
  <c r="AD42" i="5"/>
  <c r="AC73" i="5"/>
  <c r="AD7" i="8"/>
  <c r="AD6" i="12"/>
  <c r="AD25" i="12"/>
  <c r="AD28" i="14"/>
  <c r="AD28" i="7"/>
  <c r="AD50" i="12"/>
  <c r="AD50" i="5"/>
  <c r="AD65" i="12"/>
  <c r="AD65" i="5"/>
  <c r="AA26" i="12"/>
  <c r="AD14" i="5"/>
  <c r="AA56" i="12"/>
  <c r="AA20" i="12"/>
  <c r="AD29" i="14"/>
  <c r="AD29" i="7"/>
  <c r="AD6" i="14"/>
  <c r="AD18" i="13"/>
  <c r="AD18" i="6"/>
  <c r="AA60" i="12"/>
  <c r="AA24" i="12"/>
  <c r="AD21" i="13"/>
  <c r="AD21" i="6"/>
  <c r="AA9" i="15"/>
  <c r="AA16" i="13"/>
  <c r="AA6" i="13"/>
  <c r="AA48" i="12"/>
  <c r="AA12" i="12"/>
  <c r="AA66" i="12"/>
  <c r="AA30" i="12"/>
  <c r="AA25" i="12"/>
  <c r="AA22" i="6"/>
  <c r="AA12" i="6"/>
  <c r="AA13" i="12"/>
  <c r="AA22" i="15"/>
  <c r="AA22" i="8"/>
  <c r="AD58" i="12"/>
  <c r="AD58" i="5"/>
  <c r="AA51" i="12"/>
  <c r="AA15" i="12"/>
  <c r="AD53" i="5"/>
  <c r="AD17" i="5"/>
  <c r="AD14" i="9"/>
  <c r="AC18" i="9"/>
  <c r="AD18" i="9" s="1"/>
  <c r="AD14" i="12"/>
  <c r="AD18" i="14"/>
  <c r="AD22" i="5"/>
  <c r="AD64" i="5"/>
  <c r="AD28" i="5"/>
  <c r="AD29" i="5"/>
  <c r="AD63" i="5"/>
  <c r="AD27" i="5"/>
  <c r="AA73" i="12"/>
  <c r="AA73" i="5"/>
  <c r="AA7" i="15"/>
  <c r="AD57" i="5"/>
  <c r="AD21" i="5"/>
  <c r="AD45" i="5"/>
  <c r="AD9" i="5"/>
  <c r="AD47" i="5"/>
  <c r="AD11" i="5"/>
  <c r="AD32" i="15"/>
  <c r="AD32" i="8"/>
  <c r="AA18" i="14"/>
  <c r="AA52" i="12"/>
  <c r="AA16" i="12"/>
  <c r="AA37" i="12"/>
  <c r="AD54" i="12"/>
  <c r="AD54" i="5"/>
  <c r="AD37" i="5"/>
  <c r="AD43" i="5"/>
  <c r="AD7" i="5"/>
  <c r="AA29" i="12"/>
  <c r="AD22" i="12"/>
  <c r="AD29" i="12"/>
  <c r="AD9" i="14"/>
  <c r="AD108" i="12"/>
  <c r="AD108" i="5"/>
  <c r="AD30" i="14"/>
  <c r="AD30" i="7"/>
  <c r="AD7" i="14"/>
  <c r="AC12" i="8"/>
  <c r="AD6" i="8"/>
  <c r="AA14" i="12"/>
  <c r="AA34" i="12"/>
  <c r="AD7" i="6"/>
  <c r="AD67" i="5"/>
  <c r="AD31" i="5"/>
  <c r="AA20" i="13"/>
  <c r="AA10" i="13"/>
  <c r="AD59" i="5"/>
  <c r="AD23" i="5"/>
  <c r="AD16" i="14"/>
  <c r="AA55" i="12"/>
  <c r="AA19" i="12"/>
  <c r="AD19" i="13"/>
  <c r="AD19" i="6"/>
  <c r="AA11" i="15"/>
  <c r="AA11" i="8"/>
  <c r="AC11" i="8"/>
  <c r="AA33" i="12"/>
  <c r="AD9" i="8"/>
  <c r="AD18" i="12"/>
  <c r="AD70" i="12"/>
  <c r="AD70" i="5"/>
  <c r="AD8" i="8"/>
  <c r="AD61" i="12"/>
  <c r="AD61" i="5"/>
  <c r="AD20" i="6"/>
  <c r="AD10" i="6"/>
  <c r="AA53" i="12"/>
  <c r="AA17" i="12"/>
  <c r="AD34" i="5"/>
  <c r="AD19" i="15"/>
  <c r="AD19" i="8"/>
  <c r="AD44" i="12"/>
  <c r="AD44" i="5"/>
  <c r="AD52" i="5"/>
  <c r="AD16" i="5"/>
  <c r="AA64" i="12"/>
  <c r="AA28" i="12"/>
  <c r="AD69" i="12"/>
  <c r="AD69" i="5"/>
  <c r="AA63" i="12"/>
  <c r="AA27" i="12"/>
  <c r="AC10" i="9"/>
  <c r="AD10" i="9" s="1"/>
  <c r="AD6" i="9"/>
  <c r="AD48" i="5"/>
  <c r="AD12" i="5"/>
  <c r="AD20" i="7"/>
  <c r="AA57" i="12"/>
  <c r="AA21" i="12"/>
  <c r="AA45" i="12"/>
  <c r="AA9" i="12"/>
  <c r="AA19" i="14"/>
  <c r="AA47" i="12"/>
  <c r="AA11" i="12"/>
  <c r="Z12" i="8"/>
  <c r="AD8" i="6"/>
  <c r="AD17" i="15"/>
  <c r="AD17" i="8"/>
  <c r="AD7" i="13"/>
  <c r="AD19" i="14"/>
  <c r="AD46" i="5"/>
  <c r="AD10" i="5"/>
  <c r="AC22" i="6"/>
  <c r="AD12" i="6" s="1"/>
  <c r="AD16" i="6"/>
  <c r="AD6" i="6"/>
  <c r="AD56" i="5"/>
  <c r="AD20" i="5"/>
  <c r="AD60" i="5"/>
  <c r="AD24" i="5"/>
  <c r="AD71" i="12"/>
  <c r="AD71" i="5"/>
  <c r="AD16" i="15"/>
  <c r="AC22" i="8"/>
  <c r="AD16" i="8"/>
  <c r="AD55" i="5"/>
  <c r="AD19" i="5"/>
  <c r="AD10" i="15"/>
  <c r="AD10" i="8"/>
  <c r="AD19" i="7"/>
  <c r="AA22" i="12"/>
  <c r="AA43" i="12"/>
  <c r="AA7" i="12"/>
  <c r="AD34" i="12"/>
  <c r="AA8" i="12"/>
  <c r="AC32" i="7"/>
  <c r="AD18" i="15"/>
  <c r="AD18" i="8"/>
  <c r="AD21" i="15"/>
  <c r="AD21" i="8"/>
  <c r="AA10" i="9"/>
  <c r="AD49" i="12"/>
  <c r="AD49" i="5"/>
  <c r="AA37" i="5"/>
  <c r="AD66" i="5"/>
  <c r="AD30" i="5"/>
  <c r="AD62" i="12"/>
  <c r="AD62" i="5"/>
  <c r="AD68" i="12"/>
  <c r="AD68" i="5"/>
  <c r="AD20" i="14"/>
  <c r="AA11" i="13"/>
  <c r="AA67" i="12"/>
  <c r="AA31" i="12"/>
  <c r="AD16" i="13" l="1"/>
  <c r="AD6" i="13"/>
  <c r="AD55" i="12"/>
  <c r="AD19" i="12"/>
  <c r="AD60" i="12"/>
  <c r="AD24" i="12"/>
  <c r="AA12" i="15"/>
  <c r="AA12" i="8"/>
  <c r="AD43" i="12"/>
  <c r="AD7" i="12"/>
  <c r="AD45" i="12"/>
  <c r="AD9" i="12"/>
  <c r="AD33" i="12"/>
  <c r="AD8" i="13"/>
  <c r="AD20" i="13"/>
  <c r="AD10" i="13"/>
  <c r="AD12" i="8"/>
  <c r="AD8" i="12"/>
  <c r="AD63" i="12"/>
  <c r="AD27" i="12"/>
  <c r="AA22" i="13"/>
  <c r="AA12" i="13"/>
  <c r="AD22" i="15"/>
  <c r="AD22" i="8"/>
  <c r="AD46" i="12"/>
  <c r="AD10" i="12"/>
  <c r="AD9" i="15"/>
  <c r="AD6" i="15"/>
  <c r="AD37" i="12"/>
  <c r="AD12" i="14"/>
  <c r="AD51" i="12"/>
  <c r="AD15" i="12"/>
  <c r="AD59" i="12"/>
  <c r="AD23" i="12"/>
  <c r="AD56" i="12"/>
  <c r="AD20" i="12"/>
  <c r="AD48" i="12"/>
  <c r="AD12" i="12"/>
  <c r="AD13" i="12"/>
  <c r="AD32" i="12"/>
  <c r="AD57" i="12"/>
  <c r="AD21" i="12"/>
  <c r="AD35" i="12"/>
  <c r="AD7" i="15"/>
  <c r="AD66" i="12"/>
  <c r="AD30" i="12"/>
  <c r="AD67" i="12"/>
  <c r="AD31" i="12"/>
  <c r="AD9" i="13"/>
  <c r="AD11" i="13"/>
  <c r="AD73" i="12"/>
  <c r="AD73" i="5"/>
  <c r="AD8" i="15"/>
  <c r="AD11" i="15"/>
  <c r="AD11" i="8"/>
  <c r="AD47" i="12"/>
  <c r="AD11" i="12"/>
  <c r="AD64" i="12"/>
  <c r="AD28" i="12"/>
  <c r="AD53" i="12"/>
  <c r="AD17" i="12"/>
  <c r="AA22" i="14"/>
  <c r="AD32" i="14"/>
  <c r="AD32" i="7"/>
  <c r="AD22" i="7"/>
  <c r="AD22" i="13"/>
  <c r="AD22" i="6"/>
  <c r="AD52" i="12"/>
  <c r="AD16" i="12"/>
  <c r="AD12" i="13"/>
  <c r="AD22" i="14" l="1"/>
  <c r="AD12" i="15"/>
</calcChain>
</file>

<file path=xl/sharedStrings.xml><?xml version="1.0" encoding="utf-8"?>
<sst xmlns="http://schemas.openxmlformats.org/spreadsheetml/2006/main" count="1625" uniqueCount="231">
  <si>
    <t>Bookings Dashboard</t>
  </si>
  <si>
    <t>NRR Scorecard</t>
  </si>
  <si>
    <t>High-level summary of non-recurring bookings broken down by team. Comparison made to plan/budget and desired forecast.</t>
  </si>
  <si>
    <t>Var-To-Goal</t>
  </si>
  <si>
    <t>Bookings vs Plan</t>
  </si>
  <si>
    <t xml:space="preserve">Bookings summary by team, compared with plan/budget. Includes attainment % and YoY growth. </t>
  </si>
  <si>
    <t>Bookings vs President's Club Plan</t>
  </si>
  <si>
    <t xml:space="preserve">Bookings summary by team, compared with President's Club (aka Director's Quota, usually plan/budget + some %). Includes attainment % and YoY growth. </t>
  </si>
  <si>
    <t>Bookings vs Desired Forecast</t>
  </si>
  <si>
    <t xml:space="preserve">Bookings summary by team, compared with desired forecast (usually to gauge efficacy of forecasting methodology/accuracy of data). </t>
  </si>
  <si>
    <t>Bookings by Sales Team</t>
  </si>
  <si>
    <t>Bookings by Sales Rep</t>
  </si>
  <si>
    <t>Bookings by Product Group</t>
  </si>
  <si>
    <t>Bookings by Vertical</t>
  </si>
  <si>
    <t>Bookings by Region</t>
  </si>
  <si>
    <t>Bookings by Sales Origin</t>
  </si>
  <si>
    <t>NRR Bookings Reporting</t>
  </si>
  <si>
    <t>Non-recurring bookings by sales team.</t>
  </si>
  <si>
    <t>Non-recurring bookings by individual sales rep.</t>
  </si>
  <si>
    <t>Non-recurring bookings by product group.</t>
  </si>
  <si>
    <t>Non-recurring bookings by vertical.</t>
  </si>
  <si>
    <t>Non-recurring bookings by region.</t>
  </si>
  <si>
    <t>Non-recurring bookings by sales origin.</t>
  </si>
  <si>
    <t>Attach Rates*</t>
  </si>
  <si>
    <t>Attach rates by Sales Team</t>
  </si>
  <si>
    <t>Attach rates by sales team.</t>
  </si>
  <si>
    <t>*Defined as NRR Bookings / ARR Bookings, or $NRR per $1 of ARR.</t>
  </si>
  <si>
    <t>Attach rates by Sales Rep</t>
  </si>
  <si>
    <t>Attach rates by individual sales rep.</t>
  </si>
  <si>
    <t>Attach rates by Product Group</t>
  </si>
  <si>
    <t>Attach rates by product group.</t>
  </si>
  <si>
    <t>Attach rates by Vertical</t>
  </si>
  <si>
    <t>Attach rates by vertical.</t>
  </si>
  <si>
    <t>Attach rates by Region</t>
  </si>
  <si>
    <t>Attach rates by region.</t>
  </si>
  <si>
    <t>Admin</t>
  </si>
  <si>
    <t>Headcount</t>
  </si>
  <si>
    <t>Data-driven table showing number of sales heads per team over time. Uses a basic roster/team assignment structure from the DB Vars tab.</t>
  </si>
  <si>
    <t>Productivity</t>
  </si>
  <si>
    <t>Data-driven table showing recurring bookings per rep over time (i.e., [Sales Bookings]/[Sales Headcount] = Bookings per Rep).</t>
  </si>
  <si>
    <t>CRM Sales Data</t>
  </si>
  <si>
    <t xml:space="preserve">Exported data from sales data CRM (e.g., Salesforce). Structure depends on software used. </t>
  </si>
  <si>
    <t>NRR Bookings</t>
  </si>
  <si>
    <t xml:space="preserve">Tables with historical recurring bookings for reference. </t>
  </si>
  <si>
    <t>ARR Bookings</t>
  </si>
  <si>
    <t xml:space="preserve">Tables with historical non-recurring bookings for reference. </t>
  </si>
  <si>
    <t>DB Vars</t>
  </si>
  <si>
    <t>Holds variables that govern the entire workbook or multiple parts.</t>
  </si>
  <si>
    <t>x</t>
  </si>
  <si>
    <t>NRR Bookings Scorecard</t>
  </si>
  <si>
    <t>QTD</t>
  </si>
  <si>
    <t>YTD</t>
  </si>
  <si>
    <t>Team</t>
  </si>
  <si>
    <t>Actuals</t>
  </si>
  <si>
    <t>Plan</t>
  </si>
  <si>
    <t>Var</t>
  </si>
  <si>
    <t>Attain %</t>
  </si>
  <si>
    <t>Corporate</t>
  </si>
  <si>
    <t>Domestic</t>
  </si>
  <si>
    <t>International</t>
  </si>
  <si>
    <t>Restaurants</t>
  </si>
  <si>
    <t>Public</t>
  </si>
  <si>
    <t>Total</t>
  </si>
  <si>
    <t>Bookings vs Fcst</t>
  </si>
  <si>
    <t>Forecast</t>
  </si>
  <si>
    <t>Bookings Growth</t>
  </si>
  <si>
    <t>YoY ∆</t>
  </si>
  <si>
    <t>YoY %</t>
  </si>
  <si>
    <t>&gt;&gt;</t>
  </si>
  <si>
    <t>NRR Bookings by Sales Team</t>
  </si>
  <si>
    <t>Q1 2022</t>
  </si>
  <si>
    <t>Q2 2022</t>
  </si>
  <si>
    <t>Q3 2022</t>
  </si>
  <si>
    <t>Q4 2022</t>
  </si>
  <si>
    <t>FY 2022</t>
  </si>
  <si>
    <t>Sales Team</t>
  </si>
  <si>
    <t>YoY</t>
  </si>
  <si>
    <t>Fcst</t>
  </si>
  <si>
    <t>Grand Total</t>
  </si>
  <si>
    <t>Q1 2021</t>
  </si>
  <si>
    <t>Q2 2021</t>
  </si>
  <si>
    <t>Q3 2021</t>
  </si>
  <si>
    <t>Q4 2021</t>
  </si>
  <si>
    <t>FY 2021</t>
  </si>
  <si>
    <t>Q1 2020</t>
  </si>
  <si>
    <t>Q2 2020</t>
  </si>
  <si>
    <t>Q3 2020</t>
  </si>
  <si>
    <t>Q4 2020</t>
  </si>
  <si>
    <t>FY 2020</t>
  </si>
  <si>
    <t>NRR Bookings by Sales Rep</t>
  </si>
  <si>
    <t>Sales Rep</t>
  </si>
  <si>
    <t>Andy Bernard</t>
  </si>
  <si>
    <t>Angela Martin</t>
  </si>
  <si>
    <t>Bob Vance</t>
  </si>
  <si>
    <t>Charles Minor</t>
  </si>
  <si>
    <t>Clark Green</t>
  </si>
  <si>
    <t>Creed Bratton</t>
  </si>
  <si>
    <t>Darryl Philbin</t>
  </si>
  <si>
    <t>David Wallace</t>
  </si>
  <si>
    <t>Dwight Schrute</t>
  </si>
  <si>
    <t>Erin Hannon</t>
  </si>
  <si>
    <t>Gabe Lewis</t>
  </si>
  <si>
    <t>Holly Flax</t>
  </si>
  <si>
    <t>Jan Levinson</t>
  </si>
  <si>
    <t>Jim Halpert</t>
  </si>
  <si>
    <t>Karen Filippelli</t>
  </si>
  <si>
    <t>Kelly Kapoor</t>
  </si>
  <si>
    <t>Kevin Malone</t>
  </si>
  <si>
    <t>Meredith Palmer</t>
  </si>
  <si>
    <t>Michael Scott</t>
  </si>
  <si>
    <t>Nate Nickerson</t>
  </si>
  <si>
    <t>Nellie Bertram</t>
  </si>
  <si>
    <t>Oscar Martinez</t>
  </si>
  <si>
    <t>Pam Beesly</t>
  </si>
  <si>
    <t>Phyllis Vance</t>
  </si>
  <si>
    <t>Robert California</t>
  </si>
  <si>
    <t>Roy Anderson</t>
  </si>
  <si>
    <t>Ryan Howard</t>
  </si>
  <si>
    <t>Stanley Hudson</t>
  </si>
  <si>
    <t>Toby Flenderson</t>
  </si>
  <si>
    <t>Todd Packer</t>
  </si>
  <si>
    <t>NEW REP ++</t>
  </si>
  <si>
    <t>n/a</t>
  </si>
  <si>
    <t>Check</t>
  </si>
  <si>
    <t>NRR Bookings by Product Group</t>
  </si>
  <si>
    <t>Product Group</t>
  </si>
  <si>
    <t>Clothing</t>
  </si>
  <si>
    <t>Souvenirs</t>
  </si>
  <si>
    <t>Hot Drinks</t>
  </si>
  <si>
    <t>Cold Drinks</t>
  </si>
  <si>
    <t>Baked Goods</t>
  </si>
  <si>
    <t>Frozen</t>
  </si>
  <si>
    <t>NRR Bookings by Customer Vertical</t>
  </si>
  <si>
    <t>Vertical</t>
  </si>
  <si>
    <t>Gym</t>
  </si>
  <si>
    <t>Consulting</t>
  </si>
  <si>
    <t>Museums</t>
  </si>
  <si>
    <t>Event Planning</t>
  </si>
  <si>
    <t>Public Policy</t>
  </si>
  <si>
    <t>NRR Bookings by Country/Region</t>
  </si>
  <si>
    <t>Bookings by Country</t>
  </si>
  <si>
    <t>Country/Region</t>
  </si>
  <si>
    <t>US</t>
  </si>
  <si>
    <t>Canada</t>
  </si>
  <si>
    <t>ANZ</t>
  </si>
  <si>
    <t>UK</t>
  </si>
  <si>
    <t>South Africa</t>
  </si>
  <si>
    <t>Rest of World (RoW)</t>
  </si>
  <si>
    <t>NRR Bookings by Sales Origin</t>
  </si>
  <si>
    <t>Origin</t>
  </si>
  <si>
    <t>Inbound Lead</t>
  </si>
  <si>
    <t>Business Development</t>
  </si>
  <si>
    <t>Marketing Promotion</t>
  </si>
  <si>
    <t>Sales Originated</t>
  </si>
  <si>
    <t>Attach Rates by Sales Team</t>
  </si>
  <si>
    <t>Attach Rates by Sales Rep</t>
  </si>
  <si>
    <t>Attach Rates by Product Group</t>
  </si>
  <si>
    <t>Attach Rates by Customer Vertical</t>
  </si>
  <si>
    <t>Attach Rates by Country/Region</t>
  </si>
  <si>
    <t>NRR Bookings References</t>
  </si>
  <si>
    <t>2022 Actuals/Fcst</t>
  </si>
  <si>
    <t>Total (Domestic)</t>
  </si>
  <si>
    <t>2022 Forecast</t>
  </si>
  <si>
    <t>2022 Plan</t>
  </si>
  <si>
    <t>2021 Actuals</t>
  </si>
  <si>
    <t>2021 Plan</t>
  </si>
  <si>
    <t>2021 Forecast (= Actuals)</t>
  </si>
  <si>
    <t>2020 Actuals</t>
  </si>
  <si>
    <t>2020 Plan</t>
  </si>
  <si>
    <t>2020 Forecast (= Actuals)</t>
  </si>
  <si>
    <t>Ref#</t>
  </si>
  <si>
    <t>Date References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</si>
  <si>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</si>
  <si>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</si>
  <si>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</si>
  <si>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</si>
  <si>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</si>
  <si>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</si>
  <si>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</si>
  <si>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</si>
  <si>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</si>
  <si>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</si>
  <si>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</si>
  <si>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</si>
  <si>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#</t>
  </si>
  <si>
    <t>Month in Quarter</t>
  </si>
  <si>
    <t>Quarter</t>
  </si>
  <si>
    <t>Dashboard Variables</t>
  </si>
  <si>
    <t>Dates and Comparisons</t>
  </si>
  <si>
    <t>Sales Rep Roster</t>
  </si>
  <si>
    <t>Start Date</t>
  </si>
  <si>
    <t>Q1 2022 Team</t>
  </si>
  <si>
    <t>Q2 2022 Team</t>
  </si>
  <si>
    <t>Q3 2022 Team</t>
  </si>
  <si>
    <t>Q4 2022 Team</t>
  </si>
  <si>
    <t>Account Manager Roster</t>
  </si>
  <si>
    <t>Report Month</t>
  </si>
  <si>
    <t>Corporate - Domestic</t>
  </si>
  <si>
    <t>Donna Meagle</t>
  </si>
  <si>
    <t>Comparison Month</t>
  </si>
  <si>
    <t>Ben Wyatt</t>
  </si>
  <si>
    <t>Restaurants - Domestic</t>
  </si>
  <si>
    <t>Bobby Newport</t>
  </si>
  <si>
    <t>Start of Quarter</t>
  </si>
  <si>
    <t>Ron Dunn</t>
  </si>
  <si>
    <t>Intra-Quarter Date (if applicable)</t>
  </si>
  <si>
    <t>Jerry Gergich</t>
  </si>
  <si>
    <t>End of Quarter</t>
  </si>
  <si>
    <t>Tom Haverford</t>
  </si>
  <si>
    <t>Chris Traeger</t>
  </si>
  <si>
    <t>Start of Comparison Quarter</t>
  </si>
  <si>
    <t>Mark Brendanawicz</t>
  </si>
  <si>
    <t>Restaurants - International</t>
  </si>
  <si>
    <t>Corporate - International</t>
  </si>
  <si>
    <t>Ann Perkins</t>
  </si>
  <si>
    <t>End of Comparison Quarter</t>
  </si>
  <si>
    <t>April Ludgate</t>
  </si>
  <si>
    <t>Leslie Knope</t>
  </si>
  <si>
    <t>Start of Year</t>
  </si>
  <si>
    <t>Tammy Swanson</t>
  </si>
  <si>
    <t>Start of Comparison Year</t>
  </si>
  <si>
    <t>Jeremy Jamm</t>
  </si>
  <si>
    <t>Ron Swanson</t>
  </si>
  <si>
    <t>Month in Year</t>
  </si>
  <si>
    <t>Andy Dwyer</t>
  </si>
  <si>
    <t>Quarter in Year</t>
  </si>
  <si>
    <t>Reference Qtr</t>
  </si>
  <si>
    <t>Report Quarter</t>
  </si>
  <si>
    <t>Comparison Quarter</t>
  </si>
  <si>
    <t>President's Club Plan Uplift</t>
  </si>
  <si>
    <t>Uplift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</si>
</sst>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mmm\ yyyy"/>
    <numFmt numFmtId="165" formatCode="mmmm\ yyyy"/>
    <numFmt numFmtId="166" formatCode="_(* #,##0_);_(* \(#,##0\);_(* &quot;-&quot;??_);_(@_)"/>
    <numFmt numFmtId="167" formatCode="_(* #,##0_);[Red]_(* \(#,##0\);_(* &quot;-&quot;??_);_(@_)"/>
    <numFmt numFmtId="168" formatCode="0.0%;[Red]\ \-0.0%"/>
    <numFmt numFmtId="169" formatCode="mmm\ yy"/>
    <numFmt numFmtId="170" formatCode="0.0%"/>
    <numFmt numFmtId="171" formatCode="0.0%;;&quot; - &quot;"/>
  </numFmts>
  <fonts count="2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Helvetica"/>
    </font>
    <font>
      <b/>
      <i/>
      <sz val="10"/>
      <color theme="1"/>
      <name val="Calibri"/>
      <family val="2"/>
    </font>
    <font>
      <b/>
      <sz val="10"/>
      <name val="Helvetica"/>
    </font>
    <font>
      <i/>
      <sz val="10"/>
      <color theme="1"/>
      <name val="Calibri"/>
      <family val="2"/>
    </font>
    <font>
      <b/>
      <sz val="16"/>
      <color theme="1"/>
      <name val="Calibri"/>
      <family val="2"/>
    </font>
    <font>
      <b/>
      <i/>
      <sz val="10"/>
      <color theme="2"/>
      <name val="Calibri"/>
      <family val="2"/>
    </font>
    <font>
      <b/>
      <sz val="10"/>
      <color theme="2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  <font>
      <b/>
      <i/>
      <sz val="10"/>
      <color theme="0"/>
      <name val="Calibri"/>
      <family val="2"/>
    </font>
    <font>
      <sz val="10"/>
      <name val="Calibri"/>
      <family val="2"/>
    </font>
    <font>
      <sz val="10"/>
      <color rgb="FF0066FF"/>
      <name val="Calibri"/>
      <family val="2"/>
    </font>
    <font>
      <sz val="8"/>
      <name val="Calibri"/>
      <family val="2"/>
    </font>
    <font>
      <sz val="8"/>
      <color rgb="FF0066FF"/>
      <name val="Calibri"/>
      <family val="2"/>
    </font>
    <font>
      <b/>
      <sz val="10"/>
      <color rgb="FF0066FF"/>
      <name val="Calibri"/>
      <family val="2"/>
    </font>
    <font>
      <i/>
      <sz val="8"/>
      <color rgb="FFFF0000"/>
      <name val="Calibri"/>
      <family val="2"/>
    </font>
    <font>
      <b/>
      <sz val="8"/>
      <color theme="0"/>
      <name val="Calibri"/>
      <family val="2"/>
    </font>
    <font>
      <sz val="16"/>
      <color theme="1"/>
      <name val="Calibri"/>
      <family val="2"/>
    </font>
    <font>
      <b/>
      <sz val="8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33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5" fontId="12" fillId="3" borderId="0" xfId="0" applyNumberFormat="1" applyFont="1" applyFill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8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166" fontId="15" fillId="0" borderId="0" xfId="1" applyNumberFormat="1" applyFont="1" applyAlignment="1">
      <alignment vertical="center"/>
    </xf>
    <xf numFmtId="167" fontId="15" fillId="0" borderId="0" xfId="1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7" fontId="3" fillId="0" borderId="3" xfId="0" applyNumberFormat="1" applyFont="1" applyBorder="1" applyAlignment="1">
      <alignment vertical="center"/>
    </xf>
    <xf numFmtId="168" fontId="3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16" fillId="3" borderId="0" xfId="0" applyFont="1" applyFill="1" applyAlignment="1">
      <alignment vertical="center" wrapText="1"/>
    </xf>
    <xf numFmtId="165" fontId="2" fillId="3" borderId="0" xfId="0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169" fontId="14" fillId="5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6" fontId="17" fillId="0" borderId="0" xfId="1" applyNumberFormat="1" applyFont="1" applyAlignment="1">
      <alignment vertical="center"/>
    </xf>
    <xf numFmtId="166" fontId="18" fillId="0" borderId="0" xfId="1" applyNumberFormat="1" applyFont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70" fontId="0" fillId="0" borderId="0" xfId="1" applyNumberFormat="1" applyFont="1" applyAlignment="1">
      <alignment vertical="center"/>
    </xf>
    <xf numFmtId="170" fontId="17" fillId="0" borderId="0" xfId="1" applyNumberFormat="1" applyFont="1" applyFill="1" applyBorder="1" applyAlignment="1">
      <alignment vertical="center"/>
    </xf>
    <xf numFmtId="170" fontId="17" fillId="0" borderId="0" xfId="1" applyNumberFormat="1" applyFont="1" applyAlignment="1">
      <alignment vertical="center"/>
    </xf>
    <xf numFmtId="0" fontId="17" fillId="0" borderId="0" xfId="0" applyFont="1" applyAlignment="1">
      <alignment vertical="center"/>
    </xf>
    <xf numFmtId="170" fontId="18" fillId="0" borderId="0" xfId="1" applyNumberFormat="1" applyFont="1" applyFill="1" applyBorder="1" applyAlignment="1">
      <alignment vertical="center"/>
    </xf>
    <xf numFmtId="170" fontId="18" fillId="0" borderId="0" xfId="1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166" fontId="19" fillId="0" borderId="0" xfId="1" applyNumberFormat="1" applyFont="1" applyAlignment="1">
      <alignment vertical="center"/>
    </xf>
    <xf numFmtId="166" fontId="20" fillId="0" borderId="0" xfId="1" applyNumberFormat="1" applyFont="1" applyAlignment="1">
      <alignment vertical="center"/>
    </xf>
    <xf numFmtId="166" fontId="15" fillId="0" borderId="0" xfId="1" applyNumberFormat="1" applyFont="1" applyFill="1" applyBorder="1" applyAlignment="1">
      <alignment vertical="center"/>
    </xf>
    <xf numFmtId="170" fontId="15" fillId="0" borderId="0" xfId="1" applyNumberFormat="1" applyFont="1" applyAlignment="1">
      <alignment vertical="center"/>
    </xf>
    <xf numFmtId="170" fontId="19" fillId="0" borderId="0" xfId="1" applyNumberFormat="1" applyFont="1" applyFill="1" applyBorder="1" applyAlignment="1">
      <alignment vertical="center"/>
    </xf>
    <xf numFmtId="170" fontId="19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170" fontId="20" fillId="0" borderId="0" xfId="1" applyNumberFormat="1" applyFont="1" applyFill="1" applyBorder="1" applyAlignment="1">
      <alignment vertical="center"/>
    </xf>
    <xf numFmtId="170" fontId="20" fillId="0" borderId="0" xfId="1" applyNumberFormat="1" applyFont="1" applyAlignment="1">
      <alignment vertical="center"/>
    </xf>
    <xf numFmtId="170" fontId="15" fillId="0" borderId="0" xfId="1" applyNumberFormat="1" applyFont="1" applyFill="1" applyBorder="1" applyAlignment="1">
      <alignment horizontal="right" vertical="center"/>
    </xf>
    <xf numFmtId="170" fontId="1" fillId="0" borderId="0" xfId="1" applyNumberFormat="1" applyFont="1" applyFill="1" applyBorder="1" applyAlignment="1">
      <alignment horizontal="right" vertical="center"/>
    </xf>
    <xf numFmtId="170" fontId="17" fillId="0" borderId="0" xfId="1" applyNumberFormat="1" applyFont="1" applyAlignment="1">
      <alignment horizontal="right" vertical="center"/>
    </xf>
    <xf numFmtId="170" fontId="18" fillId="0" borderId="0" xfId="1" applyNumberFormat="1" applyFont="1" applyAlignment="1">
      <alignment horizontal="right" vertical="center"/>
    </xf>
    <xf numFmtId="0" fontId="14" fillId="0" borderId="3" xfId="0" applyFont="1" applyBorder="1" applyAlignment="1">
      <alignment vertical="center"/>
    </xf>
    <xf numFmtId="166" fontId="14" fillId="0" borderId="3" xfId="0" applyNumberFormat="1" applyFont="1" applyBorder="1" applyAlignment="1">
      <alignment vertical="center"/>
    </xf>
    <xf numFmtId="166" fontId="21" fillId="0" borderId="3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70" fontId="3" fillId="0" borderId="3" xfId="0" applyNumberFormat="1" applyFont="1" applyBorder="1" applyAlignment="1">
      <alignment vertical="center"/>
    </xf>
    <xf numFmtId="170" fontId="14" fillId="0" borderId="0" xfId="0" applyNumberFormat="1" applyFont="1" applyAlignment="1">
      <alignment vertical="center"/>
    </xf>
    <xf numFmtId="170" fontId="14" fillId="0" borderId="3" xfId="0" applyNumberFormat="1" applyFont="1" applyBorder="1" applyAlignment="1">
      <alignment vertical="center"/>
    </xf>
    <xf numFmtId="170" fontId="21" fillId="0" borderId="0" xfId="0" applyNumberFormat="1" applyFont="1" applyAlignment="1">
      <alignment vertical="center"/>
    </xf>
    <xf numFmtId="170" fontId="21" fillId="0" borderId="3" xfId="0" applyNumberFormat="1" applyFont="1" applyBorder="1" applyAlignment="1">
      <alignment vertical="center"/>
    </xf>
    <xf numFmtId="170" fontId="0" fillId="0" borderId="0" xfId="1" applyNumberFormat="1" applyFont="1" applyFill="1" applyBorder="1" applyAlignment="1">
      <alignment vertical="center"/>
    </xf>
    <xf numFmtId="170" fontId="3" fillId="0" borderId="0" xfId="0" applyNumberFormat="1" applyFont="1" applyAlignment="1">
      <alignment vertical="center"/>
    </xf>
    <xf numFmtId="170" fontId="0" fillId="0" borderId="0" xfId="1" applyNumberFormat="1" applyFont="1" applyFill="1" applyBorder="1" applyAlignment="1">
      <alignment horizontal="right" vertical="center"/>
    </xf>
    <xf numFmtId="166" fontId="17" fillId="0" borderId="0" xfId="1" applyNumberFormat="1" applyFont="1" applyBorder="1" applyAlignment="1">
      <alignment vertical="center"/>
    </xf>
    <xf numFmtId="170" fontId="0" fillId="0" borderId="0" xfId="1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170" fontId="22" fillId="0" borderId="0" xfId="0" applyNumberFormat="1" applyFont="1" applyAlignment="1">
      <alignment vertical="center"/>
    </xf>
    <xf numFmtId="170" fontId="15" fillId="0" borderId="0" xfId="1" applyNumberFormat="1" applyFont="1" applyBorder="1" applyAlignment="1">
      <alignment vertical="center"/>
    </xf>
    <xf numFmtId="170" fontId="19" fillId="0" borderId="0" xfId="1" applyNumberFormat="1" applyFont="1" applyBorder="1" applyAlignment="1">
      <alignment vertical="center"/>
    </xf>
    <xf numFmtId="166" fontId="18" fillId="0" borderId="0" xfId="1" applyNumberFormat="1" applyFont="1" applyBorder="1" applyAlignment="1">
      <alignment vertical="center"/>
    </xf>
    <xf numFmtId="170" fontId="18" fillId="0" borderId="0" xfId="1" applyNumberFormat="1" applyFont="1" applyBorder="1" applyAlignment="1">
      <alignment vertical="center"/>
    </xf>
    <xf numFmtId="170" fontId="17" fillId="0" borderId="0" xfId="1" applyNumberFormat="1" applyFont="1" applyBorder="1" applyAlignment="1">
      <alignment vertical="center"/>
    </xf>
    <xf numFmtId="170" fontId="17" fillId="0" borderId="0" xfId="2" applyNumberFormat="1" applyFont="1" applyAlignment="1">
      <alignment vertical="center"/>
    </xf>
    <xf numFmtId="170" fontId="18" fillId="0" borderId="0" xfId="2" applyNumberFormat="1" applyFont="1" applyAlignment="1">
      <alignment vertical="center"/>
    </xf>
    <xf numFmtId="171" fontId="17" fillId="0" borderId="0" xfId="1" applyNumberFormat="1" applyFont="1" applyAlignment="1">
      <alignment vertical="center"/>
    </xf>
    <xf numFmtId="171" fontId="18" fillId="0" borderId="0" xfId="1" applyNumberFormat="1" applyFont="1" applyAlignment="1">
      <alignment vertical="center"/>
    </xf>
    <xf numFmtId="0" fontId="2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3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/>
    </xf>
    <xf numFmtId="166" fontId="14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4" fontId="0" fillId="2" borderId="1" xfId="3" applyNumberFormat="1" applyFont="1" applyAlignment="1">
      <alignment horizontal="center" vertical="center"/>
    </xf>
    <xf numFmtId="170" fontId="17" fillId="0" borderId="0" xfId="2" applyNumberFormat="1" applyFont="1" applyFill="1" applyBorder="1" applyAlignment="1">
      <alignment vertical="center"/>
    </xf>
    <xf numFmtId="14" fontId="17" fillId="0" borderId="0" xfId="2" applyNumberFormat="1" applyFont="1" applyFill="1" applyBorder="1" applyAlignment="1">
      <alignment horizontal="center" vertical="center"/>
    </xf>
    <xf numFmtId="170" fontId="17" fillId="0" borderId="5" xfId="2" applyNumberFormat="1" applyFont="1" applyFill="1" applyBorder="1" applyAlignment="1">
      <alignment vertical="center"/>
    </xf>
    <xf numFmtId="14" fontId="0" fillId="5" borderId="1" xfId="3" applyNumberFormat="1" applyFont="1" applyFill="1" applyAlignment="1">
      <alignment horizontal="center" vertical="center"/>
    </xf>
    <xf numFmtId="170" fontId="14" fillId="0" borderId="0" xfId="2" applyNumberFormat="1" applyFont="1" applyFill="1" applyBorder="1" applyAlignment="1">
      <alignment vertical="center"/>
    </xf>
    <xf numFmtId="9" fontId="17" fillId="0" borderId="0" xfId="2" applyFont="1" applyFill="1" applyBorder="1" applyAlignment="1">
      <alignment horizontal="left" vertical="center"/>
    </xf>
    <xf numFmtId="9" fontId="17" fillId="0" borderId="0" xfId="2" applyFont="1" applyFill="1" applyBorder="1" applyAlignment="1">
      <alignment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14" fillId="0" borderId="0" xfId="2" applyFont="1" applyFill="1" applyBorder="1" applyAlignment="1">
      <alignment vertical="center"/>
    </xf>
    <xf numFmtId="170" fontId="17" fillId="0" borderId="0" xfId="0" applyNumberFormat="1" applyFont="1" applyAlignment="1">
      <alignment vertical="center"/>
    </xf>
    <xf numFmtId="170" fontId="3" fillId="2" borderId="1" xfId="3" applyNumberFormat="1" applyFont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3329-193A-4D56-BEBE-A6C488A8AA44}">
  <dimension ref="B2:AB32"/>
  <sheetViews>
    <sheetView showGridLines="0" tabSelected="1" workbookViewId="0">
      <selection activeCell="F20" sqref="F20"/>
    </sheetView>
  </sheetViews>
  <sheetFormatPr defaultColWidth="9.140625" defaultRowHeight="15" customHeight="1" x14ac:dyDescent="0.2"/>
  <cols>
    <col min="1" max="1" width="3.28515625" style="3" customWidth="1"/>
    <col min="2" max="2" width="30.7109375" style="3" customWidth="1"/>
    <col min="3" max="8" width="12.7109375" style="3" customWidth="1"/>
    <col min="9" max="9" width="25.28515625" style="3" bestFit="1" customWidth="1"/>
    <col min="10" max="10" width="12.7109375" style="3" customWidth="1"/>
    <col min="11" max="11" width="13.7109375" style="3" customWidth="1"/>
    <col min="12" max="12" width="27" style="3" bestFit="1" customWidth="1"/>
    <col min="13" max="13" width="13.7109375" style="3" customWidth="1"/>
    <col min="14" max="14" width="27" style="3" bestFit="1" customWidth="1"/>
    <col min="15" max="15" width="13.7109375" style="3" customWidth="1"/>
    <col min="16" max="16" width="27" style="3" bestFit="1" customWidth="1"/>
    <col min="17" max="16384" width="9.140625" style="3"/>
  </cols>
  <sheetData>
    <row r="2" spans="2:28" ht="24.95" customHeight="1" x14ac:dyDescent="0.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ht="1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2:28" ht="15" customHeight="1" x14ac:dyDescent="0.2">
      <c r="B4" s="6" t="s">
        <v>1</v>
      </c>
      <c r="C4" s="3" t="s">
        <v>2</v>
      </c>
    </row>
    <row r="6" spans="2:28" ht="15" customHeight="1" x14ac:dyDescent="0.2">
      <c r="B6" s="7" t="s">
        <v>3</v>
      </c>
    </row>
    <row r="7" spans="2:28" ht="15" customHeight="1" x14ac:dyDescent="0.2">
      <c r="B7" s="8" t="s">
        <v>4</v>
      </c>
      <c r="C7" s="3" t="s">
        <v>5</v>
      </c>
    </row>
    <row r="8" spans="2:28" ht="15" customHeight="1" x14ac:dyDescent="0.2">
      <c r="B8" s="8" t="s">
        <v>6</v>
      </c>
      <c r="C8" s="3" t="s">
        <v>7</v>
      </c>
    </row>
    <row r="9" spans="2:28" ht="15" customHeight="1" x14ac:dyDescent="0.2">
      <c r="B9" s="3" t="s">
        <v>8</v>
      </c>
      <c r="C9" s="3" t="s">
        <v>9</v>
      </c>
    </row>
    <row r="11" spans="2:28" ht="15" customHeight="1" x14ac:dyDescent="0.2">
      <c r="B11" s="7" t="s">
        <v>16</v>
      </c>
    </row>
    <row r="12" spans="2:28" ht="15" customHeight="1" x14ac:dyDescent="0.2">
      <c r="B12" s="3" t="s">
        <v>10</v>
      </c>
      <c r="C12" s="3" t="s">
        <v>17</v>
      </c>
    </row>
    <row r="13" spans="2:28" ht="15" customHeight="1" x14ac:dyDescent="0.2">
      <c r="B13" s="3" t="s">
        <v>11</v>
      </c>
      <c r="C13" s="3" t="s">
        <v>18</v>
      </c>
    </row>
    <row r="14" spans="2:28" ht="15" customHeight="1" x14ac:dyDescent="0.2">
      <c r="B14" s="3" t="s">
        <v>12</v>
      </c>
      <c r="C14" s="3" t="s">
        <v>19</v>
      </c>
    </row>
    <row r="15" spans="2:28" ht="15" customHeight="1" x14ac:dyDescent="0.2">
      <c r="B15" s="3" t="s">
        <v>13</v>
      </c>
      <c r="C15" s="3" t="s">
        <v>20</v>
      </c>
    </row>
    <row r="16" spans="2:28" ht="15" customHeight="1" x14ac:dyDescent="0.2">
      <c r="B16" s="3" t="s">
        <v>14</v>
      </c>
      <c r="C16" s="3" t="s">
        <v>21</v>
      </c>
    </row>
    <row r="17" spans="2:6" ht="15" customHeight="1" x14ac:dyDescent="0.2">
      <c r="B17" s="3" t="s">
        <v>15</v>
      </c>
      <c r="C17" s="3" t="s">
        <v>22</v>
      </c>
    </row>
    <row r="19" spans="2:6" ht="15" customHeight="1" x14ac:dyDescent="0.2">
      <c r="B19" s="7" t="s">
        <v>23</v>
      </c>
    </row>
    <row r="20" spans="2:6" ht="15" customHeight="1" x14ac:dyDescent="0.2">
      <c r="B20" s="3" t="s">
        <v>24</v>
      </c>
      <c r="C20" s="3" t="s">
        <v>25</v>
      </c>
      <c r="F20" s="9" t="s">
        <v>26</v>
      </c>
    </row>
    <row r="21" spans="2:6" ht="15" customHeight="1" x14ac:dyDescent="0.2">
      <c r="B21" s="3" t="s">
        <v>27</v>
      </c>
      <c r="C21" s="3" t="s">
        <v>28</v>
      </c>
    </row>
    <row r="22" spans="2:6" ht="15" customHeight="1" x14ac:dyDescent="0.2">
      <c r="B22" s="3" t="s">
        <v>29</v>
      </c>
      <c r="C22" s="3" t="s">
        <v>30</v>
      </c>
    </row>
    <row r="23" spans="2:6" ht="15" customHeight="1" x14ac:dyDescent="0.2">
      <c r="B23" s="3" t="s">
        <v>31</v>
      </c>
      <c r="C23" s="3" t="s">
        <v>32</v>
      </c>
    </row>
    <row r="24" spans="2:6" ht="15" customHeight="1" x14ac:dyDescent="0.2">
      <c r="B24" s="3" t="s">
        <v>33</v>
      </c>
      <c r="C24" s="3" t="s">
        <v>34</v>
      </c>
    </row>
    <row r="26" spans="2:6" ht="15" customHeight="1" x14ac:dyDescent="0.2">
      <c r="B26" s="7" t="s">
        <v>35</v>
      </c>
    </row>
    <row r="27" spans="2:6" ht="15" customHeight="1" x14ac:dyDescent="0.2">
      <c r="B27" s="3" t="s">
        <v>36</v>
      </c>
      <c r="C27" s="3" t="s">
        <v>37</v>
      </c>
    </row>
    <row r="28" spans="2:6" ht="15" customHeight="1" x14ac:dyDescent="0.2">
      <c r="B28" s="3" t="s">
        <v>38</v>
      </c>
      <c r="C28" s="3" t="s">
        <v>39</v>
      </c>
    </row>
    <row r="29" spans="2:6" ht="15" customHeight="1" x14ac:dyDescent="0.2">
      <c r="B29" s="3" t="s">
        <v>40</v>
      </c>
      <c r="C29" s="3" t="s">
        <v>41</v>
      </c>
    </row>
    <row r="30" spans="2:6" ht="15" customHeight="1" x14ac:dyDescent="0.2">
      <c r="B30" s="3" t="s">
        <v>42</v>
      </c>
      <c r="C30" s="3" t="s">
        <v>43</v>
      </c>
    </row>
    <row r="31" spans="2:6" ht="15" customHeight="1" x14ac:dyDescent="0.2">
      <c r="B31" s="3" t="s">
        <v>44</v>
      </c>
      <c r="C31" s="3" t="s">
        <v>45</v>
      </c>
    </row>
    <row r="32" spans="2:6" ht="15" customHeight="1" x14ac:dyDescent="0.2">
      <c r="B32" s="3" t="s">
        <v>46</v>
      </c>
      <c r="C32" s="3" t="s">
        <v>47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633A-AF9C-4F4E-8388-249ABC95BB4D}">
  <sheetPr>
    <tabColor theme="3" tint="-0.249977111117893"/>
  </sheetPr>
  <dimension ref="A1"/>
  <sheetViews>
    <sheetView showGridLines="0" workbookViewId="0">
      <selection activeCell="G4" sqref="G4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E1A2-AD26-42B6-B7CA-077D4450438E}">
  <dimension ref="A1:AD36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154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154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75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57</v>
      </c>
      <c r="C6" s="43"/>
      <c r="D6" s="92">
        <v>5.9502939053315461E-2</v>
      </c>
      <c r="E6" s="92">
        <v>0.12788693553946914</v>
      </c>
      <c r="F6" s="92">
        <v>0.1021283802856659</v>
      </c>
      <c r="G6" s="92">
        <v>0.11992673286416658</v>
      </c>
      <c r="H6" s="92">
        <v>9.6252129471890976E-2</v>
      </c>
      <c r="I6" s="92">
        <v>0.16712502644383329</v>
      </c>
      <c r="J6" s="92">
        <v>0.10392014811237221</v>
      </c>
      <c r="K6" s="92">
        <v>0.14000718907260964</v>
      </c>
      <c r="L6" s="92">
        <v>0.16217500509130406</v>
      </c>
      <c r="M6" s="92">
        <v>0.27267096134786917</v>
      </c>
      <c r="N6" s="92">
        <v>0.14538212596465025</v>
      </c>
      <c r="O6" s="92">
        <v>0.16857076241548147</v>
      </c>
      <c r="P6" s="46"/>
      <c r="Q6" s="92">
        <v>9.9195160711539443E-2</v>
      </c>
      <c r="R6" s="47">
        <f>IFERROR(Q6/Q17-1,0)</f>
        <v>-0.17346563585141472</v>
      </c>
      <c r="S6" s="48"/>
      <c r="T6" s="92">
        <v>0.13186218678815489</v>
      </c>
      <c r="U6" s="49">
        <f>IFERROR(T6/T17-1,0)</f>
        <v>-0.13660574227478284</v>
      </c>
      <c r="V6" s="50"/>
      <c r="W6" s="92">
        <v>0.1368267070685962</v>
      </c>
      <c r="X6" s="49">
        <f>IFERROR(W6/W17-1,0)</f>
        <v>3.2182142485947196E-2</v>
      </c>
      <c r="Y6" s="51"/>
      <c r="Z6" s="93">
        <v>0.18361544032833499</v>
      </c>
      <c r="AA6" s="52">
        <f>IFERROR(Z6/Z17-1,0)</f>
        <v>0.62570175322050514</v>
      </c>
      <c r="AB6" s="43"/>
      <c r="AC6" s="93">
        <v>0.13750626273422625</v>
      </c>
      <c r="AD6" s="52">
        <f>IFERROR(AC6/AC17-1,0)</f>
        <v>7.5690381092666126E-2</v>
      </c>
    </row>
    <row r="7" spans="1:30" s="21" customFormat="1" ht="15" customHeight="1" x14ac:dyDescent="0.2">
      <c r="A7" s="53"/>
      <c r="B7" s="54" t="s">
        <v>58</v>
      </c>
      <c r="C7" s="55"/>
      <c r="D7" s="61">
        <v>7.3014907210222094E-2</v>
      </c>
      <c r="E7" s="61">
        <v>0.12820253164556963</v>
      </c>
      <c r="F7" s="61">
        <v>0.11973312060337951</v>
      </c>
      <c r="G7" s="61">
        <v>0.14620036813042336</v>
      </c>
      <c r="H7" s="61">
        <v>0.11383989145183175</v>
      </c>
      <c r="I7" s="61">
        <v>0.15538515776485104</v>
      </c>
      <c r="J7" s="61">
        <v>0.10810264699939381</v>
      </c>
      <c r="K7" s="61">
        <v>0.14314115308151093</v>
      </c>
      <c r="L7" s="61">
        <v>0.20517012363339124</v>
      </c>
      <c r="M7" s="61">
        <v>0.20752200586823152</v>
      </c>
      <c r="N7" s="61">
        <v>0.13981269113149847</v>
      </c>
      <c r="O7" s="61">
        <v>0.19335025796413069</v>
      </c>
      <c r="P7" s="58"/>
      <c r="Q7" s="61">
        <v>0.11234208611680667</v>
      </c>
      <c r="R7" s="59">
        <f t="shared" ref="R7:R13" si="1">IFERROR(Q7/Q18-1,0)</f>
        <v>-0.14985275722178515</v>
      </c>
      <c r="S7" s="60"/>
      <c r="T7" s="61">
        <v>0.14109870070663325</v>
      </c>
      <c r="U7" s="61">
        <f t="shared" ref="U7:U13" si="2">IFERROR(T7/T18-1,0)</f>
        <v>5.7925704056135841E-2</v>
      </c>
      <c r="V7" s="62"/>
      <c r="W7" s="61">
        <v>0.15235869103272418</v>
      </c>
      <c r="X7" s="61">
        <f t="shared" ref="X7:X13" si="3">IFERROR(W7/W18-1,0)</f>
        <v>8.7270717731762204E-2</v>
      </c>
      <c r="Y7" s="63"/>
      <c r="Z7" s="64">
        <v>0.17830510721505982</v>
      </c>
      <c r="AA7" s="64">
        <f t="shared" ref="AA7:AA13" si="4">IFERROR(Z7/Z18-1,0)</f>
        <v>0.40356537586556462</v>
      </c>
      <c r="AB7" s="55"/>
      <c r="AC7" s="64">
        <v>0.14606546112430308</v>
      </c>
      <c r="AD7" s="64">
        <f t="shared" ref="AD7:AD13" si="5">IFERROR(AC7/AC18-1,0)</f>
        <v>0.10147172414151506</v>
      </c>
    </row>
    <row r="8" spans="1:30" s="21" customFormat="1" ht="15" customHeight="1" x14ac:dyDescent="0.2">
      <c r="A8" s="53"/>
      <c r="B8" s="54" t="s">
        <v>59</v>
      </c>
      <c r="C8" s="55"/>
      <c r="D8" s="61">
        <v>3.1059878322126162E-2</v>
      </c>
      <c r="E8" s="61">
        <v>0.12608444187391557</v>
      </c>
      <c r="F8" s="61">
        <v>4.0265035677879715E-2</v>
      </c>
      <c r="G8" s="61">
        <v>4.7705095771593785E-2</v>
      </c>
      <c r="H8" s="61">
        <v>5.569461827284105E-2</v>
      </c>
      <c r="I8" s="61">
        <v>0.21410934744268079</v>
      </c>
      <c r="J8" s="61">
        <v>8.7524752475247519E-2</v>
      </c>
      <c r="K8" s="61">
        <v>0.1296080714008537</v>
      </c>
      <c r="L8" s="61">
        <v>7.7063106796116498E-2</v>
      </c>
      <c r="M8" s="61">
        <v>1.1236933797909407</v>
      </c>
      <c r="N8" s="61">
        <v>0.18210459987397606</v>
      </c>
      <c r="O8" s="61">
        <v>0.10738119312436804</v>
      </c>
      <c r="P8" s="58"/>
      <c r="Q8" s="61">
        <v>5.3896991795806745E-2</v>
      </c>
      <c r="R8" s="59">
        <f t="shared" si="1"/>
        <v>-0.33964707837233032</v>
      </c>
      <c r="S8" s="60"/>
      <c r="T8" s="61">
        <v>0.10422823368947488</v>
      </c>
      <c r="U8" s="61">
        <f t="shared" si="2"/>
        <v>-0.52877792445417438</v>
      </c>
      <c r="V8" s="62"/>
      <c r="W8" s="61">
        <v>9.3171411507067495E-2</v>
      </c>
      <c r="X8" s="61">
        <f t="shared" si="3"/>
        <v>-0.16106416811779734</v>
      </c>
      <c r="Y8" s="63"/>
      <c r="Z8" s="64">
        <v>0.20616380523501265</v>
      </c>
      <c r="AA8" s="64">
        <f t="shared" si="4"/>
        <v>1.9512163224965757</v>
      </c>
      <c r="AB8" s="55"/>
      <c r="AC8" s="64">
        <v>0.10916892242124057</v>
      </c>
      <c r="AD8" s="64">
        <f t="shared" si="5"/>
        <v>-3.3198869336860337E-2</v>
      </c>
    </row>
    <row r="9" spans="1:30" ht="15" customHeight="1" x14ac:dyDescent="0.2">
      <c r="A9" s="11"/>
      <c r="B9" s="42" t="s">
        <v>60</v>
      </c>
      <c r="C9" s="43"/>
      <c r="D9" s="49">
        <v>0.15752165922814387</v>
      </c>
      <c r="E9" s="49">
        <v>0.14635698377346484</v>
      </c>
      <c r="F9" s="49">
        <v>7.7462850853054488E-2</v>
      </c>
      <c r="G9" s="49">
        <v>0.15983843046739757</v>
      </c>
      <c r="H9" s="49">
        <v>0.10598348603099197</v>
      </c>
      <c r="I9" s="49">
        <v>9.8657369631332981E-2</v>
      </c>
      <c r="J9" s="49">
        <v>9.9349497338852746E-2</v>
      </c>
      <c r="K9" s="49">
        <v>7.7506991610067924E-2</v>
      </c>
      <c r="L9" s="49">
        <v>0.13151579149467216</v>
      </c>
      <c r="M9" s="49">
        <v>9.0586145648312605E-2</v>
      </c>
      <c r="N9" s="49">
        <v>8.0764840182648401E-2</v>
      </c>
      <c r="O9" s="49">
        <v>0.13429282545179094</v>
      </c>
      <c r="P9" s="46"/>
      <c r="Q9" s="49">
        <v>0.1066707740562339</v>
      </c>
      <c r="R9" s="47">
        <f t="shared" si="1"/>
        <v>0.10791657078124639</v>
      </c>
      <c r="S9" s="48"/>
      <c r="T9" s="49">
        <v>0.11536883844944282</v>
      </c>
      <c r="U9" s="49">
        <f t="shared" si="2"/>
        <v>-0.17818705524721568</v>
      </c>
      <c r="V9" s="50"/>
      <c r="W9" s="49">
        <v>0.10544314619549729</v>
      </c>
      <c r="X9" s="49">
        <f t="shared" si="3"/>
        <v>2.836174506074296E-2</v>
      </c>
      <c r="Y9" s="51"/>
      <c r="Z9" s="52">
        <v>9.8696234921408554E-2</v>
      </c>
      <c r="AA9" s="52">
        <f t="shared" si="4"/>
        <v>-3.6542277042168392E-2</v>
      </c>
      <c r="AB9" s="43"/>
      <c r="AC9" s="52">
        <v>0.10633868840476077</v>
      </c>
      <c r="AD9" s="52">
        <f t="shared" si="5"/>
        <v>-2.9972028581368826E-2</v>
      </c>
    </row>
    <row r="10" spans="1:30" s="21" customFormat="1" ht="15" customHeight="1" x14ac:dyDescent="0.2">
      <c r="A10" s="53"/>
      <c r="B10" s="54" t="s">
        <v>58</v>
      </c>
      <c r="C10" s="55"/>
      <c r="D10" s="61">
        <v>0.22526173590003376</v>
      </c>
      <c r="E10" s="61">
        <v>0.11668789808917197</v>
      </c>
      <c r="F10" s="61">
        <v>9.5079316964736788E-2</v>
      </c>
      <c r="G10" s="61">
        <v>0.12654444001594262</v>
      </c>
      <c r="H10" s="61">
        <v>9.4618055555555552E-2</v>
      </c>
      <c r="I10" s="61">
        <v>7.4598132640292622E-2</v>
      </c>
      <c r="J10" s="61">
        <v>8.3956667526437961E-2</v>
      </c>
      <c r="K10" s="61">
        <v>3.7828947368421052E-2</v>
      </c>
      <c r="L10" s="61">
        <v>0.12735184948163317</v>
      </c>
      <c r="M10" s="61">
        <v>8.7960257159555813E-2</v>
      </c>
      <c r="N10" s="61">
        <v>7.7689064322239168E-2</v>
      </c>
      <c r="O10" s="61">
        <v>0.13767090994813766</v>
      </c>
      <c r="P10" s="58"/>
      <c r="Q10" s="61">
        <v>0.12310075671810761</v>
      </c>
      <c r="R10" s="59">
        <f t="shared" si="1"/>
        <v>0.30306654672338307</v>
      </c>
      <c r="S10" s="60"/>
      <c r="T10" s="61">
        <v>9.2360750224405916E-2</v>
      </c>
      <c r="U10" s="61">
        <f t="shared" si="2"/>
        <v>-0.30267201584548165</v>
      </c>
      <c r="V10" s="62"/>
      <c r="W10" s="61">
        <v>8.532913951920916E-2</v>
      </c>
      <c r="X10" s="61">
        <f t="shared" si="3"/>
        <v>-0.13695342409623013</v>
      </c>
      <c r="Y10" s="63"/>
      <c r="Z10" s="64">
        <v>9.6247023076291363E-2</v>
      </c>
      <c r="AA10" s="64">
        <f t="shared" si="4"/>
        <v>-0.13556374065311283</v>
      </c>
      <c r="AB10" s="55"/>
      <c r="AC10" s="64">
        <v>9.7730578649227171E-2</v>
      </c>
      <c r="AD10" s="64">
        <f t="shared" si="5"/>
        <v>-0.10930984136330135</v>
      </c>
    </row>
    <row r="11" spans="1:30" s="21" customFormat="1" ht="15" customHeight="1" x14ac:dyDescent="0.2">
      <c r="A11" s="53"/>
      <c r="B11" s="54" t="s">
        <v>59</v>
      </c>
      <c r="C11" s="55"/>
      <c r="D11" s="61">
        <v>0.11445136353875886</v>
      </c>
      <c r="E11" s="61">
        <v>0.19567979669631513</v>
      </c>
      <c r="F11" s="61">
        <v>6.2820189804316792E-2</v>
      </c>
      <c r="G11" s="61">
        <v>0.2471264367816092</v>
      </c>
      <c r="H11" s="61">
        <v>0.12723141837065888</v>
      </c>
      <c r="I11" s="61">
        <v>0.1794954721862872</v>
      </c>
      <c r="J11" s="61">
        <v>0.149247491638796</v>
      </c>
      <c r="K11" s="61">
        <v>0.40073081607795369</v>
      </c>
      <c r="L11" s="61">
        <v>0.14400921658986174</v>
      </c>
      <c r="M11" s="61">
        <v>9.7176384305097174E-2</v>
      </c>
      <c r="N11" s="61">
        <v>9.2715231788079472E-2</v>
      </c>
      <c r="O11" s="61">
        <v>0.12682418346073662</v>
      </c>
      <c r="P11" s="58"/>
      <c r="Q11" s="61">
        <v>9.2100396301188908E-2</v>
      </c>
      <c r="R11" s="65">
        <f t="shared" si="1"/>
        <v>-9.098740865842847E-2</v>
      </c>
      <c r="S11" s="60"/>
      <c r="T11" s="61">
        <v>0.17559045381476443</v>
      </c>
      <c r="U11" s="61">
        <f t="shared" si="2"/>
        <v>-1.8880949139388647E-2</v>
      </c>
      <c r="V11" s="62"/>
      <c r="W11" s="61">
        <v>0.18239642427368058</v>
      </c>
      <c r="X11" s="61">
        <f t="shared" si="3"/>
        <v>0.6143307685296393</v>
      </c>
      <c r="Y11" s="63"/>
      <c r="Z11" s="64">
        <v>0.10573518999291952</v>
      </c>
      <c r="AA11" s="64">
        <f t="shared" si="4"/>
        <v>0.29275907374079302</v>
      </c>
      <c r="AB11" s="55"/>
      <c r="AC11" s="64">
        <v>0.12396193981066751</v>
      </c>
      <c r="AD11" s="64">
        <f t="shared" si="5"/>
        <v>0.13385467135264362</v>
      </c>
    </row>
    <row r="12" spans="1:30" ht="15" customHeight="1" thickBot="1" x14ac:dyDescent="0.25">
      <c r="A12" s="11"/>
      <c r="B12" s="42" t="s">
        <v>61</v>
      </c>
      <c r="C12" s="43"/>
      <c r="D12" s="49">
        <v>0.13393708293612966</v>
      </c>
      <c r="E12" s="49">
        <v>2.7416619559072923E-2</v>
      </c>
      <c r="F12" s="49">
        <v>0.12145467200278406</v>
      </c>
      <c r="G12" s="49">
        <v>0.15814696485623003</v>
      </c>
      <c r="H12" s="49">
        <v>0.24072700296735905</v>
      </c>
      <c r="I12" s="49">
        <v>0.16700569568755086</v>
      </c>
      <c r="J12" s="49">
        <v>5.209557383470427E-2</v>
      </c>
      <c r="K12" s="49">
        <v>9.5882789317507419E-2</v>
      </c>
      <c r="L12" s="49">
        <v>8.5602549246813445E-2</v>
      </c>
      <c r="M12" s="49">
        <v>0.15976217874952053</v>
      </c>
      <c r="N12" s="49">
        <v>0.19530558015943314</v>
      </c>
      <c r="O12" s="49">
        <v>0.12439582803357924</v>
      </c>
      <c r="P12" s="46"/>
      <c r="Q12" s="49">
        <v>9.4526926117895108E-2</v>
      </c>
      <c r="R12" s="66">
        <f t="shared" si="1"/>
        <v>-5.9467353955937607E-3</v>
      </c>
      <c r="S12" s="48"/>
      <c r="T12" s="49">
        <v>0.18619599578503687</v>
      </c>
      <c r="U12" s="67">
        <f t="shared" si="2"/>
        <v>-1.4621818961739752E-3</v>
      </c>
      <c r="V12" s="50"/>
      <c r="W12" s="49">
        <v>7.8956441788300191E-2</v>
      </c>
      <c r="X12" s="67">
        <f t="shared" si="3"/>
        <v>-0.51751467757508773</v>
      </c>
      <c r="Y12" s="51"/>
      <c r="Z12" s="52">
        <v>0.15460843637639218</v>
      </c>
      <c r="AA12" s="68">
        <f t="shared" si="4"/>
        <v>-0.1313996878114353</v>
      </c>
      <c r="AB12" s="43"/>
      <c r="AC12" s="52">
        <v>0.12037521639357462</v>
      </c>
      <c r="AD12" s="68">
        <f t="shared" si="5"/>
        <v>-0.222077390400095</v>
      </c>
    </row>
    <row r="13" spans="1:30" ht="15" customHeight="1" x14ac:dyDescent="0.2">
      <c r="B13" s="69" t="s">
        <v>78</v>
      </c>
      <c r="C13" s="43"/>
      <c r="D13" s="75">
        <v>0.10601143563591407</v>
      </c>
      <c r="E13" s="75">
        <v>0.11671644577188725</v>
      </c>
      <c r="F13" s="75">
        <v>9.2700600919052675E-2</v>
      </c>
      <c r="G13" s="75">
        <v>0.1380910180889329</v>
      </c>
      <c r="H13" s="75">
        <v>0.11776681898384835</v>
      </c>
      <c r="I13" s="75">
        <v>0.13877463318804101</v>
      </c>
      <c r="J13" s="75">
        <v>9.2682926829268292E-2</v>
      </c>
      <c r="K13" s="75">
        <v>0.11057472221066211</v>
      </c>
      <c r="L13" s="75">
        <v>0.13571695994009733</v>
      </c>
      <c r="M13" s="75">
        <v>0.17066981668635428</v>
      </c>
      <c r="N13" s="75">
        <v>0.11738746690203</v>
      </c>
      <c r="O13" s="75">
        <v>0.15240042205222895</v>
      </c>
      <c r="P13" s="72"/>
      <c r="Q13" s="75">
        <v>0.1016781836130306</v>
      </c>
      <c r="R13" s="73">
        <f t="shared" si="1"/>
        <v>-6.1007034947951788E-2</v>
      </c>
      <c r="S13" s="74"/>
      <c r="T13" s="75">
        <v>0.13231073323946713</v>
      </c>
      <c r="U13" s="75">
        <f t="shared" si="2"/>
        <v>-0.13212972519937272</v>
      </c>
      <c r="V13" s="50"/>
      <c r="W13" s="75">
        <v>0.11428434977792636</v>
      </c>
      <c r="X13" s="75">
        <f t="shared" si="3"/>
        <v>-9.832370833291959E-2</v>
      </c>
      <c r="Y13" s="76"/>
      <c r="Z13" s="77">
        <v>0.14535639798797695</v>
      </c>
      <c r="AA13" s="77">
        <f t="shared" si="4"/>
        <v>0.25117488286881495</v>
      </c>
      <c r="AB13" s="43"/>
      <c r="AC13" s="77">
        <v>0.12282810890586807</v>
      </c>
      <c r="AD13" s="77">
        <f t="shared" si="5"/>
        <v>-1.7003672778541756E-2</v>
      </c>
    </row>
    <row r="14" spans="1:30" ht="24.95" customHeight="1" x14ac:dyDescent="0.2"/>
    <row r="15" spans="1:30" ht="15" customHeight="1" x14ac:dyDescent="0.2">
      <c r="A15" s="31">
        <v>2021</v>
      </c>
      <c r="B15" s="34" t="s">
        <v>154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  <c r="Q15" s="37" t="s">
        <v>79</v>
      </c>
      <c r="R15" s="37"/>
      <c r="S15" s="36"/>
      <c r="T15" s="37" t="s">
        <v>80</v>
      </c>
      <c r="U15" s="37"/>
      <c r="W15" s="37" t="s">
        <v>81</v>
      </c>
      <c r="X15" s="37"/>
      <c r="Y15" s="36"/>
      <c r="Z15" s="37" t="s">
        <v>82</v>
      </c>
      <c r="AA15" s="37"/>
      <c r="AC15" s="37" t="s">
        <v>83</v>
      </c>
      <c r="AD15" s="37"/>
    </row>
    <row r="16" spans="1:30" ht="15" hidden="1" customHeight="1" outlineLevel="1" x14ac:dyDescent="0.2">
      <c r="B16" s="38" t="s">
        <v>75</v>
      </c>
      <c r="D16" s="39">
        <v>44197</v>
      </c>
      <c r="E16" s="39">
        <f>EOMONTH(D16,0)+1</f>
        <v>44228</v>
      </c>
      <c r="F16" s="39">
        <f t="shared" ref="F16:O16" si="6">EOMONTH(E16,0)+1</f>
        <v>44256</v>
      </c>
      <c r="G16" s="39">
        <f t="shared" si="6"/>
        <v>44287</v>
      </c>
      <c r="H16" s="39">
        <f t="shared" si="6"/>
        <v>44317</v>
      </c>
      <c r="I16" s="39">
        <f t="shared" si="6"/>
        <v>44348</v>
      </c>
      <c r="J16" s="39">
        <f t="shared" si="6"/>
        <v>44378</v>
      </c>
      <c r="K16" s="39">
        <f t="shared" si="6"/>
        <v>44409</v>
      </c>
      <c r="L16" s="39">
        <f t="shared" si="6"/>
        <v>44440</v>
      </c>
      <c r="M16" s="39">
        <f t="shared" si="6"/>
        <v>44470</v>
      </c>
      <c r="N16" s="39">
        <f t="shared" si="6"/>
        <v>44501</v>
      </c>
      <c r="O16" s="39">
        <f t="shared" si="6"/>
        <v>44531</v>
      </c>
      <c r="P16" s="40"/>
      <c r="Q16" s="39" t="s">
        <v>53</v>
      </c>
      <c r="R16" s="39" t="s">
        <v>76</v>
      </c>
      <c r="S16" s="41"/>
      <c r="T16" s="39" t="s">
        <v>53</v>
      </c>
      <c r="U16" s="39" t="s">
        <v>76</v>
      </c>
      <c r="W16" s="39" t="s">
        <v>53</v>
      </c>
      <c r="X16" s="39" t="s">
        <v>76</v>
      </c>
      <c r="Y16" s="41"/>
      <c r="Z16" s="39" t="s">
        <v>53</v>
      </c>
      <c r="AA16" s="39" t="s">
        <v>76</v>
      </c>
      <c r="AC16" s="39" t="s">
        <v>53</v>
      </c>
      <c r="AD16" s="39" t="s">
        <v>76</v>
      </c>
    </row>
    <row r="17" spans="1:30" ht="15" hidden="1" customHeight="1" outlineLevel="1" x14ac:dyDescent="0.2">
      <c r="A17" s="11"/>
      <c r="B17" s="42" t="s">
        <v>57</v>
      </c>
      <c r="D17" s="92">
        <v>0.10826675362791456</v>
      </c>
      <c r="E17" s="92">
        <v>0.12688442211055276</v>
      </c>
      <c r="F17" s="92">
        <v>0.1204625087596356</v>
      </c>
      <c r="G17" s="92">
        <v>0.15653511019989749</v>
      </c>
      <c r="H17" s="92">
        <v>0.15256094220761435</v>
      </c>
      <c r="I17" s="92">
        <v>0.14998858534358117</v>
      </c>
      <c r="J17" s="92">
        <v>0.11676990135352144</v>
      </c>
      <c r="K17" s="92">
        <v>0.10706920729192444</v>
      </c>
      <c r="L17" s="92">
        <v>0.16995981245813799</v>
      </c>
      <c r="M17" s="92">
        <v>0.12338889843615741</v>
      </c>
      <c r="N17" s="92">
        <v>9.6979645436638215E-2</v>
      </c>
      <c r="O17" s="92">
        <v>0.11958301495469927</v>
      </c>
      <c r="P17" s="46"/>
      <c r="Q17" s="92">
        <v>0.1200133533633784</v>
      </c>
      <c r="R17" s="47">
        <f>IFERROR(Q17/Q28-1,0)</f>
        <v>3.2489265443907067E-2</v>
      </c>
      <c r="S17" s="48"/>
      <c r="T17" s="92">
        <v>0.15272534604940724</v>
      </c>
      <c r="U17" s="49">
        <f>IFERROR(T17/T28-1,0)</f>
        <v>0.13462952919875604</v>
      </c>
      <c r="V17" s="50"/>
      <c r="W17" s="92">
        <v>0.13256062223577855</v>
      </c>
      <c r="X17" s="49">
        <f>IFERROR(W17/W28-1,0)</f>
        <v>5.3324837234479006E-2</v>
      </c>
      <c r="Y17" s="51"/>
      <c r="Z17" s="92">
        <v>0.11294534188979863</v>
      </c>
      <c r="AA17" s="49">
        <f>IFERROR(Z17/Z28-1,0)</f>
        <v>-0.19918992327391627</v>
      </c>
      <c r="AB17" s="50"/>
      <c r="AC17" s="92">
        <v>0.12783070774933394</v>
      </c>
      <c r="AD17" s="49">
        <f>IFERROR(AC17/AC28-1,0)</f>
        <v>-1.6030186848324579E-2</v>
      </c>
    </row>
    <row r="18" spans="1:30" ht="15" hidden="1" customHeight="1" outlineLevel="1" x14ac:dyDescent="0.2">
      <c r="A18" s="11"/>
      <c r="B18" s="54" t="s">
        <v>58</v>
      </c>
      <c r="D18" s="61">
        <v>0.1302418460173064</v>
      </c>
      <c r="E18" s="61">
        <v>0.14957846070165895</v>
      </c>
      <c r="F18" s="61">
        <v>0.1211704274445056</v>
      </c>
      <c r="G18" s="61">
        <v>0.11004044729954794</v>
      </c>
      <c r="H18" s="61">
        <v>9.9800760731751495E-2</v>
      </c>
      <c r="I18" s="61">
        <v>0.17304492512479203</v>
      </c>
      <c r="J18" s="61">
        <v>0.1</v>
      </c>
      <c r="K18" s="61">
        <v>0.14053398058252428</v>
      </c>
      <c r="L18" s="61">
        <v>0.17149569303054032</v>
      </c>
      <c r="M18" s="61">
        <v>0.12361213915618061</v>
      </c>
      <c r="N18" s="61">
        <v>9.4822109275730621E-2</v>
      </c>
      <c r="O18" s="61">
        <v>0.16352882372542485</v>
      </c>
      <c r="P18" s="58"/>
      <c r="Q18" s="61">
        <v>0.13214426920880376</v>
      </c>
      <c r="R18" s="59">
        <f t="shared" ref="R18:R24" si="7">IFERROR(Q18/Q29-1,0)</f>
        <v>3.1248101195169964E-2</v>
      </c>
      <c r="S18" s="60"/>
      <c r="T18" s="61">
        <v>0.13337297710572144</v>
      </c>
      <c r="U18" s="61">
        <f t="shared" ref="U18:U24" si="8">IFERROR(T18/T29-1,0)</f>
        <v>4.3270390410909521E-2</v>
      </c>
      <c r="V18" s="62"/>
      <c r="W18" s="61">
        <v>0.14012948987587118</v>
      </c>
      <c r="X18" s="61">
        <f t="shared" ref="X18:X24" si="9">IFERROR(W18/W29-1,0)</f>
        <v>0.12660885807248956</v>
      </c>
      <c r="Y18" s="63"/>
      <c r="Z18" s="61">
        <v>0.12703726543916835</v>
      </c>
      <c r="AA18" s="61">
        <f t="shared" ref="AA18:AA24" si="10">IFERROR(Z18/Z29-1,0)</f>
        <v>-0.16118552018523846</v>
      </c>
      <c r="AB18" s="62"/>
      <c r="AC18" s="61">
        <v>0.13260936066075252</v>
      </c>
      <c r="AD18" s="61">
        <f t="shared" ref="AD18:AD24" si="11">IFERROR(AC18/AC29-1,0)</f>
        <v>-6.5713688852920837E-3</v>
      </c>
    </row>
    <row r="19" spans="1:30" ht="15" hidden="1" customHeight="1" outlineLevel="1" x14ac:dyDescent="0.2">
      <c r="A19" s="11"/>
      <c r="B19" s="54" t="s">
        <v>59</v>
      </c>
      <c r="D19" s="61">
        <v>4.7355473554735544E-2</v>
      </c>
      <c r="E19" s="61">
        <v>5.0955414012738856E-2</v>
      </c>
      <c r="F19" s="61">
        <v>0.11817102137767221</v>
      </c>
      <c r="G19" s="61">
        <v>0.4462564862861379</v>
      </c>
      <c r="H19" s="61">
        <v>0.31611454239191467</v>
      </c>
      <c r="I19" s="61">
        <v>8.7092198581560282E-2</v>
      </c>
      <c r="J19" s="61">
        <v>0.18871359223300971</v>
      </c>
      <c r="K19" s="61">
        <v>3.6054596961112545E-2</v>
      </c>
      <c r="L19" s="61">
        <v>0.16539101497504161</v>
      </c>
      <c r="M19" s="61">
        <v>0.12242090784044017</v>
      </c>
      <c r="N19" s="61">
        <v>0.10727824109173617</v>
      </c>
      <c r="O19" s="61">
        <v>3.6087369420702751E-2</v>
      </c>
      <c r="P19" s="58"/>
      <c r="Q19" s="61">
        <v>8.1618464961067852E-2</v>
      </c>
      <c r="R19" s="59">
        <f t="shared" si="7"/>
        <v>3.7660150490208766E-2</v>
      </c>
      <c r="S19" s="60"/>
      <c r="T19" s="61">
        <v>0.22118707738542448</v>
      </c>
      <c r="U19" s="61">
        <f t="shared" si="8"/>
        <v>0.45760408085004567</v>
      </c>
      <c r="V19" s="62"/>
      <c r="W19" s="61">
        <v>0.11105904404873478</v>
      </c>
      <c r="X19" s="61">
        <f t="shared" si="9"/>
        <v>-0.15493510822778056</v>
      </c>
      <c r="Y19" s="63"/>
      <c r="Z19" s="61">
        <v>6.9857232647930326E-2</v>
      </c>
      <c r="AA19" s="61">
        <f t="shared" si="10"/>
        <v>-0.31504014565769789</v>
      </c>
      <c r="AB19" s="62"/>
      <c r="AC19" s="61">
        <v>0.11291766109785203</v>
      </c>
      <c r="AD19" s="61">
        <f t="shared" si="11"/>
        <v>-4.5384336017133875E-2</v>
      </c>
    </row>
    <row r="20" spans="1:30" ht="15" hidden="1" customHeight="1" outlineLevel="1" x14ac:dyDescent="0.2">
      <c r="A20" s="11"/>
      <c r="B20" s="42" t="s">
        <v>60</v>
      </c>
      <c r="D20" s="49">
        <v>0.10652537646402677</v>
      </c>
      <c r="E20" s="49">
        <v>5.2403736614262932E-2</v>
      </c>
      <c r="F20" s="49">
        <v>0.10891544117647059</v>
      </c>
      <c r="G20" s="49">
        <v>0.19104776194048512</v>
      </c>
      <c r="H20" s="49">
        <v>0.13945278022947927</v>
      </c>
      <c r="I20" s="49">
        <v>0.11772853185595568</v>
      </c>
      <c r="J20" s="49">
        <v>6.8621092229861208E-2</v>
      </c>
      <c r="K20" s="49">
        <v>0.1626984126984127</v>
      </c>
      <c r="L20" s="49">
        <v>0.10639021074099252</v>
      </c>
      <c r="M20" s="49">
        <v>9.4782846216880628E-2</v>
      </c>
      <c r="N20" s="49">
        <v>9.4257630625969993E-2</v>
      </c>
      <c r="O20" s="49">
        <v>0.11947069943289225</v>
      </c>
      <c r="P20" s="46"/>
      <c r="Q20" s="49">
        <v>9.6280511429678417E-2</v>
      </c>
      <c r="R20" s="47">
        <f t="shared" si="7"/>
        <v>9.689651293097401E-2</v>
      </c>
      <c r="S20" s="48"/>
      <c r="T20" s="49">
        <v>0.14038333076409229</v>
      </c>
      <c r="U20" s="49">
        <f t="shared" si="8"/>
        <v>2.8002966841627952E-2</v>
      </c>
      <c r="V20" s="50"/>
      <c r="W20" s="49">
        <v>0.10253507260644844</v>
      </c>
      <c r="X20" s="49">
        <f t="shared" si="9"/>
        <v>2.9380895669326446E-3</v>
      </c>
      <c r="Y20" s="51"/>
      <c r="Z20" s="49">
        <v>0.10243961158815504</v>
      </c>
      <c r="AA20" s="49">
        <f t="shared" si="10"/>
        <v>-0.20030938847763224</v>
      </c>
      <c r="AB20" s="50"/>
      <c r="AC20" s="49">
        <v>0.10962435263515571</v>
      </c>
      <c r="AD20" s="49">
        <f t="shared" si="11"/>
        <v>-2.7968939086142841E-2</v>
      </c>
    </row>
    <row r="21" spans="1:30" ht="15" hidden="1" customHeight="1" outlineLevel="1" x14ac:dyDescent="0.2">
      <c r="A21" s="11"/>
      <c r="B21" s="54" t="s">
        <v>58</v>
      </c>
      <c r="D21" s="61">
        <v>0.11732736572890026</v>
      </c>
      <c r="E21" s="61">
        <v>7.3155216284987279E-2</v>
      </c>
      <c r="F21" s="61">
        <v>9.3967257232563356E-2</v>
      </c>
      <c r="G21" s="61">
        <v>0.22884344146685473</v>
      </c>
      <c r="H21" s="61">
        <v>0.14381789963786859</v>
      </c>
      <c r="I21" s="61">
        <v>8.7251898228320232E-2</v>
      </c>
      <c r="J21" s="61">
        <v>7.0717131474103592E-2</v>
      </c>
      <c r="K21" s="61">
        <v>0.14240606251973476</v>
      </c>
      <c r="L21" s="61">
        <v>9.9372537574784772E-2</v>
      </c>
      <c r="M21" s="61">
        <v>0.14516932270916336</v>
      </c>
      <c r="N21" s="61">
        <v>9.5473047983224368E-2</v>
      </c>
      <c r="O21" s="61">
        <v>0.10997732426303855</v>
      </c>
      <c r="P21" s="58"/>
      <c r="Q21" s="61">
        <v>9.4470046082949302E-2</v>
      </c>
      <c r="R21" s="59">
        <f t="shared" si="7"/>
        <v>4.4302506209617398E-2</v>
      </c>
      <c r="S21" s="60"/>
      <c r="T21" s="61">
        <v>0.13244951059348284</v>
      </c>
      <c r="U21" s="61">
        <f t="shared" si="8"/>
        <v>1.1090301769470345E-2</v>
      </c>
      <c r="V21" s="62"/>
      <c r="W21" s="61">
        <v>9.8869680851063832E-2</v>
      </c>
      <c r="X21" s="61">
        <f t="shared" si="9"/>
        <v>-4.2937356013840411E-2</v>
      </c>
      <c r="Y21" s="63"/>
      <c r="Z21" s="61">
        <v>0.11134079816250358</v>
      </c>
      <c r="AA21" s="61">
        <f t="shared" si="10"/>
        <v>-0.19896290995825883</v>
      </c>
      <c r="AB21" s="62"/>
      <c r="AC21" s="61">
        <v>0.10972455202470723</v>
      </c>
      <c r="AD21" s="61">
        <f t="shared" si="11"/>
        <v>-5.1116885930392097E-2</v>
      </c>
    </row>
    <row r="22" spans="1:30" ht="15" hidden="1" customHeight="1" outlineLevel="1" x14ac:dyDescent="0.2">
      <c r="A22" s="11"/>
      <c r="B22" s="54" t="s">
        <v>59</v>
      </c>
      <c r="D22" s="61">
        <v>9.1514882274544643E-2</v>
      </c>
      <c r="E22" s="61">
        <v>0</v>
      </c>
      <c r="F22" s="61">
        <v>0.17686034658511723</v>
      </c>
      <c r="G22" s="61">
        <v>9.8882201203783313E-2</v>
      </c>
      <c r="H22" s="61">
        <v>0.11411411411411411</v>
      </c>
      <c r="I22" s="61">
        <v>0.31547104580812446</v>
      </c>
      <c r="J22" s="61">
        <v>6.4708069914466343E-2</v>
      </c>
      <c r="K22" s="61">
        <v>0.26753670473083196</v>
      </c>
      <c r="L22" s="61">
        <v>0.13076533198175366</v>
      </c>
      <c r="M22" s="61">
        <v>3.3575317604355719E-2</v>
      </c>
      <c r="N22" s="61">
        <v>8.7933247753530161E-2</v>
      </c>
      <c r="O22" s="61">
        <v>0.13847900113507378</v>
      </c>
      <c r="P22" s="58"/>
      <c r="Q22" s="61">
        <v>0.10131916452913155</v>
      </c>
      <c r="R22" s="65">
        <f t="shared" si="7"/>
        <v>0.24341206312578589</v>
      </c>
      <c r="S22" s="60"/>
      <c r="T22" s="61">
        <v>0.17896956914733353</v>
      </c>
      <c r="U22" s="61">
        <f t="shared" si="8"/>
        <v>0.10947221371223992</v>
      </c>
      <c r="V22" s="62"/>
      <c r="W22" s="61">
        <v>0.11298578199052133</v>
      </c>
      <c r="X22" s="61">
        <f t="shared" si="9"/>
        <v>0.13375924962154562</v>
      </c>
      <c r="Y22" s="63"/>
      <c r="Z22" s="61">
        <v>8.179032902624217E-2</v>
      </c>
      <c r="AA22" s="61">
        <f t="shared" si="10"/>
        <v>-0.20311665839401827</v>
      </c>
      <c r="AB22" s="62"/>
      <c r="AC22" s="61">
        <v>0.10932789090403081</v>
      </c>
      <c r="AD22" s="61">
        <f t="shared" si="11"/>
        <v>4.066861752208184E-2</v>
      </c>
    </row>
    <row r="23" spans="1:30" ht="15" hidden="1" customHeight="1" outlineLevel="1" thickBot="1" x14ac:dyDescent="0.25">
      <c r="A23" s="11"/>
      <c r="B23" s="42" t="s">
        <v>61</v>
      </c>
      <c r="D23" s="49">
        <v>0.12537993920972645</v>
      </c>
      <c r="E23" s="49">
        <v>7.0983213429256592E-2</v>
      </c>
      <c r="F23" s="49">
        <v>9.7434743474347441E-2</v>
      </c>
      <c r="G23" s="49">
        <v>0.31699687174139729</v>
      </c>
      <c r="H23" s="49">
        <v>0.17884990253411306</v>
      </c>
      <c r="I23" s="49">
        <v>0.15649794801641587</v>
      </c>
      <c r="J23" s="49">
        <v>0.34379671150971597</v>
      </c>
      <c r="K23" s="49">
        <v>0.22075968409176383</v>
      </c>
      <c r="L23" s="49">
        <v>6.9354451643868484E-2</v>
      </c>
      <c r="M23" s="49">
        <v>0.18932748538011696</v>
      </c>
      <c r="N23" s="49">
        <v>0.18067504963600264</v>
      </c>
      <c r="O23" s="49">
        <v>0.16840087623220154</v>
      </c>
      <c r="P23" s="46"/>
      <c r="Q23" s="49">
        <v>9.5092415551306569E-2</v>
      </c>
      <c r="R23" s="66">
        <f t="shared" si="7"/>
        <v>1.3235388352023092E-2</v>
      </c>
      <c r="S23" s="48"/>
      <c r="T23" s="49">
        <v>0.18646864686468648</v>
      </c>
      <c r="U23" s="67">
        <f t="shared" si="8"/>
        <v>0.23389831415573981</v>
      </c>
      <c r="V23" s="50"/>
      <c r="W23" s="49">
        <v>0.16364527192552669</v>
      </c>
      <c r="X23" s="67">
        <f t="shared" si="9"/>
        <v>9.5724334558633384E-2</v>
      </c>
      <c r="Y23" s="51"/>
      <c r="Z23" s="49">
        <v>0.17799721483732117</v>
      </c>
      <c r="AA23" s="67">
        <f t="shared" si="10"/>
        <v>1.1194106018072247E-2</v>
      </c>
      <c r="AB23" s="50"/>
      <c r="AC23" s="49">
        <v>0.1547393209916923</v>
      </c>
      <c r="AD23" s="67">
        <f t="shared" si="11"/>
        <v>8.274144969705044E-2</v>
      </c>
    </row>
    <row r="24" spans="1:30" ht="15" hidden="1" customHeight="1" outlineLevel="1" x14ac:dyDescent="0.2">
      <c r="B24" s="69" t="s">
        <v>78</v>
      </c>
      <c r="D24" s="75">
        <v>0.10929217337075148</v>
      </c>
      <c r="E24" s="75">
        <v>9.9213777611381504E-2</v>
      </c>
      <c r="F24" s="75">
        <v>0.11275934311008988</v>
      </c>
      <c r="G24" s="75">
        <v>0.17637463467681641</v>
      </c>
      <c r="H24" s="75">
        <v>0.15038385339276869</v>
      </c>
      <c r="I24" s="75">
        <v>0.13994501178318933</v>
      </c>
      <c r="J24" s="75">
        <v>0.11297495074584858</v>
      </c>
      <c r="K24" s="75">
        <v>0.13468376252558992</v>
      </c>
      <c r="L24" s="75">
        <v>0.13064923607490878</v>
      </c>
      <c r="M24" s="75">
        <v>0.12205014749262537</v>
      </c>
      <c r="N24" s="75">
        <v>0.10077255169279709</v>
      </c>
      <c r="O24" s="75">
        <v>0.12551405931325019</v>
      </c>
      <c r="P24" s="72"/>
      <c r="Q24" s="75">
        <v>0.10828428688748973</v>
      </c>
      <c r="R24" s="73">
        <f t="shared" si="7"/>
        <v>4.764868219041607E-2</v>
      </c>
      <c r="S24" s="74"/>
      <c r="T24" s="75">
        <v>0.15245450510430536</v>
      </c>
      <c r="U24" s="75">
        <f t="shared" si="8"/>
        <v>0.10914901670054999</v>
      </c>
      <c r="V24" s="50"/>
      <c r="W24" s="75">
        <v>0.12674653956646645</v>
      </c>
      <c r="X24" s="75">
        <f t="shared" si="9"/>
        <v>3.7031375172715375E-2</v>
      </c>
      <c r="Y24" s="76"/>
      <c r="Z24" s="75">
        <v>0.11617592390816679</v>
      </c>
      <c r="AA24" s="75">
        <f t="shared" si="10"/>
        <v>-0.18076251550887312</v>
      </c>
      <c r="AB24" s="50"/>
      <c r="AC24" s="75">
        <v>0.1249527648318428</v>
      </c>
      <c r="AD24" s="75">
        <f t="shared" si="11"/>
        <v>-1.1487934249061027E-2</v>
      </c>
    </row>
    <row r="25" spans="1:30" ht="24.95" customHeight="1" collapsed="1" x14ac:dyDescent="0.2"/>
    <row r="26" spans="1:30" ht="15" customHeight="1" x14ac:dyDescent="0.2">
      <c r="A26" s="31">
        <v>2020</v>
      </c>
      <c r="B26" s="34" t="s">
        <v>154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7" t="s">
        <v>84</v>
      </c>
      <c r="R26" s="37"/>
      <c r="S26" s="36"/>
      <c r="T26" s="37" t="s">
        <v>85</v>
      </c>
      <c r="U26" s="37"/>
      <c r="W26" s="37" t="s">
        <v>86</v>
      </c>
      <c r="X26" s="37"/>
      <c r="Y26" s="36"/>
      <c r="Z26" s="37" t="s">
        <v>87</v>
      </c>
      <c r="AA26" s="37"/>
      <c r="AC26" s="37" t="s">
        <v>88</v>
      </c>
      <c r="AD26" s="37"/>
    </row>
    <row r="27" spans="1:30" ht="15" hidden="1" customHeight="1" outlineLevel="1" x14ac:dyDescent="0.2">
      <c r="B27" s="38" t="s">
        <v>75</v>
      </c>
      <c r="D27" s="39">
        <v>43831</v>
      </c>
      <c r="E27" s="39">
        <f>EOMONTH(D27,0)+1</f>
        <v>43862</v>
      </c>
      <c r="F27" s="39">
        <f t="shared" ref="F27:O27" si="12">EOMONTH(E27,0)+1</f>
        <v>43891</v>
      </c>
      <c r="G27" s="39">
        <f t="shared" si="12"/>
        <v>43922</v>
      </c>
      <c r="H27" s="39">
        <f t="shared" si="12"/>
        <v>43952</v>
      </c>
      <c r="I27" s="39">
        <f t="shared" si="12"/>
        <v>43983</v>
      </c>
      <c r="J27" s="39">
        <f t="shared" si="12"/>
        <v>44013</v>
      </c>
      <c r="K27" s="39">
        <f t="shared" si="12"/>
        <v>44044</v>
      </c>
      <c r="L27" s="39">
        <f t="shared" si="12"/>
        <v>44075</v>
      </c>
      <c r="M27" s="39">
        <f t="shared" si="12"/>
        <v>44105</v>
      </c>
      <c r="N27" s="39">
        <f t="shared" si="12"/>
        <v>44136</v>
      </c>
      <c r="O27" s="39">
        <f t="shared" si="12"/>
        <v>44166</v>
      </c>
      <c r="P27" s="40"/>
      <c r="Q27" s="39" t="s">
        <v>53</v>
      </c>
      <c r="R27" s="39" t="s">
        <v>76</v>
      </c>
      <c r="S27" s="41"/>
      <c r="T27" s="39" t="s">
        <v>53</v>
      </c>
      <c r="U27" s="39" t="s">
        <v>76</v>
      </c>
      <c r="W27" s="39" t="s">
        <v>53</v>
      </c>
      <c r="X27" s="39" t="s">
        <v>76</v>
      </c>
      <c r="Y27" s="41"/>
      <c r="Z27" s="39" t="s">
        <v>53</v>
      </c>
      <c r="AA27" s="39" t="s">
        <v>76</v>
      </c>
      <c r="AC27" s="39" t="s">
        <v>53</v>
      </c>
      <c r="AD27" s="39" t="s">
        <v>76</v>
      </c>
    </row>
    <row r="28" spans="1:30" ht="15" hidden="1" customHeight="1" outlineLevel="1" x14ac:dyDescent="0.2">
      <c r="A28" s="11"/>
      <c r="B28" s="42" t="s">
        <v>57</v>
      </c>
      <c r="D28" s="92">
        <v>8.0318307631474892E-2</v>
      </c>
      <c r="E28" s="92">
        <v>0.1345427059712774</v>
      </c>
      <c r="F28" s="92">
        <v>0.12588825073420981</v>
      </c>
      <c r="G28" s="92">
        <v>0.13945182079353988</v>
      </c>
      <c r="H28" s="92">
        <v>0.11846254436313716</v>
      </c>
      <c r="I28" s="92">
        <v>0.14169444709408169</v>
      </c>
      <c r="J28" s="92">
        <v>0.11043350685413308</v>
      </c>
      <c r="K28" s="92">
        <v>0.12385702680395866</v>
      </c>
      <c r="L28" s="92">
        <v>0.13683465010898641</v>
      </c>
      <c r="M28" s="92">
        <v>0.15712908042253573</v>
      </c>
      <c r="N28" s="92">
        <v>0.14494205657415757</v>
      </c>
      <c r="O28" s="92">
        <v>0.12996513196200957</v>
      </c>
      <c r="P28" s="46"/>
      <c r="Q28" s="92">
        <v>0.11623690180621879</v>
      </c>
      <c r="R28" s="47">
        <f>IFERROR(Q28/Q39-1,0)</f>
        <v>0</v>
      </c>
      <c r="S28" s="48"/>
      <c r="T28" s="92">
        <v>0.13460371171307137</v>
      </c>
      <c r="U28" s="49">
        <f>IFERROR(T28/T39-1,0)</f>
        <v>0</v>
      </c>
      <c r="V28" s="50"/>
      <c r="W28" s="92">
        <v>0.12584970708923807</v>
      </c>
      <c r="X28" s="49">
        <f>IFERROR(W28/W39-1,0)</f>
        <v>0</v>
      </c>
      <c r="Y28" s="51"/>
      <c r="Z28" s="92">
        <v>0.14103886198778623</v>
      </c>
      <c r="AA28" s="49">
        <f>IFERROR(Z28/Z39-1,0)</f>
        <v>0</v>
      </c>
      <c r="AB28" s="50"/>
      <c r="AC28" s="92">
        <v>0.12991324128114212</v>
      </c>
      <c r="AD28" s="49">
        <f>IFERROR(AC28/AC39-1,0)</f>
        <v>0</v>
      </c>
    </row>
    <row r="29" spans="1:30" ht="15" hidden="1" customHeight="1" outlineLevel="1" x14ac:dyDescent="0.2">
      <c r="A29" s="11"/>
      <c r="B29" s="54" t="s">
        <v>58</v>
      </c>
      <c r="D29" s="61">
        <v>0.10607168234193169</v>
      </c>
      <c r="E29" s="61">
        <v>0.14913211260243223</v>
      </c>
      <c r="F29" s="61">
        <v>0.12505483214659943</v>
      </c>
      <c r="G29" s="61">
        <v>0.11189685742612544</v>
      </c>
      <c r="H29" s="61">
        <v>8.6880973066898348E-2</v>
      </c>
      <c r="I29" s="61">
        <v>0.16717513873372805</v>
      </c>
      <c r="J29" s="61">
        <v>0.10210342880985691</v>
      </c>
      <c r="K29" s="61">
        <v>0.13385618449625805</v>
      </c>
      <c r="L29" s="61">
        <v>0.13053847845970384</v>
      </c>
      <c r="M29" s="61">
        <v>0.15309592328275673</v>
      </c>
      <c r="N29" s="61">
        <v>0.13921610623259797</v>
      </c>
      <c r="O29" s="61">
        <v>0.15892022333246167</v>
      </c>
      <c r="P29" s="58"/>
      <c r="Q29" s="61">
        <v>0.12814013335457736</v>
      </c>
      <c r="R29" s="59">
        <f t="shared" ref="R29:R35" si="13">IFERROR(Q29/Q40-1,0)</f>
        <v>0</v>
      </c>
      <c r="S29" s="60"/>
      <c r="T29" s="61">
        <v>0.12784123687550478</v>
      </c>
      <c r="U29" s="61">
        <f t="shared" ref="U29:U35" si="14">IFERROR(T29/T40-1,0)</f>
        <v>0</v>
      </c>
      <c r="V29" s="62"/>
      <c r="W29" s="61">
        <v>0.12438166882126077</v>
      </c>
      <c r="X29" s="61">
        <f t="shared" ref="X29:X35" si="15">IFERROR(W29/W40-1,0)</f>
        <v>0</v>
      </c>
      <c r="Y29" s="63"/>
      <c r="Z29" s="61">
        <v>0.15144858427720806</v>
      </c>
      <c r="AA29" s="61">
        <f t="shared" ref="AA29:AA35" si="16">IFERROR(Z29/Z40-1,0)</f>
        <v>0</v>
      </c>
      <c r="AB29" s="62"/>
      <c r="AC29" s="61">
        <v>0.13348655002217322</v>
      </c>
      <c r="AD29" s="61">
        <f t="shared" ref="AD29:AD35" si="17">IFERROR(AC29/AC40-1,0)</f>
        <v>0</v>
      </c>
    </row>
    <row r="30" spans="1:30" ht="15" hidden="1" customHeight="1" outlineLevel="1" x14ac:dyDescent="0.2">
      <c r="A30" s="11"/>
      <c r="B30" s="54" t="s">
        <v>59</v>
      </c>
      <c r="D30" s="61">
        <v>2.7916317712695256E-2</v>
      </c>
      <c r="E30" s="61">
        <v>6.8354606961009978E-2</v>
      </c>
      <c r="F30" s="61">
        <v>0.12873836403248168</v>
      </c>
      <c r="G30" s="61">
        <v>0.22435166172332496</v>
      </c>
      <c r="H30" s="61">
        <v>0.18399810066476732</v>
      </c>
      <c r="I30" s="61">
        <v>7.7483341081667448E-2</v>
      </c>
      <c r="J30" s="61">
        <v>0.13563416396883385</v>
      </c>
      <c r="K30" s="61">
        <v>7.6422673302391469E-2</v>
      </c>
      <c r="L30" s="61">
        <v>0.1607911807138688</v>
      </c>
      <c r="M30" s="61">
        <v>0.17766286392536648</v>
      </c>
      <c r="N30" s="61">
        <v>0.1754608489768307</v>
      </c>
      <c r="O30" s="61">
        <v>5.0570236019594081E-2</v>
      </c>
      <c r="P30" s="58"/>
      <c r="Q30" s="61">
        <v>7.8656258431539325E-2</v>
      </c>
      <c r="R30" s="59">
        <f t="shared" si="13"/>
        <v>0</v>
      </c>
      <c r="S30" s="60"/>
      <c r="T30" s="61">
        <v>0.15174702121884331</v>
      </c>
      <c r="U30" s="61">
        <f t="shared" si="14"/>
        <v>0</v>
      </c>
      <c r="V30" s="62"/>
      <c r="W30" s="61">
        <v>0.13142072890500564</v>
      </c>
      <c r="X30" s="61">
        <f t="shared" si="15"/>
        <v>0</v>
      </c>
      <c r="Y30" s="63"/>
      <c r="Z30" s="61">
        <v>0.10198733868134094</v>
      </c>
      <c r="AA30" s="61">
        <f t="shared" si="16"/>
        <v>0</v>
      </c>
      <c r="AB30" s="62"/>
      <c r="AC30" s="61">
        <v>0.1182859923193956</v>
      </c>
      <c r="AD30" s="61">
        <f t="shared" si="17"/>
        <v>0</v>
      </c>
    </row>
    <row r="31" spans="1:30" ht="15" hidden="1" customHeight="1" outlineLevel="1" x14ac:dyDescent="0.2">
      <c r="A31" s="11"/>
      <c r="B31" s="42" t="s">
        <v>60</v>
      </c>
      <c r="D31" s="49">
        <v>0.11841143339614288</v>
      </c>
      <c r="E31" s="49">
        <v>4.1677930972334867E-2</v>
      </c>
      <c r="F31" s="49">
        <v>9.6437968022667478E-2</v>
      </c>
      <c r="G31" s="49">
        <v>0.16529103605713577</v>
      </c>
      <c r="H31" s="49">
        <v>0.1327230164701948</v>
      </c>
      <c r="I31" s="49">
        <v>0.12377377173399506</v>
      </c>
      <c r="J31" s="49">
        <v>0.10406413288867342</v>
      </c>
      <c r="K31" s="49">
        <v>0.15296898901404535</v>
      </c>
      <c r="L31" s="49">
        <v>8.3297476803583445E-2</v>
      </c>
      <c r="M31" s="49">
        <v>0.13345387231477893</v>
      </c>
      <c r="N31" s="49">
        <v>0.13139803566210806</v>
      </c>
      <c r="O31" s="49">
        <v>0.12158985921426144</v>
      </c>
      <c r="P31" s="46"/>
      <c r="Q31" s="49">
        <v>8.7775382905002641E-2</v>
      </c>
      <c r="R31" s="47">
        <f t="shared" si="13"/>
        <v>0</v>
      </c>
      <c r="S31" s="48"/>
      <c r="T31" s="49">
        <v>0.13655926616184511</v>
      </c>
      <c r="U31" s="49">
        <f t="shared" si="14"/>
        <v>0</v>
      </c>
      <c r="V31" s="50"/>
      <c r="W31" s="49">
        <v>0.10223469790714892</v>
      </c>
      <c r="X31" s="49">
        <f t="shared" si="15"/>
        <v>0</v>
      </c>
      <c r="Y31" s="51"/>
      <c r="Z31" s="49">
        <v>0.12809905494969007</v>
      </c>
      <c r="AA31" s="49">
        <f t="shared" si="16"/>
        <v>0</v>
      </c>
      <c r="AB31" s="50"/>
      <c r="AC31" s="49">
        <v>0.11277865187979913</v>
      </c>
      <c r="AD31" s="49">
        <f t="shared" si="17"/>
        <v>0</v>
      </c>
    </row>
    <row r="32" spans="1:30" ht="15" hidden="1" customHeight="1" outlineLevel="1" x14ac:dyDescent="0.2">
      <c r="A32" s="11"/>
      <c r="B32" s="54" t="s">
        <v>58</v>
      </c>
      <c r="D32" s="61">
        <v>0.1228736608853568</v>
      </c>
      <c r="E32" s="61">
        <v>5.7821534614783558E-2</v>
      </c>
      <c r="F32" s="61">
        <v>9.4182090031929691E-2</v>
      </c>
      <c r="G32" s="61">
        <v>0.19629742444241377</v>
      </c>
      <c r="H32" s="61">
        <v>0.13901578481765314</v>
      </c>
      <c r="I32" s="61">
        <v>9.3372170486598349E-2</v>
      </c>
      <c r="J32" s="61">
        <v>0.11728395061728394</v>
      </c>
      <c r="K32" s="61">
        <v>0.14423821955202709</v>
      </c>
      <c r="L32" s="61">
        <v>8.2646373060901931E-2</v>
      </c>
      <c r="M32" s="61">
        <v>0.13459143321222974</v>
      </c>
      <c r="N32" s="61">
        <v>0.14449291799157163</v>
      </c>
      <c r="O32" s="61">
        <v>0.13655820793613277</v>
      </c>
      <c r="P32" s="58"/>
      <c r="Q32" s="61">
        <v>9.0462337800793158E-2</v>
      </c>
      <c r="R32" s="59">
        <f t="shared" si="13"/>
        <v>0</v>
      </c>
      <c r="S32" s="60"/>
      <c r="T32" s="61">
        <v>0.13099671746597513</v>
      </c>
      <c r="U32" s="61">
        <f t="shared" si="14"/>
        <v>0</v>
      </c>
      <c r="V32" s="62"/>
      <c r="W32" s="61">
        <v>0.1033053389684841</v>
      </c>
      <c r="X32" s="61">
        <f t="shared" si="15"/>
        <v>0</v>
      </c>
      <c r="Y32" s="63"/>
      <c r="Z32" s="61">
        <v>0.13899580874176717</v>
      </c>
      <c r="AA32" s="61">
        <f t="shared" si="16"/>
        <v>0</v>
      </c>
      <c r="AB32" s="62"/>
      <c r="AC32" s="61">
        <v>0.11563547753960567</v>
      </c>
      <c r="AD32" s="61">
        <f t="shared" si="17"/>
        <v>0</v>
      </c>
    </row>
    <row r="33" spans="1:30" ht="15" hidden="1" customHeight="1" outlineLevel="1" x14ac:dyDescent="0.2">
      <c r="A33" s="11"/>
      <c r="B33" s="54" t="s">
        <v>59</v>
      </c>
      <c r="D33" s="61">
        <v>0.11119197800420508</v>
      </c>
      <c r="E33" s="61">
        <v>0</v>
      </c>
      <c r="F33" s="61">
        <v>0.1023609047383193</v>
      </c>
      <c r="G33" s="61">
        <v>8.7168263172356292E-2</v>
      </c>
      <c r="H33" s="61">
        <v>9.9509015954247729E-2</v>
      </c>
      <c r="I33" s="61">
        <v>0.2987022254844991</v>
      </c>
      <c r="J33" s="61">
        <v>8.4642265510695161E-2</v>
      </c>
      <c r="K33" s="61">
        <v>0.18351685018351685</v>
      </c>
      <c r="L33" s="61">
        <v>8.5071756176949259E-2</v>
      </c>
      <c r="M33" s="61">
        <v>0.12776342233706575</v>
      </c>
      <c r="N33" s="61">
        <v>8.6830223232610276E-2</v>
      </c>
      <c r="O33" s="61">
        <v>0.1035262301662758</v>
      </c>
      <c r="P33" s="58"/>
      <c r="Q33" s="61">
        <v>8.148478491870792E-2</v>
      </c>
      <c r="R33" s="65">
        <f t="shared" si="13"/>
        <v>0</v>
      </c>
      <c r="S33" s="60"/>
      <c r="T33" s="61">
        <v>0.16131054652419827</v>
      </c>
      <c r="U33" s="61">
        <f t="shared" si="14"/>
        <v>0</v>
      </c>
      <c r="V33" s="62"/>
      <c r="W33" s="61">
        <v>9.9655885522642068E-2</v>
      </c>
      <c r="X33" s="61">
        <f t="shared" si="15"/>
        <v>0</v>
      </c>
      <c r="Y33" s="63"/>
      <c r="Z33" s="61">
        <v>0.10263776986655009</v>
      </c>
      <c r="AA33" s="61">
        <f t="shared" si="16"/>
        <v>0</v>
      </c>
      <c r="AB33" s="62"/>
      <c r="AC33" s="61">
        <v>0.10505543173229299</v>
      </c>
      <c r="AD33" s="61">
        <f t="shared" si="17"/>
        <v>0</v>
      </c>
    </row>
    <row r="34" spans="1:30" ht="15" hidden="1" customHeight="1" outlineLevel="1" thickBot="1" x14ac:dyDescent="0.25">
      <c r="A34" s="11"/>
      <c r="B34" s="42" t="s">
        <v>61</v>
      </c>
      <c r="D34" s="49">
        <v>0.10789624344915665</v>
      </c>
      <c r="E34" s="49">
        <v>8.9885804171518452E-2</v>
      </c>
      <c r="F34" s="49">
        <v>9.072878423429126E-2</v>
      </c>
      <c r="G34" s="49">
        <v>8.6429320907922477E-2</v>
      </c>
      <c r="H34" s="49">
        <v>0.13977848519328212</v>
      </c>
      <c r="I34" s="49">
        <v>0.27428878153515834</v>
      </c>
      <c r="J34" s="49">
        <v>0.1779752393572106</v>
      </c>
      <c r="K34" s="49">
        <v>0.20615399114126851</v>
      </c>
      <c r="L34" s="49">
        <v>8.2198327359617684E-2</v>
      </c>
      <c r="M34" s="49">
        <v>0.2484158793010017</v>
      </c>
      <c r="N34" s="49">
        <v>0.12401587809849098</v>
      </c>
      <c r="O34" s="49">
        <v>0.16618021186466284</v>
      </c>
      <c r="P34" s="46"/>
      <c r="Q34" s="49">
        <v>9.3850270770713645E-2</v>
      </c>
      <c r="R34" s="66">
        <f t="shared" si="13"/>
        <v>0</v>
      </c>
      <c r="S34" s="48"/>
      <c r="T34" s="49">
        <v>0.15112156708980706</v>
      </c>
      <c r="U34" s="67">
        <f t="shared" si="14"/>
        <v>0</v>
      </c>
      <c r="V34" s="50"/>
      <c r="W34" s="49">
        <v>0.14934894367518481</v>
      </c>
      <c r="X34" s="67">
        <f t="shared" si="15"/>
        <v>0</v>
      </c>
      <c r="Y34" s="51"/>
      <c r="Z34" s="49">
        <v>0.1760267527055186</v>
      </c>
      <c r="AA34" s="67">
        <f t="shared" si="16"/>
        <v>0</v>
      </c>
      <c r="AB34" s="50"/>
      <c r="AC34" s="49">
        <v>0.14291437816016755</v>
      </c>
      <c r="AD34" s="67">
        <f t="shared" si="17"/>
        <v>0</v>
      </c>
    </row>
    <row r="35" spans="1:30" ht="15" hidden="1" customHeight="1" outlineLevel="1" x14ac:dyDescent="0.2">
      <c r="B35" s="69" t="s">
        <v>78</v>
      </c>
      <c r="D35" s="75">
        <v>9.5126369636173561E-2</v>
      </c>
      <c r="E35" s="75">
        <v>0.10003372978469997</v>
      </c>
      <c r="F35" s="75">
        <v>0.10905483393090191</v>
      </c>
      <c r="G35" s="75">
        <v>0.13519554290823058</v>
      </c>
      <c r="H35" s="75">
        <v>0.12651588562035831</v>
      </c>
      <c r="I35" s="75">
        <v>0.14787639094875063</v>
      </c>
      <c r="J35" s="75">
        <v>0.11938103617782404</v>
      </c>
      <c r="K35" s="75">
        <v>0.14407284962121816</v>
      </c>
      <c r="L35" s="75">
        <v>0.11086755044394467</v>
      </c>
      <c r="M35" s="75">
        <v>0.16217442792208253</v>
      </c>
      <c r="N35" s="75">
        <v>0.13788004738378812</v>
      </c>
      <c r="O35" s="75">
        <v>0.13272065063793848</v>
      </c>
      <c r="P35" s="72"/>
      <c r="Q35" s="75">
        <v>0.10335935006484211</v>
      </c>
      <c r="R35" s="73">
        <f t="shared" si="13"/>
        <v>0</v>
      </c>
      <c r="S35" s="74"/>
      <c r="T35" s="75">
        <v>0.13745177862377828</v>
      </c>
      <c r="U35" s="75">
        <f t="shared" si="14"/>
        <v>0</v>
      </c>
      <c r="V35" s="50"/>
      <c r="W35" s="75">
        <v>0.12222054472108626</v>
      </c>
      <c r="X35" s="75">
        <f t="shared" si="15"/>
        <v>0</v>
      </c>
      <c r="Y35" s="76"/>
      <c r="Z35" s="75">
        <v>0.14180982451056912</v>
      </c>
      <c r="AA35" s="75">
        <f t="shared" si="16"/>
        <v>0</v>
      </c>
      <c r="AB35" s="50"/>
      <c r="AC35" s="75">
        <v>0.12640489596545332</v>
      </c>
      <c r="AD35" s="75">
        <f t="shared" si="17"/>
        <v>0</v>
      </c>
    </row>
    <row r="36" spans="1:30" ht="15" customHeight="1" collapsed="1" x14ac:dyDescent="0.2"/>
  </sheetData>
  <mergeCells count="15">
    <mergeCell ref="Q26:R26"/>
    <mergeCell ref="T26:U26"/>
    <mergeCell ref="W26:X26"/>
    <mergeCell ref="Z26:AA26"/>
    <mergeCell ref="AC26:AD26"/>
    <mergeCell ref="Q4:R4"/>
    <mergeCell ref="T4:U4"/>
    <mergeCell ref="W4:X4"/>
    <mergeCell ref="Z4:AA4"/>
    <mergeCell ref="AC4:AD4"/>
    <mergeCell ref="Q15:R15"/>
    <mergeCell ref="T15:U15"/>
    <mergeCell ref="W15:X15"/>
    <mergeCell ref="Z15:AA15"/>
    <mergeCell ref="AC15:AD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7727-AAE1-43DD-9780-77C0DFBDB371}">
  <dimension ref="A1:AD109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155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90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91</v>
      </c>
      <c r="C6" s="43"/>
      <c r="D6" s="94">
        <v>0.23125000000000001</v>
      </c>
      <c r="E6" s="94">
        <v>0.23349282296650717</v>
      </c>
      <c r="F6" s="94">
        <v>0.10950080515297907</v>
      </c>
      <c r="G6" s="94">
        <v>7.1373752877973901E-2</v>
      </c>
      <c r="H6" s="94">
        <v>0.21825396825396826</v>
      </c>
      <c r="I6" s="94">
        <v>0.32547169811320753</v>
      </c>
      <c r="J6" s="94">
        <v>0.17204301075268819</v>
      </c>
      <c r="K6" s="94">
        <v>0.36778115501519759</v>
      </c>
      <c r="L6" s="94">
        <v>0.3402187120291616</v>
      </c>
      <c r="M6" s="94">
        <v>0.60116448326055316</v>
      </c>
      <c r="N6" s="94">
        <v>8.0577269993986775E-2</v>
      </c>
      <c r="O6" s="94">
        <v>0.25552486187845302</v>
      </c>
      <c r="P6" s="46"/>
      <c r="Q6" s="94">
        <v>0.15328656793972462</v>
      </c>
      <c r="R6" s="47">
        <f t="shared" ref="R6:R35" si="1">IFERROR(Q6/Q42-1,0)</f>
        <v>3.1129025195512625</v>
      </c>
      <c r="S6" s="48"/>
      <c r="T6" s="94">
        <v>0.18041431261770244</v>
      </c>
      <c r="U6" s="49">
        <f t="shared" ref="U6:U35" si="2">IFERROR(T6/T42-1,0)</f>
        <v>3.8180590970451345E-2</v>
      </c>
      <c r="V6" s="50"/>
      <c r="W6" s="94">
        <v>0.25468622656886714</v>
      </c>
      <c r="X6" s="49">
        <f t="shared" ref="X6:X35" si="3">IFERROR(W6/W42-1,0)</f>
        <v>1.1210587306438464</v>
      </c>
      <c r="Y6" s="51"/>
      <c r="Z6" s="95">
        <v>0.24144286466561349</v>
      </c>
      <c r="AA6" s="52">
        <f t="shared" ref="AA6:AA35" si="4">IFERROR(Z6/Z42-1,0)</f>
        <v>0.93881529276664311</v>
      </c>
      <c r="AB6" s="43"/>
      <c r="AC6" s="95">
        <v>0.20468798996550644</v>
      </c>
      <c r="AD6" s="52">
        <f t="shared" ref="AD6:AD35" si="5">IFERROR(AC6/AC42-1,0)</f>
        <v>0.75513550188965906</v>
      </c>
    </row>
    <row r="7" spans="1:30" ht="15" customHeight="1" x14ac:dyDescent="0.2">
      <c r="A7" s="11"/>
      <c r="B7" s="42" t="s">
        <v>92</v>
      </c>
      <c r="C7" s="43"/>
      <c r="D7" s="94">
        <v>0</v>
      </c>
      <c r="E7" s="94">
        <v>0.39383561643835618</v>
      </c>
      <c r="F7" s="94">
        <v>9.270704573547589E-2</v>
      </c>
      <c r="G7" s="94">
        <v>0</v>
      </c>
      <c r="H7" s="94">
        <v>2.5921658986175114E-2</v>
      </c>
      <c r="I7" s="94">
        <v>3.385178408051235E-2</v>
      </c>
      <c r="J7" s="94">
        <v>0.10922787193973635</v>
      </c>
      <c r="K7" s="94">
        <v>0</v>
      </c>
      <c r="L7" s="94">
        <v>0.21279999999999999</v>
      </c>
      <c r="M7" s="94">
        <v>0.31042654028436018</v>
      </c>
      <c r="N7" s="94">
        <v>0.36964980544747084</v>
      </c>
      <c r="O7" s="94">
        <v>0.2112</v>
      </c>
      <c r="P7" s="46"/>
      <c r="Q7" s="94">
        <v>0.22434150772025432</v>
      </c>
      <c r="R7" s="47">
        <f t="shared" si="1"/>
        <v>2.950012975217335</v>
      </c>
      <c r="S7" s="48"/>
      <c r="T7" s="94">
        <v>0.11912336514669494</v>
      </c>
      <c r="U7" s="49">
        <f t="shared" si="2"/>
        <v>-0.22135508719217623</v>
      </c>
      <c r="V7" s="50"/>
      <c r="W7" s="94">
        <v>6.9027827972533429E-2</v>
      </c>
      <c r="X7" s="49">
        <f t="shared" si="3"/>
        <v>-0.65246406055495321</v>
      </c>
      <c r="Y7" s="51"/>
      <c r="Z7" s="95">
        <v>0.27453987730061352</v>
      </c>
      <c r="AA7" s="52">
        <f t="shared" si="4"/>
        <v>1.0664873522923028</v>
      </c>
      <c r="AB7" s="43"/>
      <c r="AC7" s="95">
        <v>0.14160729908761405</v>
      </c>
      <c r="AD7" s="52">
        <f t="shared" si="5"/>
        <v>0.16342511738622933</v>
      </c>
    </row>
    <row r="8" spans="1:30" ht="15" customHeight="1" x14ac:dyDescent="0.2">
      <c r="A8" s="11"/>
      <c r="B8" s="42" t="s">
        <v>93</v>
      </c>
      <c r="C8" s="43"/>
      <c r="D8" s="94">
        <v>0.20338983050847459</v>
      </c>
      <c r="E8" s="94">
        <v>0</v>
      </c>
      <c r="F8" s="94">
        <v>0.14243323442136499</v>
      </c>
      <c r="G8" s="94">
        <v>3.9393939393939391E-2</v>
      </c>
      <c r="H8" s="94">
        <v>0</v>
      </c>
      <c r="I8" s="94">
        <v>4.6168958742632611E-2</v>
      </c>
      <c r="J8" s="94">
        <v>0.11844660194174757</v>
      </c>
      <c r="K8" s="94">
        <v>0.15509259259259259</v>
      </c>
      <c r="L8" s="94">
        <v>0</v>
      </c>
      <c r="M8" s="94">
        <v>1.025974025974026</v>
      </c>
      <c r="N8" s="94">
        <v>0</v>
      </c>
      <c r="O8" s="94">
        <v>0.31040564373897706</v>
      </c>
      <c r="P8" s="46"/>
      <c r="Q8" s="94">
        <v>8.7871853546910753E-2</v>
      </c>
      <c r="R8" s="47">
        <f t="shared" si="1"/>
        <v>-0.22328346538182908</v>
      </c>
      <c r="S8" s="48"/>
      <c r="T8" s="94">
        <v>3.2975460122699383E-2</v>
      </c>
      <c r="U8" s="49">
        <f t="shared" si="2"/>
        <v>-0.94319494528481551</v>
      </c>
      <c r="V8" s="50"/>
      <c r="W8" s="94">
        <v>0.10347615198059822</v>
      </c>
      <c r="X8" s="49">
        <f t="shared" si="3"/>
        <v>-2.6615969581749166E-2</v>
      </c>
      <c r="Y8" s="51"/>
      <c r="Z8" s="95">
        <v>0.33577235772357722</v>
      </c>
      <c r="AA8" s="52">
        <f t="shared" si="4"/>
        <v>4.7656253480343018</v>
      </c>
      <c r="AB8" s="43"/>
      <c r="AC8" s="95">
        <v>0.11280991735537189</v>
      </c>
      <c r="AD8" s="52">
        <f t="shared" si="5"/>
        <v>-0.16412471825694974</v>
      </c>
    </row>
    <row r="9" spans="1:30" ht="15" customHeight="1" x14ac:dyDescent="0.2">
      <c r="A9" s="11"/>
      <c r="B9" s="42" t="s">
        <v>94</v>
      </c>
      <c r="C9" s="43"/>
      <c r="D9" s="94">
        <v>0</v>
      </c>
      <c r="E9" s="94">
        <v>1.55</v>
      </c>
      <c r="F9" s="94">
        <v>8.0667593880389424E-2</v>
      </c>
      <c r="G9" s="94">
        <v>4.878048780487805E-2</v>
      </c>
      <c r="H9" s="94">
        <v>7.1743929359823405E-2</v>
      </c>
      <c r="I9" s="94">
        <v>0.19658119658119658</v>
      </c>
      <c r="J9" s="94">
        <v>0</v>
      </c>
      <c r="K9" s="94">
        <v>0</v>
      </c>
      <c r="L9" s="94">
        <v>0.10408163265306122</v>
      </c>
      <c r="M9" s="94">
        <v>0</v>
      </c>
      <c r="N9" s="94">
        <v>0.5967078189300411</v>
      </c>
      <c r="O9" s="94">
        <v>2.2522522522522521E-2</v>
      </c>
      <c r="P9" s="46"/>
      <c r="Q9" s="94">
        <v>0.11502476609796368</v>
      </c>
      <c r="R9" s="47">
        <f t="shared" si="1"/>
        <v>6.0375064687570035E-3</v>
      </c>
      <c r="S9" s="48"/>
      <c r="T9" s="94">
        <v>0.10379858657243816</v>
      </c>
      <c r="U9" s="49">
        <f t="shared" si="2"/>
        <v>0.16828621908127217</v>
      </c>
      <c r="V9" s="50"/>
      <c r="W9" s="94">
        <v>8.7105038428693424E-2</v>
      </c>
      <c r="X9" s="49">
        <f t="shared" si="3"/>
        <v>-0.17980012463360029</v>
      </c>
      <c r="Y9" s="51"/>
      <c r="Z9" s="95">
        <v>0.25198938992042441</v>
      </c>
      <c r="AA9" s="52">
        <f t="shared" si="4"/>
        <v>1.5060483283294954</v>
      </c>
      <c r="AB9" s="43"/>
      <c r="AC9" s="95">
        <v>0.13018956603477988</v>
      </c>
      <c r="AD9" s="52">
        <f t="shared" si="5"/>
        <v>0.29271562684534636</v>
      </c>
    </row>
    <row r="10" spans="1:30" ht="15" customHeight="1" x14ac:dyDescent="0.2">
      <c r="A10" s="11"/>
      <c r="B10" s="42" t="s">
        <v>95</v>
      </c>
      <c r="C10" s="43"/>
      <c r="D10" s="94">
        <v>0</v>
      </c>
      <c r="E10" s="94">
        <v>0</v>
      </c>
      <c r="F10" s="94">
        <v>6.1440677966101698E-2</v>
      </c>
      <c r="G10" s="94">
        <v>0</v>
      </c>
      <c r="H10" s="94">
        <v>0.45614035087719296</v>
      </c>
      <c r="I10" s="94">
        <v>4.2635658914728682E-2</v>
      </c>
      <c r="J10" s="94">
        <v>0</v>
      </c>
      <c r="K10" s="94">
        <v>2.6182432432432432E-2</v>
      </c>
      <c r="L10" s="94">
        <v>0.13828689370485037</v>
      </c>
      <c r="M10" s="94">
        <v>0.14459665144596651</v>
      </c>
      <c r="N10" s="94">
        <v>0</v>
      </c>
      <c r="O10" s="94">
        <v>8.6127547666009205E-2</v>
      </c>
      <c r="P10" s="46"/>
      <c r="Q10" s="94">
        <v>3.4455445544554458E-2</v>
      </c>
      <c r="R10" s="47">
        <f t="shared" si="1"/>
        <v>-0.894942598554334</v>
      </c>
      <c r="S10" s="48"/>
      <c r="T10" s="94">
        <v>8.418657565415244E-2</v>
      </c>
      <c r="U10" s="49">
        <f t="shared" si="2"/>
        <v>1.4318637627106714</v>
      </c>
      <c r="V10" s="50"/>
      <c r="W10" s="94">
        <v>0.10450534138411519</v>
      </c>
      <c r="X10" s="49">
        <f t="shared" si="3"/>
        <v>-0.24161341193187558</v>
      </c>
      <c r="Y10" s="51"/>
      <c r="Z10" s="95">
        <v>5.1739926739926737E-2</v>
      </c>
      <c r="AA10" s="52">
        <f t="shared" si="4"/>
        <v>-0.56633771929824572</v>
      </c>
      <c r="AB10" s="43"/>
      <c r="AC10" s="95">
        <v>6.5051784644355043E-2</v>
      </c>
      <c r="AD10" s="52">
        <f t="shared" si="5"/>
        <v>-0.45743040488657494</v>
      </c>
    </row>
    <row r="11" spans="1:30" ht="15" customHeight="1" x14ac:dyDescent="0.2">
      <c r="A11" s="11"/>
      <c r="B11" s="42" t="s">
        <v>96</v>
      </c>
      <c r="C11" s="43"/>
      <c r="D11" s="94">
        <v>9.1943127962085314E-2</v>
      </c>
      <c r="E11" s="94">
        <v>0.25384615384615383</v>
      </c>
      <c r="F11" s="94">
        <v>2.7472527472527472E-2</v>
      </c>
      <c r="G11" s="94">
        <v>0.34463276836158191</v>
      </c>
      <c r="H11" s="94">
        <v>7.9716563330380866E-2</v>
      </c>
      <c r="I11" s="94">
        <v>0.27383015597920279</v>
      </c>
      <c r="J11" s="94">
        <v>9.870740305522914E-2</v>
      </c>
      <c r="K11" s="94">
        <v>0.17360285374554102</v>
      </c>
      <c r="L11" s="94">
        <v>0.19216417910447761</v>
      </c>
      <c r="M11" s="94">
        <v>0</v>
      </c>
      <c r="N11" s="94">
        <v>0</v>
      </c>
      <c r="O11" s="94">
        <v>8.0964685615848409E-2</v>
      </c>
      <c r="P11" s="46"/>
      <c r="Q11" s="94">
        <v>9.3842887473460729E-2</v>
      </c>
      <c r="R11" s="47">
        <f t="shared" si="1"/>
        <v>-8.4532682838686313E-2</v>
      </c>
      <c r="S11" s="48"/>
      <c r="T11" s="94">
        <v>0.16409984067976632</v>
      </c>
      <c r="U11" s="49">
        <f t="shared" si="2"/>
        <v>-0.32253969516160641</v>
      </c>
      <c r="V11" s="50"/>
      <c r="W11" s="94">
        <v>0.15774240231548481</v>
      </c>
      <c r="X11" s="49">
        <f t="shared" si="3"/>
        <v>0.7271065946950892</v>
      </c>
      <c r="Y11" s="51"/>
      <c r="Z11" s="95">
        <v>0.10594315245478036</v>
      </c>
      <c r="AA11" s="52">
        <f t="shared" si="4"/>
        <v>-4.8220388430440853E-2</v>
      </c>
      <c r="AB11" s="43"/>
      <c r="AC11" s="95">
        <v>0.13340683572216097</v>
      </c>
      <c r="AD11" s="52">
        <f t="shared" si="5"/>
        <v>-1.2789415656008885E-2</v>
      </c>
    </row>
    <row r="12" spans="1:30" ht="15" customHeight="1" x14ac:dyDescent="0.2">
      <c r="A12" s="11"/>
      <c r="B12" s="42" t="s">
        <v>97</v>
      </c>
      <c r="C12" s="43"/>
      <c r="D12" s="94">
        <v>0</v>
      </c>
      <c r="E12" s="94">
        <v>0.73134328358208955</v>
      </c>
      <c r="F12" s="94">
        <v>9.4165813715455474E-2</v>
      </c>
      <c r="G12" s="94">
        <v>0</v>
      </c>
      <c r="H12" s="94">
        <v>0.33642691415313225</v>
      </c>
      <c r="I12" s="94">
        <v>8.4407971864009376E-2</v>
      </c>
      <c r="J12" s="94">
        <v>2.575107296137339E-2</v>
      </c>
      <c r="K12" s="94">
        <v>6.8104426787741201E-3</v>
      </c>
      <c r="L12" s="94">
        <v>8.8888888888888889E-3</v>
      </c>
      <c r="M12" s="94">
        <v>0.13671061762664816</v>
      </c>
      <c r="N12" s="94">
        <v>0</v>
      </c>
      <c r="O12" s="94">
        <v>3.4971644612476371E-2</v>
      </c>
      <c r="P12" s="46"/>
      <c r="Q12" s="94">
        <v>7.7643171806167408E-2</v>
      </c>
      <c r="R12" s="47">
        <f t="shared" si="1"/>
        <v>0.85704197978750996</v>
      </c>
      <c r="S12" s="48"/>
      <c r="T12" s="94">
        <v>0.14790996784565916</v>
      </c>
      <c r="U12" s="49">
        <f t="shared" si="2"/>
        <v>-0.19863703988098103</v>
      </c>
      <c r="V12" s="50"/>
      <c r="W12" s="94">
        <v>1.4219171365530768E-2</v>
      </c>
      <c r="X12" s="49">
        <f t="shared" si="3"/>
        <v>-0.855192495385939</v>
      </c>
      <c r="Y12" s="51"/>
      <c r="Z12" s="95">
        <v>7.0909090909090908E-2</v>
      </c>
      <c r="AA12" s="52">
        <f t="shared" si="4"/>
        <v>-0.54231404958677687</v>
      </c>
      <c r="AB12" s="43"/>
      <c r="AC12" s="95">
        <v>7.4429296131896E-2</v>
      </c>
      <c r="AD12" s="52">
        <f t="shared" si="5"/>
        <v>-0.3594594838470424</v>
      </c>
    </row>
    <row r="13" spans="1:30" ht="15" customHeight="1" x14ac:dyDescent="0.2">
      <c r="A13" s="11"/>
      <c r="B13" s="42" t="s">
        <v>98</v>
      </c>
      <c r="C13" s="43"/>
      <c r="D13" s="94">
        <v>2.2783505154639174</v>
      </c>
      <c r="E13" s="94">
        <v>0.13026819923371646</v>
      </c>
      <c r="F13" s="94">
        <v>1.9656019656019656E-2</v>
      </c>
      <c r="G13" s="94">
        <v>0.50413223140495866</v>
      </c>
      <c r="H13" s="94">
        <v>0.13904494382022473</v>
      </c>
      <c r="I13" s="94">
        <v>7.9106561191251742E-2</v>
      </c>
      <c r="J13" s="94">
        <v>0.15021459227467812</v>
      </c>
      <c r="K13" s="94">
        <v>0.12679425837320574</v>
      </c>
      <c r="L13" s="94">
        <v>0.25499412455934195</v>
      </c>
      <c r="M13" s="94">
        <v>0.2354368932038835</v>
      </c>
      <c r="N13" s="94">
        <v>4.7841306884480746E-2</v>
      </c>
      <c r="O13" s="94">
        <v>0.17317073170731706</v>
      </c>
      <c r="P13" s="46"/>
      <c r="Q13" s="94">
        <v>0.14451158106747231</v>
      </c>
      <c r="R13" s="47">
        <f t="shared" si="1"/>
        <v>12.516993957703928</v>
      </c>
      <c r="S13" s="48"/>
      <c r="T13" s="94">
        <v>0.12600708991298742</v>
      </c>
      <c r="U13" s="49">
        <f t="shared" si="2"/>
        <v>-0.23592345143366344</v>
      </c>
      <c r="V13" s="50"/>
      <c r="W13" s="94">
        <v>0.19054878048780488</v>
      </c>
      <c r="X13" s="49">
        <f t="shared" si="3"/>
        <v>1.1533053445288552</v>
      </c>
      <c r="Y13" s="51"/>
      <c r="Z13" s="95">
        <v>9.8580441640378547E-2</v>
      </c>
      <c r="AA13" s="52">
        <f t="shared" si="4"/>
        <v>-0.70309433915397801</v>
      </c>
      <c r="AB13" s="43"/>
      <c r="AC13" s="95">
        <v>0.13582820806838319</v>
      </c>
      <c r="AD13" s="52">
        <f t="shared" si="5"/>
        <v>0.29223717217351708</v>
      </c>
    </row>
    <row r="14" spans="1:30" ht="15" customHeight="1" x14ac:dyDescent="0.2">
      <c r="A14" s="11"/>
      <c r="B14" s="42" t="s">
        <v>99</v>
      </c>
      <c r="C14" s="43"/>
      <c r="D14" s="94">
        <v>0.12983425414364641</v>
      </c>
      <c r="E14" s="94">
        <v>0</v>
      </c>
      <c r="F14" s="94">
        <v>5.8922558922558923E-3</v>
      </c>
      <c r="G14" s="94">
        <v>0.26071428571428573</v>
      </c>
      <c r="H14" s="94">
        <v>0</v>
      </c>
      <c r="I14" s="94">
        <v>0.21179039301310043</v>
      </c>
      <c r="J14" s="94">
        <v>0</v>
      </c>
      <c r="K14" s="94">
        <v>0</v>
      </c>
      <c r="L14" s="94">
        <v>5.1829268292682924E-2</v>
      </c>
      <c r="M14" s="94">
        <v>1.9417475728155338E-2</v>
      </c>
      <c r="N14" s="94">
        <v>0.15432098765432098</v>
      </c>
      <c r="O14" s="94">
        <v>0</v>
      </c>
      <c r="P14" s="46"/>
      <c r="Q14" s="94">
        <v>2.8692879914984058E-2</v>
      </c>
      <c r="R14" s="47">
        <f t="shared" si="1"/>
        <v>-0.87141699238098669</v>
      </c>
      <c r="S14" s="48"/>
      <c r="T14" s="94">
        <v>0.41327913279132789</v>
      </c>
      <c r="U14" s="49">
        <f t="shared" si="2"/>
        <v>1.904123635830953</v>
      </c>
      <c r="V14" s="50"/>
      <c r="W14" s="94">
        <v>2.4619840695148443E-2</v>
      </c>
      <c r="X14" s="49">
        <f t="shared" si="3"/>
        <v>-0.62989074647293331</v>
      </c>
      <c r="Y14" s="51"/>
      <c r="Z14" s="95">
        <v>6.2116564417177916E-2</v>
      </c>
      <c r="AA14" s="52">
        <f t="shared" si="4"/>
        <v>1.1792561349693251</v>
      </c>
      <c r="AB14" s="43"/>
      <c r="AC14" s="95">
        <v>8.9349670122525912E-2</v>
      </c>
      <c r="AD14" s="52">
        <f t="shared" si="5"/>
        <v>-1.1557992745551693E-2</v>
      </c>
    </row>
    <row r="15" spans="1:30" ht="15" customHeight="1" x14ac:dyDescent="0.2">
      <c r="A15" s="11"/>
      <c r="B15" s="42" t="s">
        <v>100</v>
      </c>
      <c r="C15" s="43"/>
      <c r="D15" s="94">
        <v>8.879919273461151E-2</v>
      </c>
      <c r="E15" s="94">
        <v>0.14989733059548255</v>
      </c>
      <c r="F15" s="94">
        <v>0.61493123772102165</v>
      </c>
      <c r="G15" s="94">
        <v>0.25302175664786464</v>
      </c>
      <c r="H15" s="94">
        <v>6.2324929971988796E-2</v>
      </c>
      <c r="I15" s="94">
        <v>4.8553212358999509E-2</v>
      </c>
      <c r="J15" s="94">
        <v>4.3040804918949134E-2</v>
      </c>
      <c r="K15" s="94">
        <v>0.20361560418648905</v>
      </c>
      <c r="L15" s="94">
        <v>0.5643564356435643</v>
      </c>
      <c r="M15" s="94">
        <v>6.887914840325611E-2</v>
      </c>
      <c r="N15" s="94">
        <v>0.25683060109289618</v>
      </c>
      <c r="O15" s="94">
        <v>5.6106870229007635E-2</v>
      </c>
      <c r="P15" s="46"/>
      <c r="Q15" s="94">
        <v>0.26887608069164265</v>
      </c>
      <c r="R15" s="47">
        <f t="shared" si="1"/>
        <v>1.1212631355217013</v>
      </c>
      <c r="S15" s="48"/>
      <c r="T15" s="94">
        <v>0.10662701784197111</v>
      </c>
      <c r="U15" s="49">
        <f t="shared" si="2"/>
        <v>-0.16527263378728763</v>
      </c>
      <c r="V15" s="50"/>
      <c r="W15" s="94">
        <v>0.24849506380929448</v>
      </c>
      <c r="X15" s="49">
        <f t="shared" si="3"/>
        <v>6.6617273889125528E-2</v>
      </c>
      <c r="Y15" s="51"/>
      <c r="Z15" s="95">
        <v>0.10141110065851364</v>
      </c>
      <c r="AA15" s="52">
        <f t="shared" si="4"/>
        <v>0.13802703643088177</v>
      </c>
      <c r="AB15" s="43"/>
      <c r="AC15" s="95">
        <v>0.17035022101326081</v>
      </c>
      <c r="AD15" s="52">
        <f t="shared" si="5"/>
        <v>0.21740555244125459</v>
      </c>
    </row>
    <row r="16" spans="1:30" ht="15" customHeight="1" x14ac:dyDescent="0.2">
      <c r="A16" s="11"/>
      <c r="B16" s="42" t="s">
        <v>101</v>
      </c>
      <c r="C16" s="43"/>
      <c r="D16" s="94">
        <v>0.12238147739801543</v>
      </c>
      <c r="E16" s="94">
        <v>0</v>
      </c>
      <c r="F16" s="94">
        <v>0.16021671826625386</v>
      </c>
      <c r="G16" s="94">
        <v>0</v>
      </c>
      <c r="H16" s="94">
        <v>0.26141078838174275</v>
      </c>
      <c r="I16" s="94">
        <v>3.4188034188034188E-3</v>
      </c>
      <c r="J16" s="94">
        <v>9.9050203527815461E-2</v>
      </c>
      <c r="K16" s="94">
        <v>0.26041666666666669</v>
      </c>
      <c r="L16" s="94">
        <v>0.12267657992565056</v>
      </c>
      <c r="M16" s="94">
        <v>0</v>
      </c>
      <c r="N16" s="94">
        <v>0.13010685103708358</v>
      </c>
      <c r="O16" s="94">
        <v>0.20246913580246914</v>
      </c>
      <c r="P16" s="46"/>
      <c r="Q16" s="94">
        <v>0.10838445807770961</v>
      </c>
      <c r="R16" s="47">
        <f t="shared" si="1"/>
        <v>7.868341610672891E-2</v>
      </c>
      <c r="S16" s="48"/>
      <c r="T16" s="94">
        <v>3.2210109018830528E-2</v>
      </c>
      <c r="U16" s="49">
        <f t="shared" si="2"/>
        <v>-0.5029066757392423</v>
      </c>
      <c r="V16" s="50"/>
      <c r="W16" s="94">
        <v>0.11887477313974591</v>
      </c>
      <c r="X16" s="49">
        <f t="shared" si="3"/>
        <v>2.2238838475499092</v>
      </c>
      <c r="Y16" s="51"/>
      <c r="Z16" s="95">
        <v>9.9210435976656366E-2</v>
      </c>
      <c r="AA16" s="52">
        <f t="shared" si="4"/>
        <v>1.2353843471248207</v>
      </c>
      <c r="AB16" s="43"/>
      <c r="AC16" s="95">
        <v>9.2759956301519522E-2</v>
      </c>
      <c r="AD16" s="52">
        <f t="shared" si="5"/>
        <v>0.58835288991051238</v>
      </c>
    </row>
    <row r="17" spans="1:30" ht="15" customHeight="1" x14ac:dyDescent="0.2">
      <c r="A17" s="11"/>
      <c r="B17" s="42" t="s">
        <v>102</v>
      </c>
      <c r="C17" s="43"/>
      <c r="D17" s="94">
        <v>0.46759259259259262</v>
      </c>
      <c r="E17" s="94">
        <v>0.18388934092758341</v>
      </c>
      <c r="F17" s="94">
        <v>0.1061904761904762</v>
      </c>
      <c r="G17" s="94">
        <v>0.12937293729372937</v>
      </c>
      <c r="H17" s="94">
        <v>0</v>
      </c>
      <c r="I17" s="94">
        <v>0.18241965973534971</v>
      </c>
      <c r="J17" s="94">
        <v>0.22992700729927007</v>
      </c>
      <c r="K17" s="94">
        <v>3.3033033033033031E-2</v>
      </c>
      <c r="L17" s="94">
        <v>0.29983660130718953</v>
      </c>
      <c r="M17" s="94">
        <v>7.8060805258833202E-2</v>
      </c>
      <c r="N17" s="94">
        <v>7.8338590956887486E-2</v>
      </c>
      <c r="O17" s="94">
        <v>0.32409638554216869</v>
      </c>
      <c r="P17" s="46"/>
      <c r="Q17" s="94">
        <v>0.17309226269609146</v>
      </c>
      <c r="R17" s="47">
        <f t="shared" si="1"/>
        <v>0.30190867524790277</v>
      </c>
      <c r="S17" s="48"/>
      <c r="T17" s="94">
        <v>0.13152542372881357</v>
      </c>
      <c r="U17" s="49">
        <f t="shared" si="2"/>
        <v>-0.20376531942633636</v>
      </c>
      <c r="V17" s="50"/>
      <c r="W17" s="94">
        <v>0.14827586206896551</v>
      </c>
      <c r="X17" s="49">
        <f t="shared" si="3"/>
        <v>-0.2222318886428345</v>
      </c>
      <c r="Y17" s="51"/>
      <c r="Z17" s="95">
        <v>0.1636325591127851</v>
      </c>
      <c r="AA17" s="52">
        <f t="shared" si="4"/>
        <v>0.19446764098537628</v>
      </c>
      <c r="AB17" s="43"/>
      <c r="AC17" s="95">
        <v>0.15380938153570362</v>
      </c>
      <c r="AD17" s="52">
        <f t="shared" si="5"/>
        <v>-1.2160661518986093E-2</v>
      </c>
    </row>
    <row r="18" spans="1:30" ht="15" customHeight="1" x14ac:dyDescent="0.2">
      <c r="A18" s="11"/>
      <c r="B18" s="42" t="s">
        <v>103</v>
      </c>
      <c r="C18" s="43"/>
      <c r="D18" s="94">
        <v>0.10684273709483794</v>
      </c>
      <c r="E18" s="94">
        <v>0</v>
      </c>
      <c r="F18" s="94">
        <v>0.30422535211267604</v>
      </c>
      <c r="G18" s="94">
        <v>0.15637860082304528</v>
      </c>
      <c r="H18" s="94">
        <v>0</v>
      </c>
      <c r="I18" s="94">
        <v>0</v>
      </c>
      <c r="J18" s="94">
        <v>5.4411764705882354E-2</v>
      </c>
      <c r="K18" s="94">
        <v>0.15678776290630975</v>
      </c>
      <c r="L18" s="94">
        <v>0</v>
      </c>
      <c r="M18" s="94">
        <v>4.884004884004884E-3</v>
      </c>
      <c r="N18" s="94">
        <v>0</v>
      </c>
      <c r="O18" s="94">
        <v>0.18275862068965518</v>
      </c>
      <c r="P18" s="46"/>
      <c r="Q18" s="94">
        <v>0.20707070707070707</v>
      </c>
      <c r="R18" s="47">
        <f t="shared" si="1"/>
        <v>0</v>
      </c>
      <c r="S18" s="48"/>
      <c r="T18" s="94">
        <v>0.14749999999999999</v>
      </c>
      <c r="U18" s="49">
        <f t="shared" si="2"/>
        <v>-0.98455497382198953</v>
      </c>
      <c r="V18" s="50"/>
      <c r="W18" s="94">
        <v>6.2271062271062272E-2</v>
      </c>
      <c r="X18" s="49">
        <f t="shared" si="3"/>
        <v>-0.37528063334514949</v>
      </c>
      <c r="Y18" s="51"/>
      <c r="Z18" s="95">
        <v>3.4193161367726453E-2</v>
      </c>
      <c r="AA18" s="52">
        <f t="shared" si="4"/>
        <v>-0.75298031302830348</v>
      </c>
      <c r="AB18" s="43"/>
      <c r="AC18" s="95">
        <v>9.7017606899029829E-2</v>
      </c>
      <c r="AD18" s="52">
        <f t="shared" si="5"/>
        <v>-0.2449172300261554</v>
      </c>
    </row>
    <row r="19" spans="1:30" ht="15" customHeight="1" x14ac:dyDescent="0.2">
      <c r="A19" s="11"/>
      <c r="B19" s="42" t="s">
        <v>104</v>
      </c>
      <c r="C19" s="43"/>
      <c r="D19" s="94">
        <v>6.7820392890551917E-2</v>
      </c>
      <c r="E19" s="94">
        <v>0.16849315068493151</v>
      </c>
      <c r="F19" s="94">
        <v>8.2322072810757624E-2</v>
      </c>
      <c r="G19" s="94">
        <v>8.7400681044267875E-2</v>
      </c>
      <c r="H19" s="94">
        <v>0.34645669291338582</v>
      </c>
      <c r="I19" s="94">
        <v>0.18618181818181817</v>
      </c>
      <c r="J19" s="94">
        <v>9.6172718351324835E-2</v>
      </c>
      <c r="K19" s="94">
        <v>4.1490262489415751E-2</v>
      </c>
      <c r="L19" s="94">
        <v>0.26564673157162727</v>
      </c>
      <c r="M19" s="94">
        <v>0.11584699453551912</v>
      </c>
      <c r="N19" s="94">
        <v>0</v>
      </c>
      <c r="O19" s="94">
        <v>0.20218579234972678</v>
      </c>
      <c r="P19" s="46"/>
      <c r="Q19" s="94">
        <v>9.6584925530314433E-2</v>
      </c>
      <c r="R19" s="47">
        <f t="shared" si="1"/>
        <v>2.0889122912592151</v>
      </c>
      <c r="S19" s="48"/>
      <c r="T19" s="94">
        <v>0.19128329297820823</v>
      </c>
      <c r="U19" s="49">
        <f t="shared" si="2"/>
        <v>0.96678462780157703</v>
      </c>
      <c r="V19" s="50"/>
      <c r="W19" s="94">
        <v>0.14540956569543706</v>
      </c>
      <c r="X19" s="49">
        <f t="shared" si="3"/>
        <v>0.29235940318084941</v>
      </c>
      <c r="Y19" s="51"/>
      <c r="Z19" s="95">
        <v>0.3046448087431694</v>
      </c>
      <c r="AA19" s="52">
        <f t="shared" si="4"/>
        <v>0.45923472315792102</v>
      </c>
      <c r="AB19" s="43"/>
      <c r="AC19" s="95">
        <v>0.14822404371584699</v>
      </c>
      <c r="AD19" s="52">
        <f t="shared" si="5"/>
        <v>0.24639010932507799</v>
      </c>
    </row>
    <row r="20" spans="1:30" ht="15" customHeight="1" x14ac:dyDescent="0.2">
      <c r="A20" s="11"/>
      <c r="B20" s="42" t="s">
        <v>105</v>
      </c>
      <c r="C20" s="43"/>
      <c r="D20" s="94">
        <v>0</v>
      </c>
      <c r="E20" s="94">
        <v>0</v>
      </c>
      <c r="F20" s="94">
        <v>3.9959016393442626E-2</v>
      </c>
      <c r="G20" s="94">
        <v>0</v>
      </c>
      <c r="H20" s="94">
        <v>0</v>
      </c>
      <c r="I20" s="94">
        <v>0.10148514851485149</v>
      </c>
      <c r="J20" s="94">
        <v>0.20843373493975903</v>
      </c>
      <c r="K20" s="94">
        <v>0</v>
      </c>
      <c r="L20" s="94">
        <v>0.97101449275362317</v>
      </c>
      <c r="M20" s="94">
        <v>0.10887096774193548</v>
      </c>
      <c r="N20" s="94">
        <v>0.14131413141314131</v>
      </c>
      <c r="O20" s="94">
        <v>0.30932203389830509</v>
      </c>
      <c r="P20" s="46"/>
      <c r="Q20" s="94">
        <v>0.17576961271102284</v>
      </c>
      <c r="R20" s="47">
        <f t="shared" si="1"/>
        <v>-0.62521082580665499</v>
      </c>
      <c r="S20" s="48"/>
      <c r="T20" s="94">
        <v>4.7126436781609195E-2</v>
      </c>
      <c r="U20" s="49">
        <f t="shared" si="2"/>
        <v>-0.75429806464289229</v>
      </c>
      <c r="V20" s="50"/>
      <c r="W20" s="94">
        <v>0.35706340378197998</v>
      </c>
      <c r="X20" s="49">
        <f t="shared" si="3"/>
        <v>0.45244178119057032</v>
      </c>
      <c r="Y20" s="51"/>
      <c r="Z20" s="95">
        <v>0.18022938285090115</v>
      </c>
      <c r="AA20" s="52">
        <f t="shared" si="4"/>
        <v>-0.36888534448058152</v>
      </c>
      <c r="AB20" s="43"/>
      <c r="AC20" s="95">
        <v>0.18862600390709788</v>
      </c>
      <c r="AD20" s="52">
        <f t="shared" si="5"/>
        <v>-0.28093257218977175</v>
      </c>
    </row>
    <row r="21" spans="1:30" ht="15" customHeight="1" x14ac:dyDescent="0.2">
      <c r="A21" s="11"/>
      <c r="B21" s="42" t="s">
        <v>106</v>
      </c>
      <c r="C21" s="43"/>
      <c r="D21" s="94">
        <v>6.5294117647058822</v>
      </c>
      <c r="E21" s="94">
        <v>0</v>
      </c>
      <c r="F21" s="94">
        <v>6.4020486555697823E-2</v>
      </c>
      <c r="G21" s="94">
        <v>0.27016885553470921</v>
      </c>
      <c r="H21" s="94">
        <v>0.2857142857142857</v>
      </c>
      <c r="I21" s="94">
        <v>0.48030495552731894</v>
      </c>
      <c r="J21" s="94">
        <v>0</v>
      </c>
      <c r="K21" s="94">
        <v>0.379110251450677</v>
      </c>
      <c r="L21" s="94">
        <v>0.10696266397578204</v>
      </c>
      <c r="M21" s="94">
        <v>0.19623233908948196</v>
      </c>
      <c r="N21" s="94">
        <v>0.11838006230529595</v>
      </c>
      <c r="O21" s="94">
        <v>0.15014577259475217</v>
      </c>
      <c r="P21" s="46"/>
      <c r="Q21" s="94">
        <v>9.2584466871434845E-2</v>
      </c>
      <c r="R21" s="47">
        <f t="shared" si="1"/>
        <v>-0.19848304394157834</v>
      </c>
      <c r="S21" s="48"/>
      <c r="T21" s="94">
        <v>0.37282020444978953</v>
      </c>
      <c r="U21" s="49">
        <f t="shared" si="2"/>
        <v>2.119456554419723</v>
      </c>
      <c r="V21" s="50"/>
      <c r="W21" s="94">
        <v>0.14178403755868543</v>
      </c>
      <c r="X21" s="49">
        <f t="shared" si="3"/>
        <v>-0.69709773794280838</v>
      </c>
      <c r="Y21" s="51"/>
      <c r="Z21" s="95">
        <v>0.15470737913486005</v>
      </c>
      <c r="AA21" s="52">
        <f t="shared" si="4"/>
        <v>-0.26432647818662147</v>
      </c>
      <c r="AB21" s="43"/>
      <c r="AC21" s="95">
        <v>0.17879805897723031</v>
      </c>
      <c r="AD21" s="52">
        <f t="shared" si="5"/>
        <v>-8.2943191674366146E-2</v>
      </c>
    </row>
    <row r="22" spans="1:30" ht="15" customHeight="1" x14ac:dyDescent="0.2">
      <c r="A22" s="11"/>
      <c r="B22" s="42" t="s">
        <v>107</v>
      </c>
      <c r="C22" s="43"/>
      <c r="D22" s="94">
        <v>0</v>
      </c>
      <c r="E22" s="94">
        <v>0.21865889212827988</v>
      </c>
      <c r="F22" s="94">
        <v>0.18055555555555555</v>
      </c>
      <c r="G22" s="94">
        <v>0.28282828282828282</v>
      </c>
      <c r="H22" s="94">
        <v>0.42123287671232879</v>
      </c>
      <c r="I22" s="94">
        <v>0</v>
      </c>
      <c r="J22" s="94">
        <v>0.34615384615384615</v>
      </c>
      <c r="K22" s="94">
        <v>0</v>
      </c>
      <c r="L22" s="94">
        <v>0.50438596491228072</v>
      </c>
      <c r="M22" s="94">
        <v>0.26303854875283444</v>
      </c>
      <c r="N22" s="94">
        <v>0</v>
      </c>
      <c r="O22" s="94">
        <v>0.18850987432675045</v>
      </c>
      <c r="P22" s="46"/>
      <c r="Q22" s="94">
        <v>0.28898678414096918</v>
      </c>
      <c r="R22" s="47">
        <f t="shared" si="1"/>
        <v>0</v>
      </c>
      <c r="S22" s="48"/>
      <c r="T22" s="94">
        <v>0.44312393887945672</v>
      </c>
      <c r="U22" s="49">
        <f t="shared" si="2"/>
        <v>19.937606112054333</v>
      </c>
      <c r="V22" s="50"/>
      <c r="W22" s="94">
        <v>0.58115942028985512</v>
      </c>
      <c r="X22" s="49">
        <f t="shared" si="3"/>
        <v>61.267080745341616</v>
      </c>
      <c r="Y22" s="51"/>
      <c r="Z22" s="95">
        <v>0.22144288577154309</v>
      </c>
      <c r="AA22" s="52">
        <f t="shared" si="4"/>
        <v>2.5689211756847028</v>
      </c>
      <c r="AB22" s="43"/>
      <c r="AC22" s="95">
        <v>0.35492379835873389</v>
      </c>
      <c r="AD22" s="52">
        <f t="shared" si="5"/>
        <v>15.356383044363547</v>
      </c>
    </row>
    <row r="23" spans="1:30" ht="15" customHeight="1" x14ac:dyDescent="0.2">
      <c r="A23" s="11"/>
      <c r="B23" s="42" t="s">
        <v>108</v>
      </c>
      <c r="C23" s="43"/>
      <c r="D23" s="94">
        <v>5.1960784313725493E-2</v>
      </c>
      <c r="E23" s="94">
        <v>0</v>
      </c>
      <c r="F23" s="94">
        <v>0</v>
      </c>
      <c r="G23" s="94">
        <v>0.36864406779661019</v>
      </c>
      <c r="H23" s="94">
        <v>0</v>
      </c>
      <c r="I23" s="94">
        <v>0.11450381679389313</v>
      </c>
      <c r="J23" s="94">
        <v>1.0819672131147542</v>
      </c>
      <c r="K23" s="94">
        <v>0.47499999999999998</v>
      </c>
      <c r="L23" s="94">
        <v>6.1538461538461542E-2</v>
      </c>
      <c r="M23" s="94">
        <v>0.12307692307692308</v>
      </c>
      <c r="N23" s="94">
        <v>4.7619047619047616E-2</v>
      </c>
      <c r="O23" s="94">
        <v>5.8095238095238096E-2</v>
      </c>
      <c r="P23" s="46"/>
      <c r="Q23" s="94">
        <v>2.6740665993945509E-2</v>
      </c>
      <c r="R23" s="47">
        <f t="shared" si="1"/>
        <v>-0.64888342912297636</v>
      </c>
      <c r="S23" s="48"/>
      <c r="T23" s="94">
        <v>0.30524642289348169</v>
      </c>
      <c r="U23" s="49">
        <f t="shared" si="2"/>
        <v>0.45579063226122041</v>
      </c>
      <c r="V23" s="50"/>
      <c r="W23" s="94">
        <v>0.19871794871794871</v>
      </c>
      <c r="X23" s="49">
        <f t="shared" si="3"/>
        <v>1.0061652784582718</v>
      </c>
      <c r="Y23" s="51"/>
      <c r="Z23" s="95">
        <v>7.7412116679132392E-2</v>
      </c>
      <c r="AA23" s="52">
        <f t="shared" si="4"/>
        <v>4.004140399615344</v>
      </c>
      <c r="AB23" s="43"/>
      <c r="AC23" s="95">
        <v>0.10255585918662595</v>
      </c>
      <c r="AD23" s="52">
        <f t="shared" si="5"/>
        <v>0.37419121932470589</v>
      </c>
    </row>
    <row r="24" spans="1:30" ht="15" customHeight="1" x14ac:dyDescent="0.2">
      <c r="A24" s="11"/>
      <c r="B24" s="42" t="s">
        <v>109</v>
      </c>
      <c r="C24" s="43"/>
      <c r="D24" s="94">
        <v>5.800653594771242E-2</v>
      </c>
      <c r="E24" s="94">
        <v>2.6155717761557177E-2</v>
      </c>
      <c r="F24" s="94">
        <v>0.10963455149501661</v>
      </c>
      <c r="G24" s="94">
        <v>0.18439108061749571</v>
      </c>
      <c r="H24" s="94">
        <v>0.12093023255813953</v>
      </c>
      <c r="I24" s="94">
        <v>0.1240976280508766</v>
      </c>
      <c r="J24" s="94">
        <v>5.3011026293469043E-2</v>
      </c>
      <c r="K24" s="94">
        <v>0.12040133779264214</v>
      </c>
      <c r="L24" s="94">
        <v>0.13836017569546119</v>
      </c>
      <c r="M24" s="94">
        <v>6.4257028112449793E-2</v>
      </c>
      <c r="N24" s="94">
        <v>0.2326086956521739</v>
      </c>
      <c r="O24" s="94">
        <v>0.11552535284892838</v>
      </c>
      <c r="P24" s="46"/>
      <c r="Q24" s="94">
        <v>7.1645185746777862E-2</v>
      </c>
      <c r="R24" s="47">
        <f t="shared" si="1"/>
        <v>-0.61318248901913663</v>
      </c>
      <c r="S24" s="48"/>
      <c r="T24" s="94">
        <v>0.13779128672745694</v>
      </c>
      <c r="U24" s="49">
        <f t="shared" si="2"/>
        <v>0.28404631387071233</v>
      </c>
      <c r="V24" s="50"/>
      <c r="W24" s="94">
        <v>9.465414830427285E-2</v>
      </c>
      <c r="X24" s="49">
        <f t="shared" si="3"/>
        <v>-0.51018572370864113</v>
      </c>
      <c r="Y24" s="51"/>
      <c r="Z24" s="95">
        <v>0.14633354964308889</v>
      </c>
      <c r="AA24" s="52">
        <f t="shared" si="4"/>
        <v>-2.5189126278161167E-2</v>
      </c>
      <c r="AB24" s="43"/>
      <c r="AC24" s="95">
        <v>0.1082000864304235</v>
      </c>
      <c r="AD24" s="52">
        <f t="shared" si="5"/>
        <v>-0.3194313829660701</v>
      </c>
    </row>
    <row r="25" spans="1:30" ht="15" customHeight="1" x14ac:dyDescent="0.2">
      <c r="A25" s="11"/>
      <c r="B25" s="42" t="s">
        <v>110</v>
      </c>
      <c r="C25" s="43"/>
      <c r="D25" s="94">
        <v>0</v>
      </c>
      <c r="E25" s="94">
        <v>3.6842105263157891E-2</v>
      </c>
      <c r="F25" s="94">
        <v>5.7103064066852366E-2</v>
      </c>
      <c r="G25" s="94">
        <v>0.13656387665198239</v>
      </c>
      <c r="H25" s="94">
        <v>4.9928673323823107E-2</v>
      </c>
      <c r="I25" s="94">
        <v>2.2117962466487937E-2</v>
      </c>
      <c r="J25" s="94">
        <v>1.49</v>
      </c>
      <c r="K25" s="94">
        <v>0</v>
      </c>
      <c r="L25" s="94">
        <v>0.15220293724966621</v>
      </c>
      <c r="M25" s="94">
        <v>9.8712446351931327E-2</v>
      </c>
      <c r="N25" s="94">
        <v>0.24229979466119098</v>
      </c>
      <c r="O25" s="94">
        <v>0</v>
      </c>
      <c r="P25" s="46"/>
      <c r="Q25" s="94">
        <v>4.606625258799172E-2</v>
      </c>
      <c r="R25" s="47">
        <f t="shared" si="1"/>
        <v>-0.63488229430258403</v>
      </c>
      <c r="S25" s="48"/>
      <c r="T25" s="94">
        <v>4.9283154121863799E-2</v>
      </c>
      <c r="U25" s="49">
        <f t="shared" si="2"/>
        <v>-0.92387238354980294</v>
      </c>
      <c r="V25" s="50"/>
      <c r="W25" s="94">
        <v>0.18213296398891968</v>
      </c>
      <c r="X25" s="49">
        <f t="shared" si="3"/>
        <v>1.8675971045554727</v>
      </c>
      <c r="Y25" s="51"/>
      <c r="Z25" s="95">
        <v>0.12284644194756554</v>
      </c>
      <c r="AA25" s="52">
        <f t="shared" si="4"/>
        <v>-0.26349674148532143</v>
      </c>
      <c r="AB25" s="43"/>
      <c r="AC25" s="95">
        <v>8.9951032573983389E-2</v>
      </c>
      <c r="AD25" s="52">
        <f t="shared" si="5"/>
        <v>-0.48417831786378773</v>
      </c>
    </row>
    <row r="26" spans="1:30" ht="15" customHeight="1" x14ac:dyDescent="0.2">
      <c r="A26" s="11"/>
      <c r="B26" s="42" t="s">
        <v>111</v>
      </c>
      <c r="C26" s="43"/>
      <c r="D26" s="94">
        <v>0.15734989648033126</v>
      </c>
      <c r="E26" s="94">
        <v>8.9940828402366862E-2</v>
      </c>
      <c r="F26" s="94">
        <v>0.19325657894736842</v>
      </c>
      <c r="G26" s="94">
        <v>0</v>
      </c>
      <c r="H26" s="94">
        <v>0.21013133208255161</v>
      </c>
      <c r="I26" s="94">
        <v>5.7610241820768134E-2</v>
      </c>
      <c r="J26" s="94">
        <v>0</v>
      </c>
      <c r="K26" s="94">
        <v>0</v>
      </c>
      <c r="L26" s="94">
        <v>0.10062402496099844</v>
      </c>
      <c r="M26" s="94">
        <v>1.0253317249698432E-2</v>
      </c>
      <c r="N26" s="94">
        <v>2.6777875329236173E-2</v>
      </c>
      <c r="O26" s="94">
        <v>0.12727272727272726</v>
      </c>
      <c r="P26" s="46"/>
      <c r="Q26" s="94">
        <v>0.15212264150943397</v>
      </c>
      <c r="R26" s="47">
        <f t="shared" si="1"/>
        <v>1.0069191861786773</v>
      </c>
      <c r="S26" s="48"/>
      <c r="T26" s="94">
        <v>6.8756679729248302E-2</v>
      </c>
      <c r="U26" s="49">
        <f t="shared" si="2"/>
        <v>-0.29047426310812352</v>
      </c>
      <c r="V26" s="50"/>
      <c r="W26" s="94">
        <v>3.7326388888888888E-2</v>
      </c>
      <c r="X26" s="49">
        <f t="shared" si="3"/>
        <v>-0.20370370370370372</v>
      </c>
      <c r="Y26" s="51"/>
      <c r="Z26" s="95">
        <v>3.5248041775456922E-2</v>
      </c>
      <c r="AA26" s="52">
        <f t="shared" si="4"/>
        <v>-0.28761852411708111</v>
      </c>
      <c r="AB26" s="43"/>
      <c r="AC26" s="95">
        <v>6.4985451018428717E-2</v>
      </c>
      <c r="AD26" s="52">
        <f t="shared" si="5"/>
        <v>-3.1046526294728816E-2</v>
      </c>
    </row>
    <row r="27" spans="1:30" ht="15" customHeight="1" x14ac:dyDescent="0.2">
      <c r="A27" s="11"/>
      <c r="B27" s="42" t="s">
        <v>112</v>
      </c>
      <c r="C27" s="43"/>
      <c r="D27" s="94">
        <v>0</v>
      </c>
      <c r="E27" s="94">
        <v>0.12868852459016394</v>
      </c>
      <c r="F27" s="94">
        <v>3.889304412864622E-2</v>
      </c>
      <c r="G27" s="94">
        <v>0.13957934990439771</v>
      </c>
      <c r="H27" s="94">
        <v>0.14761904761904762</v>
      </c>
      <c r="I27" s="94">
        <v>0.1424</v>
      </c>
      <c r="J27" s="94">
        <v>6.7149440421329823E-2</v>
      </c>
      <c r="K27" s="94">
        <v>0.13400464756003097</v>
      </c>
      <c r="L27" s="94">
        <v>1.2875536480686695E-2</v>
      </c>
      <c r="M27" s="94">
        <v>0.24833029751062538</v>
      </c>
      <c r="N27" s="94">
        <v>0.16648291069459759</v>
      </c>
      <c r="O27" s="94">
        <v>0.28030303030303028</v>
      </c>
      <c r="P27" s="46"/>
      <c r="Q27" s="94">
        <v>5.8007216208714962E-2</v>
      </c>
      <c r="R27" s="47">
        <f t="shared" si="1"/>
        <v>-0.72583381773050759</v>
      </c>
      <c r="S27" s="48"/>
      <c r="T27" s="94">
        <v>0.14324746291959406</v>
      </c>
      <c r="U27" s="49">
        <f t="shared" si="2"/>
        <v>0.79059328649492566</v>
      </c>
      <c r="V27" s="50"/>
      <c r="W27" s="94">
        <v>6.3970902866923404E-2</v>
      </c>
      <c r="X27" s="49">
        <f t="shared" si="3"/>
        <v>-0.16998254869531049</v>
      </c>
      <c r="Y27" s="51"/>
      <c r="Z27" s="95">
        <v>0.23267781657783496</v>
      </c>
      <c r="AA27" s="52">
        <f t="shared" si="4"/>
        <v>0.69567510561675938</v>
      </c>
      <c r="AB27" s="43"/>
      <c r="AC27" s="95">
        <v>0.13310688886530092</v>
      </c>
      <c r="AD27" s="52">
        <f t="shared" si="5"/>
        <v>8.6326121638870434E-2</v>
      </c>
    </row>
    <row r="28" spans="1:30" ht="15" customHeight="1" x14ac:dyDescent="0.2">
      <c r="A28" s="11"/>
      <c r="B28" s="42" t="s">
        <v>113</v>
      </c>
      <c r="C28" s="43"/>
      <c r="D28" s="94">
        <v>0</v>
      </c>
      <c r="E28" s="94">
        <v>0.13344316309719934</v>
      </c>
      <c r="F28" s="94">
        <v>0.10136765888978279</v>
      </c>
      <c r="G28" s="94">
        <v>5.243243243243243</v>
      </c>
      <c r="H28" s="94">
        <v>2.6966292134831461E-2</v>
      </c>
      <c r="I28" s="94">
        <v>0.30637488106565175</v>
      </c>
      <c r="J28" s="94">
        <v>7.3257891602144132E-2</v>
      </c>
      <c r="K28" s="94">
        <v>0.15531335149863759</v>
      </c>
      <c r="L28" s="94">
        <v>7.9769341662662183E-2</v>
      </c>
      <c r="M28" s="94">
        <v>0.18648473034437946</v>
      </c>
      <c r="N28" s="94">
        <v>0.1994645247657296</v>
      </c>
      <c r="O28" s="94">
        <v>0.27622641509433965</v>
      </c>
      <c r="P28" s="46"/>
      <c r="Q28" s="94">
        <v>8.6956521739130432E-2</v>
      </c>
      <c r="R28" s="47">
        <f t="shared" si="1"/>
        <v>-0.67831864798497765</v>
      </c>
      <c r="S28" s="48"/>
      <c r="T28" s="94">
        <v>0.22781675608749485</v>
      </c>
      <c r="U28" s="49">
        <f t="shared" si="2"/>
        <v>0.65327582498706649</v>
      </c>
      <c r="V28" s="50"/>
      <c r="W28" s="94">
        <v>9.4630734416786669E-2</v>
      </c>
      <c r="X28" s="49">
        <f t="shared" si="3"/>
        <v>-0.44868097941118734</v>
      </c>
      <c r="Y28" s="51"/>
      <c r="Z28" s="95">
        <v>0.22209914151204652</v>
      </c>
      <c r="AA28" s="52">
        <f t="shared" si="4"/>
        <v>0.74152180441207682</v>
      </c>
      <c r="AB28" s="43"/>
      <c r="AC28" s="95">
        <v>0.14795523333567959</v>
      </c>
      <c r="AD28" s="52">
        <f t="shared" si="5"/>
        <v>-0.11368038656355295</v>
      </c>
    </row>
    <row r="29" spans="1:30" ht="15" customHeight="1" x14ac:dyDescent="0.2">
      <c r="A29" s="11"/>
      <c r="B29" s="42" t="s">
        <v>114</v>
      </c>
      <c r="C29" s="43"/>
      <c r="D29" s="94">
        <v>0</v>
      </c>
      <c r="E29" s="94">
        <v>0</v>
      </c>
      <c r="F29" s="94">
        <v>2.3874118285404231E-2</v>
      </c>
      <c r="G29" s="94">
        <v>0</v>
      </c>
      <c r="H29" s="94">
        <v>0</v>
      </c>
      <c r="I29" s="94">
        <v>0.45980707395498394</v>
      </c>
      <c r="J29" s="94">
        <v>0</v>
      </c>
      <c r="K29" s="94">
        <v>0</v>
      </c>
      <c r="L29" s="94">
        <v>0</v>
      </c>
      <c r="M29" s="94">
        <v>0.37823834196891193</v>
      </c>
      <c r="N29" s="94">
        <v>0.15789473684210525</v>
      </c>
      <c r="O29" s="94">
        <v>9.0775988286969256E-2</v>
      </c>
      <c r="P29" s="46"/>
      <c r="Q29" s="94">
        <v>1.2524907486478793E-2</v>
      </c>
      <c r="R29" s="47">
        <f t="shared" si="1"/>
        <v>-0.77227440933674918</v>
      </c>
      <c r="S29" s="48"/>
      <c r="T29" s="94">
        <v>0.21012658227848102</v>
      </c>
      <c r="U29" s="49">
        <f t="shared" si="2"/>
        <v>-0.23885478350627476</v>
      </c>
      <c r="V29" s="50"/>
      <c r="W29" s="94">
        <v>0</v>
      </c>
      <c r="X29" s="49">
        <f t="shared" si="3"/>
        <v>-1</v>
      </c>
      <c r="Y29" s="51"/>
      <c r="Z29" s="95">
        <v>0.15604026845637584</v>
      </c>
      <c r="AA29" s="52">
        <f t="shared" si="4"/>
        <v>1.9317057217608915</v>
      </c>
      <c r="AB29" s="43"/>
      <c r="AC29" s="95">
        <v>5.3198433420365537E-2</v>
      </c>
      <c r="AD29" s="52">
        <f t="shared" si="5"/>
        <v>-0.55120896061329927</v>
      </c>
    </row>
    <row r="30" spans="1:30" ht="15" customHeight="1" x14ac:dyDescent="0.2">
      <c r="A30" s="11"/>
      <c r="B30" s="42" t="s">
        <v>115</v>
      </c>
      <c r="C30" s="43"/>
      <c r="D30" s="94">
        <v>0</v>
      </c>
      <c r="E30" s="94">
        <v>0.1064991807755325</v>
      </c>
      <c r="F30" s="94">
        <v>2.6666666666666668E-2</v>
      </c>
      <c r="G30" s="94">
        <v>0</v>
      </c>
      <c r="H30" s="94">
        <v>3.4482758620689655E-2</v>
      </c>
      <c r="I30" s="94">
        <v>0.14571657325860687</v>
      </c>
      <c r="J30" s="94">
        <v>0.41678520625889048</v>
      </c>
      <c r="K30" s="94">
        <v>0.23250388802488337</v>
      </c>
      <c r="L30" s="94">
        <v>0.21594982078853048</v>
      </c>
      <c r="M30" s="94">
        <v>0.40213523131672596</v>
      </c>
      <c r="N30" s="94">
        <v>0.10043103448275863</v>
      </c>
      <c r="O30" s="94">
        <v>0.12964426877470356</v>
      </c>
      <c r="P30" s="46"/>
      <c r="Q30" s="94">
        <v>8.7478559176672382E-2</v>
      </c>
      <c r="R30" s="47">
        <f t="shared" si="1"/>
        <v>-0.23645881874696362</v>
      </c>
      <c r="S30" s="48"/>
      <c r="T30" s="94">
        <v>5.9676519799219188E-2</v>
      </c>
      <c r="U30" s="49">
        <f t="shared" si="2"/>
        <v>-0.70244394559946111</v>
      </c>
      <c r="V30" s="50"/>
      <c r="W30" s="94">
        <v>0.26827697262479872</v>
      </c>
      <c r="X30" s="49">
        <f t="shared" si="3"/>
        <v>2.2146982064523293</v>
      </c>
      <c r="Y30" s="51"/>
      <c r="Z30" s="95">
        <v>0.15022908126356402</v>
      </c>
      <c r="AA30" s="52">
        <f t="shared" si="4"/>
        <v>1.7669971152729773</v>
      </c>
      <c r="AB30" s="43"/>
      <c r="AC30" s="95">
        <v>0.13586701521549702</v>
      </c>
      <c r="AD30" s="52">
        <f t="shared" si="5"/>
        <v>0.40338473059371527</v>
      </c>
    </row>
    <row r="31" spans="1:30" ht="15" customHeight="1" x14ac:dyDescent="0.2">
      <c r="A31" s="11"/>
      <c r="B31" s="42" t="s">
        <v>116</v>
      </c>
      <c r="C31" s="43"/>
      <c r="D31" s="94">
        <v>0.15769944341372913</v>
      </c>
      <c r="E31" s="94">
        <v>6.4683053040103496E-3</v>
      </c>
      <c r="F31" s="94">
        <v>0.29043183742591022</v>
      </c>
      <c r="G31" s="94">
        <v>7.0821529745042494E-2</v>
      </c>
      <c r="H31" s="94">
        <v>0.11758893280632411</v>
      </c>
      <c r="I31" s="94">
        <v>5.1750380517503802E-2</v>
      </c>
      <c r="J31" s="94">
        <v>9.8933074684772068E-2</v>
      </c>
      <c r="K31" s="94">
        <v>1.8857142857142857E-2</v>
      </c>
      <c r="L31" s="94">
        <v>0</v>
      </c>
      <c r="M31" s="94">
        <v>0.15611814345991562</v>
      </c>
      <c r="N31" s="94">
        <v>0</v>
      </c>
      <c r="O31" s="94">
        <v>0.25222024866785081</v>
      </c>
      <c r="P31" s="46"/>
      <c r="Q31" s="94">
        <v>0.13745072273324574</v>
      </c>
      <c r="R31" s="47">
        <f t="shared" si="1"/>
        <v>-1.303434109593582E-2</v>
      </c>
      <c r="S31" s="48"/>
      <c r="T31" s="94">
        <v>8.803165182987141E-2</v>
      </c>
      <c r="U31" s="49">
        <f t="shared" si="2"/>
        <v>-0.76791655426670258</v>
      </c>
      <c r="V31" s="50"/>
      <c r="W31" s="94">
        <v>3.643724696356275E-2</v>
      </c>
      <c r="X31" s="49">
        <f t="shared" si="3"/>
        <v>-0.81670681084405272</v>
      </c>
      <c r="Y31" s="51"/>
      <c r="Z31" s="95">
        <v>0.14336789417232748</v>
      </c>
      <c r="AA31" s="52">
        <f t="shared" si="4"/>
        <v>0.52031301681136566</v>
      </c>
      <c r="AB31" s="43"/>
      <c r="AC31" s="95">
        <v>0.10033254927406927</v>
      </c>
      <c r="AD31" s="52">
        <f t="shared" si="5"/>
        <v>-0.42083078517515193</v>
      </c>
    </row>
    <row r="32" spans="1:30" s="21" customFormat="1" ht="15" customHeight="1" x14ac:dyDescent="0.2">
      <c r="A32" s="53"/>
      <c r="B32" s="42" t="s">
        <v>117</v>
      </c>
      <c r="C32" s="55"/>
      <c r="D32" s="94">
        <v>0</v>
      </c>
      <c r="E32" s="94">
        <v>0.15047021943573669</v>
      </c>
      <c r="F32" s="94">
        <v>1.9679786524349565E-2</v>
      </c>
      <c r="G32" s="94">
        <v>0.13520408163265307</v>
      </c>
      <c r="H32" s="94">
        <v>0.11653543307086614</v>
      </c>
      <c r="I32" s="94">
        <v>0.12410329985652797</v>
      </c>
      <c r="J32" s="94">
        <v>6.7051189617880314E-2</v>
      </c>
      <c r="K32" s="94">
        <v>8.8811995386389855E-2</v>
      </c>
      <c r="L32" s="94">
        <v>4.5616113744075829E-2</v>
      </c>
      <c r="M32" s="94">
        <v>0.11361310133060389</v>
      </c>
      <c r="N32" s="94">
        <v>1.3370865587614356E-2</v>
      </c>
      <c r="O32" s="94">
        <v>0.22863741339491916</v>
      </c>
      <c r="P32" s="58"/>
      <c r="Q32" s="94">
        <v>2.7386741745584847E-2</v>
      </c>
      <c r="R32" s="47">
        <f t="shared" si="1"/>
        <v>-0.56806579750861064</v>
      </c>
      <c r="S32" s="60"/>
      <c r="T32" s="94">
        <v>0.12391573729863693</v>
      </c>
      <c r="U32" s="49">
        <f t="shared" si="2"/>
        <v>-0.1571801214084928</v>
      </c>
      <c r="V32" s="50"/>
      <c r="W32" s="94">
        <v>6.2658548959918819E-2</v>
      </c>
      <c r="X32" s="49">
        <f t="shared" si="3"/>
        <v>-0.453527940856708</v>
      </c>
      <c r="Y32" s="51"/>
      <c r="Z32" s="95">
        <v>0.10049019607843138</v>
      </c>
      <c r="AA32" s="52">
        <f t="shared" si="4"/>
        <v>0.34536274509803921</v>
      </c>
      <c r="AB32" s="43"/>
      <c r="AC32" s="95">
        <v>7.2558002068863606E-2</v>
      </c>
      <c r="AD32" s="52">
        <f t="shared" si="5"/>
        <v>-0.22014209404279539</v>
      </c>
    </row>
    <row r="33" spans="1:30" s="21" customFormat="1" ht="15" customHeight="1" x14ac:dyDescent="0.2">
      <c r="A33" s="53"/>
      <c r="B33" s="42" t="s">
        <v>118</v>
      </c>
      <c r="C33" s="55"/>
      <c r="D33" s="94">
        <v>0</v>
      </c>
      <c r="E33" s="94">
        <v>0.16927453769559034</v>
      </c>
      <c r="F33" s="94">
        <v>7.6003415883859948E-2</v>
      </c>
      <c r="G33" s="94">
        <v>0</v>
      </c>
      <c r="H33" s="94">
        <v>0</v>
      </c>
      <c r="I33" s="94">
        <v>0.53303964757709255</v>
      </c>
      <c r="J33" s="94">
        <v>0.28679245283018867</v>
      </c>
      <c r="K33" s="94">
        <v>0.16263440860215053</v>
      </c>
      <c r="L33" s="94">
        <v>9.5549738219895292E-2</v>
      </c>
      <c r="M33" s="94">
        <v>1.24</v>
      </c>
      <c r="N33" s="94">
        <v>0</v>
      </c>
      <c r="O33" s="94">
        <v>0.10874848116646416</v>
      </c>
      <c r="P33" s="58"/>
      <c r="Q33" s="94">
        <v>7.1526822558459421E-2</v>
      </c>
      <c r="R33" s="47">
        <f t="shared" si="1"/>
        <v>0</v>
      </c>
      <c r="S33" s="60"/>
      <c r="T33" s="94">
        <v>9.65682362330407E-2</v>
      </c>
      <c r="U33" s="49">
        <f t="shared" si="2"/>
        <v>-0.49879725279048592</v>
      </c>
      <c r="V33" s="50"/>
      <c r="W33" s="94">
        <v>0.15228426395939088</v>
      </c>
      <c r="X33" s="49">
        <f t="shared" si="3"/>
        <v>0.90979445785137747</v>
      </c>
      <c r="Y33" s="51"/>
      <c r="Z33" s="95">
        <v>0.2032293986636971</v>
      </c>
      <c r="AA33" s="52">
        <f t="shared" si="4"/>
        <v>6.4899271107511645</v>
      </c>
      <c r="AB33" s="43"/>
      <c r="AC33" s="95">
        <v>0.12470892626131953</v>
      </c>
      <c r="AD33" s="52">
        <f t="shared" si="5"/>
        <v>0.69290338512654581</v>
      </c>
    </row>
    <row r="34" spans="1:30" ht="15" customHeight="1" x14ac:dyDescent="0.2">
      <c r="A34" s="11"/>
      <c r="B34" s="42" t="s">
        <v>119</v>
      </c>
      <c r="C34" s="43"/>
      <c r="D34" s="94">
        <v>0</v>
      </c>
      <c r="E34" s="94">
        <v>3.1020408163265307E-2</v>
      </c>
      <c r="F34" s="94">
        <v>8.0414405525407004E-2</v>
      </c>
      <c r="G34" s="94">
        <v>0.12903225806451613</v>
      </c>
      <c r="H34" s="94">
        <v>0.29645093945720252</v>
      </c>
      <c r="I34" s="94">
        <v>0.21139101861993428</v>
      </c>
      <c r="J34" s="94">
        <v>2.8957528957528959E-2</v>
      </c>
      <c r="K34" s="94">
        <v>0.21919096895578552</v>
      </c>
      <c r="L34" s="94">
        <v>4.9685893774985723E-2</v>
      </c>
      <c r="M34" s="94">
        <v>0.2597864768683274</v>
      </c>
      <c r="N34" s="94">
        <v>0.56666666666666665</v>
      </c>
      <c r="O34" s="94">
        <v>8.930232558139535E-2</v>
      </c>
      <c r="P34" s="46"/>
      <c r="Q34" s="94">
        <v>5.7708871662360037E-2</v>
      </c>
      <c r="R34" s="47">
        <f t="shared" si="1"/>
        <v>-0.36271734068551686</v>
      </c>
      <c r="S34" s="48"/>
      <c r="T34" s="94">
        <v>0.19421140939597314</v>
      </c>
      <c r="U34" s="49">
        <f t="shared" si="2"/>
        <v>8.9450188443476852E-2</v>
      </c>
      <c r="V34" s="50"/>
      <c r="W34" s="94">
        <v>9.0909090909090912E-2</v>
      </c>
      <c r="X34" s="49">
        <f t="shared" si="3"/>
        <v>-8.6524408067816361E-2</v>
      </c>
      <c r="Y34" s="51"/>
      <c r="Z34" s="95">
        <v>0.20138518913159298</v>
      </c>
      <c r="AA34" s="52">
        <f t="shared" si="4"/>
        <v>-0.19585775173148645</v>
      </c>
      <c r="AB34" s="43"/>
      <c r="AC34" s="95">
        <v>0.12006210108676901</v>
      </c>
      <c r="AD34" s="52">
        <f t="shared" si="5"/>
        <v>-0.15666885259986207</v>
      </c>
    </row>
    <row r="35" spans="1:30" s="21" customFormat="1" ht="15" customHeight="1" thickBot="1" x14ac:dyDescent="0.25">
      <c r="A35" s="53"/>
      <c r="B35" s="42" t="s">
        <v>120</v>
      </c>
      <c r="C35" s="55"/>
      <c r="D35" s="94">
        <v>0</v>
      </c>
      <c r="E35" s="94">
        <v>0.83122362869198307</v>
      </c>
      <c r="F35" s="94">
        <v>7.1315372424722662E-2</v>
      </c>
      <c r="G35" s="94">
        <v>0</v>
      </c>
      <c r="H35" s="94">
        <v>0</v>
      </c>
      <c r="I35" s="94">
        <v>0.14672686230248308</v>
      </c>
      <c r="J35" s="94">
        <v>1.4194464158977998E-2</v>
      </c>
      <c r="K35" s="94">
        <v>0.10714285714285714</v>
      </c>
      <c r="L35" s="94">
        <v>0.11251125112511251</v>
      </c>
      <c r="M35" s="94">
        <v>6.789413118527042E-2</v>
      </c>
      <c r="N35" s="94">
        <v>0.22991689750692521</v>
      </c>
      <c r="O35" s="94">
        <v>0.16007194244604317</v>
      </c>
      <c r="P35" s="58"/>
      <c r="Q35" s="94">
        <v>9.8639455782312924E-2</v>
      </c>
      <c r="R35" s="47">
        <f t="shared" si="1"/>
        <v>-0.46570294784580502</v>
      </c>
      <c r="S35" s="60"/>
      <c r="T35" s="94">
        <v>9.9509803921568621E-2</v>
      </c>
      <c r="U35" s="49">
        <f t="shared" si="2"/>
        <v>-0.16189884737678861</v>
      </c>
      <c r="V35" s="50"/>
      <c r="W35" s="94">
        <v>4.7905577412635965E-2</v>
      </c>
      <c r="X35" s="49">
        <f t="shared" si="3"/>
        <v>-0.66146725295070585</v>
      </c>
      <c r="Y35" s="51"/>
      <c r="Z35" s="95">
        <v>0.14909359970403255</v>
      </c>
      <c r="AA35" s="52">
        <f t="shared" si="4"/>
        <v>0.22521272660007385</v>
      </c>
      <c r="AB35" s="43"/>
      <c r="AC35" s="95">
        <v>9.2348284960422161E-2</v>
      </c>
      <c r="AD35" s="52">
        <f t="shared" si="5"/>
        <v>-0.32675386556458041</v>
      </c>
    </row>
    <row r="36" spans="1:30" s="21" customFormat="1" ht="15" hidden="1" customHeight="1" outlineLevel="1" thickBot="1" x14ac:dyDescent="0.25">
      <c r="A36" s="53"/>
      <c r="B36" s="42" t="s">
        <v>121</v>
      </c>
      <c r="C36" s="55"/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58"/>
      <c r="Q36" s="94">
        <v>0</v>
      </c>
      <c r="R36" s="82" t="s">
        <v>122</v>
      </c>
      <c r="S36" s="60"/>
      <c r="T36" s="94">
        <v>0</v>
      </c>
      <c r="U36" s="82" t="s">
        <v>122</v>
      </c>
      <c r="V36" s="50"/>
      <c r="W36" s="94">
        <v>0</v>
      </c>
      <c r="X36" s="82" t="s">
        <v>122</v>
      </c>
      <c r="Y36" s="51"/>
      <c r="Z36" s="95">
        <v>0</v>
      </c>
      <c r="AA36" s="68" t="s">
        <v>122</v>
      </c>
      <c r="AB36" s="43"/>
      <c r="AC36" s="95">
        <v>0</v>
      </c>
      <c r="AD36" s="68" t="s">
        <v>122</v>
      </c>
    </row>
    <row r="37" spans="1:30" ht="15" customHeight="1" collapsed="1" x14ac:dyDescent="0.2">
      <c r="B37" s="69" t="s">
        <v>78</v>
      </c>
      <c r="C37" s="43"/>
      <c r="D37" s="75">
        <v>0.10601143563591407</v>
      </c>
      <c r="E37" s="75">
        <v>0.11671644577188725</v>
      </c>
      <c r="F37" s="75">
        <v>9.2700600919052675E-2</v>
      </c>
      <c r="G37" s="75">
        <v>0.1380910180889329</v>
      </c>
      <c r="H37" s="75">
        <v>0.11776681898384835</v>
      </c>
      <c r="I37" s="75">
        <v>0.13877463318804101</v>
      </c>
      <c r="J37" s="75">
        <v>9.2682926829268292E-2</v>
      </c>
      <c r="K37" s="75">
        <v>0.11057472221066211</v>
      </c>
      <c r="L37" s="75">
        <v>0.13571695994009733</v>
      </c>
      <c r="M37" s="75">
        <v>0.17066981668635428</v>
      </c>
      <c r="N37" s="75">
        <v>0.11738746690203</v>
      </c>
      <c r="O37" s="75">
        <v>0.15240042205222895</v>
      </c>
      <c r="P37" s="72"/>
      <c r="Q37" s="75">
        <v>0.1016781836130306</v>
      </c>
      <c r="R37" s="73">
        <f>IFERROR(Q37/Q73-1,0)</f>
        <v>-6.1007034947951788E-2</v>
      </c>
      <c r="S37" s="74"/>
      <c r="T37" s="75">
        <v>0.13231073323946713</v>
      </c>
      <c r="U37" s="75">
        <f>IFERROR(T37/T73-1,0)</f>
        <v>-0.13212972519937272</v>
      </c>
      <c r="V37" s="50"/>
      <c r="W37" s="75">
        <v>0.11428434977792636</v>
      </c>
      <c r="X37" s="75">
        <f>IFERROR(W37/W73-1,0)</f>
        <v>-9.832370833291959E-2</v>
      </c>
      <c r="Y37" s="76"/>
      <c r="Z37" s="77">
        <v>0.14535639798797695</v>
      </c>
      <c r="AA37" s="77">
        <f>IFERROR(Z37/Z73-1,0)</f>
        <v>0.25117488286881495</v>
      </c>
      <c r="AB37" s="43"/>
      <c r="AC37" s="77">
        <v>0.12282810890586807</v>
      </c>
      <c r="AD37" s="77">
        <f>IFERROR(AC37/AC73-1,0)</f>
        <v>-1.7003672778541756E-2</v>
      </c>
    </row>
    <row r="38" spans="1:30" s="84" customFormat="1" ht="15" customHeight="1" x14ac:dyDescent="0.2">
      <c r="A38" s="83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  <c r="S38" s="86"/>
      <c r="T38" s="85"/>
      <c r="U38" s="86"/>
      <c r="W38" s="85"/>
      <c r="X38" s="86"/>
      <c r="Y38" s="86"/>
      <c r="Z38" s="85"/>
      <c r="AA38" s="86"/>
      <c r="AC38" s="85"/>
      <c r="AD38" s="86"/>
    </row>
    <row r="39" spans="1:30" ht="24.95" customHeight="1" x14ac:dyDescent="0.2"/>
    <row r="40" spans="1:30" ht="15" customHeight="1" x14ac:dyDescent="0.2">
      <c r="A40" s="31">
        <v>2021</v>
      </c>
      <c r="B40" s="34" t="s">
        <v>11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37" t="s">
        <v>79</v>
      </c>
      <c r="R40" s="37"/>
      <c r="S40" s="36"/>
      <c r="T40" s="37" t="s">
        <v>80</v>
      </c>
      <c r="U40" s="37"/>
      <c r="W40" s="37" t="s">
        <v>81</v>
      </c>
      <c r="X40" s="37"/>
      <c r="Y40" s="36"/>
      <c r="Z40" s="37" t="s">
        <v>82</v>
      </c>
      <c r="AA40" s="37"/>
      <c r="AC40" s="37" t="s">
        <v>83</v>
      </c>
      <c r="AD40" s="37"/>
    </row>
    <row r="41" spans="1:30" ht="15" hidden="1" customHeight="1" outlineLevel="1" x14ac:dyDescent="0.2">
      <c r="B41" s="38" t="s">
        <v>90</v>
      </c>
      <c r="D41" s="39">
        <v>44197</v>
      </c>
      <c r="E41" s="39">
        <f>EOMONTH(D41,0)+1</f>
        <v>44228</v>
      </c>
      <c r="F41" s="39">
        <f t="shared" ref="F41:O41" si="6">EOMONTH(E41,0)+1</f>
        <v>44256</v>
      </c>
      <c r="G41" s="39">
        <f t="shared" si="6"/>
        <v>44287</v>
      </c>
      <c r="H41" s="39">
        <f t="shared" si="6"/>
        <v>44317</v>
      </c>
      <c r="I41" s="39">
        <f t="shared" si="6"/>
        <v>44348</v>
      </c>
      <c r="J41" s="39">
        <f t="shared" si="6"/>
        <v>44378</v>
      </c>
      <c r="K41" s="39">
        <f t="shared" si="6"/>
        <v>44409</v>
      </c>
      <c r="L41" s="39">
        <f t="shared" si="6"/>
        <v>44440</v>
      </c>
      <c r="M41" s="39">
        <f t="shared" si="6"/>
        <v>44470</v>
      </c>
      <c r="N41" s="39">
        <f t="shared" si="6"/>
        <v>44501</v>
      </c>
      <c r="O41" s="39">
        <f t="shared" si="6"/>
        <v>44531</v>
      </c>
      <c r="P41" s="40"/>
      <c r="Q41" s="39" t="s">
        <v>53</v>
      </c>
      <c r="R41" s="39" t="s">
        <v>76</v>
      </c>
      <c r="S41" s="41"/>
      <c r="T41" s="39" t="s">
        <v>53</v>
      </c>
      <c r="U41" s="39" t="s">
        <v>76</v>
      </c>
      <c r="W41" s="39" t="s">
        <v>53</v>
      </c>
      <c r="X41" s="39" t="s">
        <v>76</v>
      </c>
      <c r="Y41" s="41"/>
      <c r="Z41" s="39" t="s">
        <v>53</v>
      </c>
      <c r="AA41" s="39" t="s">
        <v>76</v>
      </c>
      <c r="AC41" s="39" t="s">
        <v>53</v>
      </c>
      <c r="AD41" s="39" t="s">
        <v>76</v>
      </c>
    </row>
    <row r="42" spans="1:30" ht="15" hidden="1" customHeight="1" outlineLevel="1" x14ac:dyDescent="0.2">
      <c r="A42" s="11"/>
      <c r="B42" s="42" t="s">
        <v>91</v>
      </c>
      <c r="C42" s="43"/>
      <c r="D42" s="94">
        <v>0</v>
      </c>
      <c r="E42" s="94">
        <v>3.1948881789137379E-2</v>
      </c>
      <c r="F42" s="94">
        <v>4.5039164490861622E-2</v>
      </c>
      <c r="G42" s="94">
        <v>0.14255983350676379</v>
      </c>
      <c r="H42" s="94">
        <v>4.0705563093622792E-3</v>
      </c>
      <c r="I42" s="94">
        <v>0.34551495016611294</v>
      </c>
      <c r="J42" s="94">
        <v>0.16067415730337078</v>
      </c>
      <c r="K42" s="94">
        <v>3.8910505836575876E-2</v>
      </c>
      <c r="L42" s="94">
        <v>0.18340026773761714</v>
      </c>
      <c r="M42" s="94">
        <v>0.18981972428419935</v>
      </c>
      <c r="N42" s="94">
        <v>0.12117576484703059</v>
      </c>
      <c r="O42" s="94">
        <v>8.4233261339092869E-2</v>
      </c>
      <c r="P42" s="46"/>
      <c r="Q42" s="94">
        <v>3.7269681742043551E-2</v>
      </c>
      <c r="R42" s="47">
        <f>IFERROR(Q42/Q77-1,0)</f>
        <v>0</v>
      </c>
      <c r="S42" s="48"/>
      <c r="T42" s="94">
        <v>0.17377931564782775</v>
      </c>
      <c r="U42" s="47">
        <f>IFERROR(T42/T77-1,0)</f>
        <v>0</v>
      </c>
      <c r="V42" s="50"/>
      <c r="W42" s="94">
        <v>0.1200750469043152</v>
      </c>
      <c r="X42" s="47">
        <f>IFERROR(W42/W77-1,0)</f>
        <v>17.814836195699236</v>
      </c>
      <c r="Y42" s="51"/>
      <c r="Z42" s="94">
        <v>0.1245311327831958</v>
      </c>
      <c r="AA42" s="47">
        <f>IFERROR(Z42/Z77-1,0)</f>
        <v>0</v>
      </c>
      <c r="AB42" s="50"/>
      <c r="AC42" s="94">
        <v>0.11662232901398781</v>
      </c>
      <c r="AD42" s="47">
        <f>IFERROR(AC42/AC77-1,0)</f>
        <v>107.099928047581</v>
      </c>
    </row>
    <row r="43" spans="1:30" ht="15" hidden="1" customHeight="1" outlineLevel="1" x14ac:dyDescent="0.2">
      <c r="A43" s="11"/>
      <c r="B43" s="42" t="s">
        <v>92</v>
      </c>
      <c r="C43" s="43"/>
      <c r="D43" s="94">
        <v>0</v>
      </c>
      <c r="E43" s="94">
        <v>0.22147651006711411</v>
      </c>
      <c r="F43" s="94">
        <v>4.7665847665847666E-2</v>
      </c>
      <c r="G43" s="94">
        <v>0.60434782608695647</v>
      </c>
      <c r="H43" s="94">
        <v>0.11446740858505565</v>
      </c>
      <c r="I43" s="94">
        <v>9.8825831702544026E-2</v>
      </c>
      <c r="J43" s="94">
        <v>9.1259640102827763E-2</v>
      </c>
      <c r="K43" s="94">
        <v>0.39473684210526316</v>
      </c>
      <c r="L43" s="94">
        <v>0.31861198738170349</v>
      </c>
      <c r="M43" s="94">
        <v>9.9297893681043123E-2</v>
      </c>
      <c r="N43" s="94">
        <v>0.18975903614457831</v>
      </c>
      <c r="O43" s="94">
        <v>0.11100658513640639</v>
      </c>
      <c r="P43" s="46"/>
      <c r="Q43" s="94">
        <v>5.6795131845841784E-2</v>
      </c>
      <c r="R43" s="47">
        <f t="shared" ref="R43:R71" si="7">IFERROR(Q43/Q78-1,0)</f>
        <v>0</v>
      </c>
      <c r="S43" s="48"/>
      <c r="T43" s="94">
        <v>0.15298804780876493</v>
      </c>
      <c r="U43" s="47">
        <f t="shared" ref="U43:U71" si="8">IFERROR(T43/T78-1,0)</f>
        <v>0</v>
      </c>
      <c r="V43" s="50"/>
      <c r="W43" s="94">
        <v>0.19862068965517241</v>
      </c>
      <c r="X43" s="47">
        <f t="shared" ref="X43:X71" si="9">IFERROR(W43/W78-1,0)</f>
        <v>0</v>
      </c>
      <c r="Y43" s="51"/>
      <c r="Z43" s="94">
        <v>0.13285340314136126</v>
      </c>
      <c r="AA43" s="47">
        <f t="shared" ref="AA43:AA71" si="10">IFERROR(Z43/Z78-1,0)</f>
        <v>14.260024988100907</v>
      </c>
      <c r="AB43" s="50"/>
      <c r="AC43" s="94">
        <v>0.12171586892137193</v>
      </c>
      <c r="AD43" s="47">
        <f t="shared" ref="AD43:AD71" si="11">IFERROR(AC43/AC78-1,0)</f>
        <v>43.354369142847212</v>
      </c>
    </row>
    <row r="44" spans="1:30" ht="15" hidden="1" customHeight="1" outlineLevel="1" x14ac:dyDescent="0.2">
      <c r="A44" s="11"/>
      <c r="B44" s="42" t="s">
        <v>93</v>
      </c>
      <c r="C44" s="43"/>
      <c r="D44" s="94">
        <v>0</v>
      </c>
      <c r="E44" s="94">
        <v>6.1491160645657184E-2</v>
      </c>
      <c r="F44" s="94">
        <v>0.25545851528384278</v>
      </c>
      <c r="G44" s="94">
        <v>0</v>
      </c>
      <c r="H44" s="94">
        <v>3.8397328881469114E-2</v>
      </c>
      <c r="I44" s="94">
        <v>1.8717948717948718</v>
      </c>
      <c r="J44" s="94">
        <v>0.14309484193011648</v>
      </c>
      <c r="K44" s="94">
        <v>0</v>
      </c>
      <c r="L44" s="94">
        <v>0.14297253634894991</v>
      </c>
      <c r="M44" s="94">
        <v>0</v>
      </c>
      <c r="N44" s="94">
        <v>4.8254620123203286E-2</v>
      </c>
      <c r="O44" s="94">
        <v>0</v>
      </c>
      <c r="P44" s="46"/>
      <c r="Q44" s="94">
        <v>0.11313246162592382</v>
      </c>
      <c r="R44" s="47">
        <f t="shared" si="7"/>
        <v>0</v>
      </c>
      <c r="S44" s="48"/>
      <c r="T44" s="94">
        <v>0.58050221565731164</v>
      </c>
      <c r="U44" s="47">
        <f t="shared" si="8"/>
        <v>0</v>
      </c>
      <c r="V44" s="50"/>
      <c r="W44" s="94">
        <v>0.10630557801131771</v>
      </c>
      <c r="X44" s="47">
        <f t="shared" si="9"/>
        <v>0</v>
      </c>
      <c r="Y44" s="51"/>
      <c r="Z44" s="94">
        <v>5.8236936577582769E-2</v>
      </c>
      <c r="AA44" s="47">
        <f t="shared" si="10"/>
        <v>0</v>
      </c>
      <c r="AB44" s="50"/>
      <c r="AC44" s="94">
        <v>0.13496022650667386</v>
      </c>
      <c r="AD44" s="47">
        <f t="shared" si="11"/>
        <v>0</v>
      </c>
    </row>
    <row r="45" spans="1:30" ht="15" hidden="1" customHeight="1" outlineLevel="1" x14ac:dyDescent="0.2">
      <c r="A45" s="11"/>
      <c r="B45" s="42" t="s">
        <v>94</v>
      </c>
      <c r="C45" s="43"/>
      <c r="D45" s="94">
        <v>1.7543859649122806E-2</v>
      </c>
      <c r="E45" s="94">
        <v>0</v>
      </c>
      <c r="F45" s="94">
        <v>0.14112291350531109</v>
      </c>
      <c r="G45" s="94">
        <v>0.17153284671532848</v>
      </c>
      <c r="H45" s="94">
        <v>0</v>
      </c>
      <c r="I45" s="94">
        <v>4.3431053203040172E-2</v>
      </c>
      <c r="J45" s="94">
        <v>0</v>
      </c>
      <c r="K45" s="94">
        <v>2.0535714285714286E-2</v>
      </c>
      <c r="L45" s="94">
        <v>7.2347266881028938E-2</v>
      </c>
      <c r="M45" s="94">
        <v>0.35368421052631577</v>
      </c>
      <c r="N45" s="94">
        <v>0.10632911392405063</v>
      </c>
      <c r="O45" s="94">
        <v>3.4146341463414637E-2</v>
      </c>
      <c r="P45" s="46"/>
      <c r="Q45" s="94">
        <v>0.11433447098976109</v>
      </c>
      <c r="R45" s="47">
        <f t="shared" si="7"/>
        <v>0</v>
      </c>
      <c r="S45" s="48"/>
      <c r="T45" s="94">
        <v>8.8846880907372403E-2</v>
      </c>
      <c r="U45" s="47">
        <f t="shared" si="8"/>
        <v>0</v>
      </c>
      <c r="V45" s="50"/>
      <c r="W45" s="94">
        <v>0.10619977037887486</v>
      </c>
      <c r="X45" s="47">
        <f t="shared" si="9"/>
        <v>0</v>
      </c>
      <c r="Y45" s="51"/>
      <c r="Z45" s="94">
        <v>0.10055248618784531</v>
      </c>
      <c r="AA45" s="47">
        <f t="shared" si="10"/>
        <v>0</v>
      </c>
      <c r="AB45" s="50"/>
      <c r="AC45" s="94">
        <v>0.10071013557133635</v>
      </c>
      <c r="AD45" s="47">
        <f t="shared" si="11"/>
        <v>0</v>
      </c>
    </row>
    <row r="46" spans="1:30" ht="15" hidden="1" customHeight="1" outlineLevel="1" x14ac:dyDescent="0.2">
      <c r="A46" s="11"/>
      <c r="B46" s="42" t="s">
        <v>95</v>
      </c>
      <c r="C46" s="43"/>
      <c r="D46" s="94">
        <v>0.12705882352941175</v>
      </c>
      <c r="E46" s="94">
        <v>0</v>
      </c>
      <c r="F46" s="94">
        <v>0.42706502636203869</v>
      </c>
      <c r="G46" s="94">
        <v>0.11507293354943274</v>
      </c>
      <c r="H46" s="94">
        <v>2.4096385542168676E-2</v>
      </c>
      <c r="I46" s="94">
        <v>0</v>
      </c>
      <c r="J46" s="94">
        <v>5.2276559865092748E-2</v>
      </c>
      <c r="K46" s="94">
        <v>0</v>
      </c>
      <c r="L46" s="94">
        <v>0.29384615384615387</v>
      </c>
      <c r="M46" s="94">
        <v>0</v>
      </c>
      <c r="N46" s="94">
        <v>0.14601344860710855</v>
      </c>
      <c r="O46" s="94">
        <v>0</v>
      </c>
      <c r="P46" s="46"/>
      <c r="Q46" s="94">
        <v>0.32796780684104626</v>
      </c>
      <c r="R46" s="47">
        <f t="shared" si="7"/>
        <v>0</v>
      </c>
      <c r="S46" s="48"/>
      <c r="T46" s="94">
        <v>3.4618129907209139E-2</v>
      </c>
      <c r="U46" s="47">
        <f t="shared" si="8"/>
        <v>0</v>
      </c>
      <c r="V46" s="50"/>
      <c r="W46" s="94">
        <v>0.1377995642701525</v>
      </c>
      <c r="X46" s="47">
        <f t="shared" si="9"/>
        <v>0</v>
      </c>
      <c r="Y46" s="51"/>
      <c r="Z46" s="94">
        <v>0.11930926216640503</v>
      </c>
      <c r="AA46" s="47">
        <f t="shared" si="10"/>
        <v>0</v>
      </c>
      <c r="AB46" s="50"/>
      <c r="AC46" s="94">
        <v>0.11989574283231973</v>
      </c>
      <c r="AD46" s="47">
        <f t="shared" si="11"/>
        <v>0</v>
      </c>
    </row>
    <row r="47" spans="1:30" ht="15" hidden="1" customHeight="1" outlineLevel="1" x14ac:dyDescent="0.2">
      <c r="A47" s="11"/>
      <c r="B47" s="42" t="s">
        <v>96</v>
      </c>
      <c r="C47" s="43"/>
      <c r="D47" s="94">
        <v>0</v>
      </c>
      <c r="E47" s="94">
        <v>0</v>
      </c>
      <c r="F47" s="94">
        <v>0.12583668005354753</v>
      </c>
      <c r="G47" s="94">
        <v>0.48584905660377359</v>
      </c>
      <c r="H47" s="94">
        <v>0.4169230769230769</v>
      </c>
      <c r="I47" s="94">
        <v>0</v>
      </c>
      <c r="J47" s="94">
        <v>0</v>
      </c>
      <c r="K47" s="94">
        <v>0</v>
      </c>
      <c r="L47" s="94">
        <v>0.23539518900343642</v>
      </c>
      <c r="M47" s="94">
        <v>0</v>
      </c>
      <c r="N47" s="94">
        <v>3.6093418259023353E-2</v>
      </c>
      <c r="O47" s="94">
        <v>0.34157303370786518</v>
      </c>
      <c r="P47" s="46"/>
      <c r="Q47" s="94">
        <v>0.1025081788440567</v>
      </c>
      <c r="R47" s="47">
        <f t="shared" si="7"/>
        <v>0</v>
      </c>
      <c r="S47" s="48"/>
      <c r="T47" s="94">
        <v>0.2422279792746114</v>
      </c>
      <c r="U47" s="47">
        <f t="shared" si="8"/>
        <v>0</v>
      </c>
      <c r="V47" s="50"/>
      <c r="W47" s="94">
        <v>9.1333333333333336E-2</v>
      </c>
      <c r="X47" s="47">
        <f t="shared" si="9"/>
        <v>0</v>
      </c>
      <c r="Y47" s="51"/>
      <c r="Z47" s="94">
        <v>0.11131059245960502</v>
      </c>
      <c r="AA47" s="47">
        <f t="shared" si="10"/>
        <v>0</v>
      </c>
      <c r="AB47" s="50"/>
      <c r="AC47" s="94">
        <v>0.13513513513513514</v>
      </c>
      <c r="AD47" s="47">
        <f t="shared" si="11"/>
        <v>0</v>
      </c>
    </row>
    <row r="48" spans="1:30" ht="15" hidden="1" customHeight="1" outlineLevel="1" x14ac:dyDescent="0.2">
      <c r="A48" s="11"/>
      <c r="B48" s="42" t="s">
        <v>97</v>
      </c>
      <c r="C48" s="43"/>
      <c r="D48" s="94">
        <v>0</v>
      </c>
      <c r="E48" s="94">
        <v>3.7037037037037035E-2</v>
      </c>
      <c r="F48" s="94">
        <v>7.3885350318471335E-2</v>
      </c>
      <c r="G48" s="94">
        <v>0.25479452054794521</v>
      </c>
      <c r="H48" s="94">
        <v>0.11809045226130653</v>
      </c>
      <c r="I48" s="94">
        <v>0.18536121673003803</v>
      </c>
      <c r="J48" s="94">
        <v>2.8524590163934427</v>
      </c>
      <c r="K48" s="94">
        <v>5.4285714285714284E-2</v>
      </c>
      <c r="L48" s="94">
        <v>0</v>
      </c>
      <c r="M48" s="94">
        <v>0.13595166163141995</v>
      </c>
      <c r="N48" s="94">
        <v>0.21914357682619648</v>
      </c>
      <c r="O48" s="94">
        <v>0.13524590163934427</v>
      </c>
      <c r="P48" s="46"/>
      <c r="Q48" s="94">
        <v>4.1810132808657155E-2</v>
      </c>
      <c r="R48" s="47">
        <f t="shared" si="7"/>
        <v>0</v>
      </c>
      <c r="S48" s="48"/>
      <c r="T48" s="94">
        <v>0.18457300275482094</v>
      </c>
      <c r="U48" s="47">
        <f t="shared" si="8"/>
        <v>0</v>
      </c>
      <c r="V48" s="50"/>
      <c r="W48" s="94">
        <v>9.8193608151922185E-2</v>
      </c>
      <c r="X48" s="47">
        <f t="shared" si="9"/>
        <v>0</v>
      </c>
      <c r="Y48" s="51"/>
      <c r="Z48" s="94">
        <v>0.15492957746478872</v>
      </c>
      <c r="AA48" s="47">
        <f t="shared" si="10"/>
        <v>0</v>
      </c>
      <c r="AB48" s="50"/>
      <c r="AC48" s="94">
        <v>0.11619763973544288</v>
      </c>
      <c r="AD48" s="47">
        <f t="shared" si="11"/>
        <v>0</v>
      </c>
    </row>
    <row r="49" spans="1:30" ht="15" hidden="1" customHeight="1" outlineLevel="1" x14ac:dyDescent="0.2">
      <c r="A49" s="11"/>
      <c r="B49" s="42" t="s">
        <v>98</v>
      </c>
      <c r="C49" s="43"/>
      <c r="D49" s="94">
        <v>0</v>
      </c>
      <c r="E49" s="94">
        <v>0</v>
      </c>
      <c r="F49" s="94">
        <v>2.1357742181540809E-2</v>
      </c>
      <c r="G49" s="94">
        <v>2.5490196078431372E-2</v>
      </c>
      <c r="H49" s="94">
        <v>0.13692307692307693</v>
      </c>
      <c r="I49" s="94">
        <v>0.30293663060278209</v>
      </c>
      <c r="J49" s="94">
        <v>0.23796791443850268</v>
      </c>
      <c r="K49" s="94">
        <v>0.29192546583850931</v>
      </c>
      <c r="L49" s="94">
        <v>0</v>
      </c>
      <c r="M49" s="94">
        <v>0</v>
      </c>
      <c r="N49" s="94">
        <v>0</v>
      </c>
      <c r="O49" s="94">
        <v>0.69021739130434778</v>
      </c>
      <c r="P49" s="46"/>
      <c r="Q49" s="94">
        <v>1.0691103474608629E-2</v>
      </c>
      <c r="R49" s="47">
        <f t="shared" si="7"/>
        <v>0</v>
      </c>
      <c r="S49" s="48"/>
      <c r="T49" s="94">
        <v>0.1649142224681793</v>
      </c>
      <c r="U49" s="47">
        <f t="shared" si="8"/>
        <v>0</v>
      </c>
      <c r="V49" s="50"/>
      <c r="W49" s="94">
        <v>8.8491295938104453E-2</v>
      </c>
      <c r="X49" s="47">
        <f t="shared" si="9"/>
        <v>0</v>
      </c>
      <c r="Y49" s="51"/>
      <c r="Z49" s="94">
        <v>0.33202614379084966</v>
      </c>
      <c r="AA49" s="47">
        <f t="shared" si="10"/>
        <v>0</v>
      </c>
      <c r="AB49" s="50"/>
      <c r="AC49" s="94">
        <v>0.10511089681774349</v>
      </c>
      <c r="AD49" s="47">
        <f t="shared" si="11"/>
        <v>0</v>
      </c>
    </row>
    <row r="50" spans="1:30" ht="15" hidden="1" customHeight="1" outlineLevel="1" x14ac:dyDescent="0.2">
      <c r="A50" s="11"/>
      <c r="B50" s="42" t="s">
        <v>99</v>
      </c>
      <c r="C50" s="43"/>
      <c r="D50" s="94">
        <v>0.23126614987080105</v>
      </c>
      <c r="E50" s="94">
        <v>0</v>
      </c>
      <c r="F50" s="94">
        <v>0.38795986622073581</v>
      </c>
      <c r="G50" s="94">
        <v>0</v>
      </c>
      <c r="H50" s="94">
        <v>0</v>
      </c>
      <c r="I50" s="94">
        <v>0</v>
      </c>
      <c r="J50" s="94">
        <v>3.4076015727391877E-2</v>
      </c>
      <c r="K50" s="94">
        <v>0</v>
      </c>
      <c r="L50" s="94">
        <v>7.1074380165289261E-2</v>
      </c>
      <c r="M50" s="94">
        <v>9.5877277085330784E-3</v>
      </c>
      <c r="N50" s="94">
        <v>0.11051693404634581</v>
      </c>
      <c r="O50" s="94">
        <v>0</v>
      </c>
      <c r="P50" s="46"/>
      <c r="Q50" s="94">
        <v>0.22314674735249621</v>
      </c>
      <c r="R50" s="47">
        <f t="shared" si="7"/>
        <v>0</v>
      </c>
      <c r="S50" s="48"/>
      <c r="T50" s="94">
        <v>0.1423076923076923</v>
      </c>
      <c r="U50" s="47">
        <f t="shared" si="8"/>
        <v>0</v>
      </c>
      <c r="V50" s="50"/>
      <c r="W50" s="94">
        <v>6.6520467836257313E-2</v>
      </c>
      <c r="X50" s="47">
        <f t="shared" si="9"/>
        <v>0</v>
      </c>
      <c r="Y50" s="51"/>
      <c r="Z50" s="94">
        <v>2.8503562945368172E-2</v>
      </c>
      <c r="AA50" s="47">
        <f t="shared" si="10"/>
        <v>0</v>
      </c>
      <c r="AB50" s="50"/>
      <c r="AC50" s="94">
        <v>9.039444850255661E-2</v>
      </c>
      <c r="AD50" s="47">
        <f t="shared" si="11"/>
        <v>0</v>
      </c>
    </row>
    <row r="51" spans="1:30" ht="15" hidden="1" customHeight="1" outlineLevel="1" x14ac:dyDescent="0.2">
      <c r="A51" s="11"/>
      <c r="B51" s="42" t="s">
        <v>100</v>
      </c>
      <c r="C51" s="43"/>
      <c r="D51" s="94">
        <v>0.25396825396825395</v>
      </c>
      <c r="E51" s="94">
        <v>5.7228915662650599E-2</v>
      </c>
      <c r="F51" s="94">
        <v>0.12968036529680366</v>
      </c>
      <c r="G51" s="94">
        <v>0.27906976744186046</v>
      </c>
      <c r="H51" s="94">
        <v>7.5772681954137583E-2</v>
      </c>
      <c r="I51" s="94">
        <v>0.13903281519861832</v>
      </c>
      <c r="J51" s="94">
        <v>0.16049382716049382</v>
      </c>
      <c r="K51" s="94">
        <v>0.40090090090090091</v>
      </c>
      <c r="L51" s="94">
        <v>0.16666666666666666</v>
      </c>
      <c r="M51" s="94">
        <v>0.22669104204753199</v>
      </c>
      <c r="N51" s="94">
        <v>8.9448545375597044E-2</v>
      </c>
      <c r="O51" s="94">
        <v>2.8089887640449437E-2</v>
      </c>
      <c r="P51" s="46"/>
      <c r="Q51" s="94">
        <v>0.12675281825680507</v>
      </c>
      <c r="R51" s="47">
        <f t="shared" si="7"/>
        <v>0</v>
      </c>
      <c r="S51" s="48"/>
      <c r="T51" s="94">
        <v>0.12773873501446878</v>
      </c>
      <c r="U51" s="47">
        <f t="shared" si="8"/>
        <v>4.7062990134075378</v>
      </c>
      <c r="V51" s="50"/>
      <c r="W51" s="94">
        <v>0.23297491039426524</v>
      </c>
      <c r="X51" s="47">
        <f t="shared" si="9"/>
        <v>11.133088096585551</v>
      </c>
      <c r="Y51" s="51"/>
      <c r="Z51" s="94">
        <v>8.9111328125E-2</v>
      </c>
      <c r="AA51" s="47">
        <f t="shared" si="10"/>
        <v>0</v>
      </c>
      <c r="AB51" s="50"/>
      <c r="AC51" s="94">
        <v>0.1399289009908479</v>
      </c>
      <c r="AD51" s="47">
        <f t="shared" si="11"/>
        <v>12.22279188174355</v>
      </c>
    </row>
    <row r="52" spans="1:30" ht="15" hidden="1" customHeight="1" outlineLevel="1" x14ac:dyDescent="0.2">
      <c r="A52" s="11"/>
      <c r="B52" s="42" t="s">
        <v>101</v>
      </c>
      <c r="C52" s="43"/>
      <c r="D52" s="94">
        <v>0.17096774193548386</v>
      </c>
      <c r="E52" s="94">
        <v>0.12</v>
      </c>
      <c r="F52" s="94">
        <v>7.2134387351778656E-2</v>
      </c>
      <c r="G52" s="94">
        <v>0.53424657534246578</v>
      </c>
      <c r="H52" s="94">
        <v>0</v>
      </c>
      <c r="I52" s="94">
        <v>4.5380875202593193E-2</v>
      </c>
      <c r="J52" s="94">
        <v>0</v>
      </c>
      <c r="K52" s="94">
        <v>0</v>
      </c>
      <c r="L52" s="94">
        <v>5.3380782918149468E-2</v>
      </c>
      <c r="M52" s="94">
        <v>2.6548672566371681E-2</v>
      </c>
      <c r="N52" s="94">
        <v>8.4297520661157019E-2</v>
      </c>
      <c r="O52" s="94">
        <v>0</v>
      </c>
      <c r="P52" s="46"/>
      <c r="Q52" s="94">
        <v>0.10047846889952153</v>
      </c>
      <c r="R52" s="47">
        <f t="shared" si="7"/>
        <v>0</v>
      </c>
      <c r="S52" s="48"/>
      <c r="T52" s="94">
        <v>6.479690522243714E-2</v>
      </c>
      <c r="U52" s="47">
        <f t="shared" si="8"/>
        <v>0</v>
      </c>
      <c r="V52" s="50"/>
      <c r="W52" s="94">
        <v>3.687315634218289E-2</v>
      </c>
      <c r="X52" s="47">
        <f t="shared" si="9"/>
        <v>0</v>
      </c>
      <c r="Y52" s="51"/>
      <c r="Z52" s="94">
        <v>4.4381824586121874E-2</v>
      </c>
      <c r="AA52" s="47">
        <f t="shared" si="10"/>
        <v>0</v>
      </c>
      <c r="AB52" s="50"/>
      <c r="AC52" s="94">
        <v>5.8400092882851501E-2</v>
      </c>
      <c r="AD52" s="47">
        <f t="shared" si="11"/>
        <v>0</v>
      </c>
    </row>
    <row r="53" spans="1:30" ht="15" hidden="1" customHeight="1" outlineLevel="1" x14ac:dyDescent="0.2">
      <c r="A53" s="11"/>
      <c r="B53" s="42" t="s">
        <v>102</v>
      </c>
      <c r="C53" s="43"/>
      <c r="D53" s="94">
        <v>0</v>
      </c>
      <c r="E53" s="94">
        <v>0.20777027027027026</v>
      </c>
      <c r="F53" s="94">
        <v>6.8965517241379309E-2</v>
      </c>
      <c r="G53" s="94">
        <v>0.20756013745704469</v>
      </c>
      <c r="H53" s="94">
        <v>0.56097560975609762</v>
      </c>
      <c r="I53" s="94">
        <v>0.11837081035214256</v>
      </c>
      <c r="J53" s="94">
        <v>4.2368421052631575</v>
      </c>
      <c r="K53" s="94">
        <v>0.1</v>
      </c>
      <c r="L53" s="94">
        <v>0.26213592233009708</v>
      </c>
      <c r="M53" s="94">
        <v>0.15395003376097233</v>
      </c>
      <c r="N53" s="94">
        <v>3.3840947546531303E-2</v>
      </c>
      <c r="O53" s="94">
        <v>0.18285172903837044</v>
      </c>
      <c r="P53" s="46"/>
      <c r="Q53" s="94">
        <v>0.132952691680261</v>
      </c>
      <c r="R53" s="47">
        <f t="shared" si="7"/>
        <v>0</v>
      </c>
      <c r="S53" s="48"/>
      <c r="T53" s="94">
        <v>0.16518424396442186</v>
      </c>
      <c r="U53" s="47">
        <f t="shared" si="8"/>
        <v>0</v>
      </c>
      <c r="V53" s="50"/>
      <c r="W53" s="94">
        <v>0.19064276344556186</v>
      </c>
      <c r="X53" s="47">
        <f t="shared" si="9"/>
        <v>7.7208473011708687</v>
      </c>
      <c r="Y53" s="51"/>
      <c r="Z53" s="94">
        <v>0.13699204021784667</v>
      </c>
      <c r="AA53" s="47">
        <f t="shared" si="10"/>
        <v>0</v>
      </c>
      <c r="AB53" s="50"/>
      <c r="AC53" s="94">
        <v>0.15570283096056292</v>
      </c>
      <c r="AD53" s="47">
        <f t="shared" si="11"/>
        <v>19.903970072183132</v>
      </c>
    </row>
    <row r="54" spans="1:30" ht="15" hidden="1" customHeight="1" outlineLevel="1" x14ac:dyDescent="0.2">
      <c r="A54" s="11"/>
      <c r="B54" s="42" t="s">
        <v>103</v>
      </c>
      <c r="C54" s="43"/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0.35227272727272729</v>
      </c>
      <c r="M54" s="94">
        <v>0.20265780730897009</v>
      </c>
      <c r="N54" s="94">
        <v>0</v>
      </c>
      <c r="O54" s="94">
        <v>9.4276094276094277E-2</v>
      </c>
      <c r="P54" s="46"/>
      <c r="Q54" s="94">
        <v>0</v>
      </c>
      <c r="R54" s="47">
        <f t="shared" si="7"/>
        <v>0</v>
      </c>
      <c r="S54" s="48"/>
      <c r="T54" s="94">
        <v>9.5500000000000007</v>
      </c>
      <c r="U54" s="47">
        <f t="shared" si="8"/>
        <v>0</v>
      </c>
      <c r="V54" s="50"/>
      <c r="W54" s="94">
        <v>9.9678456591639875E-2</v>
      </c>
      <c r="X54" s="47">
        <f t="shared" si="9"/>
        <v>0</v>
      </c>
      <c r="Y54" s="51"/>
      <c r="Z54" s="94">
        <v>0.13842281879194632</v>
      </c>
      <c r="AA54" s="47">
        <f t="shared" si="10"/>
        <v>0</v>
      </c>
      <c r="AB54" s="50"/>
      <c r="AC54" s="94">
        <v>0.12848605577689243</v>
      </c>
      <c r="AD54" s="47">
        <f t="shared" si="11"/>
        <v>0</v>
      </c>
    </row>
    <row r="55" spans="1:30" ht="15" hidden="1" customHeight="1" outlineLevel="1" x14ac:dyDescent="0.2">
      <c r="A55" s="11"/>
      <c r="B55" s="42" t="s">
        <v>104</v>
      </c>
      <c r="C55" s="43"/>
      <c r="D55" s="94">
        <v>7.0175438596491224E-2</v>
      </c>
      <c r="E55" s="94">
        <v>1.9148936170212766E-2</v>
      </c>
      <c r="F55" s="94">
        <v>2.1252153934520391E-2</v>
      </c>
      <c r="G55" s="94">
        <v>0.141602634467618</v>
      </c>
      <c r="H55" s="94">
        <v>9.0909090909090912E-2</v>
      </c>
      <c r="I55" s="94">
        <v>6.6202090592334492E-2</v>
      </c>
      <c r="J55" s="94">
        <v>1.8930041152263374E-2</v>
      </c>
      <c r="K55" s="94">
        <v>0.38733705772811916</v>
      </c>
      <c r="L55" s="94">
        <v>6.9142125480153652E-2</v>
      </c>
      <c r="M55" s="94">
        <v>0.14184897671136204</v>
      </c>
      <c r="N55" s="94">
        <v>8.7438423645320201E-2</v>
      </c>
      <c r="O55" s="94">
        <v>0.46147186147186148</v>
      </c>
      <c r="P55" s="46"/>
      <c r="Q55" s="94">
        <v>3.1268264172998245E-2</v>
      </c>
      <c r="R55" s="47">
        <f t="shared" si="7"/>
        <v>0</v>
      </c>
      <c r="S55" s="48"/>
      <c r="T55" s="94">
        <v>9.7256857855361589E-2</v>
      </c>
      <c r="U55" s="47">
        <f t="shared" si="8"/>
        <v>0</v>
      </c>
      <c r="V55" s="50"/>
      <c r="W55" s="94">
        <v>0.11251480457954995</v>
      </c>
      <c r="X55" s="47">
        <f t="shared" si="9"/>
        <v>0</v>
      </c>
      <c r="Y55" s="51"/>
      <c r="Z55" s="94">
        <v>0.20877025738798857</v>
      </c>
      <c r="AA55" s="47">
        <f t="shared" si="10"/>
        <v>0</v>
      </c>
      <c r="AB55" s="50"/>
      <c r="AC55" s="94">
        <v>0.11892267325204507</v>
      </c>
      <c r="AD55" s="47">
        <f t="shared" si="11"/>
        <v>0</v>
      </c>
    </row>
    <row r="56" spans="1:30" ht="15" hidden="1" customHeight="1" outlineLevel="1" x14ac:dyDescent="0.2">
      <c r="A56" s="11"/>
      <c r="B56" s="42" t="s">
        <v>105</v>
      </c>
      <c r="C56" s="43"/>
      <c r="D56" s="94">
        <v>0</v>
      </c>
      <c r="E56" s="94">
        <v>0</v>
      </c>
      <c r="F56" s="94">
        <v>0.47928994082840237</v>
      </c>
      <c r="G56" s="94">
        <v>1.9642857142857142E-2</v>
      </c>
      <c r="H56" s="94">
        <v>0</v>
      </c>
      <c r="I56" s="94">
        <v>0.20757575757575758</v>
      </c>
      <c r="J56" s="94">
        <v>0.11001410437235543</v>
      </c>
      <c r="K56" s="94">
        <v>0.31932773109243695</v>
      </c>
      <c r="L56" s="94">
        <v>0.49681528662420382</v>
      </c>
      <c r="M56" s="94">
        <v>0.13059701492537312</v>
      </c>
      <c r="N56" s="94">
        <v>0</v>
      </c>
      <c r="O56" s="94">
        <v>0.59069767441860466</v>
      </c>
      <c r="P56" s="46"/>
      <c r="Q56" s="94">
        <v>0.46898263027295284</v>
      </c>
      <c r="R56" s="47">
        <f t="shared" si="7"/>
        <v>0</v>
      </c>
      <c r="S56" s="48"/>
      <c r="T56" s="94">
        <v>0.19180327868852459</v>
      </c>
      <c r="U56" s="47">
        <f t="shared" si="8"/>
        <v>0</v>
      </c>
      <c r="V56" s="50"/>
      <c r="W56" s="94">
        <v>0.2458366375892149</v>
      </c>
      <c r="X56" s="47">
        <f t="shared" si="9"/>
        <v>0</v>
      </c>
      <c r="Y56" s="51"/>
      <c r="Z56" s="94">
        <v>0.28557312252964429</v>
      </c>
      <c r="AA56" s="47">
        <f t="shared" si="10"/>
        <v>0</v>
      </c>
      <c r="AB56" s="50"/>
      <c r="AC56" s="94">
        <v>0.26232032854209447</v>
      </c>
      <c r="AD56" s="47">
        <f t="shared" si="11"/>
        <v>0</v>
      </c>
    </row>
    <row r="57" spans="1:30" ht="15" hidden="1" customHeight="1" outlineLevel="1" x14ac:dyDescent="0.2">
      <c r="A57" s="11"/>
      <c r="B57" s="42" t="s">
        <v>106</v>
      </c>
      <c r="C57" s="43"/>
      <c r="D57" s="94">
        <v>0.89090909090909087</v>
      </c>
      <c r="E57" s="94">
        <v>0</v>
      </c>
      <c r="F57" s="94">
        <v>0.12145110410094637</v>
      </c>
      <c r="G57" s="94">
        <v>3.1764705882352939</v>
      </c>
      <c r="H57" s="94">
        <v>0.13063063063063063</v>
      </c>
      <c r="I57" s="94">
        <v>2.6229508196721311E-2</v>
      </c>
      <c r="J57" s="94">
        <v>0</v>
      </c>
      <c r="K57" s="94">
        <v>0.27310344827586208</v>
      </c>
      <c r="L57" s="94">
        <v>0.75</v>
      </c>
      <c r="M57" s="94">
        <v>0.51572327044025157</v>
      </c>
      <c r="N57" s="94">
        <v>0.16824644549763032</v>
      </c>
      <c r="O57" s="94">
        <v>0.16377358490566038</v>
      </c>
      <c r="P57" s="46"/>
      <c r="Q57" s="94">
        <v>0.11551155115511551</v>
      </c>
      <c r="R57" s="47">
        <f t="shared" si="7"/>
        <v>0</v>
      </c>
      <c r="S57" s="48"/>
      <c r="T57" s="94">
        <v>0.11951447245564893</v>
      </c>
      <c r="U57" s="47">
        <f t="shared" si="8"/>
        <v>0</v>
      </c>
      <c r="V57" s="50"/>
      <c r="W57" s="94">
        <v>0.46808510638297873</v>
      </c>
      <c r="X57" s="47">
        <f t="shared" si="9"/>
        <v>19.955810147299509</v>
      </c>
      <c r="Y57" s="51"/>
      <c r="Z57" s="94">
        <v>0.21029352633695214</v>
      </c>
      <c r="AA57" s="47">
        <f t="shared" si="10"/>
        <v>0</v>
      </c>
      <c r="AB57" s="50"/>
      <c r="AC57" s="94">
        <v>0.19496944720761689</v>
      </c>
      <c r="AD57" s="47">
        <f t="shared" si="11"/>
        <v>34.263224057454558</v>
      </c>
    </row>
    <row r="58" spans="1:30" ht="15" hidden="1" customHeight="1" outlineLevel="1" x14ac:dyDescent="0.2">
      <c r="A58" s="11"/>
      <c r="B58" s="42" t="s">
        <v>107</v>
      </c>
      <c r="C58" s="43"/>
      <c r="D58" s="94">
        <v>0</v>
      </c>
      <c r="E58" s="94">
        <v>0</v>
      </c>
      <c r="F58" s="94">
        <v>0</v>
      </c>
      <c r="G58" s="94">
        <v>0</v>
      </c>
      <c r="H58" s="94">
        <v>7.0351758793969849E-2</v>
      </c>
      <c r="I58" s="94">
        <v>0</v>
      </c>
      <c r="J58" s="94">
        <v>0</v>
      </c>
      <c r="K58" s="94">
        <v>0</v>
      </c>
      <c r="L58" s="94">
        <v>1.9607843137254902E-2</v>
      </c>
      <c r="M58" s="94">
        <v>1.201923076923077E-2</v>
      </c>
      <c r="N58" s="94">
        <v>0.36423841059602646</v>
      </c>
      <c r="O58" s="94">
        <v>0</v>
      </c>
      <c r="P58" s="46"/>
      <c r="Q58" s="94">
        <v>0</v>
      </c>
      <c r="R58" s="47">
        <f t="shared" si="7"/>
        <v>0</v>
      </c>
      <c r="S58" s="48"/>
      <c r="T58" s="94">
        <v>2.1164021164021163E-2</v>
      </c>
      <c r="U58" s="47">
        <f t="shared" si="8"/>
        <v>0</v>
      </c>
      <c r="V58" s="50"/>
      <c r="W58" s="94">
        <v>9.3333333333333341E-3</v>
      </c>
      <c r="X58" s="47">
        <f t="shared" si="9"/>
        <v>0</v>
      </c>
      <c r="Y58" s="51"/>
      <c r="Z58" s="94">
        <v>6.2047569803516028E-2</v>
      </c>
      <c r="AA58" s="47">
        <f t="shared" si="10"/>
        <v>0</v>
      </c>
      <c r="AB58" s="50"/>
      <c r="AC58" s="94">
        <v>2.1699406121516673E-2</v>
      </c>
      <c r="AD58" s="47">
        <f t="shared" si="11"/>
        <v>0</v>
      </c>
    </row>
    <row r="59" spans="1:30" ht="15" hidden="1" customHeight="1" outlineLevel="1" x14ac:dyDescent="0.2">
      <c r="A59" s="11"/>
      <c r="B59" s="42" t="s">
        <v>108</v>
      </c>
      <c r="C59" s="43"/>
      <c r="D59" s="94">
        <v>0</v>
      </c>
      <c r="E59" s="94">
        <v>0</v>
      </c>
      <c r="F59" s="94">
        <v>0.1875</v>
      </c>
      <c r="G59" s="94">
        <v>0</v>
      </c>
      <c r="H59" s="94">
        <v>0</v>
      </c>
      <c r="I59" s="94">
        <v>0</v>
      </c>
      <c r="J59" s="94">
        <v>9.5497953615279671E-2</v>
      </c>
      <c r="K59" s="94">
        <v>0.27160493827160492</v>
      </c>
      <c r="L59" s="94">
        <v>3.4482758620689655E-2</v>
      </c>
      <c r="M59" s="94">
        <v>0</v>
      </c>
      <c r="N59" s="94">
        <v>0</v>
      </c>
      <c r="O59" s="94">
        <v>0</v>
      </c>
      <c r="P59" s="46"/>
      <c r="Q59" s="94">
        <v>7.6158940397350994E-2</v>
      </c>
      <c r="R59" s="47">
        <f t="shared" si="7"/>
        <v>0</v>
      </c>
      <c r="S59" s="48"/>
      <c r="T59" s="94">
        <v>0.20967741935483872</v>
      </c>
      <c r="U59" s="47">
        <f t="shared" si="8"/>
        <v>0</v>
      </c>
      <c r="V59" s="50"/>
      <c r="W59" s="94">
        <v>9.9053627760252366E-2</v>
      </c>
      <c r="X59" s="47">
        <f t="shared" si="9"/>
        <v>0</v>
      </c>
      <c r="Y59" s="51"/>
      <c r="Z59" s="94">
        <v>1.5469613259668509E-2</v>
      </c>
      <c r="AA59" s="47">
        <f t="shared" si="10"/>
        <v>0</v>
      </c>
      <c r="AB59" s="50"/>
      <c r="AC59" s="94">
        <v>7.4629977069001457E-2</v>
      </c>
      <c r="AD59" s="47">
        <f t="shared" si="11"/>
        <v>0</v>
      </c>
    </row>
    <row r="60" spans="1:30" ht="15" hidden="1" customHeight="1" outlineLevel="1" x14ac:dyDescent="0.2">
      <c r="A60" s="11"/>
      <c r="B60" s="42" t="s">
        <v>109</v>
      </c>
      <c r="C60" s="43"/>
      <c r="D60" s="94">
        <v>0.13097345132743363</v>
      </c>
      <c r="E60" s="94">
        <v>0.65841584158415845</v>
      </c>
      <c r="F60" s="94">
        <v>0.14358974358974358</v>
      </c>
      <c r="G60" s="94">
        <v>0.21052631578947367</v>
      </c>
      <c r="H60" s="94">
        <v>5.1948051948051951E-2</v>
      </c>
      <c r="I60" s="94">
        <v>8.3946980854197342E-2</v>
      </c>
      <c r="J60" s="94">
        <v>4.0955631399317405E-2</v>
      </c>
      <c r="K60" s="94">
        <v>0.4238921001926782</v>
      </c>
      <c r="L60" s="94">
        <v>0.16855753646677471</v>
      </c>
      <c r="M60" s="94">
        <v>9.1603053435114504E-2</v>
      </c>
      <c r="N60" s="94">
        <v>0.33146853146853145</v>
      </c>
      <c r="O60" s="94">
        <v>0.11596385542168675</v>
      </c>
      <c r="P60" s="46"/>
      <c r="Q60" s="94">
        <v>0.18521701761925224</v>
      </c>
      <c r="R60" s="47">
        <f t="shared" si="7"/>
        <v>0</v>
      </c>
      <c r="S60" s="48"/>
      <c r="T60" s="94">
        <v>0.10731021555763824</v>
      </c>
      <c r="U60" s="47">
        <f t="shared" si="8"/>
        <v>0</v>
      </c>
      <c r="V60" s="50"/>
      <c r="W60" s="94">
        <v>0.19324497648567765</v>
      </c>
      <c r="X60" s="47">
        <f t="shared" si="9"/>
        <v>6.8130943079123112</v>
      </c>
      <c r="Y60" s="51"/>
      <c r="Z60" s="94">
        <v>0.15011481056257175</v>
      </c>
      <c r="AA60" s="47">
        <f t="shared" si="10"/>
        <v>6.2145539678807076</v>
      </c>
      <c r="AB60" s="50"/>
      <c r="AC60" s="94">
        <v>0.15898483080513418</v>
      </c>
      <c r="AD60" s="47">
        <f t="shared" si="11"/>
        <v>10.556359686413396</v>
      </c>
    </row>
    <row r="61" spans="1:30" ht="15" hidden="1" customHeight="1" outlineLevel="1" x14ac:dyDescent="0.2">
      <c r="A61" s="11"/>
      <c r="B61" s="42" t="s">
        <v>110</v>
      </c>
      <c r="C61" s="43"/>
      <c r="D61" s="94">
        <v>0</v>
      </c>
      <c r="E61" s="94">
        <v>8.1521739130434784E-2</v>
      </c>
      <c r="F61" s="94">
        <v>8.9915966386554622E-2</v>
      </c>
      <c r="G61" s="94">
        <v>0</v>
      </c>
      <c r="H61" s="94">
        <v>0.79661016949152541</v>
      </c>
      <c r="I61" s="94">
        <v>0.23393316195372751</v>
      </c>
      <c r="J61" s="94">
        <v>0</v>
      </c>
      <c r="K61" s="94">
        <v>6.3271604938271608E-2</v>
      </c>
      <c r="L61" s="94">
        <v>0.10638297872340426</v>
      </c>
      <c r="M61" s="94">
        <v>0.37467018469656993</v>
      </c>
      <c r="N61" s="94">
        <v>0.12770137524557956</v>
      </c>
      <c r="O61" s="94">
        <v>0.13761467889908258</v>
      </c>
      <c r="P61" s="46"/>
      <c r="Q61" s="94">
        <v>0.12616822429906541</v>
      </c>
      <c r="R61" s="47">
        <f t="shared" si="7"/>
        <v>0</v>
      </c>
      <c r="S61" s="48"/>
      <c r="T61" s="94">
        <v>0.64737550471063254</v>
      </c>
      <c r="U61" s="47">
        <f t="shared" si="8"/>
        <v>0</v>
      </c>
      <c r="V61" s="50"/>
      <c r="W61" s="94">
        <v>6.3514140009272135E-2</v>
      </c>
      <c r="X61" s="47">
        <f t="shared" si="9"/>
        <v>0</v>
      </c>
      <c r="Y61" s="51"/>
      <c r="Z61" s="94">
        <v>0.16679687500000001</v>
      </c>
      <c r="AA61" s="47">
        <f t="shared" si="10"/>
        <v>0</v>
      </c>
      <c r="AB61" s="50"/>
      <c r="AC61" s="94">
        <v>0.17438396967235309</v>
      </c>
      <c r="AD61" s="47">
        <f t="shared" si="11"/>
        <v>0</v>
      </c>
    </row>
    <row r="62" spans="1:30" ht="15" hidden="1" customHeight="1" outlineLevel="1" x14ac:dyDescent="0.2">
      <c r="A62" s="11"/>
      <c r="B62" s="42" t="s">
        <v>111</v>
      </c>
      <c r="C62" s="43"/>
      <c r="D62" s="94">
        <v>0.38842975206611569</v>
      </c>
      <c r="E62" s="94">
        <v>0</v>
      </c>
      <c r="F62" s="94">
        <v>4.2553191489361701E-2</v>
      </c>
      <c r="G62" s="94">
        <v>0.20631067961165048</v>
      </c>
      <c r="H62" s="94">
        <v>9.1497227356746771E-2</v>
      </c>
      <c r="I62" s="94">
        <v>1.4675052410901468E-2</v>
      </c>
      <c r="J62" s="94">
        <v>8.0916030534351147E-2</v>
      </c>
      <c r="K62" s="94">
        <v>0</v>
      </c>
      <c r="L62" s="94">
        <v>3.0868628858578606E-2</v>
      </c>
      <c r="M62" s="94">
        <v>2.7027027027027029E-2</v>
      </c>
      <c r="N62" s="94">
        <v>5.5674518201284794E-2</v>
      </c>
      <c r="O62" s="94">
        <v>8.4699453551912565E-2</v>
      </c>
      <c r="P62" s="46"/>
      <c r="Q62" s="94">
        <v>7.5799086757990866E-2</v>
      </c>
      <c r="R62" s="47">
        <f t="shared" si="7"/>
        <v>0</v>
      </c>
      <c r="S62" s="48"/>
      <c r="T62" s="94">
        <v>9.6905124302384571E-2</v>
      </c>
      <c r="U62" s="47">
        <f t="shared" si="8"/>
        <v>0</v>
      </c>
      <c r="V62" s="50"/>
      <c r="W62" s="94">
        <v>4.6875E-2</v>
      </c>
      <c r="X62" s="47">
        <f t="shared" si="9"/>
        <v>-0.28749999999999998</v>
      </c>
      <c r="Y62" s="51"/>
      <c r="Z62" s="94">
        <v>4.9479166666666664E-2</v>
      </c>
      <c r="AA62" s="47">
        <f t="shared" si="10"/>
        <v>0</v>
      </c>
      <c r="AB62" s="50"/>
      <c r="AC62" s="94">
        <v>6.7067669172932332E-2</v>
      </c>
      <c r="AD62" s="47">
        <f t="shared" si="11"/>
        <v>3.8422857142857145</v>
      </c>
    </row>
    <row r="63" spans="1:30" ht="15" hidden="1" customHeight="1" outlineLevel="1" x14ac:dyDescent="0.2">
      <c r="A63" s="11"/>
      <c r="B63" s="42" t="s">
        <v>112</v>
      </c>
      <c r="C63" s="43"/>
      <c r="D63" s="94">
        <v>1.6313213703099511E-3</v>
      </c>
      <c r="E63" s="94">
        <v>0.23551401869158878</v>
      </c>
      <c r="F63" s="94">
        <v>0.2894935752078609</v>
      </c>
      <c r="G63" s="94">
        <v>4.5207199665131856E-2</v>
      </c>
      <c r="H63" s="94">
        <v>2.7139874739039668E-2</v>
      </c>
      <c r="I63" s="94">
        <v>0.43386243386243384</v>
      </c>
      <c r="J63" s="94">
        <v>0</v>
      </c>
      <c r="K63" s="94">
        <v>0</v>
      </c>
      <c r="L63" s="94">
        <v>0.26211996713229252</v>
      </c>
      <c r="M63" s="94">
        <v>0.23780487804878048</v>
      </c>
      <c r="N63" s="94">
        <v>9.3194359288779893E-2</v>
      </c>
      <c r="O63" s="94">
        <v>0.12735849056603774</v>
      </c>
      <c r="P63" s="46"/>
      <c r="Q63" s="94">
        <v>0.21157684630738524</v>
      </c>
      <c r="R63" s="47">
        <f t="shared" si="7"/>
        <v>0</v>
      </c>
      <c r="S63" s="48"/>
      <c r="T63" s="94">
        <v>0.08</v>
      </c>
      <c r="U63" s="47">
        <f t="shared" si="8"/>
        <v>0</v>
      </c>
      <c r="V63" s="50"/>
      <c r="W63" s="94">
        <v>7.7071756462913754E-2</v>
      </c>
      <c r="X63" s="47">
        <f t="shared" si="9"/>
        <v>3.8977858139335515</v>
      </c>
      <c r="Y63" s="51"/>
      <c r="Z63" s="94">
        <v>0.1372183950847142</v>
      </c>
      <c r="AA63" s="47">
        <f t="shared" si="10"/>
        <v>0</v>
      </c>
      <c r="AB63" s="50"/>
      <c r="AC63" s="94">
        <v>0.12252940089895942</v>
      </c>
      <c r="AD63" s="47">
        <f t="shared" si="11"/>
        <v>54.292380295985268</v>
      </c>
    </row>
    <row r="64" spans="1:30" ht="15" hidden="1" customHeight="1" outlineLevel="1" x14ac:dyDescent="0.2">
      <c r="A64" s="11"/>
      <c r="B64" s="42" t="s">
        <v>113</v>
      </c>
      <c r="C64" s="43"/>
      <c r="D64" s="94">
        <v>0.31666666666666665</v>
      </c>
      <c r="E64" s="94">
        <v>0.31260364842454397</v>
      </c>
      <c r="F64" s="94">
        <v>0.16792738275340394</v>
      </c>
      <c r="G64" s="94">
        <v>2.3566378633150038E-2</v>
      </c>
      <c r="H64" s="94">
        <v>0.46482412060301509</v>
      </c>
      <c r="I64" s="94">
        <v>0.14402284781721747</v>
      </c>
      <c r="J64" s="94">
        <v>0.15211267605633802</v>
      </c>
      <c r="K64" s="94">
        <v>6.5395095367847406E-2</v>
      </c>
      <c r="L64" s="94">
        <v>0.20866873065015479</v>
      </c>
      <c r="M64" s="94">
        <v>5.6490384615384616E-2</v>
      </c>
      <c r="N64" s="94">
        <v>0.13412351840299438</v>
      </c>
      <c r="O64" s="94">
        <v>0.19448275862068964</v>
      </c>
      <c r="P64" s="46"/>
      <c r="Q64" s="94">
        <v>0.27031881454872025</v>
      </c>
      <c r="R64" s="47">
        <f t="shared" si="7"/>
        <v>0</v>
      </c>
      <c r="S64" s="48"/>
      <c r="T64" s="94">
        <v>0.13779718583212033</v>
      </c>
      <c r="U64" s="47">
        <f t="shared" si="8"/>
        <v>2.7375846214274162</v>
      </c>
      <c r="V64" s="50"/>
      <c r="W64" s="94">
        <v>0.17164424023629798</v>
      </c>
      <c r="X64" s="47">
        <f t="shared" si="9"/>
        <v>0</v>
      </c>
      <c r="Y64" s="51"/>
      <c r="Z64" s="94">
        <v>0.12753164556962027</v>
      </c>
      <c r="AA64" s="47">
        <f t="shared" si="10"/>
        <v>0</v>
      </c>
      <c r="AB64" s="50"/>
      <c r="AC64" s="94">
        <v>0.16693214399490283</v>
      </c>
      <c r="AD64" s="47">
        <f t="shared" si="11"/>
        <v>24.333940138655016</v>
      </c>
    </row>
    <row r="65" spans="1:30" ht="15" hidden="1" customHeight="1" outlineLevel="1" x14ac:dyDescent="0.2">
      <c r="A65" s="11"/>
      <c r="B65" s="42" t="s">
        <v>114</v>
      </c>
      <c r="C65" s="43"/>
      <c r="D65" s="94">
        <v>0.10731707317073171</v>
      </c>
      <c r="E65" s="94">
        <v>0</v>
      </c>
      <c r="F65" s="94">
        <v>0</v>
      </c>
      <c r="G65" s="94">
        <v>0.35797665369649806</v>
      </c>
      <c r="H65" s="94">
        <v>0.25939849624060152</v>
      </c>
      <c r="I65" s="94">
        <v>5.4545454545454543E-2</v>
      </c>
      <c r="J65" s="94">
        <v>0.14092140921409213</v>
      </c>
      <c r="K65" s="94">
        <v>6.7371202113606338E-2</v>
      </c>
      <c r="L65" s="94">
        <v>0.84146341463414631</v>
      </c>
      <c r="M65" s="94">
        <v>0</v>
      </c>
      <c r="N65" s="94">
        <v>1.6164383561643836</v>
      </c>
      <c r="O65" s="94">
        <v>0</v>
      </c>
      <c r="P65" s="46"/>
      <c r="Q65" s="94">
        <v>5.5E-2</v>
      </c>
      <c r="R65" s="47">
        <f t="shared" si="7"/>
        <v>0</v>
      </c>
      <c r="S65" s="48"/>
      <c r="T65" s="94">
        <v>0.27606635071090047</v>
      </c>
      <c r="U65" s="47">
        <f t="shared" si="8"/>
        <v>0</v>
      </c>
      <c r="V65" s="50"/>
      <c r="W65" s="94">
        <v>0.18682170542635659</v>
      </c>
      <c r="X65" s="47">
        <f t="shared" si="9"/>
        <v>0</v>
      </c>
      <c r="Y65" s="51"/>
      <c r="Z65" s="94">
        <v>5.3225078935498424E-2</v>
      </c>
      <c r="AA65" s="47">
        <f t="shared" si="10"/>
        <v>0</v>
      </c>
      <c r="AB65" s="50"/>
      <c r="AC65" s="94">
        <v>0.11853720050441362</v>
      </c>
      <c r="AD65" s="47">
        <f t="shared" si="11"/>
        <v>0</v>
      </c>
    </row>
    <row r="66" spans="1:30" ht="15" hidden="1" customHeight="1" outlineLevel="1" x14ac:dyDescent="0.2">
      <c r="A66" s="11"/>
      <c r="B66" s="42" t="s">
        <v>115</v>
      </c>
      <c r="C66" s="43"/>
      <c r="D66" s="94">
        <v>0.11487758945386065</v>
      </c>
      <c r="E66" s="94">
        <v>7.7504725897920609E-2</v>
      </c>
      <c r="F66" s="94">
        <v>0.13070539419087138</v>
      </c>
      <c r="G66" s="94">
        <v>3.4482758620689655E-2</v>
      </c>
      <c r="H66" s="94">
        <v>0.11315417256011315</v>
      </c>
      <c r="I66" s="94">
        <v>0.48339483394833949</v>
      </c>
      <c r="J66" s="94">
        <v>6.6956521739130428E-2</v>
      </c>
      <c r="K66" s="94">
        <v>8.0779944289693595E-2</v>
      </c>
      <c r="L66" s="94">
        <v>9.7853535353535359E-2</v>
      </c>
      <c r="M66" s="94">
        <v>1.3245033112582781E-2</v>
      </c>
      <c r="N66" s="94">
        <v>0</v>
      </c>
      <c r="O66" s="94">
        <v>0.1901081916537867</v>
      </c>
      <c r="P66" s="46"/>
      <c r="Q66" s="94">
        <v>0.11456953642384106</v>
      </c>
      <c r="R66" s="47">
        <f t="shared" si="7"/>
        <v>0</v>
      </c>
      <c r="S66" s="48"/>
      <c r="T66" s="94">
        <v>0.20055555555555554</v>
      </c>
      <c r="U66" s="47">
        <f t="shared" si="8"/>
        <v>26.369148148148149</v>
      </c>
      <c r="V66" s="50"/>
      <c r="W66" s="94">
        <v>8.3453237410071948E-2</v>
      </c>
      <c r="X66" s="47">
        <f t="shared" si="9"/>
        <v>3.9631916285153697</v>
      </c>
      <c r="Y66" s="51"/>
      <c r="Z66" s="94">
        <v>5.42931831892218E-2</v>
      </c>
      <c r="AA66" s="47">
        <f t="shared" si="10"/>
        <v>0</v>
      </c>
      <c r="AB66" s="50"/>
      <c r="AC66" s="94">
        <v>9.6813804692044203E-2</v>
      </c>
      <c r="AD66" s="47">
        <f t="shared" si="11"/>
        <v>14.005000741329299</v>
      </c>
    </row>
    <row r="67" spans="1:30" ht="15" hidden="1" customHeight="1" outlineLevel="1" x14ac:dyDescent="0.2">
      <c r="A67" s="11"/>
      <c r="B67" s="42" t="s">
        <v>116</v>
      </c>
      <c r="C67" s="43"/>
      <c r="D67" s="94">
        <v>0.12181818181818181</v>
      </c>
      <c r="E67" s="94">
        <v>0.28139534883720929</v>
      </c>
      <c r="F67" s="94">
        <v>8.820614469772052E-2</v>
      </c>
      <c r="G67" s="94">
        <v>0</v>
      </c>
      <c r="H67" s="94">
        <v>0.39071038251366119</v>
      </c>
      <c r="I67" s="94">
        <v>0.81481481481481477</v>
      </c>
      <c r="J67" s="94">
        <v>0.23484848484848486</v>
      </c>
      <c r="K67" s="94">
        <v>0.18578199052132702</v>
      </c>
      <c r="L67" s="94">
        <v>0.19776119402985073</v>
      </c>
      <c r="M67" s="94">
        <v>2.4722932651321399E-2</v>
      </c>
      <c r="N67" s="94">
        <v>0</v>
      </c>
      <c r="O67" s="94">
        <v>0.29259259259259257</v>
      </c>
      <c r="P67" s="46"/>
      <c r="Q67" s="94">
        <v>0.13926596279537456</v>
      </c>
      <c r="R67" s="47">
        <f t="shared" si="7"/>
        <v>0</v>
      </c>
      <c r="S67" s="48"/>
      <c r="T67" s="94">
        <v>0.37931034482758619</v>
      </c>
      <c r="U67" s="47">
        <f t="shared" si="8"/>
        <v>0</v>
      </c>
      <c r="V67" s="50"/>
      <c r="W67" s="94">
        <v>0.19879214896829392</v>
      </c>
      <c r="X67" s="47">
        <f t="shared" si="9"/>
        <v>6.4180859799221261</v>
      </c>
      <c r="Y67" s="51"/>
      <c r="Z67" s="94">
        <v>9.430156328794756E-2</v>
      </c>
      <c r="AA67" s="47">
        <f t="shared" si="10"/>
        <v>0</v>
      </c>
      <c r="AB67" s="50"/>
      <c r="AC67" s="94">
        <v>0.17323529411764707</v>
      </c>
      <c r="AD67" s="47">
        <f t="shared" si="11"/>
        <v>21.304803921568627</v>
      </c>
    </row>
    <row r="68" spans="1:30" s="21" customFormat="1" ht="15" hidden="1" customHeight="1" outlineLevel="1" x14ac:dyDescent="0.2">
      <c r="A68" s="53"/>
      <c r="B68" s="42" t="s">
        <v>117</v>
      </c>
      <c r="C68" s="55"/>
      <c r="D68" s="94">
        <v>0.10327455919395466</v>
      </c>
      <c r="E68" s="94">
        <v>0</v>
      </c>
      <c r="F68" s="94">
        <v>0.11637347767253045</v>
      </c>
      <c r="G68" s="94">
        <v>0.65942028985507251</v>
      </c>
      <c r="H68" s="94">
        <v>0.93785310734463279</v>
      </c>
      <c r="I68" s="94">
        <v>0</v>
      </c>
      <c r="J68" s="94">
        <v>3.0478955007256895E-2</v>
      </c>
      <c r="K68" s="94">
        <v>3.2064128256513023E-2</v>
      </c>
      <c r="L68" s="94">
        <v>3.1212121212121211</v>
      </c>
      <c r="M68" s="94">
        <v>0.26178861788617885</v>
      </c>
      <c r="N68" s="94">
        <v>0</v>
      </c>
      <c r="O68" s="94">
        <v>6.3662374821173109E-2</v>
      </c>
      <c r="P68" s="58"/>
      <c r="Q68" s="94">
        <v>6.3404892661008488E-2</v>
      </c>
      <c r="R68" s="47">
        <f t="shared" si="7"/>
        <v>0</v>
      </c>
      <c r="S68" s="48"/>
      <c r="T68" s="94">
        <v>0.14702517162471396</v>
      </c>
      <c r="U68" s="47">
        <f t="shared" si="8"/>
        <v>0</v>
      </c>
      <c r="V68" s="50"/>
      <c r="W68" s="94">
        <v>0.11466011466011466</v>
      </c>
      <c r="X68" s="47">
        <f t="shared" si="9"/>
        <v>0</v>
      </c>
      <c r="Y68" s="51"/>
      <c r="Z68" s="94">
        <v>7.4693755602031675E-2</v>
      </c>
      <c r="AA68" s="47">
        <f t="shared" si="10"/>
        <v>0</v>
      </c>
      <c r="AB68" s="50"/>
      <c r="AC68" s="94">
        <v>9.3040028849621342E-2</v>
      </c>
      <c r="AD68" s="47">
        <f t="shared" si="11"/>
        <v>0</v>
      </c>
    </row>
    <row r="69" spans="1:30" s="21" customFormat="1" ht="15" hidden="1" customHeight="1" outlineLevel="1" x14ac:dyDescent="0.2">
      <c r="A69" s="53"/>
      <c r="B69" s="42" t="s">
        <v>118</v>
      </c>
      <c r="C69" s="55"/>
      <c r="D69" s="94">
        <v>0</v>
      </c>
      <c r="E69" s="94">
        <v>0</v>
      </c>
      <c r="F69" s="94">
        <v>0</v>
      </c>
      <c r="G69" s="94">
        <v>0.22442244224422442</v>
      </c>
      <c r="H69" s="94">
        <v>0</v>
      </c>
      <c r="I69" s="94">
        <v>8.9861751152073732E-2</v>
      </c>
      <c r="J69" s="94">
        <v>0.15642458100558659</v>
      </c>
      <c r="K69" s="94">
        <v>8.538163001293661E-2</v>
      </c>
      <c r="L69" s="94">
        <v>0</v>
      </c>
      <c r="M69" s="94">
        <v>0</v>
      </c>
      <c r="N69" s="94">
        <v>0.16535433070866143</v>
      </c>
      <c r="O69" s="94">
        <v>1.3388259526261586E-2</v>
      </c>
      <c r="P69" s="58"/>
      <c r="Q69" s="94">
        <v>0</v>
      </c>
      <c r="R69" s="47">
        <f t="shared" si="7"/>
        <v>0</v>
      </c>
      <c r="S69" s="48"/>
      <c r="T69" s="94">
        <v>0.19267299864314791</v>
      </c>
      <c r="U69" s="47">
        <f t="shared" si="8"/>
        <v>0</v>
      </c>
      <c r="V69" s="50"/>
      <c r="W69" s="94">
        <v>7.9738562091503262E-2</v>
      </c>
      <c r="X69" s="47">
        <f t="shared" si="9"/>
        <v>0</v>
      </c>
      <c r="Y69" s="51"/>
      <c r="Z69" s="94">
        <v>2.7133695115934879E-2</v>
      </c>
      <c r="AA69" s="47">
        <f t="shared" si="10"/>
        <v>0</v>
      </c>
      <c r="AB69" s="50"/>
      <c r="AC69" s="94">
        <v>7.3665707893895815E-2</v>
      </c>
      <c r="AD69" s="47">
        <f t="shared" si="11"/>
        <v>0</v>
      </c>
    </row>
    <row r="70" spans="1:30" ht="15" hidden="1" customHeight="1" outlineLevel="1" x14ac:dyDescent="0.2">
      <c r="A70" s="11"/>
      <c r="B70" s="42" t="s">
        <v>119</v>
      </c>
      <c r="C70" s="43"/>
      <c r="D70" s="94">
        <v>0</v>
      </c>
      <c r="E70" s="94">
        <v>0</v>
      </c>
      <c r="F70" s="94">
        <v>0.10367063492063493</v>
      </c>
      <c r="G70" s="94">
        <v>0.34219269102990035</v>
      </c>
      <c r="H70" s="94">
        <v>0.1525</v>
      </c>
      <c r="I70" s="94">
        <v>0.14481576692373607</v>
      </c>
      <c r="J70" s="94">
        <v>0.11237230419977298</v>
      </c>
      <c r="K70" s="94">
        <v>0.86592178770949724</v>
      </c>
      <c r="L70" s="94">
        <v>2.7602905569007265E-2</v>
      </c>
      <c r="M70" s="94">
        <v>0.30634573304157547</v>
      </c>
      <c r="N70" s="94">
        <v>0</v>
      </c>
      <c r="O70" s="94">
        <v>0.13316892725030827</v>
      </c>
      <c r="P70" s="46"/>
      <c r="Q70" s="94">
        <v>9.0554592720970536E-2</v>
      </c>
      <c r="R70" s="47">
        <f t="shared" si="7"/>
        <v>0</v>
      </c>
      <c r="S70" s="48"/>
      <c r="T70" s="94">
        <v>0.17826552462526768</v>
      </c>
      <c r="U70" s="47">
        <f t="shared" si="8"/>
        <v>0</v>
      </c>
      <c r="V70" s="50"/>
      <c r="W70" s="94">
        <v>9.9519999999999997E-2</v>
      </c>
      <c r="X70" s="47">
        <f t="shared" si="9"/>
        <v>0</v>
      </c>
      <c r="Y70" s="51"/>
      <c r="Z70" s="94">
        <v>0.25043478260869567</v>
      </c>
      <c r="AA70" s="47">
        <f t="shared" si="10"/>
        <v>0</v>
      </c>
      <c r="AB70" s="50"/>
      <c r="AC70" s="94">
        <v>0.14236649678705959</v>
      </c>
      <c r="AD70" s="47">
        <f t="shared" si="11"/>
        <v>0</v>
      </c>
    </row>
    <row r="71" spans="1:30" s="21" customFormat="1" ht="15" hidden="1" customHeight="1" outlineLevel="1" x14ac:dyDescent="0.2">
      <c r="A71" s="53"/>
      <c r="B71" s="42" t="s">
        <v>120</v>
      </c>
      <c r="C71" s="55"/>
      <c r="D71" s="94">
        <v>0</v>
      </c>
      <c r="E71" s="94">
        <v>0</v>
      </c>
      <c r="F71" s="94">
        <v>0.13815789473684212</v>
      </c>
      <c r="G71" s="94">
        <v>8.1736909323116225E-2</v>
      </c>
      <c r="H71" s="94">
        <v>5.4794520547945202E-2</v>
      </c>
      <c r="I71" s="94">
        <v>0.1701417848206839</v>
      </c>
      <c r="J71" s="94">
        <v>8.1267217630853997E-2</v>
      </c>
      <c r="K71" s="94">
        <v>0.37480798771121354</v>
      </c>
      <c r="L71" s="94">
        <v>1.4134275618374558E-2</v>
      </c>
      <c r="M71" s="94">
        <v>0.52671755725190839</v>
      </c>
      <c r="N71" s="94">
        <v>9.5238095238095233E-2</v>
      </c>
      <c r="O71" s="94">
        <v>0</v>
      </c>
      <c r="P71" s="58"/>
      <c r="Q71" s="94">
        <v>0.18461538461538463</v>
      </c>
      <c r="R71" s="47">
        <f t="shared" si="7"/>
        <v>0</v>
      </c>
      <c r="S71" s="48"/>
      <c r="T71" s="94">
        <v>0.11873245086241477</v>
      </c>
      <c r="U71" s="47">
        <f t="shared" si="8"/>
        <v>0</v>
      </c>
      <c r="V71" s="50"/>
      <c r="W71" s="94">
        <v>0.14150943396226415</v>
      </c>
      <c r="X71" s="47">
        <f t="shared" si="9"/>
        <v>0</v>
      </c>
      <c r="Y71" s="51"/>
      <c r="Z71" s="94">
        <v>0.12168792934249265</v>
      </c>
      <c r="AA71" s="47">
        <f t="shared" si="10"/>
        <v>0</v>
      </c>
      <c r="AB71" s="50"/>
      <c r="AC71" s="94">
        <v>0.13716868205691951</v>
      </c>
      <c r="AD71" s="47">
        <f t="shared" si="11"/>
        <v>0</v>
      </c>
    </row>
    <row r="72" spans="1:30" s="21" customFormat="1" ht="15" hidden="1" customHeight="1" outlineLevel="1" thickBot="1" x14ac:dyDescent="0.25">
      <c r="A72" s="53"/>
      <c r="B72" s="42" t="s">
        <v>121</v>
      </c>
      <c r="C72" s="55"/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58"/>
      <c r="Q72" s="94">
        <v>0</v>
      </c>
      <c r="R72" s="82" t="s">
        <v>122</v>
      </c>
      <c r="S72" s="60"/>
      <c r="T72" s="94">
        <v>0</v>
      </c>
      <c r="U72" s="82" t="s">
        <v>122</v>
      </c>
      <c r="V72" s="50"/>
      <c r="W72" s="94">
        <v>0</v>
      </c>
      <c r="X72" s="82" t="s">
        <v>122</v>
      </c>
      <c r="Y72" s="51"/>
      <c r="Z72" s="94">
        <v>0</v>
      </c>
      <c r="AA72" s="82" t="s">
        <v>122</v>
      </c>
      <c r="AB72" s="43"/>
      <c r="AC72" s="94">
        <v>0</v>
      </c>
      <c r="AD72" s="82" t="s">
        <v>122</v>
      </c>
    </row>
    <row r="73" spans="1:30" ht="15" hidden="1" customHeight="1" outlineLevel="1" x14ac:dyDescent="0.2">
      <c r="B73" s="69" t="s">
        <v>78</v>
      </c>
      <c r="C73" s="43"/>
      <c r="D73" s="75">
        <v>0.10929217337075148</v>
      </c>
      <c r="E73" s="75">
        <v>9.9213777611381504E-2</v>
      </c>
      <c r="F73" s="75">
        <v>0.11275934311008988</v>
      </c>
      <c r="G73" s="75">
        <v>0.17637463467681641</v>
      </c>
      <c r="H73" s="75">
        <v>0.15038385339276869</v>
      </c>
      <c r="I73" s="75">
        <v>0.13994501178318933</v>
      </c>
      <c r="J73" s="75">
        <v>0.11297495074584858</v>
      </c>
      <c r="K73" s="75">
        <v>0.13468376252558992</v>
      </c>
      <c r="L73" s="75">
        <v>0.13064923607490878</v>
      </c>
      <c r="M73" s="75">
        <v>0.12205014749262537</v>
      </c>
      <c r="N73" s="75">
        <v>0.10077255169279709</v>
      </c>
      <c r="O73" s="75">
        <v>0.12551405931325019</v>
      </c>
      <c r="P73" s="72"/>
      <c r="Q73" s="75">
        <v>0.10828428688748973</v>
      </c>
      <c r="R73" s="73">
        <f>IFERROR(Q73/Q108-1,0)</f>
        <v>0</v>
      </c>
      <c r="S73" s="74"/>
      <c r="T73" s="75">
        <v>0.15245450510430536</v>
      </c>
      <c r="U73" s="73">
        <f>IFERROR(T73/T108-1,0)</f>
        <v>48.980171740209968</v>
      </c>
      <c r="V73" s="50"/>
      <c r="W73" s="75">
        <v>0.12674653956646645</v>
      </c>
      <c r="X73" s="73">
        <f>IFERROR(W73/W108-1,0)</f>
        <v>13.423117144481195</v>
      </c>
      <c r="Y73" s="76"/>
      <c r="Z73" s="75">
        <v>0.11617592390816679</v>
      </c>
      <c r="AA73" s="73">
        <f>IFERROR(Z73/Z108-1,0)</f>
        <v>74.238847635040472</v>
      </c>
      <c r="AB73" s="50"/>
      <c r="AC73" s="75">
        <v>0.1249527648318428</v>
      </c>
      <c r="AD73" s="73">
        <f>IFERROR(AC73/AC108-1,0)</f>
        <v>35.964684991351739</v>
      </c>
    </row>
    <row r="74" spans="1:30" ht="24.95" customHeight="1" collapsed="1" x14ac:dyDescent="0.2"/>
    <row r="75" spans="1:30" ht="15" customHeight="1" x14ac:dyDescent="0.2">
      <c r="A75" s="31">
        <v>2020</v>
      </c>
      <c r="B75" s="34" t="s">
        <v>11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37" t="s">
        <v>84</v>
      </c>
      <c r="R75" s="37"/>
      <c r="S75" s="36"/>
      <c r="T75" s="37" t="s">
        <v>85</v>
      </c>
      <c r="U75" s="37"/>
      <c r="W75" s="37" t="s">
        <v>86</v>
      </c>
      <c r="X75" s="37"/>
      <c r="Y75" s="36"/>
      <c r="Z75" s="37" t="s">
        <v>87</v>
      </c>
      <c r="AA75" s="37"/>
      <c r="AC75" s="37" t="s">
        <v>88</v>
      </c>
      <c r="AD75" s="37"/>
    </row>
    <row r="76" spans="1:30" ht="15" hidden="1" customHeight="1" outlineLevel="1" x14ac:dyDescent="0.2">
      <c r="B76" s="38" t="s">
        <v>90</v>
      </c>
      <c r="D76" s="39">
        <v>43831</v>
      </c>
      <c r="E76" s="39">
        <f>EOMONTH(D76,0)+1</f>
        <v>43862</v>
      </c>
      <c r="F76" s="39">
        <f t="shared" ref="F76:O76" si="12">EOMONTH(E76,0)+1</f>
        <v>43891</v>
      </c>
      <c r="G76" s="39">
        <f t="shared" si="12"/>
        <v>43922</v>
      </c>
      <c r="H76" s="39">
        <f t="shared" si="12"/>
        <v>43952</v>
      </c>
      <c r="I76" s="39">
        <f t="shared" si="12"/>
        <v>43983</v>
      </c>
      <c r="J76" s="39">
        <f t="shared" si="12"/>
        <v>44013</v>
      </c>
      <c r="K76" s="39">
        <f t="shared" si="12"/>
        <v>44044</v>
      </c>
      <c r="L76" s="39">
        <f t="shared" si="12"/>
        <v>44075</v>
      </c>
      <c r="M76" s="39">
        <f t="shared" si="12"/>
        <v>44105</v>
      </c>
      <c r="N76" s="39">
        <f t="shared" si="12"/>
        <v>44136</v>
      </c>
      <c r="O76" s="39">
        <f t="shared" si="12"/>
        <v>44166</v>
      </c>
      <c r="P76" s="40"/>
      <c r="Q76" s="39" t="s">
        <v>53</v>
      </c>
      <c r="R76" s="39" t="s">
        <v>76</v>
      </c>
      <c r="S76" s="41"/>
      <c r="T76" s="39" t="s">
        <v>53</v>
      </c>
      <c r="U76" s="39" t="s">
        <v>76</v>
      </c>
      <c r="W76" s="39" t="s">
        <v>53</v>
      </c>
      <c r="X76" s="39" t="s">
        <v>76</v>
      </c>
      <c r="Y76" s="41"/>
      <c r="Z76" s="39" t="s">
        <v>53</v>
      </c>
      <c r="AA76" s="39" t="s">
        <v>76</v>
      </c>
      <c r="AC76" s="39" t="s">
        <v>53</v>
      </c>
      <c r="AD76" s="39" t="s">
        <v>76</v>
      </c>
    </row>
    <row r="77" spans="1:30" ht="15" hidden="1" customHeight="1" outlineLevel="1" x14ac:dyDescent="0.2">
      <c r="A77" s="11"/>
      <c r="B77" s="42" t="s">
        <v>91</v>
      </c>
      <c r="C77" s="43"/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1.8465909090909092E-2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46"/>
      <c r="Q77" s="94">
        <v>0</v>
      </c>
      <c r="R77" s="47">
        <f>IFERROR(Q77/Q112-1,0)</f>
        <v>0</v>
      </c>
      <c r="S77" s="48"/>
      <c r="T77" s="94">
        <v>0</v>
      </c>
      <c r="U77" s="47">
        <f>IFERROR(T77/T112-1,0)</f>
        <v>0</v>
      </c>
      <c r="V77" s="50"/>
      <c r="W77" s="94">
        <v>6.3819342169857633E-3</v>
      </c>
      <c r="X77" s="47">
        <f>IFERROR(W77/W112-1,0)</f>
        <v>0</v>
      </c>
      <c r="Y77" s="51"/>
      <c r="Z77" s="94">
        <v>0</v>
      </c>
      <c r="AA77" s="47">
        <f>IFERROR(Z77/Z112-1,0)</f>
        <v>0</v>
      </c>
      <c r="AB77" s="50"/>
      <c r="AC77" s="94">
        <v>1.0788381742738589E-3</v>
      </c>
      <c r="AD77" s="47">
        <f>IFERROR(AC77/AC112-1,0)</f>
        <v>0</v>
      </c>
    </row>
    <row r="78" spans="1:30" ht="15" hidden="1" customHeight="1" outlineLevel="1" x14ac:dyDescent="0.2">
      <c r="A78" s="11"/>
      <c r="B78" s="42" t="s">
        <v>92</v>
      </c>
      <c r="C78" s="43"/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2.5581395348837209E-2</v>
      </c>
      <c r="O78" s="94">
        <v>0</v>
      </c>
      <c r="P78" s="46"/>
      <c r="Q78" s="94">
        <v>0</v>
      </c>
      <c r="R78" s="47">
        <f t="shared" ref="R78:R106" si="13">IFERROR(Q78/Q113-1,0)</f>
        <v>0</v>
      </c>
      <c r="S78" s="48"/>
      <c r="T78" s="94">
        <v>0</v>
      </c>
      <c r="U78" s="47">
        <f t="shared" ref="U78:U106" si="14">IFERROR(T78/T113-1,0)</f>
        <v>0</v>
      </c>
      <c r="V78" s="50"/>
      <c r="W78" s="94">
        <v>0</v>
      </c>
      <c r="X78" s="47">
        <f t="shared" ref="X78:X106" si="15">IFERROR(W78/W113-1,0)</f>
        <v>0</v>
      </c>
      <c r="Y78" s="51"/>
      <c r="Z78" s="94">
        <v>8.7059754649782342E-3</v>
      </c>
      <c r="AA78" s="47">
        <f t="shared" ref="AA78:AA106" si="16">IFERROR(Z78/Z113-1,0)</f>
        <v>0</v>
      </c>
      <c r="AB78" s="50"/>
      <c r="AC78" s="94">
        <v>2.7441686416365225E-3</v>
      </c>
      <c r="AD78" s="47">
        <f t="shared" ref="AD78:AD106" si="17">IFERROR(AC78/AC113-1,0)</f>
        <v>0</v>
      </c>
    </row>
    <row r="79" spans="1:30" ht="15" hidden="1" customHeight="1" outlineLevel="1" x14ac:dyDescent="0.2">
      <c r="A79" s="11"/>
      <c r="B79" s="42" t="s">
        <v>93</v>
      </c>
      <c r="C79" s="43"/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46"/>
      <c r="Q79" s="94">
        <v>0</v>
      </c>
      <c r="R79" s="47">
        <f t="shared" si="13"/>
        <v>0</v>
      </c>
      <c r="S79" s="48"/>
      <c r="T79" s="94">
        <v>0</v>
      </c>
      <c r="U79" s="47">
        <f t="shared" si="14"/>
        <v>0</v>
      </c>
      <c r="V79" s="50"/>
      <c r="W79" s="94">
        <v>0</v>
      </c>
      <c r="X79" s="47">
        <f t="shared" si="15"/>
        <v>0</v>
      </c>
      <c r="Y79" s="51"/>
      <c r="Z79" s="94">
        <v>0</v>
      </c>
      <c r="AA79" s="47">
        <f t="shared" si="16"/>
        <v>0</v>
      </c>
      <c r="AB79" s="50"/>
      <c r="AC79" s="94">
        <v>0</v>
      </c>
      <c r="AD79" s="47">
        <f t="shared" si="17"/>
        <v>0</v>
      </c>
    </row>
    <row r="80" spans="1:30" ht="15" hidden="1" customHeight="1" outlineLevel="1" x14ac:dyDescent="0.2">
      <c r="A80" s="11"/>
      <c r="B80" s="42" t="s">
        <v>94</v>
      </c>
      <c r="C80" s="43"/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46"/>
      <c r="Q80" s="94">
        <v>0</v>
      </c>
      <c r="R80" s="47">
        <f t="shared" si="13"/>
        <v>0</v>
      </c>
      <c r="S80" s="48"/>
      <c r="T80" s="94">
        <v>0</v>
      </c>
      <c r="U80" s="47">
        <f t="shared" si="14"/>
        <v>0</v>
      </c>
      <c r="V80" s="50"/>
      <c r="W80" s="94">
        <v>0</v>
      </c>
      <c r="X80" s="47">
        <f t="shared" si="15"/>
        <v>0</v>
      </c>
      <c r="Y80" s="51"/>
      <c r="Z80" s="94">
        <v>0</v>
      </c>
      <c r="AA80" s="47">
        <f t="shared" si="16"/>
        <v>0</v>
      </c>
      <c r="AB80" s="50"/>
      <c r="AC80" s="94">
        <v>0</v>
      </c>
      <c r="AD80" s="47">
        <f t="shared" si="17"/>
        <v>0</v>
      </c>
    </row>
    <row r="81" spans="1:30" ht="15" hidden="1" customHeight="1" outlineLevel="1" x14ac:dyDescent="0.2">
      <c r="A81" s="11"/>
      <c r="B81" s="42" t="s">
        <v>95</v>
      </c>
      <c r="C81" s="43"/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46"/>
      <c r="Q81" s="94">
        <v>0</v>
      </c>
      <c r="R81" s="47">
        <f t="shared" si="13"/>
        <v>0</v>
      </c>
      <c r="S81" s="48"/>
      <c r="T81" s="94">
        <v>0</v>
      </c>
      <c r="U81" s="47">
        <f t="shared" si="14"/>
        <v>0</v>
      </c>
      <c r="V81" s="50"/>
      <c r="W81" s="94">
        <v>0</v>
      </c>
      <c r="X81" s="47">
        <f t="shared" si="15"/>
        <v>0</v>
      </c>
      <c r="Y81" s="51"/>
      <c r="Z81" s="94">
        <v>0</v>
      </c>
      <c r="AA81" s="47">
        <f t="shared" si="16"/>
        <v>0</v>
      </c>
      <c r="AB81" s="50"/>
      <c r="AC81" s="94">
        <v>0</v>
      </c>
      <c r="AD81" s="47">
        <f t="shared" si="17"/>
        <v>0</v>
      </c>
    </row>
    <row r="82" spans="1:30" ht="15" hidden="1" customHeight="1" outlineLevel="1" x14ac:dyDescent="0.2">
      <c r="A82" s="11"/>
      <c r="B82" s="42" t="s">
        <v>96</v>
      </c>
      <c r="C82" s="43"/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46"/>
      <c r="Q82" s="94">
        <v>0</v>
      </c>
      <c r="R82" s="47">
        <f t="shared" si="13"/>
        <v>0</v>
      </c>
      <c r="S82" s="48"/>
      <c r="T82" s="94">
        <v>0</v>
      </c>
      <c r="U82" s="47">
        <f t="shared" si="14"/>
        <v>0</v>
      </c>
      <c r="V82" s="50"/>
      <c r="W82" s="94">
        <v>0</v>
      </c>
      <c r="X82" s="47">
        <f t="shared" si="15"/>
        <v>0</v>
      </c>
      <c r="Y82" s="51"/>
      <c r="Z82" s="94">
        <v>0</v>
      </c>
      <c r="AA82" s="47">
        <f t="shared" si="16"/>
        <v>0</v>
      </c>
      <c r="AB82" s="50"/>
      <c r="AC82" s="94">
        <v>0</v>
      </c>
      <c r="AD82" s="47">
        <f t="shared" si="17"/>
        <v>0</v>
      </c>
    </row>
    <row r="83" spans="1:30" ht="15" hidden="1" customHeight="1" outlineLevel="1" x14ac:dyDescent="0.2">
      <c r="A83" s="11"/>
      <c r="B83" s="42" t="s">
        <v>97</v>
      </c>
      <c r="C83" s="43"/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46"/>
      <c r="Q83" s="94">
        <v>0</v>
      </c>
      <c r="R83" s="47">
        <f t="shared" si="13"/>
        <v>0</v>
      </c>
      <c r="S83" s="48"/>
      <c r="T83" s="94">
        <v>0</v>
      </c>
      <c r="U83" s="47">
        <f t="shared" si="14"/>
        <v>0</v>
      </c>
      <c r="V83" s="50"/>
      <c r="W83" s="94">
        <v>0</v>
      </c>
      <c r="X83" s="47">
        <f t="shared" si="15"/>
        <v>0</v>
      </c>
      <c r="Y83" s="51"/>
      <c r="Z83" s="94">
        <v>0</v>
      </c>
      <c r="AA83" s="47">
        <f t="shared" si="16"/>
        <v>0</v>
      </c>
      <c r="AB83" s="50"/>
      <c r="AC83" s="94">
        <v>0</v>
      </c>
      <c r="AD83" s="47">
        <f t="shared" si="17"/>
        <v>0</v>
      </c>
    </row>
    <row r="84" spans="1:30" ht="15" hidden="1" customHeight="1" outlineLevel="1" x14ac:dyDescent="0.2">
      <c r="A84" s="11"/>
      <c r="B84" s="42" t="s">
        <v>98</v>
      </c>
      <c r="C84" s="43"/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46"/>
      <c r="Q84" s="94">
        <v>0</v>
      </c>
      <c r="R84" s="47">
        <f t="shared" si="13"/>
        <v>0</v>
      </c>
      <c r="S84" s="48"/>
      <c r="T84" s="94">
        <v>0</v>
      </c>
      <c r="U84" s="47">
        <f t="shared" si="14"/>
        <v>0</v>
      </c>
      <c r="V84" s="50"/>
      <c r="W84" s="94">
        <v>0</v>
      </c>
      <c r="X84" s="47">
        <f t="shared" si="15"/>
        <v>0</v>
      </c>
      <c r="Y84" s="51"/>
      <c r="Z84" s="94">
        <v>0</v>
      </c>
      <c r="AA84" s="47">
        <f t="shared" si="16"/>
        <v>0</v>
      </c>
      <c r="AB84" s="50"/>
      <c r="AC84" s="94">
        <v>0</v>
      </c>
      <c r="AD84" s="47">
        <f t="shared" si="17"/>
        <v>0</v>
      </c>
    </row>
    <row r="85" spans="1:30" ht="15" hidden="1" customHeight="1" outlineLevel="1" x14ac:dyDescent="0.2">
      <c r="A85" s="11"/>
      <c r="B85" s="42" t="s">
        <v>99</v>
      </c>
      <c r="C85" s="43"/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46"/>
      <c r="Q85" s="94">
        <v>0</v>
      </c>
      <c r="R85" s="47">
        <f t="shared" si="13"/>
        <v>0</v>
      </c>
      <c r="S85" s="48"/>
      <c r="T85" s="94">
        <v>0</v>
      </c>
      <c r="U85" s="47">
        <f t="shared" si="14"/>
        <v>0</v>
      </c>
      <c r="V85" s="50"/>
      <c r="W85" s="94">
        <v>0</v>
      </c>
      <c r="X85" s="47">
        <f t="shared" si="15"/>
        <v>0</v>
      </c>
      <c r="Y85" s="51"/>
      <c r="Z85" s="94">
        <v>0</v>
      </c>
      <c r="AA85" s="47">
        <f t="shared" si="16"/>
        <v>0</v>
      </c>
      <c r="AB85" s="50"/>
      <c r="AC85" s="94">
        <v>0</v>
      </c>
      <c r="AD85" s="47">
        <f t="shared" si="17"/>
        <v>0</v>
      </c>
    </row>
    <row r="86" spans="1:30" ht="15" hidden="1" customHeight="1" outlineLevel="1" x14ac:dyDescent="0.2">
      <c r="A86" s="11"/>
      <c r="B86" s="42" t="s">
        <v>100</v>
      </c>
      <c r="C86" s="43"/>
      <c r="D86" s="94">
        <v>0</v>
      </c>
      <c r="E86" s="94">
        <v>0</v>
      </c>
      <c r="F86" s="94">
        <v>0</v>
      </c>
      <c r="G86" s="94">
        <v>0</v>
      </c>
      <c r="H86" s="94">
        <v>7.763401109057301E-2</v>
      </c>
      <c r="I86" s="94">
        <v>1.3997760358342666E-2</v>
      </c>
      <c r="J86" s="94">
        <v>7.1227741330834121E-2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46"/>
      <c r="Q86" s="94">
        <v>0</v>
      </c>
      <c r="R86" s="47">
        <f t="shared" si="13"/>
        <v>0</v>
      </c>
      <c r="S86" s="48"/>
      <c r="T86" s="94">
        <v>2.2385566321416639E-2</v>
      </c>
      <c r="U86" s="47">
        <f t="shared" si="14"/>
        <v>0</v>
      </c>
      <c r="V86" s="50"/>
      <c r="W86" s="94">
        <v>1.9201616978271854E-2</v>
      </c>
      <c r="X86" s="47">
        <f t="shared" si="15"/>
        <v>0</v>
      </c>
      <c r="Y86" s="51"/>
      <c r="Z86" s="94">
        <v>0</v>
      </c>
      <c r="AA86" s="47">
        <f t="shared" si="16"/>
        <v>0</v>
      </c>
      <c r="AB86" s="50"/>
      <c r="AC86" s="94">
        <v>1.0582402131280989E-2</v>
      </c>
      <c r="AD86" s="47">
        <f t="shared" si="17"/>
        <v>0</v>
      </c>
    </row>
    <row r="87" spans="1:30" ht="15" hidden="1" customHeight="1" outlineLevel="1" x14ac:dyDescent="0.2">
      <c r="A87" s="11"/>
      <c r="B87" s="42" t="s">
        <v>101</v>
      </c>
      <c r="C87" s="43"/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94">
        <v>0</v>
      </c>
      <c r="J87" s="94">
        <v>0</v>
      </c>
      <c r="K87" s="94">
        <v>0</v>
      </c>
      <c r="L87" s="94">
        <v>0</v>
      </c>
      <c r="M87" s="94">
        <v>0</v>
      </c>
      <c r="N87" s="94">
        <v>0</v>
      </c>
      <c r="O87" s="94">
        <v>0</v>
      </c>
      <c r="P87" s="46"/>
      <c r="Q87" s="94">
        <v>0</v>
      </c>
      <c r="R87" s="47">
        <f t="shared" si="13"/>
        <v>0</v>
      </c>
      <c r="S87" s="48"/>
      <c r="T87" s="94">
        <v>0</v>
      </c>
      <c r="U87" s="47">
        <f t="shared" si="14"/>
        <v>0</v>
      </c>
      <c r="V87" s="50"/>
      <c r="W87" s="94">
        <v>0</v>
      </c>
      <c r="X87" s="47">
        <f t="shared" si="15"/>
        <v>0</v>
      </c>
      <c r="Y87" s="51"/>
      <c r="Z87" s="94">
        <v>0</v>
      </c>
      <c r="AA87" s="47">
        <f t="shared" si="16"/>
        <v>0</v>
      </c>
      <c r="AB87" s="50"/>
      <c r="AC87" s="94">
        <v>0</v>
      </c>
      <c r="AD87" s="47">
        <f t="shared" si="17"/>
        <v>0</v>
      </c>
    </row>
    <row r="88" spans="1:30" ht="15" hidden="1" customHeight="1" outlineLevel="1" x14ac:dyDescent="0.2">
      <c r="A88" s="11"/>
      <c r="B88" s="42" t="s">
        <v>102</v>
      </c>
      <c r="C88" s="43"/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0.11450381679389313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46"/>
      <c r="Q88" s="94">
        <v>0</v>
      </c>
      <c r="R88" s="47">
        <f t="shared" si="13"/>
        <v>0</v>
      </c>
      <c r="S88" s="48"/>
      <c r="T88" s="94">
        <v>0</v>
      </c>
      <c r="U88" s="47">
        <f t="shared" si="14"/>
        <v>0</v>
      </c>
      <c r="V88" s="50"/>
      <c r="W88" s="94">
        <v>2.1860578090842846E-2</v>
      </c>
      <c r="X88" s="47">
        <f t="shared" si="15"/>
        <v>0</v>
      </c>
      <c r="Y88" s="51"/>
      <c r="Z88" s="94">
        <v>0</v>
      </c>
      <c r="AA88" s="47">
        <f t="shared" si="16"/>
        <v>0</v>
      </c>
      <c r="AB88" s="50"/>
      <c r="AC88" s="94">
        <v>7.4484813374162042E-3</v>
      </c>
      <c r="AD88" s="47">
        <f t="shared" si="17"/>
        <v>0</v>
      </c>
    </row>
    <row r="89" spans="1:30" ht="15" hidden="1" customHeight="1" outlineLevel="1" x14ac:dyDescent="0.2">
      <c r="A89" s="11"/>
      <c r="B89" s="42" t="s">
        <v>103</v>
      </c>
      <c r="C89" s="43"/>
      <c r="D89" s="94">
        <v>0</v>
      </c>
      <c r="E89" s="94">
        <v>0</v>
      </c>
      <c r="F89" s="94">
        <v>0</v>
      </c>
      <c r="G89" s="94">
        <v>0</v>
      </c>
      <c r="H89" s="94">
        <v>0</v>
      </c>
      <c r="I89" s="94">
        <v>0</v>
      </c>
      <c r="J89" s="94">
        <v>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  <c r="P89" s="46"/>
      <c r="Q89" s="94">
        <v>0</v>
      </c>
      <c r="R89" s="47">
        <f t="shared" si="13"/>
        <v>0</v>
      </c>
      <c r="S89" s="48"/>
      <c r="T89" s="94">
        <v>0</v>
      </c>
      <c r="U89" s="47">
        <f t="shared" si="14"/>
        <v>0</v>
      </c>
      <c r="V89" s="50"/>
      <c r="W89" s="94">
        <v>0</v>
      </c>
      <c r="X89" s="47">
        <f t="shared" si="15"/>
        <v>0</v>
      </c>
      <c r="Y89" s="51"/>
      <c r="Z89" s="94">
        <v>0</v>
      </c>
      <c r="AA89" s="47">
        <f t="shared" si="16"/>
        <v>0</v>
      </c>
      <c r="AB89" s="50"/>
      <c r="AC89" s="94">
        <v>0</v>
      </c>
      <c r="AD89" s="47">
        <f t="shared" si="17"/>
        <v>0</v>
      </c>
    </row>
    <row r="90" spans="1:30" ht="15" hidden="1" customHeight="1" outlineLevel="1" x14ac:dyDescent="0.2">
      <c r="A90" s="11"/>
      <c r="B90" s="42" t="s">
        <v>104</v>
      </c>
      <c r="C90" s="43"/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 s="94">
        <v>0</v>
      </c>
      <c r="L90" s="94">
        <v>0</v>
      </c>
      <c r="M90" s="94">
        <v>0</v>
      </c>
      <c r="N90" s="94">
        <v>0</v>
      </c>
      <c r="O90" s="94">
        <v>0</v>
      </c>
      <c r="P90" s="46"/>
      <c r="Q90" s="94">
        <v>0</v>
      </c>
      <c r="R90" s="47">
        <f t="shared" si="13"/>
        <v>0</v>
      </c>
      <c r="S90" s="48"/>
      <c r="T90" s="94">
        <v>0</v>
      </c>
      <c r="U90" s="47">
        <f t="shared" si="14"/>
        <v>0</v>
      </c>
      <c r="V90" s="50"/>
      <c r="W90" s="94">
        <v>0</v>
      </c>
      <c r="X90" s="47">
        <f t="shared" si="15"/>
        <v>0</v>
      </c>
      <c r="Y90" s="51"/>
      <c r="Z90" s="94">
        <v>0</v>
      </c>
      <c r="AA90" s="47">
        <f t="shared" si="16"/>
        <v>0</v>
      </c>
      <c r="AB90" s="50"/>
      <c r="AC90" s="94">
        <v>0</v>
      </c>
      <c r="AD90" s="47">
        <f t="shared" si="17"/>
        <v>0</v>
      </c>
    </row>
    <row r="91" spans="1:30" ht="15" hidden="1" customHeight="1" outlineLevel="1" x14ac:dyDescent="0.2">
      <c r="A91" s="11"/>
      <c r="B91" s="42" t="s">
        <v>105</v>
      </c>
      <c r="C91" s="43"/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46"/>
      <c r="Q91" s="94">
        <v>0</v>
      </c>
      <c r="R91" s="47">
        <f t="shared" si="13"/>
        <v>0</v>
      </c>
      <c r="S91" s="48"/>
      <c r="T91" s="94">
        <v>0</v>
      </c>
      <c r="U91" s="47">
        <f t="shared" si="14"/>
        <v>0</v>
      </c>
      <c r="V91" s="50"/>
      <c r="W91" s="94">
        <v>0</v>
      </c>
      <c r="X91" s="47">
        <f t="shared" si="15"/>
        <v>0</v>
      </c>
      <c r="Y91" s="51"/>
      <c r="Z91" s="94">
        <v>0</v>
      </c>
      <c r="AA91" s="47">
        <f t="shared" si="16"/>
        <v>0</v>
      </c>
      <c r="AB91" s="50"/>
      <c r="AC91" s="94">
        <v>0</v>
      </c>
      <c r="AD91" s="47">
        <f t="shared" si="17"/>
        <v>0</v>
      </c>
    </row>
    <row r="92" spans="1:30" ht="15" hidden="1" customHeight="1" outlineLevel="1" x14ac:dyDescent="0.2">
      <c r="A92" s="11"/>
      <c r="B92" s="42" t="s">
        <v>106</v>
      </c>
      <c r="C92" s="43"/>
      <c r="D92" s="94">
        <v>0</v>
      </c>
      <c r="E92" s="94">
        <v>0</v>
      </c>
      <c r="F92" s="94">
        <v>0</v>
      </c>
      <c r="G92" s="94">
        <v>0</v>
      </c>
      <c r="H92" s="94">
        <v>0</v>
      </c>
      <c r="I92" s="94">
        <v>0</v>
      </c>
      <c r="J92" s="94">
        <v>0</v>
      </c>
      <c r="K92" s="94">
        <v>5.7777777777777775E-2</v>
      </c>
      <c r="L92" s="94">
        <v>0</v>
      </c>
      <c r="M92" s="94">
        <v>0</v>
      </c>
      <c r="N92" s="94">
        <v>0</v>
      </c>
      <c r="O92" s="94">
        <v>0</v>
      </c>
      <c r="P92" s="46"/>
      <c r="Q92" s="94">
        <v>0</v>
      </c>
      <c r="R92" s="47">
        <f t="shared" si="13"/>
        <v>0</v>
      </c>
      <c r="S92" s="48"/>
      <c r="T92" s="94">
        <v>0</v>
      </c>
      <c r="U92" s="47">
        <f t="shared" si="14"/>
        <v>0</v>
      </c>
      <c r="V92" s="50"/>
      <c r="W92" s="94">
        <v>2.2336769759450172E-2</v>
      </c>
      <c r="X92" s="47">
        <f t="shared" si="15"/>
        <v>0</v>
      </c>
      <c r="Y92" s="51"/>
      <c r="Z92" s="94">
        <v>0</v>
      </c>
      <c r="AA92" s="47">
        <f t="shared" si="16"/>
        <v>0</v>
      </c>
      <c r="AB92" s="50"/>
      <c r="AC92" s="94">
        <v>5.5289739500265812E-3</v>
      </c>
      <c r="AD92" s="47">
        <f t="shared" si="17"/>
        <v>0</v>
      </c>
    </row>
    <row r="93" spans="1:30" ht="15" hidden="1" customHeight="1" outlineLevel="1" x14ac:dyDescent="0.2">
      <c r="A93" s="11"/>
      <c r="B93" s="42" t="s">
        <v>107</v>
      </c>
      <c r="C93" s="43"/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46"/>
      <c r="Q93" s="94">
        <v>0</v>
      </c>
      <c r="R93" s="47">
        <f t="shared" si="13"/>
        <v>0</v>
      </c>
      <c r="S93" s="48"/>
      <c r="T93" s="94">
        <v>0</v>
      </c>
      <c r="U93" s="47">
        <f t="shared" si="14"/>
        <v>0</v>
      </c>
      <c r="V93" s="50"/>
      <c r="W93" s="94">
        <v>0</v>
      </c>
      <c r="X93" s="47">
        <f t="shared" si="15"/>
        <v>0</v>
      </c>
      <c r="Y93" s="51"/>
      <c r="Z93" s="94">
        <v>0</v>
      </c>
      <c r="AA93" s="47">
        <f t="shared" si="16"/>
        <v>0</v>
      </c>
      <c r="AB93" s="50"/>
      <c r="AC93" s="94">
        <v>0</v>
      </c>
      <c r="AD93" s="47">
        <f t="shared" si="17"/>
        <v>0</v>
      </c>
    </row>
    <row r="94" spans="1:30" ht="15" hidden="1" customHeight="1" outlineLevel="1" x14ac:dyDescent="0.2">
      <c r="A94" s="11"/>
      <c r="B94" s="42" t="s">
        <v>108</v>
      </c>
      <c r="C94" s="43"/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4">
        <v>0</v>
      </c>
      <c r="P94" s="46"/>
      <c r="Q94" s="94">
        <v>0</v>
      </c>
      <c r="R94" s="47">
        <f t="shared" si="13"/>
        <v>0</v>
      </c>
      <c r="S94" s="48"/>
      <c r="T94" s="94">
        <v>0</v>
      </c>
      <c r="U94" s="47">
        <f t="shared" si="14"/>
        <v>0</v>
      </c>
      <c r="V94" s="50"/>
      <c r="W94" s="94">
        <v>0</v>
      </c>
      <c r="X94" s="47">
        <f t="shared" si="15"/>
        <v>0</v>
      </c>
      <c r="Y94" s="51"/>
      <c r="Z94" s="94">
        <v>0</v>
      </c>
      <c r="AA94" s="47">
        <f t="shared" si="16"/>
        <v>0</v>
      </c>
      <c r="AB94" s="50"/>
      <c r="AC94" s="94">
        <v>0</v>
      </c>
      <c r="AD94" s="47">
        <f t="shared" si="17"/>
        <v>0</v>
      </c>
    </row>
    <row r="95" spans="1:30" ht="15" hidden="1" customHeight="1" outlineLevel="1" x14ac:dyDescent="0.2">
      <c r="A95" s="11"/>
      <c r="B95" s="42" t="s">
        <v>109</v>
      </c>
      <c r="C95" s="43"/>
      <c r="D95" s="94">
        <v>0</v>
      </c>
      <c r="E95" s="94">
        <v>0</v>
      </c>
      <c r="F95" s="94">
        <v>0</v>
      </c>
      <c r="G95" s="94">
        <v>0</v>
      </c>
      <c r="H95" s="94">
        <v>0</v>
      </c>
      <c r="I95" s="94">
        <v>0</v>
      </c>
      <c r="J95" s="94">
        <v>3.3536585365853661E-2</v>
      </c>
      <c r="K95" s="94">
        <v>4.4591246903385631E-2</v>
      </c>
      <c r="L95" s="94">
        <v>8.3064143977849558E-3</v>
      </c>
      <c r="M95" s="94">
        <v>4.7105561861520998E-2</v>
      </c>
      <c r="N95" s="94">
        <v>0</v>
      </c>
      <c r="O95" s="94">
        <v>0</v>
      </c>
      <c r="P95" s="46"/>
      <c r="Q95" s="94">
        <v>0</v>
      </c>
      <c r="R95" s="47">
        <f t="shared" si="13"/>
        <v>0</v>
      </c>
      <c r="S95" s="48"/>
      <c r="T95" s="94">
        <v>0</v>
      </c>
      <c r="U95" s="47">
        <f t="shared" si="14"/>
        <v>0</v>
      </c>
      <c r="V95" s="50"/>
      <c r="W95" s="94">
        <v>2.4733475479744138E-2</v>
      </c>
      <c r="X95" s="47">
        <f t="shared" si="15"/>
        <v>0</v>
      </c>
      <c r="Y95" s="51"/>
      <c r="Z95" s="94">
        <v>2.0807219854600149E-2</v>
      </c>
      <c r="AA95" s="47">
        <f t="shared" si="16"/>
        <v>0</v>
      </c>
      <c r="AB95" s="50"/>
      <c r="AC95" s="94">
        <v>1.3757345316280678E-2</v>
      </c>
      <c r="AD95" s="47">
        <f t="shared" si="17"/>
        <v>0</v>
      </c>
    </row>
    <row r="96" spans="1:30" ht="15" hidden="1" customHeight="1" outlineLevel="1" x14ac:dyDescent="0.2">
      <c r="A96" s="11"/>
      <c r="B96" s="42" t="s">
        <v>110</v>
      </c>
      <c r="C96" s="43"/>
      <c r="D96" s="94">
        <v>0</v>
      </c>
      <c r="E96" s="94">
        <v>0</v>
      </c>
      <c r="F96" s="94">
        <v>0</v>
      </c>
      <c r="G96" s="94">
        <v>0</v>
      </c>
      <c r="H96" s="94">
        <v>0</v>
      </c>
      <c r="I96" s="94">
        <v>0</v>
      </c>
      <c r="J96" s="94">
        <v>0</v>
      </c>
      <c r="K96" s="94">
        <v>0</v>
      </c>
      <c r="L96" s="94">
        <v>0</v>
      </c>
      <c r="M96" s="94">
        <v>0</v>
      </c>
      <c r="N96" s="94">
        <v>0</v>
      </c>
      <c r="O96" s="94">
        <v>0</v>
      </c>
      <c r="P96" s="46"/>
      <c r="Q96" s="94">
        <v>0</v>
      </c>
      <c r="R96" s="47">
        <f t="shared" si="13"/>
        <v>0</v>
      </c>
      <c r="S96" s="48"/>
      <c r="T96" s="94">
        <v>0</v>
      </c>
      <c r="U96" s="47">
        <f t="shared" si="14"/>
        <v>0</v>
      </c>
      <c r="V96" s="50"/>
      <c r="W96" s="94">
        <v>0</v>
      </c>
      <c r="X96" s="47">
        <f t="shared" si="15"/>
        <v>0</v>
      </c>
      <c r="Y96" s="51"/>
      <c r="Z96" s="94">
        <v>0</v>
      </c>
      <c r="AA96" s="47">
        <f t="shared" si="16"/>
        <v>0</v>
      </c>
      <c r="AB96" s="50"/>
      <c r="AC96" s="94">
        <v>0</v>
      </c>
      <c r="AD96" s="47">
        <f t="shared" si="17"/>
        <v>0</v>
      </c>
    </row>
    <row r="97" spans="1:30" ht="15" hidden="1" customHeight="1" outlineLevel="1" x14ac:dyDescent="0.2">
      <c r="A97" s="11"/>
      <c r="B97" s="42" t="s">
        <v>111</v>
      </c>
      <c r="C97" s="43"/>
      <c r="D97" s="94">
        <v>0</v>
      </c>
      <c r="E97" s="94">
        <v>0</v>
      </c>
      <c r="F97" s="94">
        <v>0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>
        <v>0.15957446808510639</v>
      </c>
      <c r="M97" s="94">
        <v>0</v>
      </c>
      <c r="N97" s="94">
        <v>0</v>
      </c>
      <c r="O97" s="94">
        <v>0</v>
      </c>
      <c r="P97" s="46"/>
      <c r="Q97" s="94">
        <v>0</v>
      </c>
      <c r="R97" s="47">
        <f t="shared" si="13"/>
        <v>0</v>
      </c>
      <c r="S97" s="48"/>
      <c r="T97" s="94">
        <v>0</v>
      </c>
      <c r="U97" s="47">
        <f t="shared" si="14"/>
        <v>0</v>
      </c>
      <c r="V97" s="50"/>
      <c r="W97" s="94">
        <v>6.5789473684210523E-2</v>
      </c>
      <c r="X97" s="47">
        <f t="shared" si="15"/>
        <v>0</v>
      </c>
      <c r="Y97" s="51"/>
      <c r="Z97" s="94">
        <v>0</v>
      </c>
      <c r="AA97" s="47">
        <f t="shared" si="16"/>
        <v>0</v>
      </c>
      <c r="AB97" s="50"/>
      <c r="AC97" s="94">
        <v>1.3850415512465374E-2</v>
      </c>
      <c r="AD97" s="47">
        <f t="shared" si="17"/>
        <v>0</v>
      </c>
    </row>
    <row r="98" spans="1:30" ht="15" hidden="1" customHeight="1" outlineLevel="1" x14ac:dyDescent="0.2">
      <c r="A98" s="11"/>
      <c r="B98" s="42" t="s">
        <v>112</v>
      </c>
      <c r="C98" s="43"/>
      <c r="D98" s="94">
        <v>0</v>
      </c>
      <c r="E98" s="94">
        <v>0</v>
      </c>
      <c r="F98" s="94">
        <v>0</v>
      </c>
      <c r="G98" s="94">
        <v>0</v>
      </c>
      <c r="H98" s="94">
        <v>0</v>
      </c>
      <c r="I98" s="94">
        <v>0</v>
      </c>
      <c r="J98" s="94">
        <v>3.3477321814254862E-2</v>
      </c>
      <c r="K98" s="94">
        <v>0</v>
      </c>
      <c r="L98" s="94">
        <v>0</v>
      </c>
      <c r="M98" s="94">
        <v>0</v>
      </c>
      <c r="N98" s="94">
        <v>0</v>
      </c>
      <c r="O98" s="94">
        <v>0</v>
      </c>
      <c r="P98" s="46"/>
      <c r="Q98" s="94">
        <v>0</v>
      </c>
      <c r="R98" s="47">
        <f t="shared" si="13"/>
        <v>0</v>
      </c>
      <c r="S98" s="48"/>
      <c r="T98" s="94">
        <v>0</v>
      </c>
      <c r="U98" s="47">
        <f t="shared" si="14"/>
        <v>0</v>
      </c>
      <c r="V98" s="50"/>
      <c r="W98" s="94">
        <v>1.5736040609137057E-2</v>
      </c>
      <c r="X98" s="47">
        <f t="shared" si="15"/>
        <v>0</v>
      </c>
      <c r="Y98" s="51"/>
      <c r="Z98" s="94">
        <v>0</v>
      </c>
      <c r="AA98" s="47">
        <f t="shared" si="16"/>
        <v>0</v>
      </c>
      <c r="AB98" s="50"/>
      <c r="AC98" s="94">
        <v>2.2160268782614912E-3</v>
      </c>
      <c r="AD98" s="47">
        <f t="shared" si="17"/>
        <v>0</v>
      </c>
    </row>
    <row r="99" spans="1:30" ht="15" hidden="1" customHeight="1" outlineLevel="1" x14ac:dyDescent="0.2">
      <c r="A99" s="11"/>
      <c r="B99" s="42" t="s">
        <v>113</v>
      </c>
      <c r="C99" s="43"/>
      <c r="D99" s="94">
        <v>0</v>
      </c>
      <c r="E99" s="94">
        <v>0</v>
      </c>
      <c r="F99" s="94">
        <v>0</v>
      </c>
      <c r="G99" s="94">
        <v>0</v>
      </c>
      <c r="H99" s="94">
        <v>7.7358490566037733E-2</v>
      </c>
      <c r="I99" s="94">
        <v>2.0157756354075372E-2</v>
      </c>
      <c r="J99" s="94">
        <v>0</v>
      </c>
      <c r="K99" s="94">
        <v>0</v>
      </c>
      <c r="L99" s="94">
        <v>0</v>
      </c>
      <c r="M99" s="94">
        <v>0</v>
      </c>
      <c r="N99" s="94">
        <v>0</v>
      </c>
      <c r="O99" s="94">
        <v>0</v>
      </c>
      <c r="P99" s="46"/>
      <c r="Q99" s="94">
        <v>0</v>
      </c>
      <c r="R99" s="47">
        <f t="shared" si="13"/>
        <v>0</v>
      </c>
      <c r="S99" s="48"/>
      <c r="T99" s="94">
        <v>3.6867977528089887E-2</v>
      </c>
      <c r="U99" s="47">
        <f t="shared" si="14"/>
        <v>0</v>
      </c>
      <c r="V99" s="50"/>
      <c r="W99" s="94">
        <v>0</v>
      </c>
      <c r="X99" s="47">
        <f t="shared" si="15"/>
        <v>0</v>
      </c>
      <c r="Y99" s="51"/>
      <c r="Z99" s="94">
        <v>0</v>
      </c>
      <c r="AA99" s="47">
        <f t="shared" si="16"/>
        <v>0</v>
      </c>
      <c r="AB99" s="50"/>
      <c r="AC99" s="94">
        <v>6.589268904926263E-3</v>
      </c>
      <c r="AD99" s="47">
        <f t="shared" si="17"/>
        <v>0</v>
      </c>
    </row>
    <row r="100" spans="1:30" ht="15" hidden="1" customHeight="1" outlineLevel="1" x14ac:dyDescent="0.2">
      <c r="A100" s="11"/>
      <c r="B100" s="42" t="s">
        <v>114</v>
      </c>
      <c r="C100" s="43"/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  <c r="M100" s="94">
        <v>0</v>
      </c>
      <c r="N100" s="94">
        <v>0</v>
      </c>
      <c r="O100" s="94">
        <v>0</v>
      </c>
      <c r="P100" s="46"/>
      <c r="Q100" s="94">
        <v>0</v>
      </c>
      <c r="R100" s="47">
        <f t="shared" si="13"/>
        <v>0</v>
      </c>
      <c r="S100" s="48"/>
      <c r="T100" s="94">
        <v>0</v>
      </c>
      <c r="U100" s="47">
        <f t="shared" si="14"/>
        <v>0</v>
      </c>
      <c r="V100" s="50"/>
      <c r="W100" s="94">
        <v>0</v>
      </c>
      <c r="X100" s="47">
        <f t="shared" si="15"/>
        <v>0</v>
      </c>
      <c r="Y100" s="51"/>
      <c r="Z100" s="94">
        <v>0</v>
      </c>
      <c r="AA100" s="47">
        <f t="shared" si="16"/>
        <v>0</v>
      </c>
      <c r="AB100" s="50"/>
      <c r="AC100" s="94">
        <v>0</v>
      </c>
      <c r="AD100" s="47">
        <f t="shared" si="17"/>
        <v>0</v>
      </c>
    </row>
    <row r="101" spans="1:30" ht="15" hidden="1" customHeight="1" outlineLevel="1" x14ac:dyDescent="0.2">
      <c r="A101" s="11"/>
      <c r="B101" s="42" t="s">
        <v>115</v>
      </c>
      <c r="C101" s="43"/>
      <c r="D101" s="94">
        <v>0</v>
      </c>
      <c r="E101" s="94">
        <v>0</v>
      </c>
      <c r="F101" s="94">
        <v>0</v>
      </c>
      <c r="G101" s="94">
        <v>0</v>
      </c>
      <c r="H101" s="94">
        <v>0</v>
      </c>
      <c r="I101" s="94">
        <v>2.3094688221709007E-2</v>
      </c>
      <c r="J101" s="94">
        <v>9.1362126245847178E-2</v>
      </c>
      <c r="K101" s="94">
        <v>0</v>
      </c>
      <c r="L101" s="94">
        <v>0</v>
      </c>
      <c r="M101" s="94">
        <v>0</v>
      </c>
      <c r="N101" s="94">
        <v>0</v>
      </c>
      <c r="O101" s="94">
        <v>0</v>
      </c>
      <c r="P101" s="46"/>
      <c r="Q101" s="94">
        <v>0</v>
      </c>
      <c r="R101" s="47">
        <f t="shared" si="13"/>
        <v>0</v>
      </c>
      <c r="S101" s="48"/>
      <c r="T101" s="94">
        <v>7.3277967757694185E-3</v>
      </c>
      <c r="U101" s="47">
        <f t="shared" si="14"/>
        <v>0</v>
      </c>
      <c r="V101" s="50"/>
      <c r="W101" s="94">
        <v>1.6814429837970039E-2</v>
      </c>
      <c r="X101" s="47">
        <f t="shared" si="15"/>
        <v>0</v>
      </c>
      <c r="Y101" s="51"/>
      <c r="Z101" s="94">
        <v>0</v>
      </c>
      <c r="AA101" s="47">
        <f t="shared" si="16"/>
        <v>0</v>
      </c>
      <c r="AB101" s="50"/>
      <c r="AC101" s="94">
        <v>6.4521026263853042E-3</v>
      </c>
      <c r="AD101" s="47">
        <f t="shared" si="17"/>
        <v>0</v>
      </c>
    </row>
    <row r="102" spans="1:30" ht="15" hidden="1" customHeight="1" outlineLevel="1" x14ac:dyDescent="0.2">
      <c r="A102" s="11"/>
      <c r="B102" s="42" t="s">
        <v>116</v>
      </c>
      <c r="C102" s="43"/>
      <c r="D102" s="94">
        <v>0</v>
      </c>
      <c r="E102" s="94">
        <v>0</v>
      </c>
      <c r="F102" s="94">
        <v>0</v>
      </c>
      <c r="G102" s="94">
        <v>0</v>
      </c>
      <c r="H102" s="94">
        <v>0</v>
      </c>
      <c r="I102" s="94">
        <v>0</v>
      </c>
      <c r="J102" s="94">
        <v>0</v>
      </c>
      <c r="K102" s="94">
        <v>7.9608938547486033E-2</v>
      </c>
      <c r="L102" s="94">
        <v>0</v>
      </c>
      <c r="M102" s="94">
        <v>0</v>
      </c>
      <c r="N102" s="94">
        <v>0</v>
      </c>
      <c r="O102" s="94">
        <v>0</v>
      </c>
      <c r="P102" s="46"/>
      <c r="Q102" s="94">
        <v>0</v>
      </c>
      <c r="R102" s="47">
        <f t="shared" si="13"/>
        <v>0</v>
      </c>
      <c r="S102" s="48"/>
      <c r="T102" s="94">
        <v>0</v>
      </c>
      <c r="U102" s="47">
        <f t="shared" si="14"/>
        <v>0</v>
      </c>
      <c r="V102" s="50"/>
      <c r="W102" s="94">
        <v>2.6798307475317348E-2</v>
      </c>
      <c r="X102" s="47">
        <f t="shared" si="15"/>
        <v>0</v>
      </c>
      <c r="Y102" s="51"/>
      <c r="Z102" s="94">
        <v>0</v>
      </c>
      <c r="AA102" s="47">
        <f t="shared" si="16"/>
        <v>0</v>
      </c>
      <c r="AB102" s="50"/>
      <c r="AC102" s="94">
        <v>7.7667257119498571E-3</v>
      </c>
      <c r="AD102" s="47">
        <f t="shared" si="17"/>
        <v>0</v>
      </c>
    </row>
    <row r="103" spans="1:30" s="21" customFormat="1" ht="15" hidden="1" customHeight="1" outlineLevel="1" x14ac:dyDescent="0.2">
      <c r="A103" s="53"/>
      <c r="B103" s="42" t="s">
        <v>117</v>
      </c>
      <c r="C103" s="55"/>
      <c r="D103" s="94">
        <v>0</v>
      </c>
      <c r="E103" s="94">
        <v>0</v>
      </c>
      <c r="F103" s="94">
        <v>0</v>
      </c>
      <c r="G103" s="94">
        <v>0</v>
      </c>
      <c r="H103" s="94">
        <v>0</v>
      </c>
      <c r="I103" s="94">
        <v>0</v>
      </c>
      <c r="J103" s="94">
        <v>0</v>
      </c>
      <c r="K103" s="94">
        <v>0</v>
      </c>
      <c r="L103" s="94">
        <v>0</v>
      </c>
      <c r="M103" s="94">
        <v>0</v>
      </c>
      <c r="N103" s="94">
        <v>0</v>
      </c>
      <c r="O103" s="94">
        <v>0</v>
      </c>
      <c r="P103" s="58"/>
      <c r="Q103" s="94">
        <v>0</v>
      </c>
      <c r="R103" s="47">
        <f t="shared" si="13"/>
        <v>0</v>
      </c>
      <c r="S103" s="48"/>
      <c r="T103" s="94">
        <v>0</v>
      </c>
      <c r="U103" s="47">
        <f t="shared" si="14"/>
        <v>0</v>
      </c>
      <c r="V103" s="50"/>
      <c r="W103" s="94">
        <v>0</v>
      </c>
      <c r="X103" s="47">
        <f t="shared" si="15"/>
        <v>0</v>
      </c>
      <c r="Y103" s="51"/>
      <c r="Z103" s="94">
        <v>0</v>
      </c>
      <c r="AA103" s="47">
        <f t="shared" si="16"/>
        <v>0</v>
      </c>
      <c r="AB103" s="50"/>
      <c r="AC103" s="94">
        <v>0</v>
      </c>
      <c r="AD103" s="47">
        <f t="shared" si="17"/>
        <v>0</v>
      </c>
    </row>
    <row r="104" spans="1:30" s="21" customFormat="1" ht="15" hidden="1" customHeight="1" outlineLevel="1" x14ac:dyDescent="0.2">
      <c r="A104" s="53"/>
      <c r="B104" s="42" t="s">
        <v>118</v>
      </c>
      <c r="C104" s="55"/>
      <c r="D104" s="94">
        <v>0</v>
      </c>
      <c r="E104" s="94">
        <v>0</v>
      </c>
      <c r="F104" s="94">
        <v>0</v>
      </c>
      <c r="G104" s="94">
        <v>0</v>
      </c>
      <c r="H104" s="94">
        <v>0</v>
      </c>
      <c r="I104" s="94">
        <v>0</v>
      </c>
      <c r="J104" s="94">
        <v>0</v>
      </c>
      <c r="K104" s="94">
        <v>0</v>
      </c>
      <c r="L104" s="94">
        <v>0</v>
      </c>
      <c r="M104" s="94">
        <v>0</v>
      </c>
      <c r="N104" s="94">
        <v>0</v>
      </c>
      <c r="O104" s="94">
        <v>0</v>
      </c>
      <c r="P104" s="58"/>
      <c r="Q104" s="94">
        <v>0</v>
      </c>
      <c r="R104" s="47">
        <f t="shared" si="13"/>
        <v>0</v>
      </c>
      <c r="S104" s="48"/>
      <c r="T104" s="94">
        <v>0</v>
      </c>
      <c r="U104" s="47">
        <f t="shared" si="14"/>
        <v>0</v>
      </c>
      <c r="V104" s="50"/>
      <c r="W104" s="94">
        <v>0</v>
      </c>
      <c r="X104" s="47">
        <f t="shared" si="15"/>
        <v>0</v>
      </c>
      <c r="Y104" s="51"/>
      <c r="Z104" s="94">
        <v>0</v>
      </c>
      <c r="AA104" s="47">
        <f t="shared" si="16"/>
        <v>0</v>
      </c>
      <c r="AB104" s="50"/>
      <c r="AC104" s="94">
        <v>0</v>
      </c>
      <c r="AD104" s="47">
        <f t="shared" si="17"/>
        <v>0</v>
      </c>
    </row>
    <row r="105" spans="1:30" ht="15" hidden="1" customHeight="1" outlineLevel="1" x14ac:dyDescent="0.2">
      <c r="A105" s="11"/>
      <c r="B105" s="42" t="s">
        <v>119</v>
      </c>
      <c r="C105" s="43"/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94">
        <v>0</v>
      </c>
      <c r="K105" s="94">
        <v>0</v>
      </c>
      <c r="L105" s="94">
        <v>0</v>
      </c>
      <c r="M105" s="94">
        <v>0</v>
      </c>
      <c r="N105" s="94">
        <v>0</v>
      </c>
      <c r="O105" s="94">
        <v>0</v>
      </c>
      <c r="P105" s="46"/>
      <c r="Q105" s="94">
        <v>0</v>
      </c>
      <c r="R105" s="47">
        <f t="shared" si="13"/>
        <v>0</v>
      </c>
      <c r="S105" s="48"/>
      <c r="T105" s="94">
        <v>0</v>
      </c>
      <c r="U105" s="47">
        <f t="shared" si="14"/>
        <v>0</v>
      </c>
      <c r="V105" s="50"/>
      <c r="W105" s="94">
        <v>0</v>
      </c>
      <c r="X105" s="47">
        <f t="shared" si="15"/>
        <v>0</v>
      </c>
      <c r="Y105" s="51"/>
      <c r="Z105" s="94">
        <v>0</v>
      </c>
      <c r="AA105" s="47">
        <f t="shared" si="16"/>
        <v>0</v>
      </c>
      <c r="AB105" s="50"/>
      <c r="AC105" s="94">
        <v>0</v>
      </c>
      <c r="AD105" s="47">
        <f t="shared" si="17"/>
        <v>0</v>
      </c>
    </row>
    <row r="106" spans="1:30" s="21" customFormat="1" ht="15" hidden="1" customHeight="1" outlineLevel="1" x14ac:dyDescent="0.2">
      <c r="A106" s="53"/>
      <c r="B106" s="42" t="s">
        <v>120</v>
      </c>
      <c r="C106" s="55"/>
      <c r="D106" s="94">
        <v>0</v>
      </c>
      <c r="E106" s="94">
        <v>0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4">
        <v>0</v>
      </c>
      <c r="M106" s="94">
        <v>0</v>
      </c>
      <c r="N106" s="94">
        <v>0</v>
      </c>
      <c r="O106" s="94">
        <v>0</v>
      </c>
      <c r="P106" s="58"/>
      <c r="Q106" s="94">
        <v>0</v>
      </c>
      <c r="R106" s="47">
        <f t="shared" si="13"/>
        <v>0</v>
      </c>
      <c r="S106" s="48"/>
      <c r="T106" s="94">
        <v>0</v>
      </c>
      <c r="U106" s="47">
        <f t="shared" si="14"/>
        <v>0</v>
      </c>
      <c r="V106" s="50"/>
      <c r="W106" s="94">
        <v>0</v>
      </c>
      <c r="X106" s="47">
        <f t="shared" si="15"/>
        <v>0</v>
      </c>
      <c r="Y106" s="51"/>
      <c r="Z106" s="94">
        <v>0</v>
      </c>
      <c r="AA106" s="47">
        <f t="shared" si="16"/>
        <v>0</v>
      </c>
      <c r="AB106" s="50"/>
      <c r="AC106" s="94">
        <v>0</v>
      </c>
      <c r="AD106" s="47">
        <f t="shared" si="17"/>
        <v>0</v>
      </c>
    </row>
    <row r="107" spans="1:30" s="21" customFormat="1" ht="15" hidden="1" customHeight="1" outlineLevel="1" thickBot="1" x14ac:dyDescent="0.25">
      <c r="A107" s="53"/>
      <c r="B107" s="42" t="s">
        <v>121</v>
      </c>
      <c r="C107" s="55"/>
      <c r="D107" s="94">
        <v>0</v>
      </c>
      <c r="E107" s="94">
        <v>0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4">
        <v>0</v>
      </c>
      <c r="M107" s="94">
        <v>0</v>
      </c>
      <c r="N107" s="94">
        <v>0</v>
      </c>
      <c r="O107" s="94">
        <v>0</v>
      </c>
      <c r="P107" s="58"/>
      <c r="Q107" s="94">
        <v>0</v>
      </c>
      <c r="R107" s="82" t="s">
        <v>122</v>
      </c>
      <c r="S107" s="60"/>
      <c r="T107" s="94">
        <v>0</v>
      </c>
      <c r="U107" s="82" t="s">
        <v>122</v>
      </c>
      <c r="V107" s="50"/>
      <c r="W107" s="94">
        <v>0</v>
      </c>
      <c r="X107" s="82" t="s">
        <v>122</v>
      </c>
      <c r="Y107" s="51"/>
      <c r="Z107" s="94">
        <v>0</v>
      </c>
      <c r="AA107" s="82" t="s">
        <v>122</v>
      </c>
      <c r="AB107" s="43"/>
      <c r="AC107" s="94">
        <v>0</v>
      </c>
      <c r="AD107" s="82" t="s">
        <v>122</v>
      </c>
    </row>
    <row r="108" spans="1:30" ht="15" hidden="1" customHeight="1" outlineLevel="1" x14ac:dyDescent="0.2">
      <c r="B108" s="69" t="s">
        <v>78</v>
      </c>
      <c r="C108" s="43"/>
      <c r="D108" s="75">
        <v>0</v>
      </c>
      <c r="E108" s="75">
        <v>0</v>
      </c>
      <c r="F108" s="75">
        <v>0</v>
      </c>
      <c r="G108" s="75">
        <v>0</v>
      </c>
      <c r="H108" s="75">
        <v>6.1328453434887978E-3</v>
      </c>
      <c r="I108" s="75">
        <v>3.044258840059324E-3</v>
      </c>
      <c r="J108" s="75">
        <v>1.7231764443453045E-2</v>
      </c>
      <c r="K108" s="75">
        <v>8.7861147046140575E-3</v>
      </c>
      <c r="L108" s="75">
        <v>3.9392774788624138E-3</v>
      </c>
      <c r="M108" s="75">
        <v>4.7673750717978176E-3</v>
      </c>
      <c r="N108" s="75">
        <v>1.078114280113692E-3</v>
      </c>
      <c r="O108" s="75">
        <v>0</v>
      </c>
      <c r="P108" s="72"/>
      <c r="Q108" s="75">
        <v>0</v>
      </c>
      <c r="R108" s="73">
        <f>IFERROR(Q108/Q118-1,0)</f>
        <v>0</v>
      </c>
      <c r="S108" s="74"/>
      <c r="T108" s="75">
        <v>3.0502997448016551E-3</v>
      </c>
      <c r="U108" s="73">
        <f>IFERROR(T108/T118-1,0)</f>
        <v>0</v>
      </c>
      <c r="V108" s="50"/>
      <c r="W108" s="75">
        <v>8.7877355703905001E-3</v>
      </c>
      <c r="X108" s="73">
        <f>IFERROR(W108/W118-1,0)</f>
        <v>0</v>
      </c>
      <c r="Y108" s="76"/>
      <c r="Z108" s="75">
        <v>1.5440949397802974E-3</v>
      </c>
      <c r="AA108" s="73">
        <f>IFERROR(Z108/Z118-1,0)</f>
        <v>0</v>
      </c>
      <c r="AB108" s="50"/>
      <c r="AC108" s="75">
        <v>3.3803281391705828E-3</v>
      </c>
      <c r="AD108" s="73">
        <f>IFERROR(AC108/AC118-1,0)</f>
        <v>0</v>
      </c>
    </row>
    <row r="109" spans="1:30" ht="15" customHeight="1" collapsed="1" x14ac:dyDescent="0.2"/>
  </sheetData>
  <mergeCells count="15">
    <mergeCell ref="Q75:R75"/>
    <mergeCell ref="T75:U75"/>
    <mergeCell ref="W75:X75"/>
    <mergeCell ref="Z75:AA75"/>
    <mergeCell ref="AC75:AD75"/>
    <mergeCell ref="Q4:R4"/>
    <mergeCell ref="T4:U4"/>
    <mergeCell ref="W4:X4"/>
    <mergeCell ref="Z4:AA4"/>
    <mergeCell ref="AC4:AD4"/>
    <mergeCell ref="Q40:R40"/>
    <mergeCell ref="T40:U40"/>
    <mergeCell ref="W40:X40"/>
    <mergeCell ref="Z40:AA40"/>
    <mergeCell ref="AC40:AD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8527-DAFF-4C62-846B-6633C0956069}">
  <dimension ref="A1:AD33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156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125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126</v>
      </c>
      <c r="C6" s="43"/>
      <c r="D6" s="94">
        <v>3.7070730043211278E-2</v>
      </c>
      <c r="E6" s="94">
        <v>1.666245897500631E-2</v>
      </c>
      <c r="F6" s="94">
        <v>0.12298660243865724</v>
      </c>
      <c r="G6" s="94">
        <v>8.2689912826899123E-2</v>
      </c>
      <c r="H6" s="94">
        <v>0.10626885685551458</v>
      </c>
      <c r="I6" s="94">
        <v>0.14166050751416606</v>
      </c>
      <c r="J6" s="94">
        <v>0.10383261634728197</v>
      </c>
      <c r="K6" s="94">
        <v>0.13071738083774675</v>
      </c>
      <c r="L6" s="94">
        <v>0.16165413533834586</v>
      </c>
      <c r="M6" s="94">
        <v>0.17503152585119799</v>
      </c>
      <c r="N6" s="94">
        <v>0.17200902934537246</v>
      </c>
      <c r="O6" s="94">
        <v>0.13636363636363635</v>
      </c>
      <c r="P6" s="46"/>
      <c r="Q6" s="94">
        <v>6.9728684754349707E-2</v>
      </c>
      <c r="R6" s="47">
        <f t="shared" ref="R6:R12" si="1">IFERROR(Q6/Q16-1,0)</f>
        <v>-0.72372000038896056</v>
      </c>
      <c r="S6" s="48"/>
      <c r="T6" s="94">
        <v>0.11069910463959483</v>
      </c>
      <c r="U6" s="49">
        <f t="shared" ref="U6:U12" si="2">IFERROR(T6/T16-1,0)</f>
        <v>-0.74561080391535928</v>
      </c>
      <c r="V6" s="50"/>
      <c r="W6" s="94">
        <v>0.13408293253607176</v>
      </c>
      <c r="X6" s="49">
        <f t="shared" ref="X6:X12" si="3">IFERROR(W6/W16-1,0)</f>
        <v>-0.42395413675852123</v>
      </c>
      <c r="Y6" s="51"/>
      <c r="Z6" s="95">
        <v>0.15980118984863317</v>
      </c>
      <c r="AA6" s="52">
        <f t="shared" ref="AA6:AA12" si="4">IFERROR(Z6/Z16-1,0)</f>
        <v>-0.65161300409075396</v>
      </c>
      <c r="AB6" s="43"/>
      <c r="AC6" s="95">
        <v>0.11795771430659868</v>
      </c>
      <c r="AD6" s="52">
        <f t="shared" ref="AD6:AD12" si="5">IFERROR(AC6/AC16-1,0)</f>
        <v>-0.63901433248082518</v>
      </c>
    </row>
    <row r="7" spans="1:30" s="21" customFormat="1" ht="15" customHeight="1" x14ac:dyDescent="0.2">
      <c r="A7" s="53"/>
      <c r="B7" s="42" t="s">
        <v>127</v>
      </c>
      <c r="C7" s="55"/>
      <c r="D7" s="94">
        <v>0.50174216027874563</v>
      </c>
      <c r="E7" s="94">
        <v>0.53139158576051782</v>
      </c>
      <c r="F7" s="94">
        <v>0.14862914862914864</v>
      </c>
      <c r="G7" s="94">
        <v>0.29890310786106034</v>
      </c>
      <c r="H7" s="94">
        <v>0.25605019420376457</v>
      </c>
      <c r="I7" s="94">
        <v>0.36940373418992173</v>
      </c>
      <c r="J7" s="94">
        <v>0.17498904949627683</v>
      </c>
      <c r="K7" s="94">
        <v>0.30183454482519906</v>
      </c>
      <c r="L7" s="94">
        <v>0.70804020100502507</v>
      </c>
      <c r="M7" s="94">
        <v>0.43179317931793182</v>
      </c>
      <c r="N7" s="94">
        <v>0.24813008130081302</v>
      </c>
      <c r="O7" s="94">
        <v>0.34753634894991925</v>
      </c>
      <c r="P7" s="58"/>
      <c r="Q7" s="94">
        <v>0.27093510118632241</v>
      </c>
      <c r="R7" s="59">
        <f t="shared" si="1"/>
        <v>1.1248750290260054</v>
      </c>
      <c r="S7" s="60"/>
      <c r="T7" s="94">
        <v>0.31679586563307494</v>
      </c>
      <c r="U7" s="61">
        <f t="shared" si="2"/>
        <v>0.81006868526248366</v>
      </c>
      <c r="V7" s="62"/>
      <c r="W7" s="94">
        <v>0.32609846479618848</v>
      </c>
      <c r="X7" s="61">
        <f t="shared" si="3"/>
        <v>2.044954682618314</v>
      </c>
      <c r="Y7" s="63"/>
      <c r="Z7" s="95">
        <v>0.34759495841550203</v>
      </c>
      <c r="AA7" s="52">
        <f t="shared" si="4"/>
        <v>3.8656916289025043</v>
      </c>
      <c r="AB7" s="43"/>
      <c r="AC7" s="95">
        <v>0.31501516454664796</v>
      </c>
      <c r="AD7" s="52">
        <f t="shared" si="5"/>
        <v>1.7813912901243976</v>
      </c>
    </row>
    <row r="8" spans="1:30" s="21" customFormat="1" ht="15" customHeight="1" x14ac:dyDescent="0.2">
      <c r="A8" s="53"/>
      <c r="B8" s="42" t="s">
        <v>128</v>
      </c>
      <c r="C8" s="55"/>
      <c r="D8" s="94">
        <v>5.3188526872737396E-2</v>
      </c>
      <c r="E8" s="94">
        <v>0.10158332026963474</v>
      </c>
      <c r="F8" s="94">
        <v>0.11898883009994121</v>
      </c>
      <c r="G8" s="94">
        <v>0.11770093885962904</v>
      </c>
      <c r="H8" s="94">
        <v>0.35787567893783945</v>
      </c>
      <c r="I8" s="94">
        <v>0.22598331346841477</v>
      </c>
      <c r="J8" s="94">
        <v>8.4471703373292448E-2</v>
      </c>
      <c r="K8" s="94">
        <v>0.14264207753105004</v>
      </c>
      <c r="L8" s="94">
        <v>6.1274178276748276E-2</v>
      </c>
      <c r="M8" s="94">
        <v>0.19607843137254902</v>
      </c>
      <c r="N8" s="94">
        <v>6.6991665356188085E-2</v>
      </c>
      <c r="O8" s="94">
        <v>0.17408626364108781</v>
      </c>
      <c r="P8" s="58"/>
      <c r="Q8" s="94">
        <v>0.10018944519621109</v>
      </c>
      <c r="R8" s="59">
        <f t="shared" si="1"/>
        <v>0.14695916961746325</v>
      </c>
      <c r="S8" s="60"/>
      <c r="T8" s="94">
        <v>0.2010959976514336</v>
      </c>
      <c r="U8" s="61">
        <f t="shared" si="2"/>
        <v>0.39613901438939569</v>
      </c>
      <c r="V8" s="62"/>
      <c r="W8" s="94">
        <v>8.322944929236635E-2</v>
      </c>
      <c r="X8" s="61">
        <f t="shared" si="3"/>
        <v>-0.52547893516989708</v>
      </c>
      <c r="Y8" s="63"/>
      <c r="Z8" s="95">
        <v>0.13262368614849032</v>
      </c>
      <c r="AA8" s="52">
        <f t="shared" si="4"/>
        <v>-7.5298231626642065E-2</v>
      </c>
      <c r="AB8" s="43"/>
      <c r="AC8" s="95">
        <v>0.12261646993085143</v>
      </c>
      <c r="AD8" s="52">
        <f t="shared" si="5"/>
        <v>-0.11117266199500819</v>
      </c>
    </row>
    <row r="9" spans="1:30" ht="15" customHeight="1" x14ac:dyDescent="0.2">
      <c r="A9" s="11"/>
      <c r="B9" s="42" t="s">
        <v>129</v>
      </c>
      <c r="C9" s="43"/>
      <c r="D9" s="94">
        <v>0.13577023498694518</v>
      </c>
      <c r="E9" s="94">
        <v>8.5070037581141095E-2</v>
      </c>
      <c r="F9" s="94">
        <v>7.6584405051558335E-2</v>
      </c>
      <c r="G9" s="94">
        <v>0.15501127940702547</v>
      </c>
      <c r="H9" s="94">
        <v>9.3909809390980939E-2</v>
      </c>
      <c r="I9" s="94">
        <v>9.0112031173891868E-2</v>
      </c>
      <c r="J9" s="94">
        <v>0.17414806110458284</v>
      </c>
      <c r="K9" s="94">
        <v>0.12335039051979531</v>
      </c>
      <c r="L9" s="94">
        <v>0.20325849393999604</v>
      </c>
      <c r="M9" s="94">
        <v>0.13919113118456169</v>
      </c>
      <c r="N9" s="94">
        <v>0.12044512328169321</v>
      </c>
      <c r="O9" s="94">
        <v>0.16763005780346821</v>
      </c>
      <c r="P9" s="46"/>
      <c r="Q9" s="94">
        <v>8.9472575321300651E-2</v>
      </c>
      <c r="R9" s="47">
        <f t="shared" si="1"/>
        <v>9.9665041527901455E-2</v>
      </c>
      <c r="S9" s="48"/>
      <c r="T9" s="94">
        <v>0.10616337363609554</v>
      </c>
      <c r="U9" s="49">
        <f t="shared" si="2"/>
        <v>-0.14002927918439567</v>
      </c>
      <c r="V9" s="50"/>
      <c r="W9" s="94">
        <v>0.17090993000538421</v>
      </c>
      <c r="X9" s="49">
        <f t="shared" si="3"/>
        <v>0.45435319301690358</v>
      </c>
      <c r="Y9" s="51"/>
      <c r="Z9" s="95">
        <v>0.14281717722758427</v>
      </c>
      <c r="AA9" s="52">
        <f t="shared" si="4"/>
        <v>0.21593748101732113</v>
      </c>
      <c r="AB9" s="43"/>
      <c r="AC9" s="95">
        <v>0.12663787158360859</v>
      </c>
      <c r="AD9" s="52">
        <f t="shared" si="5"/>
        <v>0.15801276701063682</v>
      </c>
    </row>
    <row r="10" spans="1:30" s="21" customFormat="1" ht="15" customHeight="1" x14ac:dyDescent="0.2">
      <c r="A10" s="53"/>
      <c r="B10" s="42" t="s">
        <v>130</v>
      </c>
      <c r="C10" s="55"/>
      <c r="D10" s="94">
        <v>5.0838290968090859E-2</v>
      </c>
      <c r="E10" s="94">
        <v>0.19584812892652281</v>
      </c>
      <c r="F10" s="94">
        <v>8.3007388092133857E-2</v>
      </c>
      <c r="G10" s="94">
        <v>0.17659243915069911</v>
      </c>
      <c r="H10" s="94">
        <v>8.6279209107249843E-2</v>
      </c>
      <c r="I10" s="94">
        <v>0.14042850489054495</v>
      </c>
      <c r="J10" s="94">
        <v>5.4478037649743294E-2</v>
      </c>
      <c r="K10" s="94">
        <v>0.10419346539747877</v>
      </c>
      <c r="L10" s="94">
        <v>7.6613552229196843E-2</v>
      </c>
      <c r="M10" s="94">
        <v>0.13335507010107597</v>
      </c>
      <c r="N10" s="94">
        <v>0.1557703240477544</v>
      </c>
      <c r="O10" s="94">
        <v>7.8927492447129904E-2</v>
      </c>
      <c r="P10" s="58"/>
      <c r="Q10" s="94">
        <v>0.10363202916841957</v>
      </c>
      <c r="R10" s="87">
        <f t="shared" si="1"/>
        <v>-9.4124321575247305E-2</v>
      </c>
      <c r="S10" s="60"/>
      <c r="T10" s="94">
        <v>0.12250712250712251</v>
      </c>
      <c r="U10" s="88">
        <f t="shared" si="2"/>
        <v>-8.0143785612535545E-2</v>
      </c>
      <c r="V10" s="62"/>
      <c r="W10" s="94">
        <v>7.8788769660443916E-2</v>
      </c>
      <c r="X10" s="88">
        <f t="shared" si="3"/>
        <v>-0.24374551623775587</v>
      </c>
      <c r="Y10" s="63"/>
      <c r="Z10" s="95">
        <v>0.12089442815249267</v>
      </c>
      <c r="AA10" s="90">
        <f t="shared" si="4"/>
        <v>1.0269411588474902</v>
      </c>
      <c r="AB10" s="43"/>
      <c r="AC10" s="95">
        <v>0.10570724307925673</v>
      </c>
      <c r="AD10" s="90">
        <f t="shared" si="5"/>
        <v>0.10097180525905314</v>
      </c>
    </row>
    <row r="11" spans="1:30" s="21" customFormat="1" ht="15" customHeight="1" thickBot="1" x14ac:dyDescent="0.25">
      <c r="A11" s="53"/>
      <c r="B11" s="42" t="s">
        <v>131</v>
      </c>
      <c r="C11" s="55"/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58"/>
      <c r="Q11" s="94">
        <v>0</v>
      </c>
      <c r="R11" s="65">
        <f t="shared" si="1"/>
        <v>0</v>
      </c>
      <c r="S11" s="60"/>
      <c r="T11" s="94">
        <v>0</v>
      </c>
      <c r="U11" s="61">
        <f t="shared" si="2"/>
        <v>0</v>
      </c>
      <c r="V11" s="62"/>
      <c r="W11" s="94">
        <v>0</v>
      </c>
      <c r="X11" s="61">
        <f t="shared" si="3"/>
        <v>0</v>
      </c>
      <c r="Y11" s="63"/>
      <c r="Z11" s="95">
        <v>0</v>
      </c>
      <c r="AA11" s="52">
        <f t="shared" si="4"/>
        <v>0</v>
      </c>
      <c r="AB11" s="43"/>
      <c r="AC11" s="95">
        <v>0</v>
      </c>
      <c r="AD11" s="52">
        <f t="shared" si="5"/>
        <v>0</v>
      </c>
    </row>
    <row r="12" spans="1:30" ht="15" customHeight="1" x14ac:dyDescent="0.2">
      <c r="B12" s="69" t="s">
        <v>78</v>
      </c>
      <c r="C12" s="43"/>
      <c r="D12" s="75">
        <v>0.10601143563591407</v>
      </c>
      <c r="E12" s="75">
        <v>0.11671644577188725</v>
      </c>
      <c r="F12" s="75">
        <v>9.2700600919052675E-2</v>
      </c>
      <c r="G12" s="75">
        <v>0.1380910180889329</v>
      </c>
      <c r="H12" s="75">
        <v>0.11776681898384835</v>
      </c>
      <c r="I12" s="75">
        <v>0.13877463318804101</v>
      </c>
      <c r="J12" s="75">
        <v>9.2682926829268292E-2</v>
      </c>
      <c r="K12" s="75">
        <v>0.11057472221066211</v>
      </c>
      <c r="L12" s="75">
        <v>0.13571695994009733</v>
      </c>
      <c r="M12" s="75">
        <v>0.17066981668635428</v>
      </c>
      <c r="N12" s="75">
        <v>0.11738746690203</v>
      </c>
      <c r="O12" s="75">
        <v>0.15240042205222895</v>
      </c>
      <c r="P12" s="72"/>
      <c r="Q12" s="75">
        <v>0.1016781836130306</v>
      </c>
      <c r="R12" s="73">
        <f t="shared" si="1"/>
        <v>-6.1007034947951788E-2</v>
      </c>
      <c r="S12" s="74"/>
      <c r="T12" s="75">
        <v>0.13231073323946713</v>
      </c>
      <c r="U12" s="75">
        <f t="shared" si="2"/>
        <v>-0.13212972519937272</v>
      </c>
      <c r="V12" s="50"/>
      <c r="W12" s="75">
        <v>0.11428434977792636</v>
      </c>
      <c r="X12" s="75">
        <f t="shared" si="3"/>
        <v>-9.832370833291959E-2</v>
      </c>
      <c r="Y12" s="76"/>
      <c r="Z12" s="77">
        <v>0.14535639798797695</v>
      </c>
      <c r="AA12" s="77">
        <f t="shared" si="4"/>
        <v>0.25117488286881495</v>
      </c>
      <c r="AB12" s="43"/>
      <c r="AC12" s="77">
        <v>0.12282810890586807</v>
      </c>
      <c r="AD12" s="77">
        <f t="shared" si="5"/>
        <v>-1.7003672778541756E-2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125</v>
      </c>
      <c r="D15" s="39">
        <v>44197</v>
      </c>
      <c r="E15" s="39">
        <f>EOMONTH(D15,0)+1</f>
        <v>44228</v>
      </c>
      <c r="F15" s="39">
        <f t="shared" ref="F15:O15" si="6">EOMONTH(E15,0)+1</f>
        <v>44256</v>
      </c>
      <c r="G15" s="39">
        <f t="shared" si="6"/>
        <v>44287</v>
      </c>
      <c r="H15" s="39">
        <f t="shared" si="6"/>
        <v>44317</v>
      </c>
      <c r="I15" s="39">
        <f t="shared" si="6"/>
        <v>44348</v>
      </c>
      <c r="J15" s="39">
        <f t="shared" si="6"/>
        <v>44378</v>
      </c>
      <c r="K15" s="39">
        <f t="shared" si="6"/>
        <v>44409</v>
      </c>
      <c r="L15" s="39">
        <f t="shared" si="6"/>
        <v>44440</v>
      </c>
      <c r="M15" s="39">
        <f t="shared" si="6"/>
        <v>44470</v>
      </c>
      <c r="N15" s="39">
        <f t="shared" si="6"/>
        <v>44501</v>
      </c>
      <c r="O15" s="39">
        <f t="shared" si="6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127</v>
      </c>
      <c r="C16" s="43"/>
      <c r="D16" s="94">
        <v>0.16967840735068912</v>
      </c>
      <c r="E16" s="94">
        <v>0.57733537519142419</v>
      </c>
      <c r="F16" s="94">
        <v>0.21767483696874299</v>
      </c>
      <c r="G16" s="94">
        <v>0.6617940199335548</v>
      </c>
      <c r="H16" s="94">
        <v>0.39424184261036466</v>
      </c>
      <c r="I16" s="94">
        <v>0.35656836461126007</v>
      </c>
      <c r="J16" s="94">
        <v>0.16825955734406439</v>
      </c>
      <c r="K16" s="94">
        <v>0.37784172661870502</v>
      </c>
      <c r="L16" s="94">
        <v>0.17912064110894521</v>
      </c>
      <c r="M16" s="94">
        <v>0.38381448177946048</v>
      </c>
      <c r="N16" s="94">
        <v>0.40412979351032446</v>
      </c>
      <c r="O16" s="94">
        <v>0.57933853586027495</v>
      </c>
      <c r="P16" s="46"/>
      <c r="Q16" s="94">
        <v>0.25238412064759369</v>
      </c>
      <c r="R16" s="47">
        <f t="shared" ref="R16:R22" si="7">IFERROR(Q16/Q26-1,0)</f>
        <v>0</v>
      </c>
      <c r="S16" s="48"/>
      <c r="T16" s="94">
        <v>0.43515647025655485</v>
      </c>
      <c r="U16" s="49">
        <f t="shared" ref="U16:U22" si="8">IFERROR(T16/T26-1,0)</f>
        <v>0</v>
      </c>
      <c r="V16" s="50"/>
      <c r="W16" s="94">
        <v>0.2327643354325489</v>
      </c>
      <c r="X16" s="49">
        <f t="shared" ref="X16:X22" si="9">IFERROR(W16/W26-1,0)</f>
        <v>12.481112381520012</v>
      </c>
      <c r="Y16" s="51"/>
      <c r="Z16" s="94">
        <v>0.45868873329089754</v>
      </c>
      <c r="AA16" s="49">
        <f t="shared" ref="AA16:AA22" si="10">IFERROR(Z16/Z26-1,0)</f>
        <v>0</v>
      </c>
      <c r="AB16" s="50"/>
      <c r="AC16" s="94">
        <v>0.32676564451227974</v>
      </c>
      <c r="AD16" s="49">
        <f t="shared" ref="AD16:AD22" si="11">IFERROR(AC16/AC26-1,0)</f>
        <v>66.938774484032464</v>
      </c>
    </row>
    <row r="17" spans="1:30" s="21" customFormat="1" ht="15" hidden="1" customHeight="1" outlineLevel="1" x14ac:dyDescent="0.2">
      <c r="A17" s="53"/>
      <c r="B17" s="42" t="s">
        <v>126</v>
      </c>
      <c r="C17" s="55"/>
      <c r="D17" s="94">
        <v>0.13582934262080976</v>
      </c>
      <c r="E17" s="94">
        <v>0.15934879131721758</v>
      </c>
      <c r="F17" s="94">
        <v>0.10971720178609398</v>
      </c>
      <c r="G17" s="94">
        <v>0.23381770145310435</v>
      </c>
      <c r="H17" s="94">
        <v>0.1247790738776953</v>
      </c>
      <c r="I17" s="94">
        <v>0.17703686311340691</v>
      </c>
      <c r="J17" s="94">
        <v>9.6099290780141844E-2</v>
      </c>
      <c r="K17" s="94">
        <v>0.19390378259272861</v>
      </c>
      <c r="L17" s="94">
        <v>7.0276084618142706E-2</v>
      </c>
      <c r="M17" s="94">
        <v>6.243567753001715E-2</v>
      </c>
      <c r="N17" s="94">
        <v>7.3967536470104789E-2</v>
      </c>
      <c r="O17" s="94">
        <v>8.0245560184170145E-2</v>
      </c>
      <c r="P17" s="58"/>
      <c r="Q17" s="94">
        <v>0.12750636977955024</v>
      </c>
      <c r="R17" s="59">
        <f t="shared" si="7"/>
        <v>0</v>
      </c>
      <c r="S17" s="60"/>
      <c r="T17" s="94">
        <v>0.17501869857890801</v>
      </c>
      <c r="U17" s="61">
        <f t="shared" si="8"/>
        <v>27.377711293941662</v>
      </c>
      <c r="V17" s="62"/>
      <c r="W17" s="94">
        <v>0.10709468572970057</v>
      </c>
      <c r="X17" s="61">
        <f t="shared" si="9"/>
        <v>9.8381985487461616</v>
      </c>
      <c r="Y17" s="63"/>
      <c r="Z17" s="94">
        <v>7.1437934198453276E-2</v>
      </c>
      <c r="AA17" s="49">
        <f t="shared" si="10"/>
        <v>0</v>
      </c>
      <c r="AB17" s="50"/>
      <c r="AC17" s="94">
        <v>0.11325812576789902</v>
      </c>
      <c r="AD17" s="49">
        <f t="shared" si="11"/>
        <v>25.085202005955772</v>
      </c>
    </row>
    <row r="18" spans="1:30" s="21" customFormat="1" ht="15" hidden="1" customHeight="1" outlineLevel="1" x14ac:dyDescent="0.2">
      <c r="A18" s="53"/>
      <c r="B18" s="42" t="s">
        <v>128</v>
      </c>
      <c r="C18" s="55"/>
      <c r="D18" s="94">
        <v>0.32131147540983607</v>
      </c>
      <c r="E18" s="94">
        <v>1.4821029082774049E-2</v>
      </c>
      <c r="F18" s="94">
        <v>0.10906383770705379</v>
      </c>
      <c r="G18" s="94">
        <v>0.18242280285035631</v>
      </c>
      <c r="H18" s="94">
        <v>0.14691317266424564</v>
      </c>
      <c r="I18" s="94">
        <v>0.11817393816815949</v>
      </c>
      <c r="J18" s="94">
        <v>0.20212765957446807</v>
      </c>
      <c r="K18" s="94">
        <v>0.14544721998388396</v>
      </c>
      <c r="L18" s="94">
        <v>0.17730646871686109</v>
      </c>
      <c r="M18" s="94">
        <v>0.24983860555196902</v>
      </c>
      <c r="N18" s="94">
        <v>8.4952665670154456E-2</v>
      </c>
      <c r="O18" s="94">
        <v>0.12693175898593506</v>
      </c>
      <c r="P18" s="58"/>
      <c r="Q18" s="94">
        <v>8.7352233497227746E-2</v>
      </c>
      <c r="R18" s="59">
        <f t="shared" si="7"/>
        <v>0</v>
      </c>
      <c r="S18" s="60"/>
      <c r="T18" s="94">
        <v>0.14403723094822571</v>
      </c>
      <c r="U18" s="61">
        <f t="shared" si="8"/>
        <v>20.194551568552335</v>
      </c>
      <c r="V18" s="62"/>
      <c r="W18" s="94">
        <v>0.17539674307644434</v>
      </c>
      <c r="X18" s="61">
        <f t="shared" si="9"/>
        <v>35.165459216646852</v>
      </c>
      <c r="Y18" s="63"/>
      <c r="Z18" s="94">
        <v>0.14342319944060292</v>
      </c>
      <c r="AA18" s="49">
        <f t="shared" si="10"/>
        <v>0</v>
      </c>
      <c r="AB18" s="50"/>
      <c r="AC18" s="94">
        <v>0.13795308119805244</v>
      </c>
      <c r="AD18" s="49">
        <f t="shared" si="11"/>
        <v>44.861163493504797</v>
      </c>
    </row>
    <row r="19" spans="1:30" ht="15" hidden="1" customHeight="1" outlineLevel="1" x14ac:dyDescent="0.2">
      <c r="A19" s="11"/>
      <c r="B19" s="42" t="s">
        <v>129</v>
      </c>
      <c r="C19" s="43"/>
      <c r="D19" s="94">
        <v>5.019655276685818E-2</v>
      </c>
      <c r="E19" s="94">
        <v>4.0771484375E-2</v>
      </c>
      <c r="F19" s="94">
        <v>0.14439503861455652</v>
      </c>
      <c r="G19" s="94">
        <v>0.11317768104471705</v>
      </c>
      <c r="H19" s="94">
        <v>0.13804303694681283</v>
      </c>
      <c r="I19" s="94">
        <v>0.12175682550449381</v>
      </c>
      <c r="J19" s="94">
        <v>0.14776119402985075</v>
      </c>
      <c r="K19" s="94">
        <v>4.7683462969225564E-2</v>
      </c>
      <c r="L19" s="94">
        <v>0.15835201793721973</v>
      </c>
      <c r="M19" s="94">
        <v>0.18416447944007</v>
      </c>
      <c r="N19" s="94">
        <v>5.5577453685455261E-2</v>
      </c>
      <c r="O19" s="94">
        <v>0.14701574514829732</v>
      </c>
      <c r="P19" s="46"/>
      <c r="Q19" s="94">
        <v>8.1363480644056185E-2</v>
      </c>
      <c r="R19" s="47">
        <f t="shared" si="7"/>
        <v>0</v>
      </c>
      <c r="S19" s="48"/>
      <c r="T19" s="94">
        <v>0.12344998622209975</v>
      </c>
      <c r="U19" s="49">
        <f t="shared" si="8"/>
        <v>29.089464498943698</v>
      </c>
      <c r="V19" s="50"/>
      <c r="W19" s="94">
        <v>0.11751611013473931</v>
      </c>
      <c r="X19" s="49">
        <f t="shared" si="9"/>
        <v>14.180388351884398</v>
      </c>
      <c r="Y19" s="51"/>
      <c r="Z19" s="94">
        <v>0.11745437529246608</v>
      </c>
      <c r="AA19" s="49">
        <f t="shared" si="10"/>
        <v>57.091866252605605</v>
      </c>
      <c r="AB19" s="50"/>
      <c r="AC19" s="94">
        <v>0.10935792349726776</v>
      </c>
      <c r="AD19" s="49">
        <f t="shared" si="11"/>
        <v>30.048764941939893</v>
      </c>
    </row>
    <row r="20" spans="1:30" s="21" customFormat="1" ht="15" hidden="1" customHeight="1" outlineLevel="1" x14ac:dyDescent="0.2">
      <c r="A20" s="53"/>
      <c r="B20" s="42" t="s">
        <v>130</v>
      </c>
      <c r="C20" s="55"/>
      <c r="D20" s="94">
        <v>9.753363228699552E-2</v>
      </c>
      <c r="E20" s="94">
        <v>9.4272844272844269E-2</v>
      </c>
      <c r="F20" s="94">
        <v>0.13341543513957307</v>
      </c>
      <c r="G20" s="94">
        <v>0.13409703504043127</v>
      </c>
      <c r="H20" s="94">
        <v>0.12619502868068833</v>
      </c>
      <c r="I20" s="94">
        <v>0.13579433091628212</v>
      </c>
      <c r="J20" s="94">
        <v>0.11739685240323267</v>
      </c>
      <c r="K20" s="94">
        <v>3.8227416605794984E-2</v>
      </c>
      <c r="L20" s="94">
        <v>0.16692830978545264</v>
      </c>
      <c r="M20" s="94">
        <v>4.9431009957325744E-2</v>
      </c>
      <c r="N20" s="94">
        <v>7.3797678275290213E-2</v>
      </c>
      <c r="O20" s="94">
        <v>5.4488363502031768E-2</v>
      </c>
      <c r="P20" s="58"/>
      <c r="Q20" s="94">
        <v>0.11439983613273248</v>
      </c>
      <c r="R20" s="87">
        <f t="shared" si="7"/>
        <v>0</v>
      </c>
      <c r="S20" s="60"/>
      <c r="T20" s="94">
        <v>0.13318073041306835</v>
      </c>
      <c r="U20" s="88">
        <f t="shared" si="8"/>
        <v>0</v>
      </c>
      <c r="V20" s="62"/>
      <c r="W20" s="94">
        <v>0.10418287937743191</v>
      </c>
      <c r="X20" s="88">
        <f t="shared" si="9"/>
        <v>8.894167913798265</v>
      </c>
      <c r="Y20" s="63"/>
      <c r="Z20" s="94">
        <v>5.9643777829857039E-2</v>
      </c>
      <c r="AA20" s="91">
        <f t="shared" si="10"/>
        <v>7.5736134131087276</v>
      </c>
      <c r="AB20" s="50"/>
      <c r="AC20" s="94">
        <v>9.6012670419279578E-2</v>
      </c>
      <c r="AD20" s="91">
        <f t="shared" si="11"/>
        <v>20.158848589112598</v>
      </c>
    </row>
    <row r="21" spans="1:30" s="21" customFormat="1" ht="15" hidden="1" customHeight="1" outlineLevel="1" thickBot="1" x14ac:dyDescent="0.25">
      <c r="A21" s="53"/>
      <c r="B21" s="42" t="s">
        <v>131</v>
      </c>
      <c r="C21" s="55"/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58"/>
      <c r="Q21" s="94">
        <v>0</v>
      </c>
      <c r="R21" s="65">
        <f t="shared" si="7"/>
        <v>0</v>
      </c>
      <c r="S21" s="60"/>
      <c r="T21" s="94">
        <v>0</v>
      </c>
      <c r="U21" s="61">
        <f t="shared" si="8"/>
        <v>0</v>
      </c>
      <c r="V21" s="62"/>
      <c r="W21" s="94">
        <v>0</v>
      </c>
      <c r="X21" s="61">
        <f t="shared" si="9"/>
        <v>0</v>
      </c>
      <c r="Y21" s="63"/>
      <c r="Z21" s="94">
        <v>0</v>
      </c>
      <c r="AA21" s="49">
        <f t="shared" si="10"/>
        <v>0</v>
      </c>
      <c r="AB21" s="50"/>
      <c r="AC21" s="94">
        <v>0</v>
      </c>
      <c r="AD21" s="49">
        <f t="shared" si="11"/>
        <v>0</v>
      </c>
    </row>
    <row r="22" spans="1:30" ht="15" hidden="1" customHeight="1" outlineLevel="1" x14ac:dyDescent="0.2">
      <c r="B22" s="69" t="s">
        <v>78</v>
      </c>
      <c r="C22" s="43"/>
      <c r="D22" s="75">
        <v>0.10929217337075148</v>
      </c>
      <c r="E22" s="75">
        <v>9.9213777611381504E-2</v>
      </c>
      <c r="F22" s="75">
        <v>0.11275934311008988</v>
      </c>
      <c r="G22" s="75">
        <v>0.17637463467681641</v>
      </c>
      <c r="H22" s="75">
        <v>0.15038385339276869</v>
      </c>
      <c r="I22" s="75">
        <v>0.13994501178318933</v>
      </c>
      <c r="J22" s="75">
        <v>0.11297495074584858</v>
      </c>
      <c r="K22" s="75">
        <v>0.13468376252558992</v>
      </c>
      <c r="L22" s="75">
        <v>0.13064923607490878</v>
      </c>
      <c r="M22" s="75">
        <v>0.12205014749262537</v>
      </c>
      <c r="N22" s="75">
        <v>0.10077255169279709</v>
      </c>
      <c r="O22" s="75">
        <v>0.12551405931325019</v>
      </c>
      <c r="P22" s="72"/>
      <c r="Q22" s="75">
        <v>0.10828428688748973</v>
      </c>
      <c r="R22" s="73">
        <f t="shared" si="7"/>
        <v>0</v>
      </c>
      <c r="S22" s="74"/>
      <c r="T22" s="75">
        <v>0.15245450510430536</v>
      </c>
      <c r="U22" s="75">
        <f t="shared" si="8"/>
        <v>48.980171740209968</v>
      </c>
      <c r="V22" s="50"/>
      <c r="W22" s="75">
        <v>0.12674653956646645</v>
      </c>
      <c r="X22" s="75">
        <f t="shared" si="9"/>
        <v>13.423117144481195</v>
      </c>
      <c r="Y22" s="76"/>
      <c r="Z22" s="75">
        <v>0.11617592390816679</v>
      </c>
      <c r="AA22" s="75">
        <f t="shared" si="10"/>
        <v>74.238847635040472</v>
      </c>
      <c r="AB22" s="50"/>
      <c r="AC22" s="75">
        <v>0.1249527648318428</v>
      </c>
      <c r="AD22" s="75">
        <f t="shared" si="11"/>
        <v>35.964684991351739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125</v>
      </c>
      <c r="D25" s="39">
        <v>43831</v>
      </c>
      <c r="E25" s="39">
        <f>EOMONTH(D25,0)+1</f>
        <v>43862</v>
      </c>
      <c r="F25" s="39">
        <f t="shared" ref="F25:O25" si="12">EOMONTH(E25,0)+1</f>
        <v>43891</v>
      </c>
      <c r="G25" s="39">
        <f t="shared" si="12"/>
        <v>43922</v>
      </c>
      <c r="H25" s="39">
        <f t="shared" si="12"/>
        <v>43952</v>
      </c>
      <c r="I25" s="39">
        <f t="shared" si="12"/>
        <v>43983</v>
      </c>
      <c r="J25" s="39">
        <f t="shared" si="12"/>
        <v>44013</v>
      </c>
      <c r="K25" s="39">
        <f t="shared" si="12"/>
        <v>44044</v>
      </c>
      <c r="L25" s="39">
        <f t="shared" si="12"/>
        <v>44075</v>
      </c>
      <c r="M25" s="39">
        <f t="shared" si="12"/>
        <v>44105</v>
      </c>
      <c r="N25" s="39">
        <f t="shared" si="12"/>
        <v>44136</v>
      </c>
      <c r="O25" s="39">
        <f t="shared" si="12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127</v>
      </c>
      <c r="C26" s="43"/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6.1439706556625402E-2</v>
      </c>
      <c r="K26" s="94">
        <v>1.0846812559467175E-2</v>
      </c>
      <c r="L26" s="94">
        <v>5.2023121387283237E-3</v>
      </c>
      <c r="M26" s="94">
        <v>0</v>
      </c>
      <c r="N26" s="94">
        <v>0</v>
      </c>
      <c r="O26" s="94">
        <v>0</v>
      </c>
      <c r="P26" s="46"/>
      <c r="Q26" s="94">
        <v>0</v>
      </c>
      <c r="R26" s="47">
        <f t="shared" ref="R26:R32" si="13">IFERROR(Q26/Q36-1,0)</f>
        <v>0</v>
      </c>
      <c r="S26" s="48"/>
      <c r="T26" s="94">
        <v>0</v>
      </c>
      <c r="U26" s="49">
        <f t="shared" ref="U26:U32" si="14">IFERROR(T26/T36-1,0)</f>
        <v>0</v>
      </c>
      <c r="V26" s="50"/>
      <c r="W26" s="94">
        <v>1.7265959131949945E-2</v>
      </c>
      <c r="X26" s="49">
        <f t="shared" ref="X26:X32" si="15">IFERROR(W26/W36-1,0)</f>
        <v>0</v>
      </c>
      <c r="Y26" s="51"/>
      <c r="Z26" s="94">
        <v>0</v>
      </c>
      <c r="AA26" s="49">
        <f t="shared" ref="AA26:AA32" si="16">IFERROR(Z26/Z36-1,0)</f>
        <v>0</v>
      </c>
      <c r="AB26" s="50"/>
      <c r="AC26" s="94">
        <v>4.8097076668505243E-3</v>
      </c>
      <c r="AD26" s="49">
        <f t="shared" ref="AD26:AD32" si="17">IFERROR(AC26/AC36-1,0)</f>
        <v>0</v>
      </c>
    </row>
    <row r="27" spans="1:30" s="21" customFormat="1" ht="15" hidden="1" customHeight="1" outlineLevel="1" x14ac:dyDescent="0.2">
      <c r="A27" s="53"/>
      <c r="B27" s="42" t="s">
        <v>126</v>
      </c>
      <c r="C27" s="55"/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1.4814814814814815E-2</v>
      </c>
      <c r="J27" s="94">
        <v>6.5912117177097204E-2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58"/>
      <c r="Q27" s="94">
        <v>0</v>
      </c>
      <c r="R27" s="59">
        <f t="shared" si="13"/>
        <v>0</v>
      </c>
      <c r="S27" s="60"/>
      <c r="T27" s="94">
        <v>6.1674705463746343E-3</v>
      </c>
      <c r="U27" s="61">
        <f t="shared" si="14"/>
        <v>0</v>
      </c>
      <c r="V27" s="62"/>
      <c r="W27" s="94">
        <v>9.8812256712246735E-3</v>
      </c>
      <c r="X27" s="61">
        <f t="shared" si="15"/>
        <v>0</v>
      </c>
      <c r="Y27" s="63"/>
      <c r="Z27" s="94">
        <v>0</v>
      </c>
      <c r="AA27" s="49">
        <f t="shared" si="16"/>
        <v>0</v>
      </c>
      <c r="AB27" s="50"/>
      <c r="AC27" s="94">
        <v>4.341853505372124E-3</v>
      </c>
      <c r="AD27" s="49">
        <f t="shared" si="17"/>
        <v>0</v>
      </c>
    </row>
    <row r="28" spans="1:30" s="21" customFormat="1" ht="15" hidden="1" customHeight="1" outlineLevel="1" x14ac:dyDescent="0.2">
      <c r="A28" s="53"/>
      <c r="B28" s="42" t="s">
        <v>128</v>
      </c>
      <c r="C28" s="55"/>
      <c r="D28" s="94">
        <v>0</v>
      </c>
      <c r="E28" s="94">
        <v>0</v>
      </c>
      <c r="F28" s="94">
        <v>0</v>
      </c>
      <c r="G28" s="94">
        <v>0</v>
      </c>
      <c r="H28" s="94">
        <v>2.5697273581949232E-2</v>
      </c>
      <c r="I28" s="94">
        <v>0</v>
      </c>
      <c r="J28" s="94">
        <v>0</v>
      </c>
      <c r="K28" s="94">
        <v>1.5592203898050975E-2</v>
      </c>
      <c r="L28" s="94">
        <v>0</v>
      </c>
      <c r="M28" s="94">
        <v>0</v>
      </c>
      <c r="N28" s="94">
        <v>0</v>
      </c>
      <c r="O28" s="94">
        <v>0</v>
      </c>
      <c r="P28" s="58"/>
      <c r="Q28" s="94">
        <v>0</v>
      </c>
      <c r="R28" s="59">
        <f t="shared" si="13"/>
        <v>0</v>
      </c>
      <c r="S28" s="60"/>
      <c r="T28" s="94">
        <v>6.7959555776562243E-3</v>
      </c>
      <c r="U28" s="61">
        <f t="shared" si="14"/>
        <v>0</v>
      </c>
      <c r="V28" s="62"/>
      <c r="W28" s="94">
        <v>4.8498414474911393E-3</v>
      </c>
      <c r="X28" s="61">
        <f t="shared" si="15"/>
        <v>0</v>
      </c>
      <c r="Y28" s="63"/>
      <c r="Z28" s="94">
        <v>0</v>
      </c>
      <c r="AA28" s="49">
        <f t="shared" si="16"/>
        <v>0</v>
      </c>
      <c r="AB28" s="50"/>
      <c r="AC28" s="94">
        <v>3.0080589040788379E-3</v>
      </c>
      <c r="AD28" s="49">
        <f t="shared" si="17"/>
        <v>0</v>
      </c>
    </row>
    <row r="29" spans="1:30" ht="15" hidden="1" customHeight="1" outlineLevel="1" x14ac:dyDescent="0.2">
      <c r="A29" s="11"/>
      <c r="B29" s="42" t="s">
        <v>129</v>
      </c>
      <c r="C29" s="43"/>
      <c r="D29" s="94">
        <v>0</v>
      </c>
      <c r="E29" s="94">
        <v>0</v>
      </c>
      <c r="F29" s="94">
        <v>0</v>
      </c>
      <c r="G29" s="94">
        <v>0</v>
      </c>
      <c r="H29" s="94">
        <v>1.1099365750528542E-2</v>
      </c>
      <c r="I29" s="94">
        <v>0</v>
      </c>
      <c r="J29" s="94">
        <v>0</v>
      </c>
      <c r="K29" s="94">
        <v>0</v>
      </c>
      <c r="L29" s="94">
        <v>1.7457719585379158E-2</v>
      </c>
      <c r="M29" s="94">
        <v>0</v>
      </c>
      <c r="N29" s="94">
        <v>7.2823568354849384E-3</v>
      </c>
      <c r="O29" s="94">
        <v>0</v>
      </c>
      <c r="P29" s="46"/>
      <c r="Q29" s="94">
        <v>0</v>
      </c>
      <c r="R29" s="47">
        <f t="shared" si="13"/>
        <v>0</v>
      </c>
      <c r="S29" s="48"/>
      <c r="T29" s="94">
        <v>4.1027644817817717E-3</v>
      </c>
      <c r="U29" s="49">
        <f t="shared" si="14"/>
        <v>0</v>
      </c>
      <c r="V29" s="50"/>
      <c r="W29" s="94">
        <v>7.7413111845818887E-3</v>
      </c>
      <c r="X29" s="49">
        <f t="shared" si="15"/>
        <v>0</v>
      </c>
      <c r="Y29" s="51"/>
      <c r="Z29" s="94">
        <v>2.0218729896149252E-3</v>
      </c>
      <c r="AA29" s="49">
        <f t="shared" si="16"/>
        <v>0</v>
      </c>
      <c r="AB29" s="50"/>
      <c r="AC29" s="94">
        <v>3.5221344134545533E-3</v>
      </c>
      <c r="AD29" s="49">
        <f t="shared" si="17"/>
        <v>0</v>
      </c>
    </row>
    <row r="30" spans="1:30" s="21" customFormat="1" ht="15" hidden="1" customHeight="1" outlineLevel="1" x14ac:dyDescent="0.2">
      <c r="A30" s="53"/>
      <c r="B30" s="42" t="s">
        <v>130</v>
      </c>
      <c r="C30" s="55"/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1.7890772128060263E-2</v>
      </c>
      <c r="K30" s="94">
        <v>2.6061776061776062E-2</v>
      </c>
      <c r="L30" s="94">
        <v>0</v>
      </c>
      <c r="M30" s="94">
        <v>2.7519893899204242E-2</v>
      </c>
      <c r="N30" s="94">
        <v>0</v>
      </c>
      <c r="O30" s="94">
        <v>0</v>
      </c>
      <c r="P30" s="58"/>
      <c r="Q30" s="94">
        <v>0</v>
      </c>
      <c r="R30" s="87">
        <f t="shared" si="13"/>
        <v>0</v>
      </c>
      <c r="S30" s="60"/>
      <c r="T30" s="94">
        <v>0</v>
      </c>
      <c r="U30" s="88">
        <f t="shared" si="14"/>
        <v>0</v>
      </c>
      <c r="V30" s="62"/>
      <c r="W30" s="94">
        <v>1.0529726227118095E-2</v>
      </c>
      <c r="X30" s="88">
        <f t="shared" si="15"/>
        <v>0</v>
      </c>
      <c r="Y30" s="63"/>
      <c r="Z30" s="94">
        <v>6.9566675048193779E-3</v>
      </c>
      <c r="AA30" s="91">
        <f t="shared" si="16"/>
        <v>0</v>
      </c>
      <c r="AB30" s="50"/>
      <c r="AC30" s="94">
        <v>4.537707711972731E-3</v>
      </c>
      <c r="AD30" s="91">
        <f t="shared" si="17"/>
        <v>0</v>
      </c>
    </row>
    <row r="31" spans="1:30" s="21" customFormat="1" ht="15" hidden="1" customHeight="1" outlineLevel="1" thickBot="1" x14ac:dyDescent="0.25">
      <c r="A31" s="53"/>
      <c r="B31" s="42" t="s">
        <v>131</v>
      </c>
      <c r="C31" s="55"/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58"/>
      <c r="Q31" s="94">
        <v>0</v>
      </c>
      <c r="R31" s="65">
        <f t="shared" si="13"/>
        <v>0</v>
      </c>
      <c r="S31" s="60"/>
      <c r="T31" s="94">
        <v>0</v>
      </c>
      <c r="U31" s="61">
        <f t="shared" si="14"/>
        <v>0</v>
      </c>
      <c r="V31" s="62"/>
      <c r="W31" s="94">
        <v>0</v>
      </c>
      <c r="X31" s="61">
        <f t="shared" si="15"/>
        <v>0</v>
      </c>
      <c r="Y31" s="63"/>
      <c r="Z31" s="94">
        <v>0</v>
      </c>
      <c r="AA31" s="49">
        <f t="shared" si="16"/>
        <v>0</v>
      </c>
      <c r="AB31" s="50"/>
      <c r="AC31" s="94">
        <v>0</v>
      </c>
      <c r="AD31" s="49">
        <f t="shared" si="17"/>
        <v>0</v>
      </c>
    </row>
    <row r="32" spans="1:30" ht="15" hidden="1" customHeight="1" outlineLevel="1" x14ac:dyDescent="0.2">
      <c r="B32" s="69" t="s">
        <v>78</v>
      </c>
      <c r="C32" s="43"/>
      <c r="D32" s="75">
        <v>0</v>
      </c>
      <c r="E32" s="75">
        <v>0</v>
      </c>
      <c r="F32" s="75">
        <v>0</v>
      </c>
      <c r="G32" s="75">
        <v>0</v>
      </c>
      <c r="H32" s="75">
        <v>6.1328453434887978E-3</v>
      </c>
      <c r="I32" s="75">
        <v>3.044258840059324E-3</v>
      </c>
      <c r="J32" s="75">
        <v>1.7231764443453045E-2</v>
      </c>
      <c r="K32" s="75">
        <v>8.7861147046140575E-3</v>
      </c>
      <c r="L32" s="75">
        <v>3.9392774788624138E-3</v>
      </c>
      <c r="M32" s="75">
        <v>4.7673750717978176E-3</v>
      </c>
      <c r="N32" s="75">
        <v>1.078114280113692E-3</v>
      </c>
      <c r="O32" s="75">
        <v>0</v>
      </c>
      <c r="P32" s="72"/>
      <c r="Q32" s="75">
        <v>0</v>
      </c>
      <c r="R32" s="73">
        <f t="shared" si="13"/>
        <v>0</v>
      </c>
      <c r="S32" s="74"/>
      <c r="T32" s="75">
        <v>3.0502997448016551E-3</v>
      </c>
      <c r="U32" s="75">
        <f t="shared" si="14"/>
        <v>0</v>
      </c>
      <c r="V32" s="50"/>
      <c r="W32" s="75">
        <v>8.7877355703905001E-3</v>
      </c>
      <c r="X32" s="75">
        <f t="shared" si="15"/>
        <v>0</v>
      </c>
      <c r="Y32" s="76"/>
      <c r="Z32" s="75">
        <v>1.5440949397802974E-3</v>
      </c>
      <c r="AA32" s="75">
        <f t="shared" si="16"/>
        <v>0</v>
      </c>
      <c r="AB32" s="50"/>
      <c r="AC32" s="75">
        <v>3.3803281391705828E-3</v>
      </c>
      <c r="AD32" s="75">
        <f t="shared" si="17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4A13-8B49-42F5-938D-C56A736BBD07}">
  <dimension ref="A1:AD33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157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133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60</v>
      </c>
      <c r="C6" s="43"/>
      <c r="D6" s="94">
        <v>0.14104769351055513</v>
      </c>
      <c r="E6" s="94">
        <v>0.15184436584133401</v>
      </c>
      <c r="F6" s="94">
        <v>7.1282401091405184E-2</v>
      </c>
      <c r="G6" s="94">
        <v>0.16835887022337087</v>
      </c>
      <c r="H6" s="94">
        <v>0.11644090965577233</v>
      </c>
      <c r="I6" s="94">
        <v>8.3062032556093263E-2</v>
      </c>
      <c r="J6" s="94">
        <v>9.9349497338852746E-2</v>
      </c>
      <c r="K6" s="94">
        <v>7.7506991610067924E-2</v>
      </c>
      <c r="L6" s="94">
        <v>0.13151579149467216</v>
      </c>
      <c r="M6" s="94">
        <v>9.0586145648312605E-2</v>
      </c>
      <c r="N6" s="94">
        <v>8.0764840182648401E-2</v>
      </c>
      <c r="O6" s="94">
        <v>0.13429282545179094</v>
      </c>
      <c r="P6" s="46"/>
      <c r="Q6" s="94">
        <v>9.8658078368223295E-2</v>
      </c>
      <c r="R6" s="47">
        <f t="shared" ref="R6:R12" si="1">IFERROR(Q6/Q16-1,0)</f>
        <v>2.4694166069957113E-2</v>
      </c>
      <c r="S6" s="48"/>
      <c r="T6" s="94">
        <v>0.11248942768536792</v>
      </c>
      <c r="U6" s="49">
        <f t="shared" ref="U6:U12" si="2">IFERROR(T6/T16-1,0)</f>
        <v>-0.1986981141343539</v>
      </c>
      <c r="V6" s="50"/>
      <c r="W6" s="94">
        <v>0.10544314619549729</v>
      </c>
      <c r="X6" s="49">
        <f t="shared" ref="X6:X12" si="3">IFERROR(W6/W16-1,0)</f>
        <v>2.836174506074296E-2</v>
      </c>
      <c r="Y6" s="51"/>
      <c r="Z6" s="95">
        <v>9.8696234921408554E-2</v>
      </c>
      <c r="AA6" s="52">
        <f t="shared" ref="AA6:AA12" si="4">IFERROR(Z6/Z16-1,0)</f>
        <v>-3.6542277042168392E-2</v>
      </c>
      <c r="AB6" s="43"/>
      <c r="AC6" s="95">
        <v>0.10336576525854636</v>
      </c>
      <c r="AD6" s="52">
        <f t="shared" ref="AD6:AD12" si="5">IFERROR(AC6/AC16-1,0)</f>
        <v>-5.7091214006423918E-2</v>
      </c>
    </row>
    <row r="7" spans="1:30" s="21" customFormat="1" ht="15" customHeight="1" x14ac:dyDescent="0.2">
      <c r="A7" s="53"/>
      <c r="B7" s="42" t="s">
        <v>134</v>
      </c>
      <c r="C7" s="55"/>
      <c r="D7" s="94">
        <v>0.18802902055622733</v>
      </c>
      <c r="E7" s="94">
        <v>0.14256938227394808</v>
      </c>
      <c r="F7" s="94">
        <v>7.7048882427766668E-2</v>
      </c>
      <c r="G7" s="94">
        <v>7.620020429009193E-2</v>
      </c>
      <c r="H7" s="94">
        <v>9.4827586206896547E-2</v>
      </c>
      <c r="I7" s="94">
        <v>0.19410618606916707</v>
      </c>
      <c r="J7" s="94">
        <v>7.8269169583200765E-2</v>
      </c>
      <c r="K7" s="94">
        <v>7.4259074259074256E-2</v>
      </c>
      <c r="L7" s="94">
        <v>0.16585365853658537</v>
      </c>
      <c r="M7" s="94">
        <v>0.41296060991105465</v>
      </c>
      <c r="N7" s="94">
        <v>0.27507405840033855</v>
      </c>
      <c r="O7" s="94">
        <v>0.12918143980268229</v>
      </c>
      <c r="P7" s="58"/>
      <c r="Q7" s="94">
        <v>0.12674147149634762</v>
      </c>
      <c r="R7" s="59">
        <f t="shared" si="1"/>
        <v>-0.20993867768164609</v>
      </c>
      <c r="S7" s="60"/>
      <c r="T7" s="94">
        <v>0.12168010182435299</v>
      </c>
      <c r="U7" s="61">
        <f t="shared" si="2"/>
        <v>-0.42245100605710473</v>
      </c>
      <c r="V7" s="62"/>
      <c r="W7" s="94">
        <v>0.11702599591872949</v>
      </c>
      <c r="X7" s="61">
        <f t="shared" si="3"/>
        <v>-4.7617708010990079E-2</v>
      </c>
      <c r="Y7" s="63"/>
      <c r="Z7" s="95">
        <v>0.20510360706062933</v>
      </c>
      <c r="AA7" s="52">
        <f t="shared" si="4"/>
        <v>0.71982232000931412</v>
      </c>
      <c r="AB7" s="43"/>
      <c r="AC7" s="95">
        <v>0.14059325477448192</v>
      </c>
      <c r="AD7" s="52">
        <f t="shared" si="5"/>
        <v>-4.9318341143369748E-2</v>
      </c>
    </row>
    <row r="8" spans="1:30" s="21" customFormat="1" ht="15" customHeight="1" x14ac:dyDescent="0.2">
      <c r="A8" s="53"/>
      <c r="B8" s="42" t="s">
        <v>135</v>
      </c>
      <c r="C8" s="55"/>
      <c r="D8" s="94">
        <v>0</v>
      </c>
      <c r="E8" s="94">
        <v>0.11142563046834791</v>
      </c>
      <c r="F8" s="94">
        <v>0.15410836024398997</v>
      </c>
      <c r="G8" s="94">
        <v>0.2880986937590711</v>
      </c>
      <c r="H8" s="94">
        <v>7.815866797257591E-2</v>
      </c>
      <c r="I8" s="94">
        <v>5.9050373583996146E-2</v>
      </c>
      <c r="J8" s="94">
        <v>0.16174183514774496</v>
      </c>
      <c r="K8" s="94">
        <v>0.26378624218305857</v>
      </c>
      <c r="L8" s="94">
        <v>0.14700976888253514</v>
      </c>
      <c r="M8" s="94">
        <v>0.13393085787451986</v>
      </c>
      <c r="N8" s="94">
        <v>6.8269230769230763E-2</v>
      </c>
      <c r="O8" s="94">
        <v>0.12926758097461336</v>
      </c>
      <c r="P8" s="58"/>
      <c r="Q8" s="94">
        <v>0.1105029079712624</v>
      </c>
      <c r="R8" s="59">
        <f t="shared" si="1"/>
        <v>0.2275284807511031</v>
      </c>
      <c r="S8" s="60"/>
      <c r="T8" s="94">
        <v>9.7911963882618511E-2</v>
      </c>
      <c r="U8" s="61">
        <f t="shared" si="2"/>
        <v>5.223735862483303E-2</v>
      </c>
      <c r="V8" s="62"/>
      <c r="W8" s="94">
        <v>0.17457202049940029</v>
      </c>
      <c r="X8" s="61">
        <f t="shared" si="3"/>
        <v>9.2580059332453501E-2</v>
      </c>
      <c r="Y8" s="63"/>
      <c r="Z8" s="95">
        <v>0.10541015001595914</v>
      </c>
      <c r="AA8" s="52">
        <f t="shared" si="4"/>
        <v>7.8734343694599751E-3</v>
      </c>
      <c r="AB8" s="43"/>
      <c r="AC8" s="95">
        <v>0.11935857541962887</v>
      </c>
      <c r="AD8" s="52">
        <f t="shared" si="5"/>
        <v>7.7018654069177517E-2</v>
      </c>
    </row>
    <row r="9" spans="1:30" ht="15" customHeight="1" x14ac:dyDescent="0.2">
      <c r="A9" s="11"/>
      <c r="B9" s="42" t="s">
        <v>136</v>
      </c>
      <c r="C9" s="43"/>
      <c r="D9" s="94">
        <v>2.3990637799882971E-2</v>
      </c>
      <c r="E9" s="94">
        <v>0.31101694915254235</v>
      </c>
      <c r="F9" s="94">
        <v>0.15291319857312724</v>
      </c>
      <c r="G9" s="94">
        <v>9.1962616822429913E-2</v>
      </c>
      <c r="H9" s="94">
        <v>7.8568310781318207E-2</v>
      </c>
      <c r="I9" s="94">
        <v>0.36261261261261263</v>
      </c>
      <c r="J9" s="94">
        <v>0.16395978344934262</v>
      </c>
      <c r="K9" s="94">
        <v>0.19469759734879868</v>
      </c>
      <c r="L9" s="94">
        <v>0.31391304347826088</v>
      </c>
      <c r="M9" s="94">
        <v>0.3491055972302366</v>
      </c>
      <c r="N9" s="94">
        <v>0.34240774349667269</v>
      </c>
      <c r="O9" s="94">
        <v>0.28133577310155533</v>
      </c>
      <c r="P9" s="46"/>
      <c r="Q9" s="94">
        <v>0.12404861978870839</v>
      </c>
      <c r="R9" s="47">
        <f t="shared" si="1"/>
        <v>0.1767208547325374</v>
      </c>
      <c r="S9" s="48"/>
      <c r="T9" s="94">
        <v>0.15870661524770097</v>
      </c>
      <c r="U9" s="49">
        <f t="shared" si="2"/>
        <v>-1.7443700381926441E-2</v>
      </c>
      <c r="V9" s="50"/>
      <c r="W9" s="94">
        <v>0.23372731812884967</v>
      </c>
      <c r="X9" s="49">
        <f t="shared" si="3"/>
        <v>0.60618752703899359</v>
      </c>
      <c r="Y9" s="51"/>
      <c r="Z9" s="95">
        <v>0.32053122756640345</v>
      </c>
      <c r="AA9" s="52">
        <f t="shared" si="4"/>
        <v>1.488314138899864</v>
      </c>
      <c r="AB9" s="43"/>
      <c r="AC9" s="95">
        <v>0.1973160300840584</v>
      </c>
      <c r="AD9" s="52">
        <f t="shared" si="5"/>
        <v>0.45832664412900193</v>
      </c>
    </row>
    <row r="10" spans="1:30" s="21" customFormat="1" ht="15" customHeight="1" x14ac:dyDescent="0.2">
      <c r="A10" s="53"/>
      <c r="B10" s="42" t="s">
        <v>137</v>
      </c>
      <c r="C10" s="55"/>
      <c r="D10" s="94">
        <v>8.7155963302752298E-2</v>
      </c>
      <c r="E10" s="94">
        <v>8.3219645293315145E-2</v>
      </c>
      <c r="F10" s="94">
        <v>4.7869938280897188E-2</v>
      </c>
      <c r="G10" s="94">
        <v>0.14421768707482993</v>
      </c>
      <c r="H10" s="94">
        <v>0.14745762711864407</v>
      </c>
      <c r="I10" s="94">
        <v>0.17076284711139483</v>
      </c>
      <c r="J10" s="94">
        <v>7.0972198238646172E-2</v>
      </c>
      <c r="K10" s="94">
        <v>8.766803039158387E-2</v>
      </c>
      <c r="L10" s="94">
        <v>0.12799648119639323</v>
      </c>
      <c r="M10" s="94">
        <v>0.29802816901408452</v>
      </c>
      <c r="N10" s="94">
        <v>0.14462081128747795</v>
      </c>
      <c r="O10" s="94">
        <v>0.1975022301516503</v>
      </c>
      <c r="P10" s="58"/>
      <c r="Q10" s="94">
        <v>6.5754056756133203E-2</v>
      </c>
      <c r="R10" s="87">
        <f t="shared" si="1"/>
        <v>-0.42216945226140901</v>
      </c>
      <c r="S10" s="60"/>
      <c r="T10" s="94">
        <v>0.1606008087810514</v>
      </c>
      <c r="U10" s="88">
        <f t="shared" si="2"/>
        <v>7.0401686808388098E-2</v>
      </c>
      <c r="V10" s="62"/>
      <c r="W10" s="94">
        <v>9.3271281752957153E-2</v>
      </c>
      <c r="X10" s="88">
        <f t="shared" si="3"/>
        <v>-0.15671683097110867</v>
      </c>
      <c r="Y10" s="63"/>
      <c r="Z10" s="95">
        <v>0.20029368575624082</v>
      </c>
      <c r="AA10" s="90">
        <f t="shared" si="4"/>
        <v>1.0189124257184394</v>
      </c>
      <c r="AB10" s="43"/>
      <c r="AC10" s="95">
        <v>0.12250636780438105</v>
      </c>
      <c r="AD10" s="90">
        <f t="shared" si="5"/>
        <v>4.8613818271474152E-2</v>
      </c>
    </row>
    <row r="11" spans="1:30" s="21" customFormat="1" ht="15" customHeight="1" thickBot="1" x14ac:dyDescent="0.25">
      <c r="A11" s="53"/>
      <c r="B11" s="42" t="s">
        <v>138</v>
      </c>
      <c r="C11" s="55"/>
      <c r="D11" s="94">
        <v>0.13393708293612966</v>
      </c>
      <c r="E11" s="94">
        <v>2.7416619559072923E-2</v>
      </c>
      <c r="F11" s="94">
        <v>0.12145467200278406</v>
      </c>
      <c r="G11" s="94">
        <v>0.15814696485623003</v>
      </c>
      <c r="H11" s="94">
        <v>0.24072700296735905</v>
      </c>
      <c r="I11" s="94">
        <v>0.16700569568755086</v>
      </c>
      <c r="J11" s="94">
        <v>4.1105945681428918E-2</v>
      </c>
      <c r="K11" s="94">
        <v>0.11113749703158395</v>
      </c>
      <c r="L11" s="94">
        <v>3.8236370289059643E-2</v>
      </c>
      <c r="M11" s="94">
        <v>0.16910909513840428</v>
      </c>
      <c r="N11" s="94">
        <v>9.3888396811337468E-2</v>
      </c>
      <c r="O11" s="94">
        <v>0.11176818450620934</v>
      </c>
      <c r="P11" s="58"/>
      <c r="Q11" s="94">
        <v>9.4526926117895108E-2</v>
      </c>
      <c r="R11" s="65">
        <f t="shared" si="1"/>
        <v>-5.9467353955937607E-3</v>
      </c>
      <c r="S11" s="60"/>
      <c r="T11" s="94">
        <v>0.18619599578503687</v>
      </c>
      <c r="U11" s="61">
        <f t="shared" si="2"/>
        <v>-1.4621818961739752E-3</v>
      </c>
      <c r="V11" s="62"/>
      <c r="W11" s="94">
        <v>6.1392037198488812E-2</v>
      </c>
      <c r="X11" s="61">
        <f t="shared" si="3"/>
        <v>-0.62484686250863564</v>
      </c>
      <c r="Y11" s="63"/>
      <c r="Z11" s="95">
        <v>0.13250830063386659</v>
      </c>
      <c r="AA11" s="52">
        <f t="shared" si="4"/>
        <v>-0.25555969651001975</v>
      </c>
      <c r="AB11" s="43"/>
      <c r="AC11" s="95">
        <v>0.11228015075376885</v>
      </c>
      <c r="AD11" s="52">
        <f t="shared" si="5"/>
        <v>-0.27439160237883564</v>
      </c>
    </row>
    <row r="12" spans="1:30" ht="15" customHeight="1" x14ac:dyDescent="0.2">
      <c r="B12" s="69" t="s">
        <v>78</v>
      </c>
      <c r="C12" s="43"/>
      <c r="D12" s="75">
        <v>0.10601143563591407</v>
      </c>
      <c r="E12" s="75">
        <v>0.11671644577188725</v>
      </c>
      <c r="F12" s="75">
        <v>9.2700600919052675E-2</v>
      </c>
      <c r="G12" s="75">
        <v>0.1380910180889329</v>
      </c>
      <c r="H12" s="75">
        <v>0.11776681898384835</v>
      </c>
      <c r="I12" s="75">
        <v>0.13877463318804101</v>
      </c>
      <c r="J12" s="75">
        <v>9.2682926829268292E-2</v>
      </c>
      <c r="K12" s="75">
        <v>0.11057472221066211</v>
      </c>
      <c r="L12" s="75">
        <v>0.13571695994009733</v>
      </c>
      <c r="M12" s="75">
        <v>0.17066981668635428</v>
      </c>
      <c r="N12" s="75">
        <v>0.11738746690203</v>
      </c>
      <c r="O12" s="75">
        <v>0.15240042205222895</v>
      </c>
      <c r="P12" s="72"/>
      <c r="Q12" s="75">
        <v>0.1016781836130306</v>
      </c>
      <c r="R12" s="73">
        <f t="shared" si="1"/>
        <v>-6.1007034947951788E-2</v>
      </c>
      <c r="S12" s="74"/>
      <c r="T12" s="75">
        <v>0.13231073323946713</v>
      </c>
      <c r="U12" s="75">
        <f t="shared" si="2"/>
        <v>-0.13212972519937272</v>
      </c>
      <c r="V12" s="50"/>
      <c r="W12" s="75">
        <v>0.11428434977792636</v>
      </c>
      <c r="X12" s="75">
        <f t="shared" si="3"/>
        <v>-9.832370833291959E-2</v>
      </c>
      <c r="Y12" s="76"/>
      <c r="Z12" s="77">
        <v>0.14535639798797695</v>
      </c>
      <c r="AA12" s="77">
        <f t="shared" si="4"/>
        <v>0.25117488286881495</v>
      </c>
      <c r="AB12" s="43"/>
      <c r="AC12" s="77">
        <v>0.12282810890586807</v>
      </c>
      <c r="AD12" s="77">
        <f t="shared" si="5"/>
        <v>-1.7003672778541756E-2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133</v>
      </c>
      <c r="D15" s="39">
        <v>44197</v>
      </c>
      <c r="E15" s="39">
        <f>EOMONTH(D15,0)+1</f>
        <v>44228</v>
      </c>
      <c r="F15" s="39">
        <f t="shared" ref="F15:O15" si="6">EOMONTH(E15,0)+1</f>
        <v>44256</v>
      </c>
      <c r="G15" s="39">
        <f t="shared" si="6"/>
        <v>44287</v>
      </c>
      <c r="H15" s="39">
        <f t="shared" si="6"/>
        <v>44317</v>
      </c>
      <c r="I15" s="39">
        <f t="shared" si="6"/>
        <v>44348</v>
      </c>
      <c r="J15" s="39">
        <f t="shared" si="6"/>
        <v>44378</v>
      </c>
      <c r="K15" s="39">
        <f t="shared" si="6"/>
        <v>44409</v>
      </c>
      <c r="L15" s="39">
        <f t="shared" si="6"/>
        <v>44440</v>
      </c>
      <c r="M15" s="39">
        <f t="shared" si="6"/>
        <v>44470</v>
      </c>
      <c r="N15" s="39">
        <f t="shared" si="6"/>
        <v>44501</v>
      </c>
      <c r="O15" s="39">
        <f t="shared" si="6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60</v>
      </c>
      <c r="C16" s="43"/>
      <c r="D16" s="94">
        <v>0.10652537646402677</v>
      </c>
      <c r="E16" s="94">
        <v>5.2403736614262932E-2</v>
      </c>
      <c r="F16" s="94">
        <v>0.10891544117647059</v>
      </c>
      <c r="G16" s="94">
        <v>0.19104776194048512</v>
      </c>
      <c r="H16" s="94">
        <v>0.13945278022947927</v>
      </c>
      <c r="I16" s="94">
        <v>0.11772853185595568</v>
      </c>
      <c r="J16" s="94">
        <v>6.8621092229861208E-2</v>
      </c>
      <c r="K16" s="94">
        <v>0.1626984126984127</v>
      </c>
      <c r="L16" s="94">
        <v>0.10639021074099252</v>
      </c>
      <c r="M16" s="94">
        <v>9.4782846216880628E-2</v>
      </c>
      <c r="N16" s="94">
        <v>9.4257630625969993E-2</v>
      </c>
      <c r="O16" s="94">
        <v>0.11947069943289225</v>
      </c>
      <c r="P16" s="46"/>
      <c r="Q16" s="94">
        <v>9.6280511429678417E-2</v>
      </c>
      <c r="R16" s="47">
        <f t="shared" ref="R16:R22" si="7">IFERROR(Q16/Q26-1,0)</f>
        <v>0</v>
      </c>
      <c r="S16" s="48"/>
      <c r="T16" s="94">
        <v>0.14038333076409229</v>
      </c>
      <c r="U16" s="49">
        <f t="shared" ref="U16:U22" si="8">IFERROR(T16/T26-1,0)</f>
        <v>0</v>
      </c>
      <c r="V16" s="50"/>
      <c r="W16" s="94">
        <v>0.10253507260644844</v>
      </c>
      <c r="X16" s="49">
        <f t="shared" ref="X16:X22" si="9">IFERROR(W16/W26-1,0)</f>
        <v>18.752161082006022</v>
      </c>
      <c r="Y16" s="51"/>
      <c r="Z16" s="94">
        <v>0.10243961158815504</v>
      </c>
      <c r="AA16" s="49">
        <f t="shared" ref="AA16:AA22" si="10">IFERROR(Z16/Z26-1,0)</f>
        <v>91.130461585601608</v>
      </c>
      <c r="AB16" s="50"/>
      <c r="AC16" s="94">
        <v>0.10962435263515571</v>
      </c>
      <c r="AD16" s="49">
        <f t="shared" ref="AD16:AD22" si="11">IFERROR(AC16/AC26-1,0)</f>
        <v>70.076286966015687</v>
      </c>
    </row>
    <row r="17" spans="1:30" s="21" customFormat="1" ht="15" hidden="1" customHeight="1" outlineLevel="1" x14ac:dyDescent="0.2">
      <c r="A17" s="53"/>
      <c r="B17" s="42" t="s">
        <v>134</v>
      </c>
      <c r="C17" s="55"/>
      <c r="D17" s="94">
        <v>9.0166844160454382E-2</v>
      </c>
      <c r="E17" s="94">
        <v>0.17280194706419227</v>
      </c>
      <c r="F17" s="94">
        <v>0.22165952473704714</v>
      </c>
      <c r="G17" s="94">
        <v>0.18464106844741235</v>
      </c>
      <c r="H17" s="94">
        <v>0.16861081654294804</v>
      </c>
      <c r="I17" s="94">
        <v>0.29995468962392385</v>
      </c>
      <c r="J17" s="94">
        <v>0.12244897959183673</v>
      </c>
      <c r="K17" s="94">
        <v>9.2036063110443281E-2</v>
      </c>
      <c r="L17" s="94">
        <v>0.14367959949937423</v>
      </c>
      <c r="M17" s="94">
        <v>0.10838368580060423</v>
      </c>
      <c r="N17" s="94">
        <v>8.8219849466129874E-2</v>
      </c>
      <c r="O17" s="94">
        <v>0.15904265585794247</v>
      </c>
      <c r="P17" s="58"/>
      <c r="Q17" s="94">
        <v>0.16041979010494753</v>
      </c>
      <c r="R17" s="59">
        <f t="shared" si="7"/>
        <v>0</v>
      </c>
      <c r="S17" s="60"/>
      <c r="T17" s="94">
        <v>0.21068360104594697</v>
      </c>
      <c r="U17" s="61">
        <f t="shared" si="8"/>
        <v>0</v>
      </c>
      <c r="V17" s="62"/>
      <c r="W17" s="94">
        <v>0.12287712287712288</v>
      </c>
      <c r="X17" s="61">
        <f t="shared" si="9"/>
        <v>0</v>
      </c>
      <c r="Y17" s="63"/>
      <c r="Z17" s="94">
        <v>0.11925860286516024</v>
      </c>
      <c r="AA17" s="49">
        <f t="shared" si="10"/>
        <v>0</v>
      </c>
      <c r="AB17" s="50"/>
      <c r="AC17" s="94">
        <v>0.14788678572338421</v>
      </c>
      <c r="AD17" s="49">
        <f t="shared" si="11"/>
        <v>0</v>
      </c>
    </row>
    <row r="18" spans="1:30" s="21" customFormat="1" ht="15" hidden="1" customHeight="1" outlineLevel="1" x14ac:dyDescent="0.2">
      <c r="A18" s="53"/>
      <c r="B18" s="42" t="s">
        <v>135</v>
      </c>
      <c r="C18" s="55"/>
      <c r="D18" s="94">
        <v>4.3721973094170405E-2</v>
      </c>
      <c r="E18" s="94">
        <v>0.18090452261306533</v>
      </c>
      <c r="F18" s="94">
        <v>7.2891566265060243E-2</v>
      </c>
      <c r="G18" s="94">
        <v>7.4945691527878347E-2</v>
      </c>
      <c r="H18" s="94">
        <v>6.3244047619047616E-2</v>
      </c>
      <c r="I18" s="94">
        <v>0.13842398884239887</v>
      </c>
      <c r="J18" s="94">
        <v>0.13901905654482974</v>
      </c>
      <c r="K18" s="94">
        <v>0.12532865907099036</v>
      </c>
      <c r="L18" s="94">
        <v>0.22757009345794393</v>
      </c>
      <c r="M18" s="94">
        <v>0.16719643992371266</v>
      </c>
      <c r="N18" s="94">
        <v>0.10886917960088692</v>
      </c>
      <c r="O18" s="94">
        <v>5.3672316384180789E-2</v>
      </c>
      <c r="P18" s="58"/>
      <c r="Q18" s="94">
        <v>9.0020646937370954E-2</v>
      </c>
      <c r="R18" s="59">
        <f t="shared" si="7"/>
        <v>0</v>
      </c>
      <c r="S18" s="60"/>
      <c r="T18" s="94">
        <v>9.305121423419091E-2</v>
      </c>
      <c r="U18" s="61">
        <f t="shared" si="8"/>
        <v>0</v>
      </c>
      <c r="V18" s="62"/>
      <c r="W18" s="94">
        <v>0.15977961432506887</v>
      </c>
      <c r="X18" s="61">
        <f t="shared" si="9"/>
        <v>0</v>
      </c>
      <c r="Y18" s="63"/>
      <c r="Z18" s="94">
        <v>0.10458669354838709</v>
      </c>
      <c r="AA18" s="49">
        <f t="shared" si="10"/>
        <v>0</v>
      </c>
      <c r="AB18" s="50"/>
      <c r="AC18" s="94">
        <v>0.11082312731415551</v>
      </c>
      <c r="AD18" s="49">
        <f t="shared" si="11"/>
        <v>0</v>
      </c>
    </row>
    <row r="19" spans="1:30" ht="15" hidden="1" customHeight="1" outlineLevel="1" x14ac:dyDescent="0.2">
      <c r="A19" s="11"/>
      <c r="B19" s="42" t="s">
        <v>136</v>
      </c>
      <c r="C19" s="43"/>
      <c r="D19" s="94">
        <v>8.4892086330935257E-2</v>
      </c>
      <c r="E19" s="94">
        <v>0.45652173913043476</v>
      </c>
      <c r="F19" s="94">
        <v>8.714247527399091E-2</v>
      </c>
      <c r="G19" s="94">
        <v>0.15323590814196242</v>
      </c>
      <c r="H19" s="94">
        <v>0.16310372129849565</v>
      </c>
      <c r="I19" s="94">
        <v>0.16937967443906732</v>
      </c>
      <c r="J19" s="94">
        <v>0.15762711864406781</v>
      </c>
      <c r="K19" s="94">
        <v>7.9468150896722323E-2</v>
      </c>
      <c r="L19" s="94">
        <v>0.21695501730103806</v>
      </c>
      <c r="M19" s="94">
        <v>0.17440499414748342</v>
      </c>
      <c r="N19" s="94">
        <v>7.6255424674519526E-2</v>
      </c>
      <c r="O19" s="94">
        <v>0.14252275682704812</v>
      </c>
      <c r="P19" s="46"/>
      <c r="Q19" s="94">
        <v>0.10541890142407989</v>
      </c>
      <c r="R19" s="47">
        <f t="shared" si="7"/>
        <v>0</v>
      </c>
      <c r="S19" s="48"/>
      <c r="T19" s="94">
        <v>0.16152419490810993</v>
      </c>
      <c r="U19" s="49">
        <f t="shared" si="8"/>
        <v>18.137000883292192</v>
      </c>
      <c r="V19" s="50"/>
      <c r="W19" s="94">
        <v>0.14551683050342568</v>
      </c>
      <c r="X19" s="49">
        <f t="shared" si="9"/>
        <v>14.293414672491975</v>
      </c>
      <c r="Y19" s="51"/>
      <c r="Z19" s="94">
        <v>0.12881461490554286</v>
      </c>
      <c r="AA19" s="49">
        <f t="shared" si="10"/>
        <v>0</v>
      </c>
      <c r="AB19" s="50"/>
      <c r="AC19" s="94">
        <v>0.13530304124828432</v>
      </c>
      <c r="AD19" s="49">
        <f t="shared" si="11"/>
        <v>30.630736153690641</v>
      </c>
    </row>
    <row r="20" spans="1:30" s="21" customFormat="1" ht="15" hidden="1" customHeight="1" outlineLevel="1" x14ac:dyDescent="0.2">
      <c r="A20" s="53"/>
      <c r="B20" s="42" t="s">
        <v>137</v>
      </c>
      <c r="C20" s="55"/>
      <c r="D20" s="94">
        <v>0.24468085106382978</v>
      </c>
      <c r="E20" s="94">
        <v>5.7876414273281114E-2</v>
      </c>
      <c r="F20" s="94">
        <v>0.15459423205902079</v>
      </c>
      <c r="G20" s="94">
        <v>0.24953212726138491</v>
      </c>
      <c r="H20" s="94">
        <v>0.5</v>
      </c>
      <c r="I20" s="94">
        <v>9.0971862592784392E-2</v>
      </c>
      <c r="J20" s="94">
        <v>7.456310679611651E-2</v>
      </c>
      <c r="K20" s="94">
        <v>0.12927756653992395</v>
      </c>
      <c r="L20" s="94">
        <v>0.1171634121274409</v>
      </c>
      <c r="M20" s="94">
        <v>5.364218226150564E-2</v>
      </c>
      <c r="N20" s="94">
        <v>0.13250982594048288</v>
      </c>
      <c r="O20" s="94">
        <v>0.11707606973058637</v>
      </c>
      <c r="P20" s="58"/>
      <c r="Q20" s="94">
        <v>0.1137947050627032</v>
      </c>
      <c r="R20" s="87">
        <f t="shared" si="7"/>
        <v>0</v>
      </c>
      <c r="S20" s="60"/>
      <c r="T20" s="94">
        <v>0.15003788835564535</v>
      </c>
      <c r="U20" s="88">
        <f t="shared" si="8"/>
        <v>10.735185652942661</v>
      </c>
      <c r="V20" s="62"/>
      <c r="W20" s="94">
        <v>0.1106049369636614</v>
      </c>
      <c r="X20" s="88">
        <f t="shared" si="9"/>
        <v>2.6513946989200967</v>
      </c>
      <c r="Y20" s="63"/>
      <c r="Z20" s="94">
        <v>9.9208704253214638E-2</v>
      </c>
      <c r="AA20" s="91">
        <f t="shared" si="10"/>
        <v>9.4420149440491947</v>
      </c>
      <c r="AB20" s="50"/>
      <c r="AC20" s="94">
        <v>0.1168269630532997</v>
      </c>
      <c r="AD20" s="91">
        <f t="shared" si="11"/>
        <v>7.3853827408996473</v>
      </c>
    </row>
    <row r="21" spans="1:30" s="21" customFormat="1" ht="15" hidden="1" customHeight="1" outlineLevel="1" thickBot="1" x14ac:dyDescent="0.25">
      <c r="A21" s="53"/>
      <c r="B21" s="42" t="s">
        <v>138</v>
      </c>
      <c r="C21" s="55"/>
      <c r="D21" s="94">
        <v>0.12537993920972645</v>
      </c>
      <c r="E21" s="94">
        <v>7.0983213429256592E-2</v>
      </c>
      <c r="F21" s="94">
        <v>9.7434743474347441E-2</v>
      </c>
      <c r="G21" s="94">
        <v>0.31699687174139729</v>
      </c>
      <c r="H21" s="94">
        <v>0.17884990253411306</v>
      </c>
      <c r="I21" s="94">
        <v>0.15649794801641587</v>
      </c>
      <c r="J21" s="94">
        <v>0.34379671150971597</v>
      </c>
      <c r="K21" s="94">
        <v>0.22075968409176383</v>
      </c>
      <c r="L21" s="94">
        <v>6.9354451643868484E-2</v>
      </c>
      <c r="M21" s="94">
        <v>0.18932748538011696</v>
      </c>
      <c r="N21" s="94">
        <v>0.18067504963600264</v>
      </c>
      <c r="O21" s="94">
        <v>0.16840087623220154</v>
      </c>
      <c r="P21" s="58"/>
      <c r="Q21" s="94">
        <v>9.5092415551306569E-2</v>
      </c>
      <c r="R21" s="65">
        <f t="shared" si="7"/>
        <v>0</v>
      </c>
      <c r="S21" s="60"/>
      <c r="T21" s="94">
        <v>0.18646864686468648</v>
      </c>
      <c r="U21" s="61">
        <f t="shared" si="8"/>
        <v>0</v>
      </c>
      <c r="V21" s="62"/>
      <c r="W21" s="94">
        <v>0.16364527192552669</v>
      </c>
      <c r="X21" s="61">
        <f t="shared" si="9"/>
        <v>13.818154439494942</v>
      </c>
      <c r="Y21" s="63"/>
      <c r="Z21" s="94">
        <v>0.17799721483732117</v>
      </c>
      <c r="AA21" s="49">
        <f t="shared" si="10"/>
        <v>0</v>
      </c>
      <c r="AB21" s="50"/>
      <c r="AC21" s="94">
        <v>0.1547393209916923</v>
      </c>
      <c r="AD21" s="49">
        <f t="shared" si="11"/>
        <v>50.837672532216921</v>
      </c>
    </row>
    <row r="22" spans="1:30" ht="15" hidden="1" customHeight="1" outlineLevel="1" x14ac:dyDescent="0.2">
      <c r="B22" s="69" t="s">
        <v>78</v>
      </c>
      <c r="C22" s="43"/>
      <c r="D22" s="75">
        <v>0.10929217337075148</v>
      </c>
      <c r="E22" s="75">
        <v>9.9213777611381504E-2</v>
      </c>
      <c r="F22" s="75">
        <v>0.11275934311008988</v>
      </c>
      <c r="G22" s="75">
        <v>0.17637463467681641</v>
      </c>
      <c r="H22" s="75">
        <v>0.15038385339276869</v>
      </c>
      <c r="I22" s="75">
        <v>0.13994501178318933</v>
      </c>
      <c r="J22" s="75">
        <v>0.11297495074584858</v>
      </c>
      <c r="K22" s="75">
        <v>0.13468376252558992</v>
      </c>
      <c r="L22" s="75">
        <v>0.13064923607490878</v>
      </c>
      <c r="M22" s="75">
        <v>0.12205014749262537</v>
      </c>
      <c r="N22" s="75">
        <v>0.10077255169279709</v>
      </c>
      <c r="O22" s="75">
        <v>0.12551405931325019</v>
      </c>
      <c r="P22" s="72"/>
      <c r="Q22" s="75">
        <v>0.10828428688748973</v>
      </c>
      <c r="R22" s="73">
        <f t="shared" si="7"/>
        <v>0</v>
      </c>
      <c r="S22" s="74"/>
      <c r="T22" s="75">
        <v>0.15245450510430536</v>
      </c>
      <c r="U22" s="75">
        <f t="shared" si="8"/>
        <v>48.980171740209968</v>
      </c>
      <c r="V22" s="50"/>
      <c r="W22" s="75">
        <v>0.12674653956646645</v>
      </c>
      <c r="X22" s="75">
        <f t="shared" si="9"/>
        <v>13.423117144481195</v>
      </c>
      <c r="Y22" s="76"/>
      <c r="Z22" s="75">
        <v>0.11617592390816679</v>
      </c>
      <c r="AA22" s="75">
        <f t="shared" si="10"/>
        <v>74.238847635040472</v>
      </c>
      <c r="AB22" s="50"/>
      <c r="AC22" s="75">
        <v>0.1249527648318428</v>
      </c>
      <c r="AD22" s="75">
        <f t="shared" si="11"/>
        <v>35.964684991351739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133</v>
      </c>
      <c r="D25" s="39">
        <v>43831</v>
      </c>
      <c r="E25" s="39">
        <f>EOMONTH(D25,0)+1</f>
        <v>43862</v>
      </c>
      <c r="F25" s="39">
        <f t="shared" ref="F25:O25" si="12">EOMONTH(E25,0)+1</f>
        <v>43891</v>
      </c>
      <c r="G25" s="39">
        <f t="shared" si="12"/>
        <v>43922</v>
      </c>
      <c r="H25" s="39">
        <f t="shared" si="12"/>
        <v>43952</v>
      </c>
      <c r="I25" s="39">
        <f t="shared" si="12"/>
        <v>43983</v>
      </c>
      <c r="J25" s="39">
        <f t="shared" si="12"/>
        <v>44013</v>
      </c>
      <c r="K25" s="39">
        <f t="shared" si="12"/>
        <v>44044</v>
      </c>
      <c r="L25" s="39">
        <f t="shared" si="12"/>
        <v>44075</v>
      </c>
      <c r="M25" s="39">
        <f t="shared" si="12"/>
        <v>44105</v>
      </c>
      <c r="N25" s="39">
        <f t="shared" si="12"/>
        <v>44136</v>
      </c>
      <c r="O25" s="39">
        <f t="shared" si="12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60</v>
      </c>
      <c r="C26" s="43"/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9.3833780160857902E-3</v>
      </c>
      <c r="M26" s="94">
        <v>0</v>
      </c>
      <c r="N26" s="94">
        <v>3.1944242776245101E-3</v>
      </c>
      <c r="O26" s="94">
        <v>0</v>
      </c>
      <c r="P26" s="46"/>
      <c r="Q26" s="94">
        <v>0</v>
      </c>
      <c r="R26" s="47">
        <f t="shared" ref="R26:R32" si="13">IFERROR(Q26/Q36-1,0)</f>
        <v>0</v>
      </c>
      <c r="S26" s="48"/>
      <c r="T26" s="94">
        <v>0</v>
      </c>
      <c r="U26" s="49">
        <f t="shared" ref="U26:U32" si="14">IFERROR(T26/T36-1,0)</f>
        <v>0</v>
      </c>
      <c r="V26" s="50"/>
      <c r="W26" s="94">
        <v>5.1910812280615021E-3</v>
      </c>
      <c r="X26" s="49">
        <f t="shared" ref="X26:X32" si="15">IFERROR(W26/W36-1,0)</f>
        <v>0</v>
      </c>
      <c r="Y26" s="51"/>
      <c r="Z26" s="94">
        <v>1.1118973011220055E-3</v>
      </c>
      <c r="AA26" s="49">
        <f t="shared" ref="AA26:AA32" si="16">IFERROR(Z26/Z36-1,0)</f>
        <v>0</v>
      </c>
      <c r="AB26" s="50"/>
      <c r="AC26" s="94">
        <v>1.5423477690607466E-3</v>
      </c>
      <c r="AD26" s="49">
        <f t="shared" ref="AD26:AD32" si="17">IFERROR(AC26/AC36-1,0)</f>
        <v>0</v>
      </c>
    </row>
    <row r="27" spans="1:30" s="21" customFormat="1" ht="15" hidden="1" customHeight="1" outlineLevel="1" x14ac:dyDescent="0.2">
      <c r="A27" s="53"/>
      <c r="B27" s="42" t="s">
        <v>134</v>
      </c>
      <c r="C27" s="55"/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58"/>
      <c r="Q27" s="94">
        <v>0</v>
      </c>
      <c r="R27" s="59">
        <f t="shared" si="13"/>
        <v>0</v>
      </c>
      <c r="S27" s="60"/>
      <c r="T27" s="94">
        <v>0</v>
      </c>
      <c r="U27" s="61">
        <f t="shared" si="14"/>
        <v>0</v>
      </c>
      <c r="V27" s="62"/>
      <c r="W27" s="94">
        <v>0</v>
      </c>
      <c r="X27" s="61">
        <f t="shared" si="15"/>
        <v>0</v>
      </c>
      <c r="Y27" s="63"/>
      <c r="Z27" s="94">
        <v>0</v>
      </c>
      <c r="AA27" s="49">
        <f t="shared" si="16"/>
        <v>0</v>
      </c>
      <c r="AB27" s="50"/>
      <c r="AC27" s="94">
        <v>0</v>
      </c>
      <c r="AD27" s="49">
        <f t="shared" si="17"/>
        <v>0</v>
      </c>
    </row>
    <row r="28" spans="1:30" s="21" customFormat="1" ht="15" hidden="1" customHeight="1" outlineLevel="1" x14ac:dyDescent="0.2">
      <c r="A28" s="53"/>
      <c r="B28" s="42" t="s">
        <v>135</v>
      </c>
      <c r="C28" s="55"/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58"/>
      <c r="Q28" s="94">
        <v>0</v>
      </c>
      <c r="R28" s="59">
        <f t="shared" si="13"/>
        <v>0</v>
      </c>
      <c r="S28" s="60"/>
      <c r="T28" s="94">
        <v>0</v>
      </c>
      <c r="U28" s="61">
        <f t="shared" si="14"/>
        <v>0</v>
      </c>
      <c r="V28" s="62"/>
      <c r="W28" s="94">
        <v>0</v>
      </c>
      <c r="X28" s="61">
        <f t="shared" si="15"/>
        <v>0</v>
      </c>
      <c r="Y28" s="63"/>
      <c r="Z28" s="94">
        <v>0</v>
      </c>
      <c r="AA28" s="49">
        <f t="shared" si="16"/>
        <v>0</v>
      </c>
      <c r="AB28" s="50"/>
      <c r="AC28" s="94">
        <v>0</v>
      </c>
      <c r="AD28" s="49">
        <f t="shared" si="17"/>
        <v>0</v>
      </c>
    </row>
    <row r="29" spans="1:30" ht="15" hidden="1" customHeight="1" outlineLevel="1" x14ac:dyDescent="0.2">
      <c r="A29" s="11"/>
      <c r="B29" s="42" t="s">
        <v>136</v>
      </c>
      <c r="C29" s="43"/>
      <c r="D29" s="94">
        <v>0</v>
      </c>
      <c r="E29" s="94">
        <v>0</v>
      </c>
      <c r="F29" s="94">
        <v>0</v>
      </c>
      <c r="G29" s="94">
        <v>0</v>
      </c>
      <c r="H29" s="94">
        <v>1.9195612431444242E-2</v>
      </c>
      <c r="I29" s="94">
        <v>1.0629251700680272E-2</v>
      </c>
      <c r="J29" s="94">
        <v>0</v>
      </c>
      <c r="K29" s="94">
        <v>2.903225806451613E-2</v>
      </c>
      <c r="L29" s="94">
        <v>3.9104931566369761E-3</v>
      </c>
      <c r="M29" s="94">
        <v>0</v>
      </c>
      <c r="N29" s="94">
        <v>0</v>
      </c>
      <c r="O29" s="94">
        <v>0</v>
      </c>
      <c r="P29" s="46"/>
      <c r="Q29" s="94">
        <v>0</v>
      </c>
      <c r="R29" s="47">
        <f t="shared" si="13"/>
        <v>0</v>
      </c>
      <c r="S29" s="48"/>
      <c r="T29" s="94">
        <v>8.4404132023179635E-3</v>
      </c>
      <c r="U29" s="49">
        <f t="shared" si="14"/>
        <v>0</v>
      </c>
      <c r="V29" s="50"/>
      <c r="W29" s="94">
        <v>9.5149993392361562E-3</v>
      </c>
      <c r="X29" s="49">
        <f t="shared" si="15"/>
        <v>0</v>
      </c>
      <c r="Y29" s="51"/>
      <c r="Z29" s="94">
        <v>0</v>
      </c>
      <c r="AA29" s="49">
        <f t="shared" si="16"/>
        <v>0</v>
      </c>
      <c r="AB29" s="50"/>
      <c r="AC29" s="94">
        <v>4.2775811663332821E-3</v>
      </c>
      <c r="AD29" s="49">
        <f t="shared" si="17"/>
        <v>0</v>
      </c>
    </row>
    <row r="30" spans="1:30" s="21" customFormat="1" ht="15" hidden="1" customHeight="1" outlineLevel="1" x14ac:dyDescent="0.2">
      <c r="A30" s="53"/>
      <c r="B30" s="42" t="s">
        <v>137</v>
      </c>
      <c r="C30" s="55"/>
      <c r="D30" s="94">
        <v>0</v>
      </c>
      <c r="E30" s="94">
        <v>0</v>
      </c>
      <c r="F30" s="94">
        <v>0</v>
      </c>
      <c r="G30" s="94">
        <v>0</v>
      </c>
      <c r="H30" s="94">
        <v>5.1249999999999997E-2</v>
      </c>
      <c r="I30" s="94">
        <v>8.7603305785123962E-3</v>
      </c>
      <c r="J30" s="94">
        <v>0.11187545257060101</v>
      </c>
      <c r="K30" s="94">
        <v>0</v>
      </c>
      <c r="L30" s="94">
        <v>0</v>
      </c>
      <c r="M30" s="94">
        <v>4.2916235780765255E-2</v>
      </c>
      <c r="N30" s="94">
        <v>0</v>
      </c>
      <c r="O30" s="94">
        <v>0</v>
      </c>
      <c r="P30" s="58"/>
      <c r="Q30" s="94">
        <v>0</v>
      </c>
      <c r="R30" s="87">
        <f t="shared" si="13"/>
        <v>0</v>
      </c>
      <c r="S30" s="60"/>
      <c r="T30" s="94">
        <v>1.2785301638412728E-2</v>
      </c>
      <c r="U30" s="88">
        <f t="shared" si="14"/>
        <v>0</v>
      </c>
      <c r="V30" s="62"/>
      <c r="W30" s="94">
        <v>3.0291147926673857E-2</v>
      </c>
      <c r="X30" s="88">
        <f t="shared" si="15"/>
        <v>0</v>
      </c>
      <c r="Y30" s="63"/>
      <c r="Z30" s="94">
        <v>9.5009157509157501E-3</v>
      </c>
      <c r="AA30" s="91">
        <f t="shared" si="16"/>
        <v>0</v>
      </c>
      <c r="AB30" s="50"/>
      <c r="AC30" s="94">
        <v>1.3932215936128589E-2</v>
      </c>
      <c r="AD30" s="91">
        <f t="shared" si="17"/>
        <v>0</v>
      </c>
    </row>
    <row r="31" spans="1:30" s="21" customFormat="1" ht="15" hidden="1" customHeight="1" outlineLevel="1" thickBot="1" x14ac:dyDescent="0.25">
      <c r="A31" s="53"/>
      <c r="B31" s="42" t="s">
        <v>138</v>
      </c>
      <c r="C31" s="55"/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3.4669211195928751E-2</v>
      </c>
      <c r="L31" s="94">
        <v>0</v>
      </c>
      <c r="M31" s="94">
        <v>0</v>
      </c>
      <c r="N31" s="94">
        <v>0</v>
      </c>
      <c r="O31" s="94">
        <v>0</v>
      </c>
      <c r="P31" s="58"/>
      <c r="Q31" s="94">
        <v>0</v>
      </c>
      <c r="R31" s="65">
        <f t="shared" si="13"/>
        <v>0</v>
      </c>
      <c r="S31" s="60"/>
      <c r="T31" s="94">
        <v>0</v>
      </c>
      <c r="U31" s="61">
        <f t="shared" si="14"/>
        <v>0</v>
      </c>
      <c r="V31" s="62"/>
      <c r="W31" s="94">
        <v>1.1043566362715298E-2</v>
      </c>
      <c r="X31" s="61">
        <f t="shared" si="15"/>
        <v>0</v>
      </c>
      <c r="Y31" s="63"/>
      <c r="Z31" s="94">
        <v>0</v>
      </c>
      <c r="AA31" s="49">
        <f t="shared" si="16"/>
        <v>0</v>
      </c>
      <c r="AB31" s="50"/>
      <c r="AC31" s="94">
        <v>2.9850746268656717E-3</v>
      </c>
      <c r="AD31" s="49">
        <f t="shared" si="17"/>
        <v>0</v>
      </c>
    </row>
    <row r="32" spans="1:30" ht="15" hidden="1" customHeight="1" outlineLevel="1" x14ac:dyDescent="0.2">
      <c r="B32" s="69" t="s">
        <v>78</v>
      </c>
      <c r="C32" s="43"/>
      <c r="D32" s="75">
        <v>0</v>
      </c>
      <c r="E32" s="75">
        <v>0</v>
      </c>
      <c r="F32" s="75">
        <v>0</v>
      </c>
      <c r="G32" s="75">
        <v>0</v>
      </c>
      <c r="H32" s="75">
        <v>6.1328453434887978E-3</v>
      </c>
      <c r="I32" s="75">
        <v>3.044258840059324E-3</v>
      </c>
      <c r="J32" s="75">
        <v>1.7231764443453045E-2</v>
      </c>
      <c r="K32" s="75">
        <v>8.7861147046140575E-3</v>
      </c>
      <c r="L32" s="75">
        <v>3.9392774788624138E-3</v>
      </c>
      <c r="M32" s="75">
        <v>4.7673750717978176E-3</v>
      </c>
      <c r="N32" s="75">
        <v>1.078114280113692E-3</v>
      </c>
      <c r="O32" s="75">
        <v>0</v>
      </c>
      <c r="P32" s="72"/>
      <c r="Q32" s="75">
        <v>0</v>
      </c>
      <c r="R32" s="73">
        <f t="shared" si="13"/>
        <v>0</v>
      </c>
      <c r="S32" s="74"/>
      <c r="T32" s="75">
        <v>3.0502997448016551E-3</v>
      </c>
      <c r="U32" s="75">
        <f t="shared" si="14"/>
        <v>0</v>
      </c>
      <c r="V32" s="50"/>
      <c r="W32" s="75">
        <v>8.7877355703905001E-3</v>
      </c>
      <c r="X32" s="75">
        <f t="shared" si="15"/>
        <v>0</v>
      </c>
      <c r="Y32" s="76"/>
      <c r="Z32" s="75">
        <v>1.5440949397802974E-3</v>
      </c>
      <c r="AA32" s="75">
        <f t="shared" si="16"/>
        <v>0</v>
      </c>
      <c r="AB32" s="50"/>
      <c r="AC32" s="75">
        <v>3.3803281391705828E-3</v>
      </c>
      <c r="AD32" s="75">
        <f t="shared" si="17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F57E-092B-4DC7-BDAB-EF8933BB0214}">
  <dimension ref="A1:AD33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158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140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141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142</v>
      </c>
      <c r="C6" s="43"/>
      <c r="D6" s="94">
        <v>0.10641754670999187</v>
      </c>
      <c r="E6" s="94">
        <v>8.1684010065972937E-2</v>
      </c>
      <c r="F6" s="94">
        <v>0.10077437521999295</v>
      </c>
      <c r="G6" s="94">
        <v>0.16055986449139698</v>
      </c>
      <c r="H6" s="94">
        <v>0.10915832406377457</v>
      </c>
      <c r="I6" s="94">
        <v>0.13483517521488619</v>
      </c>
      <c r="J6" s="94">
        <v>9.7632176451508276E-2</v>
      </c>
      <c r="K6" s="94">
        <v>9.9945285427685576E-2</v>
      </c>
      <c r="L6" s="94">
        <v>0.13706227222310252</v>
      </c>
      <c r="M6" s="94">
        <v>0.13903161458018498</v>
      </c>
      <c r="N6" s="94">
        <v>0.11418248551929805</v>
      </c>
      <c r="O6" s="94">
        <v>0.15680458241702042</v>
      </c>
      <c r="P6" s="46"/>
      <c r="Q6" s="94">
        <v>9.674859757897844E-2</v>
      </c>
      <c r="R6" s="47">
        <f t="shared" ref="R6:R12" si="1">IFERROR(Q6/Q16-1,0)</f>
        <v>-0.23804806744757623</v>
      </c>
      <c r="S6" s="48"/>
      <c r="T6" s="94">
        <v>0.13357746970093295</v>
      </c>
      <c r="U6" s="49">
        <f t="shared" ref="U6:U12" si="2">IFERROR(T6/T16-1,0)</f>
        <v>5.4375602052765259E-3</v>
      </c>
      <c r="V6" s="50"/>
      <c r="W6" s="94">
        <v>0.11307754394944583</v>
      </c>
      <c r="X6" s="49">
        <f t="shared" ref="X6:X12" si="3">IFERROR(W6/W16-1,0)</f>
        <v>-6.3894273470064933E-2</v>
      </c>
      <c r="Y6" s="51"/>
      <c r="Z6" s="95">
        <v>0.13742924924812733</v>
      </c>
      <c r="AA6" s="52">
        <f t="shared" ref="AA6:AA12" si="4">IFERROR(Z6/Z16-1,0)</f>
        <v>2.6679894517740443E-2</v>
      </c>
      <c r="AB6" s="43"/>
      <c r="AC6" s="95">
        <v>0.11972719889627099</v>
      </c>
      <c r="AD6" s="52">
        <f t="shared" ref="AD6:AD12" si="5">IFERROR(AC6/AC16-1,0)</f>
        <v>-7.105233953193657E-2</v>
      </c>
    </row>
    <row r="7" spans="1:30" s="21" customFormat="1" ht="15" customHeight="1" x14ac:dyDescent="0.2">
      <c r="A7" s="53"/>
      <c r="B7" s="42" t="s">
        <v>143</v>
      </c>
      <c r="C7" s="55"/>
      <c r="D7" s="94">
        <v>0.11292517006802721</v>
      </c>
      <c r="E7" s="94">
        <v>0.27107489815104985</v>
      </c>
      <c r="F7" s="94">
        <v>0.10175706646294881</v>
      </c>
      <c r="G7" s="94">
        <v>0.11803100353549088</v>
      </c>
      <c r="H7" s="94">
        <v>0.13885851738464902</v>
      </c>
      <c r="I7" s="94">
        <v>0.10144927536231885</v>
      </c>
      <c r="J7" s="94">
        <v>6.5640746288982699E-2</v>
      </c>
      <c r="K7" s="94">
        <v>8.3692013390722145E-2</v>
      </c>
      <c r="L7" s="94">
        <v>0.17932148626817448</v>
      </c>
      <c r="M7" s="94">
        <v>0.22933952870892799</v>
      </c>
      <c r="N7" s="94">
        <v>0.12111318407960199</v>
      </c>
      <c r="O7" s="94">
        <v>0.22357723577235772</v>
      </c>
      <c r="P7" s="58"/>
      <c r="Q7" s="94">
        <v>0.14906624235826146</v>
      </c>
      <c r="R7" s="59">
        <f t="shared" si="1"/>
        <v>1.2064734946821876</v>
      </c>
      <c r="S7" s="60"/>
      <c r="T7" s="94">
        <v>0.11635826265741454</v>
      </c>
      <c r="U7" s="61">
        <f t="shared" si="2"/>
        <v>-0.32351713503310031</v>
      </c>
      <c r="V7" s="62"/>
      <c r="W7" s="94">
        <v>0.10710107627515209</v>
      </c>
      <c r="X7" s="61">
        <f t="shared" si="3"/>
        <v>-0.39723205664135108</v>
      </c>
      <c r="Y7" s="63"/>
      <c r="Z7" s="95">
        <v>0.17181576187787367</v>
      </c>
      <c r="AA7" s="52">
        <f t="shared" si="4"/>
        <v>0.54381515452030604</v>
      </c>
      <c r="AB7" s="43"/>
      <c r="AC7" s="95">
        <v>0.13249587704831747</v>
      </c>
      <c r="AD7" s="52">
        <f t="shared" si="5"/>
        <v>3.6345302457633011E-2</v>
      </c>
    </row>
    <row r="8" spans="1:30" s="21" customFormat="1" ht="15" customHeight="1" x14ac:dyDescent="0.2">
      <c r="A8" s="53"/>
      <c r="B8" s="42" t="s">
        <v>144</v>
      </c>
      <c r="C8" s="55"/>
      <c r="D8" s="94">
        <v>6.091101694915254E-2</v>
      </c>
      <c r="E8" s="94">
        <v>0.21040462427745665</v>
      </c>
      <c r="F8" s="94">
        <v>6.0573695453158376E-2</v>
      </c>
      <c r="G8" s="94">
        <v>0.17307692307692307</v>
      </c>
      <c r="H8" s="94">
        <v>7.4876472824021281E-2</v>
      </c>
      <c r="I8" s="94">
        <v>0.15979202772963605</v>
      </c>
      <c r="J8" s="94">
        <v>8.5606773283160867E-2</v>
      </c>
      <c r="K8" s="94">
        <v>0.27013752455795675</v>
      </c>
      <c r="L8" s="94">
        <v>0.16967126193001061</v>
      </c>
      <c r="M8" s="94">
        <v>0.51983298538622125</v>
      </c>
      <c r="N8" s="94">
        <v>0.21725239616613418</v>
      </c>
      <c r="O8" s="94">
        <v>0.16756574511126096</v>
      </c>
      <c r="P8" s="58"/>
      <c r="Q8" s="94">
        <v>7.4567529816267325E-2</v>
      </c>
      <c r="R8" s="59">
        <f t="shared" si="1"/>
        <v>-0.39223892934976645</v>
      </c>
      <c r="S8" s="60"/>
      <c r="T8" s="94">
        <v>0.127460024600246</v>
      </c>
      <c r="U8" s="61">
        <f t="shared" si="2"/>
        <v>-0.13004930794426128</v>
      </c>
      <c r="V8" s="62"/>
      <c r="W8" s="94">
        <v>0.17292664481976305</v>
      </c>
      <c r="X8" s="61">
        <f t="shared" si="3"/>
        <v>0.23595043726125153</v>
      </c>
      <c r="Y8" s="63"/>
      <c r="Z8" s="95">
        <v>0.24655562410034959</v>
      </c>
      <c r="AA8" s="52">
        <f t="shared" si="4"/>
        <v>2.71674126467973</v>
      </c>
      <c r="AB8" s="43"/>
      <c r="AC8" s="95">
        <v>0.13830607524045291</v>
      </c>
      <c r="AD8" s="52">
        <f t="shared" si="5"/>
        <v>0.21945731407661717</v>
      </c>
    </row>
    <row r="9" spans="1:30" ht="15" customHeight="1" x14ac:dyDescent="0.2">
      <c r="A9" s="11"/>
      <c r="B9" s="42" t="s">
        <v>145</v>
      </c>
      <c r="C9" s="43"/>
      <c r="D9" s="94">
        <v>0.13848144952545297</v>
      </c>
      <c r="E9" s="94">
        <v>0.23604651162790696</v>
      </c>
      <c r="F9" s="94">
        <v>0.11561866125760649</v>
      </c>
      <c r="G9" s="94">
        <v>0.10808179162609542</v>
      </c>
      <c r="H9" s="94">
        <v>0.21934758155230596</v>
      </c>
      <c r="I9" s="94">
        <v>0.32094594594594594</v>
      </c>
      <c r="J9" s="94">
        <v>0.14953271028037382</v>
      </c>
      <c r="K9" s="94">
        <v>0.34859813084112151</v>
      </c>
      <c r="L9" s="94">
        <v>6.3138590516112134E-2</v>
      </c>
      <c r="M9" s="94">
        <v>0.1687732342007435</v>
      </c>
      <c r="N9" s="94">
        <v>0.11787889645288427</v>
      </c>
      <c r="O9" s="94">
        <v>7.4504950495049502E-2</v>
      </c>
      <c r="P9" s="46"/>
      <c r="Q9" s="94">
        <v>0.14601941747572816</v>
      </c>
      <c r="R9" s="47">
        <f t="shared" si="1"/>
        <v>1.4884396961449404</v>
      </c>
      <c r="S9" s="48"/>
      <c r="T9" s="94">
        <v>0.19311848800581535</v>
      </c>
      <c r="U9" s="49">
        <f t="shared" si="2"/>
        <v>-0.14315700753565974</v>
      </c>
      <c r="V9" s="50"/>
      <c r="W9" s="94">
        <v>0.1345164609053498</v>
      </c>
      <c r="X9" s="49">
        <f t="shared" si="3"/>
        <v>0.13934236733532512</v>
      </c>
      <c r="Y9" s="51"/>
      <c r="Z9" s="95">
        <v>0.10481898238747554</v>
      </c>
      <c r="AA9" s="52">
        <f t="shared" si="4"/>
        <v>-1.3599588771678772E-2</v>
      </c>
      <c r="AB9" s="43"/>
      <c r="AC9" s="95">
        <v>0.13682666772365135</v>
      </c>
      <c r="AD9" s="52">
        <f t="shared" si="5"/>
        <v>0.17995339476843975</v>
      </c>
    </row>
    <row r="10" spans="1:30" s="21" customFormat="1" ht="15" customHeight="1" x14ac:dyDescent="0.2">
      <c r="A10" s="53"/>
      <c r="B10" s="42" t="s">
        <v>146</v>
      </c>
      <c r="C10" s="55"/>
      <c r="D10" s="94">
        <v>0.10088403536141445</v>
      </c>
      <c r="E10" s="94">
        <v>2.7639579878385848E-2</v>
      </c>
      <c r="F10" s="94">
        <v>2.3555804823331465E-2</v>
      </c>
      <c r="G10" s="94">
        <v>1.6840417000801924E-2</v>
      </c>
      <c r="H10" s="94">
        <v>0.1980952380952381</v>
      </c>
      <c r="I10" s="94">
        <v>3.9523809523809526</v>
      </c>
      <c r="J10" s="94">
        <v>5.6994818652849742E-2</v>
      </c>
      <c r="K10" s="94">
        <v>1.1450381679389313E-2</v>
      </c>
      <c r="L10" s="94">
        <v>0.10569105691056911</v>
      </c>
      <c r="M10" s="94">
        <v>0.18537074148296592</v>
      </c>
      <c r="N10" s="94">
        <v>3.0303030303030304E-2</v>
      </c>
      <c r="O10" s="94">
        <v>0.11995104039167687</v>
      </c>
      <c r="P10" s="58"/>
      <c r="Q10" s="94">
        <v>5.1858567543064372E-2</v>
      </c>
      <c r="R10" s="87">
        <f t="shared" si="1"/>
        <v>-0.20107300943949658</v>
      </c>
      <c r="S10" s="60"/>
      <c r="T10" s="94">
        <v>0.11600669269380925</v>
      </c>
      <c r="U10" s="88">
        <f t="shared" si="2"/>
        <v>-0.84359179111343841</v>
      </c>
      <c r="V10" s="62"/>
      <c r="W10" s="94">
        <v>6.4320388349514562E-2</v>
      </c>
      <c r="X10" s="88">
        <f t="shared" si="3"/>
        <v>-0.17636489723868376</v>
      </c>
      <c r="Y10" s="63"/>
      <c r="Z10" s="95">
        <v>0.1200314836678473</v>
      </c>
      <c r="AA10" s="90">
        <f t="shared" si="4"/>
        <v>3.9327224002548675</v>
      </c>
      <c r="AB10" s="43"/>
      <c r="AC10" s="95">
        <v>7.6168659173885031E-2</v>
      </c>
      <c r="AD10" s="90">
        <f t="shared" si="5"/>
        <v>-0.22768017663858453</v>
      </c>
    </row>
    <row r="11" spans="1:30" s="21" customFormat="1" ht="15" customHeight="1" thickBot="1" x14ac:dyDescent="0.25">
      <c r="A11" s="53"/>
      <c r="B11" s="42" t="s">
        <v>147</v>
      </c>
      <c r="C11" s="55"/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58"/>
      <c r="Q11" s="94">
        <v>0</v>
      </c>
      <c r="R11" s="65">
        <f t="shared" si="1"/>
        <v>0</v>
      </c>
      <c r="S11" s="60"/>
      <c r="T11" s="94">
        <v>0</v>
      </c>
      <c r="U11" s="61">
        <f t="shared" si="2"/>
        <v>0</v>
      </c>
      <c r="V11" s="62"/>
      <c r="W11" s="94">
        <v>0</v>
      </c>
      <c r="X11" s="61">
        <f t="shared" si="3"/>
        <v>0</v>
      </c>
      <c r="Y11" s="63"/>
      <c r="Z11" s="95">
        <v>0</v>
      </c>
      <c r="AA11" s="52">
        <f t="shared" si="4"/>
        <v>0</v>
      </c>
      <c r="AB11" s="43"/>
      <c r="AC11" s="95">
        <v>0</v>
      </c>
      <c r="AD11" s="52">
        <f t="shared" si="5"/>
        <v>0</v>
      </c>
    </row>
    <row r="12" spans="1:30" ht="15" customHeight="1" x14ac:dyDescent="0.2">
      <c r="B12" s="69" t="s">
        <v>78</v>
      </c>
      <c r="C12" s="43"/>
      <c r="D12" s="75">
        <v>0.10601143563591407</v>
      </c>
      <c r="E12" s="75">
        <v>0.11671644577188725</v>
      </c>
      <c r="F12" s="75">
        <v>9.2700600919052675E-2</v>
      </c>
      <c r="G12" s="75">
        <v>0.1380910180889329</v>
      </c>
      <c r="H12" s="75">
        <v>0.11776681898384835</v>
      </c>
      <c r="I12" s="75">
        <v>0.13877463318804101</v>
      </c>
      <c r="J12" s="75">
        <v>9.2682926829268292E-2</v>
      </c>
      <c r="K12" s="75">
        <v>0.11057472221066211</v>
      </c>
      <c r="L12" s="75">
        <v>0.13571695994009733</v>
      </c>
      <c r="M12" s="75">
        <v>0.17066981668635428</v>
      </c>
      <c r="N12" s="75">
        <v>0.11738746690203</v>
      </c>
      <c r="O12" s="75">
        <v>0.15240042205222895</v>
      </c>
      <c r="P12" s="72"/>
      <c r="Q12" s="75">
        <v>0.1016781836130306</v>
      </c>
      <c r="R12" s="73">
        <f t="shared" si="1"/>
        <v>-6.1007034947951788E-2</v>
      </c>
      <c r="S12" s="74"/>
      <c r="T12" s="75">
        <v>0.13231073323946713</v>
      </c>
      <c r="U12" s="75">
        <f t="shared" si="2"/>
        <v>-0.13212972519937272</v>
      </c>
      <c r="V12" s="50"/>
      <c r="W12" s="75">
        <v>0.11428434977792636</v>
      </c>
      <c r="X12" s="75">
        <f t="shared" si="3"/>
        <v>-9.832370833291959E-2</v>
      </c>
      <c r="Y12" s="76"/>
      <c r="Z12" s="77">
        <v>0.14535639798797695</v>
      </c>
      <c r="AA12" s="77">
        <f t="shared" si="4"/>
        <v>0.25117488286881495</v>
      </c>
      <c r="AB12" s="43"/>
      <c r="AC12" s="77">
        <v>0.12282810890586807</v>
      </c>
      <c r="AD12" s="77">
        <f t="shared" si="5"/>
        <v>-1.7003672778541756E-2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140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141</v>
      </c>
      <c r="D15" s="39">
        <v>44197</v>
      </c>
      <c r="E15" s="39">
        <f>EOMONTH(D15,0)+1</f>
        <v>44228</v>
      </c>
      <c r="F15" s="39">
        <f t="shared" ref="F15:O15" si="6">EOMONTH(E15,0)+1</f>
        <v>44256</v>
      </c>
      <c r="G15" s="39">
        <f t="shared" si="6"/>
        <v>44287</v>
      </c>
      <c r="H15" s="39">
        <f t="shared" si="6"/>
        <v>44317</v>
      </c>
      <c r="I15" s="39">
        <f t="shared" si="6"/>
        <v>44348</v>
      </c>
      <c r="J15" s="39">
        <f t="shared" si="6"/>
        <v>44378</v>
      </c>
      <c r="K15" s="39">
        <f t="shared" si="6"/>
        <v>44409</v>
      </c>
      <c r="L15" s="39">
        <f t="shared" si="6"/>
        <v>44440</v>
      </c>
      <c r="M15" s="39">
        <f t="shared" si="6"/>
        <v>44470</v>
      </c>
      <c r="N15" s="39">
        <f t="shared" si="6"/>
        <v>44501</v>
      </c>
      <c r="O15" s="39">
        <f t="shared" si="6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142</v>
      </c>
      <c r="C16" s="43"/>
      <c r="D16" s="94">
        <v>0.14277571957822741</v>
      </c>
      <c r="E16" s="94">
        <v>0.11922663802363051</v>
      </c>
      <c r="F16" s="94">
        <v>0.12522222222222223</v>
      </c>
      <c r="G16" s="94">
        <v>0.13042568768957222</v>
      </c>
      <c r="H16" s="94">
        <v>0.12620971764940636</v>
      </c>
      <c r="I16" s="94">
        <v>0.13799016805761977</v>
      </c>
      <c r="J16" s="94">
        <v>9.4172494172494167E-2</v>
      </c>
      <c r="K16" s="94">
        <v>0.14270303590691941</v>
      </c>
      <c r="L16" s="94">
        <v>0.12087622063869095</v>
      </c>
      <c r="M16" s="94">
        <v>0.14260040631348647</v>
      </c>
      <c r="N16" s="94">
        <v>0.11297018492892187</v>
      </c>
      <c r="O16" s="94">
        <v>0.14579155601322422</v>
      </c>
      <c r="P16" s="46"/>
      <c r="Q16" s="94">
        <v>0.12697467313310076</v>
      </c>
      <c r="R16" s="47">
        <f t="shared" ref="R16:R22" si="7">IFERROR(Q16/Q26-1,0)</f>
        <v>0</v>
      </c>
      <c r="S16" s="48"/>
      <c r="T16" s="94">
        <v>0.13285506230109498</v>
      </c>
      <c r="U16" s="49">
        <f t="shared" ref="U16:U22" si="8">IFERROR(T16/T26-1,0)</f>
        <v>73.577296912599735</v>
      </c>
      <c r="V16" s="50"/>
      <c r="W16" s="94">
        <v>0.12079569726446898</v>
      </c>
      <c r="X16" s="49">
        <f t="shared" ref="X16:X22" si="9">IFERROR(W16/W26-1,0)</f>
        <v>16.452021716670831</v>
      </c>
      <c r="Y16" s="51"/>
      <c r="Z16" s="94">
        <v>0.13385793369673574</v>
      </c>
      <c r="AA16" s="49">
        <f t="shared" ref="AA16:AA22" si="10">IFERROR(Z16/Z26-1,0)</f>
        <v>255.44137870528732</v>
      </c>
      <c r="AB16" s="50"/>
      <c r="AC16" s="94">
        <v>0.12888476282500647</v>
      </c>
      <c r="AD16" s="49">
        <f t="shared" ref="AD16:AD22" si="11">IFERROR(AC16/AC26-1,0)</f>
        <v>54.588857438177456</v>
      </c>
    </row>
    <row r="17" spans="1:30" s="21" customFormat="1" ht="15" hidden="1" customHeight="1" outlineLevel="1" x14ac:dyDescent="0.2">
      <c r="A17" s="53"/>
      <c r="B17" s="42" t="s">
        <v>143</v>
      </c>
      <c r="C17" s="55"/>
      <c r="D17" s="94">
        <v>6.0527677185721676E-2</v>
      </c>
      <c r="E17" s="94">
        <v>0.10973526900085397</v>
      </c>
      <c r="F17" s="94">
        <v>5.3959131545338442E-2</v>
      </c>
      <c r="G17" s="94">
        <v>0.23901515151515151</v>
      </c>
      <c r="H17" s="94">
        <v>0.14541654225141834</v>
      </c>
      <c r="I17" s="94">
        <v>0.14524969549330086</v>
      </c>
      <c r="J17" s="94">
        <v>0.18941916389197189</v>
      </c>
      <c r="K17" s="94">
        <v>0.31617647058823528</v>
      </c>
      <c r="L17" s="94">
        <v>0.13970435144701229</v>
      </c>
      <c r="M17" s="94">
        <v>0.13046027557900908</v>
      </c>
      <c r="N17" s="94">
        <v>7.0500633713561467E-2</v>
      </c>
      <c r="O17" s="94">
        <v>0.18822587104525432</v>
      </c>
      <c r="P17" s="58"/>
      <c r="Q17" s="94">
        <v>6.75585918967644E-2</v>
      </c>
      <c r="R17" s="59">
        <f t="shared" si="7"/>
        <v>0</v>
      </c>
      <c r="S17" s="60"/>
      <c r="T17" s="94">
        <v>0.17200474495848161</v>
      </c>
      <c r="U17" s="61">
        <f t="shared" si="8"/>
        <v>17.370106761565836</v>
      </c>
      <c r="V17" s="62"/>
      <c r="W17" s="94">
        <v>0.1776821037933442</v>
      </c>
      <c r="X17" s="61">
        <f t="shared" si="9"/>
        <v>6.2510398991393865</v>
      </c>
      <c r="Y17" s="63"/>
      <c r="Z17" s="94">
        <v>0.11129296235679215</v>
      </c>
      <c r="AA17" s="49">
        <f t="shared" si="10"/>
        <v>14.597105278725376</v>
      </c>
      <c r="AB17" s="50"/>
      <c r="AC17" s="94">
        <v>0.12784916063604587</v>
      </c>
      <c r="AD17" s="49">
        <f t="shared" si="11"/>
        <v>10.66338538121286</v>
      </c>
    </row>
    <row r="18" spans="1:30" s="21" customFormat="1" ht="15" hidden="1" customHeight="1" outlineLevel="1" x14ac:dyDescent="0.2">
      <c r="A18" s="53"/>
      <c r="B18" s="42" t="s">
        <v>144</v>
      </c>
      <c r="C18" s="55"/>
      <c r="D18" s="94">
        <v>5.7225994180407372E-2</v>
      </c>
      <c r="E18" s="94">
        <v>4.5146726862302484E-2</v>
      </c>
      <c r="F18" s="94">
        <v>0.18763866877971475</v>
      </c>
      <c r="G18" s="94">
        <v>0.17407975460122699</v>
      </c>
      <c r="H18" s="94">
        <v>0.25821064552661382</v>
      </c>
      <c r="I18" s="94">
        <v>8.1209745169420325E-2</v>
      </c>
      <c r="J18" s="94">
        <v>0.16303219106957426</v>
      </c>
      <c r="K18" s="94">
        <v>3.803131991051454E-2</v>
      </c>
      <c r="L18" s="94">
        <v>0.26054852320675104</v>
      </c>
      <c r="M18" s="94">
        <v>0.17499999999999999</v>
      </c>
      <c r="N18" s="94">
        <v>6.1485909479077713E-2</v>
      </c>
      <c r="O18" s="94">
        <v>1.3588208198986642E-2</v>
      </c>
      <c r="P18" s="58"/>
      <c r="Q18" s="94">
        <v>0.12269217858341726</v>
      </c>
      <c r="R18" s="59">
        <f t="shared" si="7"/>
        <v>0</v>
      </c>
      <c r="S18" s="60"/>
      <c r="T18" s="94">
        <v>0.146514079204939</v>
      </c>
      <c r="U18" s="61">
        <f t="shared" si="8"/>
        <v>0</v>
      </c>
      <c r="V18" s="62"/>
      <c r="W18" s="94">
        <v>0.13991389913899138</v>
      </c>
      <c r="X18" s="61">
        <f t="shared" si="9"/>
        <v>0</v>
      </c>
      <c r="Y18" s="63"/>
      <c r="Z18" s="94">
        <v>6.6336504626612794E-2</v>
      </c>
      <c r="AA18" s="49">
        <f t="shared" si="10"/>
        <v>0</v>
      </c>
      <c r="AB18" s="50"/>
      <c r="AC18" s="94">
        <v>0.11341608569971093</v>
      </c>
      <c r="AD18" s="49">
        <f t="shared" si="11"/>
        <v>0</v>
      </c>
    </row>
    <row r="19" spans="1:30" ht="15" hidden="1" customHeight="1" outlineLevel="1" x14ac:dyDescent="0.2">
      <c r="A19" s="11"/>
      <c r="B19" s="42" t="s">
        <v>145</v>
      </c>
      <c r="C19" s="43"/>
      <c r="D19" s="94">
        <v>6.6307277628032346E-2</v>
      </c>
      <c r="E19" s="94">
        <v>6.5708418891170434E-2</v>
      </c>
      <c r="F19" s="94">
        <v>4.852686308492201E-2</v>
      </c>
      <c r="G19" s="94">
        <v>0.33466135458167329</v>
      </c>
      <c r="H19" s="94">
        <v>3.6553524804177548E-2</v>
      </c>
      <c r="I19" s="94">
        <v>0.26415094339622641</v>
      </c>
      <c r="J19" s="94">
        <v>5.988967691095351E-2</v>
      </c>
      <c r="K19" s="94">
        <v>6.8932038834951456E-2</v>
      </c>
      <c r="L19" s="94">
        <v>0.24144769459593457</v>
      </c>
      <c r="M19" s="94">
        <v>0</v>
      </c>
      <c r="N19" s="94">
        <v>0.17261904761904762</v>
      </c>
      <c r="O19" s="94">
        <v>0.12841685649202733</v>
      </c>
      <c r="P19" s="46"/>
      <c r="Q19" s="94">
        <v>5.8679106309845325E-2</v>
      </c>
      <c r="R19" s="47">
        <f t="shared" si="7"/>
        <v>0</v>
      </c>
      <c r="S19" s="48"/>
      <c r="T19" s="94">
        <v>0.22538375140396855</v>
      </c>
      <c r="U19" s="49">
        <f t="shared" si="8"/>
        <v>0</v>
      </c>
      <c r="V19" s="50"/>
      <c r="W19" s="94">
        <v>0.1180650037792895</v>
      </c>
      <c r="X19" s="49">
        <f t="shared" si="9"/>
        <v>0</v>
      </c>
      <c r="Y19" s="51"/>
      <c r="Z19" s="94">
        <v>0.10626413086846655</v>
      </c>
      <c r="AA19" s="49">
        <f t="shared" si="10"/>
        <v>0</v>
      </c>
      <c r="AB19" s="50"/>
      <c r="AC19" s="94">
        <v>0.11595938308267076</v>
      </c>
      <c r="AD19" s="49">
        <f t="shared" si="11"/>
        <v>0</v>
      </c>
    </row>
    <row r="20" spans="1:30" s="21" customFormat="1" ht="15" hidden="1" customHeight="1" outlineLevel="1" x14ac:dyDescent="0.2">
      <c r="A20" s="53"/>
      <c r="B20" s="42" t="s">
        <v>146</v>
      </c>
      <c r="C20" s="55"/>
      <c r="D20" s="94">
        <v>0.10191725529767912</v>
      </c>
      <c r="E20" s="94">
        <v>0</v>
      </c>
      <c r="F20" s="94">
        <v>0.1554054054054054</v>
      </c>
      <c r="G20" s="94">
        <v>0.75490196078431371</v>
      </c>
      <c r="H20" s="94">
        <v>0.77822580645161288</v>
      </c>
      <c r="I20" s="94">
        <v>0.68571428571428572</v>
      </c>
      <c r="J20" s="94">
        <v>0.21052631578947367</v>
      </c>
      <c r="K20" s="94">
        <v>0.10136986301369863</v>
      </c>
      <c r="L20" s="94">
        <v>1.0432190760059613E-2</v>
      </c>
      <c r="M20" s="94">
        <v>0</v>
      </c>
      <c r="N20" s="94">
        <v>0</v>
      </c>
      <c r="O20" s="94">
        <v>7.5880758807588072E-2</v>
      </c>
      <c r="P20" s="58"/>
      <c r="Q20" s="94">
        <v>6.4910271095838107E-2</v>
      </c>
      <c r="R20" s="87">
        <f t="shared" si="7"/>
        <v>0</v>
      </c>
      <c r="S20" s="60"/>
      <c r="T20" s="94">
        <v>0.7416918429003021</v>
      </c>
      <c r="U20" s="88">
        <f t="shared" si="8"/>
        <v>0</v>
      </c>
      <c r="V20" s="62"/>
      <c r="W20" s="94">
        <v>7.809330628803246E-2</v>
      </c>
      <c r="X20" s="88">
        <f t="shared" si="9"/>
        <v>0</v>
      </c>
      <c r="Y20" s="63"/>
      <c r="Z20" s="94">
        <v>2.4333719582850522E-2</v>
      </c>
      <c r="AA20" s="91">
        <f t="shared" si="10"/>
        <v>0</v>
      </c>
      <c r="AB20" s="50"/>
      <c r="AC20" s="94">
        <v>9.8623208766507445E-2</v>
      </c>
      <c r="AD20" s="91">
        <f t="shared" si="11"/>
        <v>0</v>
      </c>
    </row>
    <row r="21" spans="1:30" s="21" customFormat="1" ht="15" hidden="1" customHeight="1" outlineLevel="1" thickBot="1" x14ac:dyDescent="0.25">
      <c r="A21" s="53"/>
      <c r="B21" s="42" t="s">
        <v>147</v>
      </c>
      <c r="C21" s="55"/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58"/>
      <c r="Q21" s="94">
        <v>0</v>
      </c>
      <c r="R21" s="65">
        <f t="shared" si="7"/>
        <v>0</v>
      </c>
      <c r="S21" s="60"/>
      <c r="T21" s="94">
        <v>0</v>
      </c>
      <c r="U21" s="61">
        <f t="shared" si="8"/>
        <v>0</v>
      </c>
      <c r="V21" s="62"/>
      <c r="W21" s="94">
        <v>0</v>
      </c>
      <c r="X21" s="61">
        <f t="shared" si="9"/>
        <v>0</v>
      </c>
      <c r="Y21" s="63"/>
      <c r="Z21" s="94">
        <v>0</v>
      </c>
      <c r="AA21" s="49">
        <f t="shared" si="10"/>
        <v>0</v>
      </c>
      <c r="AB21" s="50"/>
      <c r="AC21" s="94">
        <v>0</v>
      </c>
      <c r="AD21" s="49">
        <f t="shared" si="11"/>
        <v>0</v>
      </c>
    </row>
    <row r="22" spans="1:30" ht="15" hidden="1" customHeight="1" outlineLevel="1" x14ac:dyDescent="0.2">
      <c r="B22" s="69" t="s">
        <v>78</v>
      </c>
      <c r="C22" s="43"/>
      <c r="D22" s="75">
        <v>0.10929217337075148</v>
      </c>
      <c r="E22" s="75">
        <v>9.9213777611381504E-2</v>
      </c>
      <c r="F22" s="75">
        <v>0.11275934311008988</v>
      </c>
      <c r="G22" s="75">
        <v>0.17637463467681641</v>
      </c>
      <c r="H22" s="75">
        <v>0.15038385339276869</v>
      </c>
      <c r="I22" s="75">
        <v>0.13994501178318933</v>
      </c>
      <c r="J22" s="75">
        <v>0.11297495074584858</v>
      </c>
      <c r="K22" s="75">
        <v>0.13468376252558992</v>
      </c>
      <c r="L22" s="75">
        <v>0.13064923607490878</v>
      </c>
      <c r="M22" s="75">
        <v>0.12205014749262537</v>
      </c>
      <c r="N22" s="75">
        <v>0.10077255169279709</v>
      </c>
      <c r="O22" s="75">
        <v>0.12551405931325019</v>
      </c>
      <c r="P22" s="72"/>
      <c r="Q22" s="75">
        <v>0.10828428688748973</v>
      </c>
      <c r="R22" s="73">
        <f t="shared" si="7"/>
        <v>0</v>
      </c>
      <c r="S22" s="74"/>
      <c r="T22" s="75">
        <v>0.15245450510430536</v>
      </c>
      <c r="U22" s="75">
        <f t="shared" si="8"/>
        <v>48.980171740209968</v>
      </c>
      <c r="V22" s="50"/>
      <c r="W22" s="75">
        <v>0.12674653956646645</v>
      </c>
      <c r="X22" s="75">
        <f t="shared" si="9"/>
        <v>13.423117144481195</v>
      </c>
      <c r="Y22" s="76"/>
      <c r="Z22" s="75">
        <v>0.11617592390816679</v>
      </c>
      <c r="AA22" s="75">
        <f t="shared" si="10"/>
        <v>74.238847635040472</v>
      </c>
      <c r="AB22" s="50"/>
      <c r="AC22" s="75">
        <v>0.1249527648318428</v>
      </c>
      <c r="AD22" s="75">
        <f t="shared" si="11"/>
        <v>35.964684991351739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140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141</v>
      </c>
      <c r="D25" s="39">
        <v>43831</v>
      </c>
      <c r="E25" s="39">
        <f>EOMONTH(D25,0)+1</f>
        <v>43862</v>
      </c>
      <c r="F25" s="39">
        <f t="shared" ref="F25:O25" si="12">EOMONTH(E25,0)+1</f>
        <v>43891</v>
      </c>
      <c r="G25" s="39">
        <f t="shared" si="12"/>
        <v>43922</v>
      </c>
      <c r="H25" s="39">
        <f t="shared" si="12"/>
        <v>43952</v>
      </c>
      <c r="I25" s="39">
        <f t="shared" si="12"/>
        <v>43983</v>
      </c>
      <c r="J25" s="39">
        <f t="shared" si="12"/>
        <v>44013</v>
      </c>
      <c r="K25" s="39">
        <f t="shared" si="12"/>
        <v>44044</v>
      </c>
      <c r="L25" s="39">
        <f t="shared" si="12"/>
        <v>44075</v>
      </c>
      <c r="M25" s="39">
        <f t="shared" si="12"/>
        <v>44105</v>
      </c>
      <c r="N25" s="39">
        <f t="shared" si="12"/>
        <v>44136</v>
      </c>
      <c r="O25" s="39">
        <f t="shared" si="12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142</v>
      </c>
      <c r="C26" s="43"/>
      <c r="D26" s="94">
        <v>0</v>
      </c>
      <c r="E26" s="94">
        <v>0</v>
      </c>
      <c r="F26" s="94">
        <v>0</v>
      </c>
      <c r="G26" s="94">
        <v>0</v>
      </c>
      <c r="H26" s="94">
        <v>3.8748962081372822E-3</v>
      </c>
      <c r="I26" s="94">
        <v>1.6825952348902948E-3</v>
      </c>
      <c r="J26" s="94">
        <v>0</v>
      </c>
      <c r="K26" s="94">
        <v>1.3530339503610857E-2</v>
      </c>
      <c r="L26" s="94">
        <v>6.5310890458238199E-3</v>
      </c>
      <c r="M26" s="94">
        <v>0</v>
      </c>
      <c r="N26" s="94">
        <v>1.7155333749220212E-3</v>
      </c>
      <c r="O26" s="94">
        <v>0</v>
      </c>
      <c r="P26" s="46"/>
      <c r="Q26" s="94">
        <v>0</v>
      </c>
      <c r="R26" s="47">
        <f t="shared" ref="R26:R32" si="13">IFERROR(Q26/Q36-1,0)</f>
        <v>0</v>
      </c>
      <c r="S26" s="48"/>
      <c r="T26" s="94">
        <v>1.7814411060888061E-3</v>
      </c>
      <c r="U26" s="49">
        <f t="shared" ref="U26:U32" si="14">IFERROR(T26/T36-1,0)</f>
        <v>0</v>
      </c>
      <c r="V26" s="50"/>
      <c r="W26" s="94">
        <v>6.921587608906099E-3</v>
      </c>
      <c r="X26" s="49">
        <f t="shared" ref="X26:X32" si="15">IFERROR(W26/W36-1,0)</f>
        <v>0</v>
      </c>
      <c r="Y26" s="51"/>
      <c r="Z26" s="94">
        <v>5.2198258476285385E-4</v>
      </c>
      <c r="AA26" s="49">
        <f t="shared" ref="AA26:AA32" si="16">IFERROR(Z26/Z36-1,0)</f>
        <v>0</v>
      </c>
      <c r="AB26" s="50"/>
      <c r="AC26" s="94">
        <v>2.3185359218498825E-3</v>
      </c>
      <c r="AD26" s="49">
        <f t="shared" ref="AD26:AD32" si="17">IFERROR(AC26/AC36-1,0)</f>
        <v>0</v>
      </c>
    </row>
    <row r="27" spans="1:30" s="21" customFormat="1" ht="15" hidden="1" customHeight="1" outlineLevel="1" x14ac:dyDescent="0.2">
      <c r="A27" s="53"/>
      <c r="B27" s="42" t="s">
        <v>143</v>
      </c>
      <c r="C27" s="55"/>
      <c r="D27" s="94">
        <v>0</v>
      </c>
      <c r="E27" s="94">
        <v>0</v>
      </c>
      <c r="F27" s="94">
        <v>0</v>
      </c>
      <c r="G27" s="94">
        <v>0</v>
      </c>
      <c r="H27" s="94">
        <v>1.6656510257972781E-2</v>
      </c>
      <c r="I27" s="94">
        <v>1.0093315558941154E-2</v>
      </c>
      <c r="J27" s="94">
        <v>0.10453315290933694</v>
      </c>
      <c r="K27" s="94">
        <v>0</v>
      </c>
      <c r="L27" s="94">
        <v>0</v>
      </c>
      <c r="M27" s="94">
        <v>2.4411764705882352E-2</v>
      </c>
      <c r="N27" s="94">
        <v>0</v>
      </c>
      <c r="O27" s="94">
        <v>0</v>
      </c>
      <c r="P27" s="58"/>
      <c r="Q27" s="94">
        <v>0</v>
      </c>
      <c r="R27" s="59">
        <f t="shared" si="13"/>
        <v>0</v>
      </c>
      <c r="S27" s="60"/>
      <c r="T27" s="94">
        <v>9.3632958801498131E-3</v>
      </c>
      <c r="U27" s="61">
        <f t="shared" si="14"/>
        <v>0</v>
      </c>
      <c r="V27" s="62"/>
      <c r="W27" s="94">
        <v>2.4504361617763679E-2</v>
      </c>
      <c r="X27" s="61">
        <f t="shared" si="15"/>
        <v>0</v>
      </c>
      <c r="Y27" s="63"/>
      <c r="Z27" s="94">
        <v>7.1354883081155432E-3</v>
      </c>
      <c r="AA27" s="49">
        <f t="shared" si="16"/>
        <v>0</v>
      </c>
      <c r="AB27" s="50"/>
      <c r="AC27" s="94">
        <v>1.0961582461468061E-2</v>
      </c>
      <c r="AD27" s="49">
        <f t="shared" si="17"/>
        <v>0</v>
      </c>
    </row>
    <row r="28" spans="1:30" s="21" customFormat="1" ht="15" hidden="1" customHeight="1" outlineLevel="1" x14ac:dyDescent="0.2">
      <c r="A28" s="53"/>
      <c r="B28" s="42" t="s">
        <v>144</v>
      </c>
      <c r="C28" s="55"/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58"/>
      <c r="Q28" s="94">
        <v>0</v>
      </c>
      <c r="R28" s="59">
        <f t="shared" si="13"/>
        <v>0</v>
      </c>
      <c r="S28" s="60"/>
      <c r="T28" s="94">
        <v>0</v>
      </c>
      <c r="U28" s="61">
        <f t="shared" si="14"/>
        <v>0</v>
      </c>
      <c r="V28" s="62"/>
      <c r="W28" s="94">
        <v>0</v>
      </c>
      <c r="X28" s="61">
        <f t="shared" si="15"/>
        <v>0</v>
      </c>
      <c r="Y28" s="63"/>
      <c r="Z28" s="94">
        <v>0</v>
      </c>
      <c r="AA28" s="49">
        <f t="shared" si="16"/>
        <v>0</v>
      </c>
      <c r="AB28" s="50"/>
      <c r="AC28" s="94">
        <v>0</v>
      </c>
      <c r="AD28" s="49">
        <f t="shared" si="17"/>
        <v>0</v>
      </c>
    </row>
    <row r="29" spans="1:30" ht="15" hidden="1" customHeight="1" outlineLevel="1" x14ac:dyDescent="0.2">
      <c r="A29" s="11"/>
      <c r="B29" s="42" t="s">
        <v>145</v>
      </c>
      <c r="C29" s="43"/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46"/>
      <c r="Q29" s="94">
        <v>0</v>
      </c>
      <c r="R29" s="47">
        <f t="shared" si="13"/>
        <v>0</v>
      </c>
      <c r="S29" s="48"/>
      <c r="T29" s="94">
        <v>0</v>
      </c>
      <c r="U29" s="49">
        <f t="shared" si="14"/>
        <v>0</v>
      </c>
      <c r="V29" s="50"/>
      <c r="W29" s="94">
        <v>0</v>
      </c>
      <c r="X29" s="49">
        <f t="shared" si="15"/>
        <v>0</v>
      </c>
      <c r="Y29" s="51"/>
      <c r="Z29" s="94">
        <v>0</v>
      </c>
      <c r="AA29" s="49">
        <f t="shared" si="16"/>
        <v>0</v>
      </c>
      <c r="AB29" s="50"/>
      <c r="AC29" s="94">
        <v>0</v>
      </c>
      <c r="AD29" s="49">
        <f t="shared" si="17"/>
        <v>0</v>
      </c>
    </row>
    <row r="30" spans="1:30" s="21" customFormat="1" ht="15" hidden="1" customHeight="1" outlineLevel="1" x14ac:dyDescent="0.2">
      <c r="A30" s="53"/>
      <c r="B30" s="42" t="s">
        <v>146</v>
      </c>
      <c r="C30" s="55"/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58"/>
      <c r="Q30" s="94">
        <v>0</v>
      </c>
      <c r="R30" s="87">
        <f t="shared" si="13"/>
        <v>0</v>
      </c>
      <c r="S30" s="60"/>
      <c r="T30" s="94">
        <v>0</v>
      </c>
      <c r="U30" s="88">
        <f t="shared" si="14"/>
        <v>0</v>
      </c>
      <c r="V30" s="62"/>
      <c r="W30" s="94">
        <v>0</v>
      </c>
      <c r="X30" s="88">
        <f t="shared" si="15"/>
        <v>0</v>
      </c>
      <c r="Y30" s="63"/>
      <c r="Z30" s="94">
        <v>0</v>
      </c>
      <c r="AA30" s="91">
        <f t="shared" si="16"/>
        <v>0</v>
      </c>
      <c r="AB30" s="50"/>
      <c r="AC30" s="94">
        <v>0</v>
      </c>
      <c r="AD30" s="91">
        <f t="shared" si="17"/>
        <v>0</v>
      </c>
    </row>
    <row r="31" spans="1:30" s="21" customFormat="1" ht="15" hidden="1" customHeight="1" outlineLevel="1" thickBot="1" x14ac:dyDescent="0.25">
      <c r="A31" s="53"/>
      <c r="B31" s="42" t="s">
        <v>147</v>
      </c>
      <c r="C31" s="55"/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58"/>
      <c r="Q31" s="94">
        <v>0</v>
      </c>
      <c r="R31" s="65">
        <f t="shared" si="13"/>
        <v>0</v>
      </c>
      <c r="S31" s="60"/>
      <c r="T31" s="94">
        <v>0</v>
      </c>
      <c r="U31" s="61">
        <f t="shared" si="14"/>
        <v>0</v>
      </c>
      <c r="V31" s="62"/>
      <c r="W31" s="94">
        <v>0</v>
      </c>
      <c r="X31" s="61">
        <f t="shared" si="15"/>
        <v>0</v>
      </c>
      <c r="Y31" s="63"/>
      <c r="Z31" s="94">
        <v>0</v>
      </c>
      <c r="AA31" s="49">
        <f t="shared" si="16"/>
        <v>0</v>
      </c>
      <c r="AB31" s="50"/>
      <c r="AC31" s="94">
        <v>0</v>
      </c>
      <c r="AD31" s="49">
        <f t="shared" si="17"/>
        <v>0</v>
      </c>
    </row>
    <row r="32" spans="1:30" ht="15" hidden="1" customHeight="1" outlineLevel="1" x14ac:dyDescent="0.2">
      <c r="B32" s="69" t="s">
        <v>78</v>
      </c>
      <c r="C32" s="43"/>
      <c r="D32" s="75">
        <v>0</v>
      </c>
      <c r="E32" s="75">
        <v>0</v>
      </c>
      <c r="F32" s="75">
        <v>0</v>
      </c>
      <c r="G32" s="75">
        <v>0</v>
      </c>
      <c r="H32" s="75">
        <v>6.1328453434887978E-3</v>
      </c>
      <c r="I32" s="75">
        <v>3.044258840059324E-3</v>
      </c>
      <c r="J32" s="75">
        <v>1.7231764443453045E-2</v>
      </c>
      <c r="K32" s="75">
        <v>8.7861147046140575E-3</v>
      </c>
      <c r="L32" s="75">
        <v>3.9392774788624138E-3</v>
      </c>
      <c r="M32" s="75">
        <v>4.7673750717978176E-3</v>
      </c>
      <c r="N32" s="75">
        <v>1.078114280113692E-3</v>
      </c>
      <c r="O32" s="75">
        <v>0</v>
      </c>
      <c r="P32" s="72"/>
      <c r="Q32" s="75">
        <v>0</v>
      </c>
      <c r="R32" s="73">
        <f t="shared" si="13"/>
        <v>0</v>
      </c>
      <c r="S32" s="74"/>
      <c r="T32" s="75">
        <v>3.0502997448016551E-3</v>
      </c>
      <c r="U32" s="75">
        <f t="shared" si="14"/>
        <v>0</v>
      </c>
      <c r="V32" s="50"/>
      <c r="W32" s="75">
        <v>8.7877355703905001E-3</v>
      </c>
      <c r="X32" s="75">
        <f t="shared" si="15"/>
        <v>0</v>
      </c>
      <c r="Y32" s="76"/>
      <c r="Z32" s="75">
        <v>1.5440949397802974E-3</v>
      </c>
      <c r="AA32" s="75">
        <f t="shared" si="16"/>
        <v>0</v>
      </c>
      <c r="AB32" s="50"/>
      <c r="AC32" s="75">
        <v>3.3803281391705828E-3</v>
      </c>
      <c r="AD32" s="75">
        <f t="shared" si="17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6AF6-EE3F-4666-8545-81473EDBF561}">
  <sheetPr>
    <tabColor theme="2" tint="-0.749992370372631"/>
  </sheetPr>
  <dimension ref="A1"/>
  <sheetViews>
    <sheetView showGridLines="0" workbookViewId="0">
      <selection activeCell="G4" sqref="G4"/>
    </sheetView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2EEB-275B-434F-B150-C19D65C0AD87}">
  <dimension ref="A2:U128"/>
  <sheetViews>
    <sheetView showGridLines="0" workbookViewId="0">
      <selection activeCell="G4" sqref="G4"/>
    </sheetView>
  </sheetViews>
  <sheetFormatPr defaultColWidth="9.140625" defaultRowHeight="15" customHeight="1" x14ac:dyDescent="0.2"/>
  <cols>
    <col min="1" max="1" width="9.140625" style="31" customWidth="1"/>
    <col min="2" max="2" width="25.7109375" style="3" customWidth="1"/>
    <col min="3" max="8" width="11.7109375" style="3" customWidth="1"/>
    <col min="9" max="14" width="11.7109375" style="113" customWidth="1"/>
    <col min="15" max="15" width="2.7109375" style="3" customWidth="1"/>
    <col min="16" max="19" width="11.7109375" style="3" customWidth="1"/>
    <col min="20" max="20" width="2.7109375" style="3" customWidth="1"/>
    <col min="21" max="21" width="11.7109375" style="3" customWidth="1"/>
    <col min="22" max="16384" width="9.140625" style="3"/>
  </cols>
  <sheetData>
    <row r="2" spans="1:21" ht="24.95" customHeight="1" x14ac:dyDescent="0.2">
      <c r="B2" s="12" t="s">
        <v>159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P2" s="53"/>
      <c r="Q2" s="53"/>
      <c r="R2" s="53"/>
      <c r="S2" s="53"/>
      <c r="U2" s="53"/>
    </row>
    <row r="3" spans="1:21" ht="24.95" customHeight="1" x14ac:dyDescent="0.2">
      <c r="B3" s="1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P3" s="53"/>
      <c r="Q3" s="53"/>
      <c r="R3" s="53"/>
      <c r="S3" s="53"/>
      <c r="U3" s="53"/>
    </row>
    <row r="4" spans="1:21" ht="15" customHeight="1" x14ac:dyDescent="0.2">
      <c r="A4" s="31">
        <v>2022</v>
      </c>
      <c r="B4" s="34" t="s">
        <v>160</v>
      </c>
      <c r="C4" s="96" t="s">
        <v>53</v>
      </c>
      <c r="D4" s="96" t="s">
        <v>53</v>
      </c>
      <c r="E4" s="96" t="s">
        <v>53</v>
      </c>
      <c r="F4" s="96" t="s">
        <v>53</v>
      </c>
      <c r="G4" s="96" t="s">
        <v>53</v>
      </c>
      <c r="H4" s="96" t="s">
        <v>53</v>
      </c>
      <c r="I4" s="96" t="s">
        <v>53</v>
      </c>
      <c r="J4" s="96" t="s">
        <v>53</v>
      </c>
      <c r="K4" s="96" t="s">
        <v>53</v>
      </c>
      <c r="L4" s="96" t="s">
        <v>53</v>
      </c>
      <c r="M4" s="96" t="s">
        <v>53</v>
      </c>
      <c r="N4" s="96" t="s">
        <v>53</v>
      </c>
      <c r="O4" s="21"/>
      <c r="P4" s="96" t="s">
        <v>53</v>
      </c>
      <c r="Q4" s="96" t="s">
        <v>53</v>
      </c>
      <c r="R4" s="96" t="s">
        <v>53</v>
      </c>
      <c r="S4" s="96" t="s">
        <v>53</v>
      </c>
      <c r="T4" s="21"/>
      <c r="U4" s="96" t="s">
        <v>53</v>
      </c>
    </row>
    <row r="5" spans="1:21" ht="15" customHeight="1" x14ac:dyDescent="0.2">
      <c r="B5" s="38" t="s">
        <v>52</v>
      </c>
      <c r="C5" s="39">
        <v>44562</v>
      </c>
      <c r="D5" s="39">
        <f>EOMONTH(C5,0)+1</f>
        <v>44593</v>
      </c>
      <c r="E5" s="39">
        <f t="shared" ref="E5:N5" si="0">EOMONTH(D5,0)+1</f>
        <v>44621</v>
      </c>
      <c r="F5" s="39">
        <f t="shared" si="0"/>
        <v>44652</v>
      </c>
      <c r="G5" s="39">
        <f t="shared" si="0"/>
        <v>44682</v>
      </c>
      <c r="H5" s="39">
        <f t="shared" si="0"/>
        <v>44713</v>
      </c>
      <c r="I5" s="39">
        <f t="shared" si="0"/>
        <v>44743</v>
      </c>
      <c r="J5" s="39">
        <f t="shared" si="0"/>
        <v>44774</v>
      </c>
      <c r="K5" s="39">
        <f t="shared" si="0"/>
        <v>44805</v>
      </c>
      <c r="L5" s="39">
        <f t="shared" si="0"/>
        <v>44835</v>
      </c>
      <c r="M5" s="39">
        <f t="shared" si="0"/>
        <v>44866</v>
      </c>
      <c r="N5" s="39">
        <f t="shared" si="0"/>
        <v>44896</v>
      </c>
      <c r="P5" s="39" t="s">
        <v>70</v>
      </c>
      <c r="Q5" s="39" t="s">
        <v>71</v>
      </c>
      <c r="R5" s="39" t="s">
        <v>72</v>
      </c>
      <c r="S5" s="39" t="s">
        <v>73</v>
      </c>
      <c r="U5" s="39" t="s">
        <v>74</v>
      </c>
    </row>
    <row r="6" spans="1:21" ht="15" customHeight="1" x14ac:dyDescent="0.2">
      <c r="B6" s="50" t="s">
        <v>57</v>
      </c>
      <c r="C6" s="44">
        <f>SUM(C7:C8)</f>
        <v>57700</v>
      </c>
      <c r="D6" s="44">
        <f t="shared" ref="D6:N6" si="1">SUM(D7:D8)</f>
        <v>148400</v>
      </c>
      <c r="E6" s="44">
        <f t="shared" si="1"/>
        <v>180900</v>
      </c>
      <c r="F6" s="44">
        <f t="shared" si="1"/>
        <v>124400</v>
      </c>
      <c r="G6" s="44">
        <f t="shared" si="1"/>
        <v>101700</v>
      </c>
      <c r="H6" s="44">
        <f t="shared" si="1"/>
        <v>237000</v>
      </c>
      <c r="I6" s="44">
        <f t="shared" si="1"/>
        <v>129100</v>
      </c>
      <c r="J6" s="44">
        <f t="shared" si="1"/>
        <v>155800</v>
      </c>
      <c r="K6" s="44">
        <f t="shared" si="1"/>
        <v>238900</v>
      </c>
      <c r="L6" s="44">
        <f t="shared" si="1"/>
        <v>220100</v>
      </c>
      <c r="M6" s="44">
        <f t="shared" si="1"/>
        <v>175200</v>
      </c>
      <c r="N6" s="44">
        <f t="shared" si="1"/>
        <v>289200</v>
      </c>
      <c r="O6" s="50"/>
      <c r="P6" s="44">
        <f t="shared" ref="P6:P14" si="2">SUM($C6:$E6)</f>
        <v>387000</v>
      </c>
      <c r="Q6" s="44">
        <f t="shared" ref="Q6:Q14" si="3">SUM($F6:$H6)</f>
        <v>463100</v>
      </c>
      <c r="R6" s="44">
        <f t="shared" ref="R6:R14" si="4">SUM($I6:$K6)</f>
        <v>523800</v>
      </c>
      <c r="S6" s="44">
        <f t="shared" ref="S6:S14" si="5">SUM($L6:$N6)</f>
        <v>684500</v>
      </c>
      <c r="T6" s="50"/>
      <c r="U6" s="44">
        <f t="shared" ref="U6:U14" si="6">SUM($P6:$S6)</f>
        <v>2058400</v>
      </c>
    </row>
    <row r="7" spans="1:21" ht="15" customHeight="1" x14ac:dyDescent="0.2">
      <c r="B7" s="54" t="s">
        <v>58</v>
      </c>
      <c r="C7" s="56">
        <v>48000</v>
      </c>
      <c r="D7" s="56">
        <v>126600</v>
      </c>
      <c r="E7" s="56">
        <v>165100</v>
      </c>
      <c r="F7" s="56">
        <v>111200</v>
      </c>
      <c r="G7" s="56">
        <v>83900</v>
      </c>
      <c r="H7" s="56">
        <v>176300</v>
      </c>
      <c r="I7" s="56">
        <v>107000</v>
      </c>
      <c r="J7" s="56">
        <v>122400</v>
      </c>
      <c r="K7" s="56">
        <v>200800</v>
      </c>
      <c r="L7" s="56">
        <v>155600</v>
      </c>
      <c r="M7" s="56">
        <v>146300</v>
      </c>
      <c r="N7" s="56">
        <v>236100</v>
      </c>
      <c r="O7" s="62"/>
      <c r="P7" s="56">
        <f>SUM($C7:$E7)</f>
        <v>339700</v>
      </c>
      <c r="Q7" s="56">
        <f>SUM($F7:$H7)</f>
        <v>371400</v>
      </c>
      <c r="R7" s="56">
        <f>SUM($I7:$K7)</f>
        <v>430200</v>
      </c>
      <c r="S7" s="56">
        <f>SUM($L7:$N7)</f>
        <v>538000</v>
      </c>
      <c r="T7" s="62"/>
      <c r="U7" s="56">
        <f>SUM($P7:$S7)</f>
        <v>1679300</v>
      </c>
    </row>
    <row r="8" spans="1:21" ht="15" customHeight="1" x14ac:dyDescent="0.2">
      <c r="B8" s="54" t="s">
        <v>59</v>
      </c>
      <c r="C8" s="56">
        <v>9700</v>
      </c>
      <c r="D8" s="56">
        <v>21800</v>
      </c>
      <c r="E8" s="56">
        <v>15800</v>
      </c>
      <c r="F8" s="56">
        <v>13200</v>
      </c>
      <c r="G8" s="56">
        <v>17800</v>
      </c>
      <c r="H8" s="56">
        <v>60700</v>
      </c>
      <c r="I8" s="56">
        <v>22100</v>
      </c>
      <c r="J8" s="56">
        <v>33400</v>
      </c>
      <c r="K8" s="56">
        <v>38100</v>
      </c>
      <c r="L8" s="56">
        <v>64500</v>
      </c>
      <c r="M8" s="56">
        <v>28900</v>
      </c>
      <c r="N8" s="56">
        <v>53100</v>
      </c>
      <c r="O8" s="62"/>
      <c r="P8" s="56">
        <f t="shared" si="2"/>
        <v>47300</v>
      </c>
      <c r="Q8" s="56">
        <f t="shared" si="3"/>
        <v>91700</v>
      </c>
      <c r="R8" s="56">
        <f t="shared" si="4"/>
        <v>93600</v>
      </c>
      <c r="S8" s="56">
        <f t="shared" si="5"/>
        <v>146500</v>
      </c>
      <c r="T8" s="62"/>
      <c r="U8" s="56">
        <f t="shared" si="6"/>
        <v>379100</v>
      </c>
    </row>
    <row r="9" spans="1:21" ht="15" customHeight="1" x14ac:dyDescent="0.2">
      <c r="B9" s="50" t="s">
        <v>60</v>
      </c>
      <c r="C9" s="44">
        <f>SUM(C10:C11)</f>
        <v>120000</v>
      </c>
      <c r="D9" s="44">
        <f t="shared" ref="D9:N9" si="7">SUM(D10:D11)</f>
        <v>92000</v>
      </c>
      <c r="E9" s="44">
        <f t="shared" si="7"/>
        <v>168900</v>
      </c>
      <c r="F9" s="44">
        <f t="shared" si="7"/>
        <v>110800</v>
      </c>
      <c r="G9" s="44">
        <f t="shared" si="7"/>
        <v>93700</v>
      </c>
      <c r="H9" s="44">
        <f t="shared" si="7"/>
        <v>133000</v>
      </c>
      <c r="I9" s="44">
        <f t="shared" si="7"/>
        <v>100800</v>
      </c>
      <c r="J9" s="44">
        <f t="shared" si="7"/>
        <v>58200</v>
      </c>
      <c r="K9" s="44">
        <f t="shared" si="7"/>
        <v>137000</v>
      </c>
      <c r="L9" s="44">
        <f t="shared" si="7"/>
        <v>86700</v>
      </c>
      <c r="M9" s="44">
        <f t="shared" si="7"/>
        <v>113200</v>
      </c>
      <c r="N9" s="44">
        <f t="shared" si="7"/>
        <v>124100</v>
      </c>
      <c r="O9" s="50"/>
      <c r="P9" s="44">
        <f t="shared" si="2"/>
        <v>380900</v>
      </c>
      <c r="Q9" s="44">
        <f t="shared" si="3"/>
        <v>337500</v>
      </c>
      <c r="R9" s="44">
        <f t="shared" si="4"/>
        <v>296000</v>
      </c>
      <c r="S9" s="44">
        <f t="shared" si="5"/>
        <v>324000</v>
      </c>
      <c r="T9" s="50"/>
      <c r="U9" s="44">
        <f t="shared" si="6"/>
        <v>1338400</v>
      </c>
    </row>
    <row r="10" spans="1:21" ht="15" customHeight="1" x14ac:dyDescent="0.2">
      <c r="B10" s="54" t="s">
        <v>58</v>
      </c>
      <c r="C10" s="56">
        <v>66700</v>
      </c>
      <c r="D10" s="56">
        <v>45800</v>
      </c>
      <c r="E10" s="56">
        <v>94100</v>
      </c>
      <c r="F10" s="56">
        <v>63500</v>
      </c>
      <c r="G10" s="56">
        <v>54500</v>
      </c>
      <c r="H10" s="56">
        <v>77500</v>
      </c>
      <c r="I10" s="56">
        <v>65100</v>
      </c>
      <c r="J10" s="56">
        <v>25300</v>
      </c>
      <c r="K10" s="56">
        <v>99500</v>
      </c>
      <c r="L10" s="56">
        <v>60200</v>
      </c>
      <c r="M10" s="56">
        <v>86600</v>
      </c>
      <c r="N10" s="56">
        <v>87600</v>
      </c>
      <c r="O10" s="62"/>
      <c r="P10" s="56">
        <f>SUM($C10:$E10)</f>
        <v>206600</v>
      </c>
      <c r="Q10" s="56">
        <f>SUM($F10:$H10)</f>
        <v>195500</v>
      </c>
      <c r="R10" s="56">
        <f>SUM($I10:$K10)</f>
        <v>189900</v>
      </c>
      <c r="S10" s="56">
        <f>SUM($L10:$N10)</f>
        <v>234400</v>
      </c>
      <c r="T10" s="62"/>
      <c r="U10" s="56">
        <f>SUM($P10:$S10)</f>
        <v>826400</v>
      </c>
    </row>
    <row r="11" spans="1:21" ht="15" customHeight="1" x14ac:dyDescent="0.2">
      <c r="B11" s="54" t="s">
        <v>59</v>
      </c>
      <c r="C11" s="56">
        <v>53300</v>
      </c>
      <c r="D11" s="56">
        <v>46200</v>
      </c>
      <c r="E11" s="56">
        <v>74800</v>
      </c>
      <c r="F11" s="56">
        <v>47300</v>
      </c>
      <c r="G11" s="56">
        <v>39200</v>
      </c>
      <c r="H11" s="56">
        <v>55500</v>
      </c>
      <c r="I11" s="56">
        <v>35700</v>
      </c>
      <c r="J11" s="56">
        <v>32900</v>
      </c>
      <c r="K11" s="56">
        <v>37500</v>
      </c>
      <c r="L11" s="56">
        <v>26500</v>
      </c>
      <c r="M11" s="56">
        <v>26600</v>
      </c>
      <c r="N11" s="56">
        <v>36500</v>
      </c>
      <c r="O11" s="62"/>
      <c r="P11" s="56">
        <f t="shared" si="2"/>
        <v>174300</v>
      </c>
      <c r="Q11" s="56">
        <f t="shared" si="3"/>
        <v>142000</v>
      </c>
      <c r="R11" s="56">
        <f t="shared" si="4"/>
        <v>106100</v>
      </c>
      <c r="S11" s="56">
        <f t="shared" si="5"/>
        <v>89600</v>
      </c>
      <c r="T11" s="62"/>
      <c r="U11" s="56">
        <f t="shared" si="6"/>
        <v>512000</v>
      </c>
    </row>
    <row r="12" spans="1:21" ht="15" customHeight="1" thickBot="1" x14ac:dyDescent="0.25">
      <c r="B12" s="50" t="s">
        <v>61</v>
      </c>
      <c r="C12" s="44">
        <v>28100</v>
      </c>
      <c r="D12" s="44">
        <v>9700</v>
      </c>
      <c r="E12" s="44">
        <v>69800</v>
      </c>
      <c r="F12" s="44">
        <v>29700</v>
      </c>
      <c r="G12" s="44">
        <v>64900</v>
      </c>
      <c r="H12" s="44">
        <v>82100</v>
      </c>
      <c r="I12" s="44">
        <v>26600</v>
      </c>
      <c r="J12" s="44">
        <v>51700</v>
      </c>
      <c r="K12" s="44">
        <v>59100</v>
      </c>
      <c r="L12" s="44">
        <v>83300</v>
      </c>
      <c r="M12" s="44">
        <v>44100</v>
      </c>
      <c r="N12" s="44">
        <v>48900</v>
      </c>
      <c r="O12" s="50"/>
      <c r="P12" s="44">
        <f t="shared" si="2"/>
        <v>107600</v>
      </c>
      <c r="Q12" s="44">
        <f t="shared" si="3"/>
        <v>176700</v>
      </c>
      <c r="R12" s="44">
        <f t="shared" si="4"/>
        <v>137400</v>
      </c>
      <c r="S12" s="44">
        <f t="shared" si="5"/>
        <v>176300</v>
      </c>
      <c r="T12" s="50"/>
      <c r="U12" s="44">
        <f t="shared" si="6"/>
        <v>598000</v>
      </c>
    </row>
    <row r="13" spans="1:21" ht="15" customHeight="1" x14ac:dyDescent="0.2">
      <c r="B13" s="69" t="s">
        <v>78</v>
      </c>
      <c r="C13" s="70">
        <f>C6+C9+C12</f>
        <v>205800</v>
      </c>
      <c r="D13" s="70">
        <f t="shared" ref="D13:N13" si="8">D6+D9+D12</f>
        <v>250100</v>
      </c>
      <c r="E13" s="70">
        <f t="shared" si="8"/>
        <v>419600</v>
      </c>
      <c r="F13" s="70">
        <f t="shared" si="8"/>
        <v>264900</v>
      </c>
      <c r="G13" s="70">
        <f t="shared" si="8"/>
        <v>260300</v>
      </c>
      <c r="H13" s="70">
        <f t="shared" si="8"/>
        <v>452100</v>
      </c>
      <c r="I13" s="70">
        <f t="shared" si="8"/>
        <v>256500</v>
      </c>
      <c r="J13" s="70">
        <f t="shared" si="8"/>
        <v>265700</v>
      </c>
      <c r="K13" s="70">
        <f t="shared" si="8"/>
        <v>435000</v>
      </c>
      <c r="L13" s="70">
        <f t="shared" si="8"/>
        <v>390100</v>
      </c>
      <c r="M13" s="70">
        <f t="shared" si="8"/>
        <v>332500</v>
      </c>
      <c r="N13" s="70">
        <f t="shared" si="8"/>
        <v>462200</v>
      </c>
      <c r="O13" s="50"/>
      <c r="P13" s="70">
        <f t="shared" si="2"/>
        <v>875500</v>
      </c>
      <c r="Q13" s="70">
        <f t="shared" si="3"/>
        <v>977300</v>
      </c>
      <c r="R13" s="70">
        <f t="shared" si="4"/>
        <v>957200</v>
      </c>
      <c r="S13" s="70">
        <f t="shared" si="5"/>
        <v>1184800</v>
      </c>
      <c r="T13" s="50"/>
      <c r="U13" s="70">
        <f t="shared" si="6"/>
        <v>3994800</v>
      </c>
    </row>
    <row r="14" spans="1:21" ht="15" customHeight="1" x14ac:dyDescent="0.2">
      <c r="B14" s="97" t="s">
        <v>161</v>
      </c>
      <c r="C14" s="98">
        <f>C7+C10+C12</f>
        <v>142800</v>
      </c>
      <c r="D14" s="98">
        <f t="shared" ref="D14:N14" si="9">D7+D10+D12</f>
        <v>182100</v>
      </c>
      <c r="E14" s="98">
        <f t="shared" si="9"/>
        <v>329000</v>
      </c>
      <c r="F14" s="98">
        <f t="shared" si="9"/>
        <v>204400</v>
      </c>
      <c r="G14" s="98">
        <f t="shared" si="9"/>
        <v>203300</v>
      </c>
      <c r="H14" s="98">
        <f t="shared" si="9"/>
        <v>335900</v>
      </c>
      <c r="I14" s="98">
        <f t="shared" si="9"/>
        <v>198700</v>
      </c>
      <c r="J14" s="98">
        <f t="shared" si="9"/>
        <v>199400</v>
      </c>
      <c r="K14" s="98">
        <f t="shared" si="9"/>
        <v>359400</v>
      </c>
      <c r="L14" s="98">
        <f t="shared" si="9"/>
        <v>299100</v>
      </c>
      <c r="M14" s="98">
        <f t="shared" si="9"/>
        <v>277000</v>
      </c>
      <c r="N14" s="98">
        <f t="shared" si="9"/>
        <v>372600</v>
      </c>
      <c r="O14" s="50"/>
      <c r="P14" s="98">
        <f t="shared" si="2"/>
        <v>653900</v>
      </c>
      <c r="Q14" s="98">
        <f t="shared" si="3"/>
        <v>743600</v>
      </c>
      <c r="R14" s="98">
        <f t="shared" si="4"/>
        <v>757500</v>
      </c>
      <c r="S14" s="98">
        <f t="shared" si="5"/>
        <v>948700</v>
      </c>
      <c r="T14" s="50"/>
      <c r="U14" s="98">
        <f t="shared" si="6"/>
        <v>3103700</v>
      </c>
    </row>
    <row r="15" spans="1:21" ht="15" customHeight="1" x14ac:dyDescent="0.2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43"/>
      <c r="P15" s="99"/>
      <c r="Q15" s="99"/>
      <c r="R15" s="99"/>
      <c r="S15" s="99"/>
      <c r="T15" s="43"/>
      <c r="U15" s="99"/>
    </row>
    <row r="16" spans="1:21" ht="15" customHeight="1" x14ac:dyDescent="0.2">
      <c r="B16" s="97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43"/>
      <c r="P16" s="99"/>
      <c r="Q16" s="99"/>
      <c r="R16" s="99"/>
      <c r="S16" s="99"/>
      <c r="T16" s="43"/>
      <c r="U16" s="99"/>
    </row>
    <row r="17" spans="1:21" ht="15" customHeight="1" x14ac:dyDescent="0.2">
      <c r="A17" s="31">
        <v>2022</v>
      </c>
      <c r="B17" s="34" t="s">
        <v>162</v>
      </c>
      <c r="C17" s="96" t="s">
        <v>77</v>
      </c>
      <c r="D17" s="96" t="s">
        <v>77</v>
      </c>
      <c r="E17" s="96" t="s">
        <v>77</v>
      </c>
      <c r="F17" s="96" t="s">
        <v>77</v>
      </c>
      <c r="G17" s="96" t="s">
        <v>77</v>
      </c>
      <c r="H17" s="96" t="s">
        <v>77</v>
      </c>
      <c r="I17" s="96" t="s">
        <v>77</v>
      </c>
      <c r="J17" s="96" t="s">
        <v>77</v>
      </c>
      <c r="K17" s="96" t="s">
        <v>77</v>
      </c>
      <c r="L17" s="96" t="s">
        <v>77</v>
      </c>
      <c r="M17" s="96" t="s">
        <v>77</v>
      </c>
      <c r="N17" s="96" t="s">
        <v>77</v>
      </c>
      <c r="O17" s="21"/>
      <c r="P17" s="96" t="s">
        <v>77</v>
      </c>
      <c r="Q17" s="96" t="s">
        <v>77</v>
      </c>
      <c r="R17" s="96" t="s">
        <v>77</v>
      </c>
      <c r="S17" s="96" t="s">
        <v>77</v>
      </c>
      <c r="T17" s="21"/>
      <c r="U17" s="96" t="s">
        <v>77</v>
      </c>
    </row>
    <row r="18" spans="1:21" ht="15" customHeight="1" x14ac:dyDescent="0.2">
      <c r="B18" s="38" t="s">
        <v>52</v>
      </c>
      <c r="C18" s="39">
        <v>44562</v>
      </c>
      <c r="D18" s="39">
        <f>EOMONTH(C18,0)+1</f>
        <v>44593</v>
      </c>
      <c r="E18" s="39">
        <f t="shared" ref="E18:N18" si="10">EOMONTH(D18,0)+1</f>
        <v>44621</v>
      </c>
      <c r="F18" s="39">
        <f t="shared" si="10"/>
        <v>44652</v>
      </c>
      <c r="G18" s="39">
        <f t="shared" si="10"/>
        <v>44682</v>
      </c>
      <c r="H18" s="39">
        <f t="shared" si="10"/>
        <v>44713</v>
      </c>
      <c r="I18" s="39">
        <f t="shared" si="10"/>
        <v>44743</v>
      </c>
      <c r="J18" s="39">
        <f t="shared" si="10"/>
        <v>44774</v>
      </c>
      <c r="K18" s="39">
        <f t="shared" si="10"/>
        <v>44805</v>
      </c>
      <c r="L18" s="39">
        <f t="shared" si="10"/>
        <v>44835</v>
      </c>
      <c r="M18" s="39">
        <f t="shared" si="10"/>
        <v>44866</v>
      </c>
      <c r="N18" s="39">
        <f t="shared" si="10"/>
        <v>44896</v>
      </c>
      <c r="P18" s="39" t="s">
        <v>70</v>
      </c>
      <c r="Q18" s="39" t="s">
        <v>71</v>
      </c>
      <c r="R18" s="39" t="s">
        <v>72</v>
      </c>
      <c r="S18" s="39" t="s">
        <v>73</v>
      </c>
      <c r="U18" s="39" t="s">
        <v>74</v>
      </c>
    </row>
    <row r="19" spans="1:21" ht="15" customHeight="1" x14ac:dyDescent="0.2">
      <c r="B19" s="50" t="s">
        <v>57</v>
      </c>
      <c r="C19" s="44">
        <v>87500</v>
      </c>
      <c r="D19" s="44">
        <v>180300</v>
      </c>
      <c r="E19" s="44">
        <v>224400</v>
      </c>
      <c r="F19" s="44">
        <v>144000</v>
      </c>
      <c r="G19" s="44">
        <v>101700</v>
      </c>
      <c r="H19" s="44">
        <v>275600</v>
      </c>
      <c r="I19" s="44">
        <v>138900</v>
      </c>
      <c r="J19" s="44">
        <v>160700</v>
      </c>
      <c r="K19" s="44">
        <v>277100</v>
      </c>
      <c r="L19" s="45">
        <v>161100</v>
      </c>
      <c r="M19" s="45">
        <v>252800</v>
      </c>
      <c r="N19" s="45">
        <v>197200</v>
      </c>
      <c r="O19" s="50"/>
      <c r="P19" s="44">
        <f t="shared" ref="P19:P27" si="11">SUM($C19:$E19)</f>
        <v>492200</v>
      </c>
      <c r="Q19" s="44">
        <f t="shared" ref="Q19:Q27" si="12">SUM($F19:$H19)</f>
        <v>521300</v>
      </c>
      <c r="R19" s="44">
        <f t="shared" ref="R19:R27" si="13">SUM($I19:$K19)</f>
        <v>576700</v>
      </c>
      <c r="S19" s="45">
        <f t="shared" ref="S19:S27" si="14">SUM($L19:$N19)</f>
        <v>611100</v>
      </c>
      <c r="T19" s="50"/>
      <c r="U19" s="45">
        <f t="shared" ref="U19:U27" si="15">SUM($P19:$S19)</f>
        <v>2201300</v>
      </c>
    </row>
    <row r="20" spans="1:21" ht="15" customHeight="1" x14ac:dyDescent="0.2">
      <c r="B20" s="54" t="s">
        <v>58</v>
      </c>
      <c r="C20" s="56">
        <v>68200</v>
      </c>
      <c r="D20" s="56">
        <v>149200</v>
      </c>
      <c r="E20" s="56">
        <v>187400</v>
      </c>
      <c r="F20" s="56">
        <v>130800</v>
      </c>
      <c r="G20" s="56">
        <v>83900</v>
      </c>
      <c r="H20" s="56">
        <v>214900</v>
      </c>
      <c r="I20" s="56">
        <v>116800</v>
      </c>
      <c r="J20" s="56">
        <v>127300</v>
      </c>
      <c r="K20" s="56">
        <v>239000</v>
      </c>
      <c r="L20" s="57">
        <v>111700</v>
      </c>
      <c r="M20" s="57">
        <v>222400</v>
      </c>
      <c r="N20" s="57">
        <v>169600</v>
      </c>
      <c r="O20" s="62"/>
      <c r="P20" s="56">
        <f>SUM($C20:$E20)</f>
        <v>404800</v>
      </c>
      <c r="Q20" s="56">
        <f>SUM($F20:$H20)</f>
        <v>429600</v>
      </c>
      <c r="R20" s="56">
        <f>SUM($I20:$K20)</f>
        <v>483100</v>
      </c>
      <c r="S20" s="57">
        <f>SUM($L20:$N20)</f>
        <v>503700</v>
      </c>
      <c r="T20" s="62"/>
      <c r="U20" s="57">
        <f>SUM($P20:$S20)</f>
        <v>1821200</v>
      </c>
    </row>
    <row r="21" spans="1:21" ht="15" customHeight="1" x14ac:dyDescent="0.2">
      <c r="B21" s="54" t="s">
        <v>59</v>
      </c>
      <c r="C21" s="56">
        <v>19300</v>
      </c>
      <c r="D21" s="56">
        <v>31100</v>
      </c>
      <c r="E21" s="56">
        <v>37000</v>
      </c>
      <c r="F21" s="56">
        <v>13200</v>
      </c>
      <c r="G21" s="56">
        <v>17800</v>
      </c>
      <c r="H21" s="56">
        <v>60700</v>
      </c>
      <c r="I21" s="56">
        <v>22100</v>
      </c>
      <c r="J21" s="56">
        <v>33400</v>
      </c>
      <c r="K21" s="56">
        <v>38100</v>
      </c>
      <c r="L21" s="57">
        <v>49400</v>
      </c>
      <c r="M21" s="57">
        <v>30400</v>
      </c>
      <c r="N21" s="57">
        <v>27600</v>
      </c>
      <c r="O21" s="62"/>
      <c r="P21" s="56">
        <f t="shared" si="11"/>
        <v>87400</v>
      </c>
      <c r="Q21" s="56">
        <f t="shared" si="12"/>
        <v>91700</v>
      </c>
      <c r="R21" s="56">
        <f t="shared" si="13"/>
        <v>93600</v>
      </c>
      <c r="S21" s="57">
        <f t="shared" si="14"/>
        <v>107400</v>
      </c>
      <c r="T21" s="62"/>
      <c r="U21" s="57">
        <f t="shared" si="15"/>
        <v>380100</v>
      </c>
    </row>
    <row r="22" spans="1:21" ht="15" customHeight="1" x14ac:dyDescent="0.2">
      <c r="B22" s="50" t="s">
        <v>60</v>
      </c>
      <c r="C22" s="44">
        <v>90200</v>
      </c>
      <c r="D22" s="44">
        <v>60100</v>
      </c>
      <c r="E22" s="44">
        <v>125400</v>
      </c>
      <c r="F22" s="44">
        <v>91200</v>
      </c>
      <c r="G22" s="44">
        <v>93700</v>
      </c>
      <c r="H22" s="44">
        <v>94400</v>
      </c>
      <c r="I22" s="44">
        <v>100800</v>
      </c>
      <c r="J22" s="44">
        <v>58200</v>
      </c>
      <c r="K22" s="44">
        <v>137000</v>
      </c>
      <c r="L22" s="45">
        <v>48700</v>
      </c>
      <c r="M22" s="45">
        <v>71300</v>
      </c>
      <c r="N22" s="45">
        <v>119900</v>
      </c>
      <c r="O22" s="50"/>
      <c r="P22" s="44">
        <f t="shared" si="11"/>
        <v>275700</v>
      </c>
      <c r="Q22" s="44">
        <f t="shared" si="12"/>
        <v>279300</v>
      </c>
      <c r="R22" s="44">
        <f t="shared" si="13"/>
        <v>296000</v>
      </c>
      <c r="S22" s="45">
        <f t="shared" si="14"/>
        <v>239900</v>
      </c>
      <c r="T22" s="50"/>
      <c r="U22" s="45">
        <f t="shared" si="15"/>
        <v>1090900</v>
      </c>
    </row>
    <row r="23" spans="1:21" ht="15" customHeight="1" x14ac:dyDescent="0.2">
      <c r="B23" s="54" t="s">
        <v>58</v>
      </c>
      <c r="C23" s="56">
        <v>46500</v>
      </c>
      <c r="D23" s="56">
        <v>47700</v>
      </c>
      <c r="E23" s="56">
        <v>95700</v>
      </c>
      <c r="F23" s="56">
        <v>63000</v>
      </c>
      <c r="G23" s="56">
        <v>61900</v>
      </c>
      <c r="H23" s="56">
        <v>62700</v>
      </c>
      <c r="I23" s="56">
        <v>65100</v>
      </c>
      <c r="J23" s="56">
        <v>25300</v>
      </c>
      <c r="K23" s="56">
        <v>99500</v>
      </c>
      <c r="L23" s="57">
        <v>25300</v>
      </c>
      <c r="M23" s="57">
        <v>54700</v>
      </c>
      <c r="N23" s="57">
        <v>82400</v>
      </c>
      <c r="O23" s="62"/>
      <c r="P23" s="56">
        <f>SUM($C23:$E23)</f>
        <v>189900</v>
      </c>
      <c r="Q23" s="56">
        <f>SUM($F23:$H23)</f>
        <v>187600</v>
      </c>
      <c r="R23" s="56">
        <f>SUM($I23:$K23)</f>
        <v>189900</v>
      </c>
      <c r="S23" s="57">
        <f>SUM($L23:$N23)</f>
        <v>162400</v>
      </c>
      <c r="T23" s="62"/>
      <c r="U23" s="57">
        <f>SUM($P23:$S23)</f>
        <v>729800</v>
      </c>
    </row>
    <row r="24" spans="1:21" ht="15" customHeight="1" x14ac:dyDescent="0.2">
      <c r="B24" s="54" t="s">
        <v>59</v>
      </c>
      <c r="C24" s="56">
        <v>43700</v>
      </c>
      <c r="D24" s="56">
        <v>12400</v>
      </c>
      <c r="E24" s="56">
        <v>29700</v>
      </c>
      <c r="F24" s="56">
        <v>28200</v>
      </c>
      <c r="G24" s="56">
        <v>31800</v>
      </c>
      <c r="H24" s="56">
        <v>31700</v>
      </c>
      <c r="I24" s="56">
        <v>35700</v>
      </c>
      <c r="J24" s="56">
        <v>32900</v>
      </c>
      <c r="K24" s="56">
        <v>37500</v>
      </c>
      <c r="L24" s="57">
        <v>23400</v>
      </c>
      <c r="M24" s="57">
        <v>16600</v>
      </c>
      <c r="N24" s="57">
        <v>37500</v>
      </c>
      <c r="O24" s="62"/>
      <c r="P24" s="56">
        <f t="shared" si="11"/>
        <v>85800</v>
      </c>
      <c r="Q24" s="56">
        <f t="shared" si="12"/>
        <v>91700</v>
      </c>
      <c r="R24" s="56">
        <f t="shared" si="13"/>
        <v>106100</v>
      </c>
      <c r="S24" s="57">
        <f t="shared" si="14"/>
        <v>77500</v>
      </c>
      <c r="T24" s="62"/>
      <c r="U24" s="57">
        <f t="shared" si="15"/>
        <v>361100</v>
      </c>
    </row>
    <row r="25" spans="1:21" ht="15" customHeight="1" thickBot="1" x14ac:dyDescent="0.25">
      <c r="B25" s="50" t="s">
        <v>61</v>
      </c>
      <c r="C25" s="44">
        <v>28100</v>
      </c>
      <c r="D25" s="44">
        <v>9700</v>
      </c>
      <c r="E25" s="44">
        <v>69800</v>
      </c>
      <c r="F25" s="44">
        <v>29700</v>
      </c>
      <c r="G25" s="44">
        <v>64900</v>
      </c>
      <c r="H25" s="44">
        <v>82100</v>
      </c>
      <c r="I25" s="44">
        <v>16800</v>
      </c>
      <c r="J25" s="44">
        <v>46800</v>
      </c>
      <c r="K25" s="44">
        <v>20900</v>
      </c>
      <c r="L25" s="45">
        <v>28800</v>
      </c>
      <c r="M25" s="45">
        <v>11900</v>
      </c>
      <c r="N25" s="45">
        <v>42500</v>
      </c>
      <c r="O25" s="50"/>
      <c r="P25" s="44">
        <f t="shared" si="11"/>
        <v>107600</v>
      </c>
      <c r="Q25" s="44">
        <f t="shared" si="12"/>
        <v>176700</v>
      </c>
      <c r="R25" s="44">
        <f t="shared" si="13"/>
        <v>84500</v>
      </c>
      <c r="S25" s="45">
        <f t="shared" si="14"/>
        <v>83200</v>
      </c>
      <c r="T25" s="50"/>
      <c r="U25" s="45">
        <f t="shared" si="15"/>
        <v>452000</v>
      </c>
    </row>
    <row r="26" spans="1:21" ht="15" customHeight="1" x14ac:dyDescent="0.2">
      <c r="B26" s="69" t="s">
        <v>78</v>
      </c>
      <c r="C26" s="70">
        <f t="shared" ref="C26:N26" si="16">C19+C22+C25</f>
        <v>205800</v>
      </c>
      <c r="D26" s="70">
        <f t="shared" si="16"/>
        <v>250100</v>
      </c>
      <c r="E26" s="70">
        <f t="shared" si="16"/>
        <v>419600</v>
      </c>
      <c r="F26" s="70">
        <f t="shared" si="16"/>
        <v>264900</v>
      </c>
      <c r="G26" s="70">
        <f t="shared" si="16"/>
        <v>260300</v>
      </c>
      <c r="H26" s="70">
        <f t="shared" si="16"/>
        <v>452100</v>
      </c>
      <c r="I26" s="70">
        <f t="shared" si="16"/>
        <v>256500</v>
      </c>
      <c r="J26" s="70">
        <f t="shared" si="16"/>
        <v>265700</v>
      </c>
      <c r="K26" s="70">
        <f t="shared" si="16"/>
        <v>435000</v>
      </c>
      <c r="L26" s="71">
        <f t="shared" si="16"/>
        <v>238600</v>
      </c>
      <c r="M26" s="71">
        <f t="shared" si="16"/>
        <v>336000</v>
      </c>
      <c r="N26" s="71">
        <f t="shared" si="16"/>
        <v>359600</v>
      </c>
      <c r="O26" s="50"/>
      <c r="P26" s="70">
        <f t="shared" si="11"/>
        <v>875500</v>
      </c>
      <c r="Q26" s="70">
        <f t="shared" si="12"/>
        <v>977300</v>
      </c>
      <c r="R26" s="70">
        <f t="shared" si="13"/>
        <v>957200</v>
      </c>
      <c r="S26" s="71">
        <f t="shared" si="14"/>
        <v>934200</v>
      </c>
      <c r="T26" s="50"/>
      <c r="U26" s="71">
        <f t="shared" si="15"/>
        <v>3744200</v>
      </c>
    </row>
    <row r="27" spans="1:21" ht="15" customHeight="1" x14ac:dyDescent="0.2">
      <c r="B27" s="97" t="s">
        <v>161</v>
      </c>
      <c r="C27" s="98">
        <f t="shared" ref="C27:N27" si="17">C20+C23+C25</f>
        <v>142800</v>
      </c>
      <c r="D27" s="98">
        <f t="shared" si="17"/>
        <v>206600</v>
      </c>
      <c r="E27" s="98">
        <f t="shared" si="17"/>
        <v>352900</v>
      </c>
      <c r="F27" s="98">
        <f t="shared" si="17"/>
        <v>223500</v>
      </c>
      <c r="G27" s="98">
        <f t="shared" si="17"/>
        <v>210700</v>
      </c>
      <c r="H27" s="98">
        <f t="shared" si="17"/>
        <v>359700</v>
      </c>
      <c r="I27" s="98">
        <f t="shared" si="17"/>
        <v>198700</v>
      </c>
      <c r="J27" s="98">
        <f t="shared" si="17"/>
        <v>199400</v>
      </c>
      <c r="K27" s="98">
        <f t="shared" si="17"/>
        <v>359400</v>
      </c>
      <c r="L27" s="99">
        <f t="shared" si="17"/>
        <v>165800</v>
      </c>
      <c r="M27" s="99">
        <f t="shared" si="17"/>
        <v>289000</v>
      </c>
      <c r="N27" s="99">
        <f t="shared" si="17"/>
        <v>294500</v>
      </c>
      <c r="O27" s="50"/>
      <c r="P27" s="98">
        <f t="shared" si="11"/>
        <v>702300</v>
      </c>
      <c r="Q27" s="98">
        <f t="shared" si="12"/>
        <v>793900</v>
      </c>
      <c r="R27" s="98">
        <f t="shared" si="13"/>
        <v>757500</v>
      </c>
      <c r="S27" s="99">
        <f t="shared" si="14"/>
        <v>749300</v>
      </c>
      <c r="T27" s="50"/>
      <c r="U27" s="99">
        <f t="shared" si="15"/>
        <v>3003000</v>
      </c>
    </row>
    <row r="28" spans="1:21" ht="15" customHeight="1" x14ac:dyDescent="0.2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43"/>
      <c r="P28" s="99"/>
      <c r="Q28" s="99"/>
      <c r="R28" s="99"/>
      <c r="S28" s="99"/>
      <c r="T28" s="43"/>
      <c r="U28" s="99"/>
    </row>
    <row r="29" spans="1:21" ht="15" customHeight="1" x14ac:dyDescent="0.2"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P29" s="53"/>
      <c r="Q29" s="53"/>
      <c r="R29" s="53"/>
      <c r="S29" s="53"/>
      <c r="U29" s="53"/>
    </row>
    <row r="30" spans="1:21" ht="15" customHeight="1" x14ac:dyDescent="0.2">
      <c r="A30" s="102">
        <v>2022</v>
      </c>
      <c r="B30" s="34" t="s">
        <v>163</v>
      </c>
      <c r="C30" s="96" t="s">
        <v>54</v>
      </c>
      <c r="D30" s="96" t="s">
        <v>54</v>
      </c>
      <c r="E30" s="96" t="s">
        <v>54</v>
      </c>
      <c r="F30" s="96" t="s">
        <v>54</v>
      </c>
      <c r="G30" s="96" t="s">
        <v>54</v>
      </c>
      <c r="H30" s="96" t="s">
        <v>54</v>
      </c>
      <c r="I30" s="96" t="s">
        <v>54</v>
      </c>
      <c r="J30" s="96" t="s">
        <v>54</v>
      </c>
      <c r="K30" s="96" t="s">
        <v>54</v>
      </c>
      <c r="L30" s="96" t="s">
        <v>54</v>
      </c>
      <c r="M30" s="96" t="s">
        <v>54</v>
      </c>
      <c r="N30" s="96" t="s">
        <v>54</v>
      </c>
      <c r="O30" s="21"/>
      <c r="P30" s="96" t="s">
        <v>54</v>
      </c>
      <c r="Q30" s="96" t="s">
        <v>54</v>
      </c>
      <c r="R30" s="96" t="s">
        <v>54</v>
      </c>
      <c r="S30" s="96" t="s">
        <v>54</v>
      </c>
      <c r="T30" s="21"/>
      <c r="U30" s="96" t="s">
        <v>54</v>
      </c>
    </row>
    <row r="31" spans="1:21" ht="15" customHeight="1" x14ac:dyDescent="0.2">
      <c r="A31" s="103"/>
      <c r="B31" s="38" t="s">
        <v>52</v>
      </c>
      <c r="C31" s="39">
        <v>44562</v>
      </c>
      <c r="D31" s="39">
        <f>EOMONTH(C31,0)+1</f>
        <v>44593</v>
      </c>
      <c r="E31" s="39">
        <f t="shared" ref="E31:N31" si="18">EOMONTH(D31,0)+1</f>
        <v>44621</v>
      </c>
      <c r="F31" s="39">
        <f t="shared" si="18"/>
        <v>44652</v>
      </c>
      <c r="G31" s="39">
        <f t="shared" si="18"/>
        <v>44682</v>
      </c>
      <c r="H31" s="39">
        <f t="shared" si="18"/>
        <v>44713</v>
      </c>
      <c r="I31" s="39">
        <f t="shared" si="18"/>
        <v>44743</v>
      </c>
      <c r="J31" s="39">
        <f t="shared" si="18"/>
        <v>44774</v>
      </c>
      <c r="K31" s="39">
        <f t="shared" si="18"/>
        <v>44805</v>
      </c>
      <c r="L31" s="39">
        <f t="shared" si="18"/>
        <v>44835</v>
      </c>
      <c r="M31" s="39">
        <f t="shared" si="18"/>
        <v>44866</v>
      </c>
      <c r="N31" s="39">
        <f t="shared" si="18"/>
        <v>44896</v>
      </c>
      <c r="P31" s="39" t="s">
        <v>70</v>
      </c>
      <c r="Q31" s="39" t="s">
        <v>71</v>
      </c>
      <c r="R31" s="39" t="s">
        <v>72</v>
      </c>
      <c r="S31" s="39" t="s">
        <v>73</v>
      </c>
      <c r="U31" s="39" t="s">
        <v>74</v>
      </c>
    </row>
    <row r="32" spans="1:21" s="50" customFormat="1" ht="15" customHeight="1" x14ac:dyDescent="0.2">
      <c r="A32" s="104"/>
      <c r="B32" s="50" t="s">
        <v>57</v>
      </c>
      <c r="C32" s="44">
        <v>85553.364000063535</v>
      </c>
      <c r="D32" s="44">
        <v>176288.81747670236</v>
      </c>
      <c r="E32" s="44">
        <v>219407.7129327344</v>
      </c>
      <c r="F32" s="44">
        <v>140796.39332581888</v>
      </c>
      <c r="G32" s="44">
        <v>99437.452786359558</v>
      </c>
      <c r="H32" s="44">
        <v>269468.65278191445</v>
      </c>
      <c r="I32" s="44">
        <v>135809.85439552943</v>
      </c>
      <c r="J32" s="44">
        <v>157124.86394068808</v>
      </c>
      <c r="K32" s="44">
        <v>270935.2818790584</v>
      </c>
      <c r="L32" s="44">
        <v>157515.96503325985</v>
      </c>
      <c r="M32" s="44">
        <v>247175.89050532645</v>
      </c>
      <c r="N32" s="44">
        <v>192812.83863785749</v>
      </c>
      <c r="P32" s="44">
        <f t="shared" ref="P32:P40" si="19">SUM($C32:$E32)</f>
        <v>481249.8944095003</v>
      </c>
      <c r="Q32" s="44">
        <f t="shared" ref="Q32:Q40" si="20">SUM($F32:$H32)</f>
        <v>509702.49889409286</v>
      </c>
      <c r="R32" s="44">
        <f t="shared" ref="R32:R40" si="21">SUM($I32:$K32)</f>
        <v>563870.00021527591</v>
      </c>
      <c r="S32" s="44">
        <f t="shared" ref="S32:S40" si="22">SUM($L32:$N32)</f>
        <v>597504.69417644374</v>
      </c>
      <c r="U32" s="44">
        <f t="shared" ref="U32:U40" si="23">SUM($P32:$S32)</f>
        <v>2152327.0876953127</v>
      </c>
    </row>
    <row r="33" spans="1:21" s="62" customFormat="1" ht="15" customHeight="1" x14ac:dyDescent="0.2">
      <c r="A33" s="105"/>
      <c r="B33" s="54" t="s">
        <v>58</v>
      </c>
      <c r="C33" s="56">
        <v>66682.736283478094</v>
      </c>
      <c r="D33" s="56">
        <v>63300</v>
      </c>
      <c r="E33" s="56">
        <v>101100</v>
      </c>
      <c r="F33" s="56">
        <v>187700</v>
      </c>
      <c r="G33" s="56">
        <v>74000</v>
      </c>
      <c r="H33" s="56">
        <v>73500</v>
      </c>
      <c r="I33" s="56">
        <v>87400</v>
      </c>
      <c r="J33" s="56">
        <v>237600</v>
      </c>
      <c r="K33" s="56">
        <v>149300</v>
      </c>
      <c r="L33" s="56">
        <v>111700</v>
      </c>
      <c r="M33" s="56">
        <v>222400</v>
      </c>
      <c r="N33" s="56">
        <v>169600</v>
      </c>
      <c r="P33" s="56">
        <f>SUM($C33:$E33)</f>
        <v>231082.73628347809</v>
      </c>
      <c r="Q33" s="56">
        <f>SUM($F33:$H33)</f>
        <v>335200</v>
      </c>
      <c r="R33" s="56">
        <f>SUM($I33:$K33)</f>
        <v>474300</v>
      </c>
      <c r="S33" s="56">
        <f>SUM($L33:$N33)</f>
        <v>503700</v>
      </c>
      <c r="U33" s="56">
        <f>SUM($P33:$S33)</f>
        <v>1544282.7362834781</v>
      </c>
    </row>
    <row r="34" spans="1:21" s="62" customFormat="1" ht="15" customHeight="1" x14ac:dyDescent="0.2">
      <c r="A34" s="105"/>
      <c r="B34" s="54" t="s">
        <v>59</v>
      </c>
      <c r="C34" s="56">
        <v>18870.627716585444</v>
      </c>
      <c r="D34" s="56">
        <v>58800</v>
      </c>
      <c r="E34" s="56">
        <v>64900</v>
      </c>
      <c r="F34" s="56">
        <v>30600</v>
      </c>
      <c r="G34" s="56">
        <v>50900</v>
      </c>
      <c r="H34" s="56">
        <v>52400</v>
      </c>
      <c r="I34" s="56">
        <v>30000</v>
      </c>
      <c r="J34" s="56">
        <v>41300</v>
      </c>
      <c r="K34" s="56">
        <v>22400</v>
      </c>
      <c r="L34" s="56">
        <v>49400</v>
      </c>
      <c r="M34" s="56">
        <v>30400</v>
      </c>
      <c r="N34" s="56">
        <v>27600</v>
      </c>
      <c r="P34" s="56">
        <f t="shared" si="19"/>
        <v>142570.62771658544</v>
      </c>
      <c r="Q34" s="56">
        <f t="shared" si="20"/>
        <v>133900</v>
      </c>
      <c r="R34" s="56">
        <f t="shared" si="21"/>
        <v>93700</v>
      </c>
      <c r="S34" s="56">
        <f t="shared" si="22"/>
        <v>107400</v>
      </c>
      <c r="U34" s="56">
        <f t="shared" si="23"/>
        <v>477570.62771658541</v>
      </c>
    </row>
    <row r="35" spans="1:21" s="50" customFormat="1" ht="15" customHeight="1" x14ac:dyDescent="0.2">
      <c r="A35" s="106"/>
      <c r="B35" s="50" t="s">
        <v>60</v>
      </c>
      <c r="C35" s="44">
        <v>102227.00288145695</v>
      </c>
      <c r="D35" s="44">
        <v>68113.557352278964</v>
      </c>
      <c r="E35" s="44">
        <v>142120.46742056211</v>
      </c>
      <c r="F35" s="44">
        <v>103360.33994222694</v>
      </c>
      <c r="G35" s="44">
        <v>106193.68259415209</v>
      </c>
      <c r="H35" s="44">
        <v>106987.01853669106</v>
      </c>
      <c r="I35" s="44">
        <v>114240.37572561929</v>
      </c>
      <c r="J35" s="44">
        <v>65960.216936815894</v>
      </c>
      <c r="K35" s="44">
        <v>155267.17732549447</v>
      </c>
      <c r="L35" s="44">
        <v>55193.514859500588</v>
      </c>
      <c r="M35" s="44">
        <v>80806.932432903312</v>
      </c>
      <c r="N35" s="44">
        <v>135887.11358632686</v>
      </c>
      <c r="P35" s="44">
        <f t="shared" si="19"/>
        <v>312461.027654298</v>
      </c>
      <c r="Q35" s="44">
        <f t="shared" si="20"/>
        <v>316541.04107307014</v>
      </c>
      <c r="R35" s="44">
        <f t="shared" si="21"/>
        <v>335467.76998792967</v>
      </c>
      <c r="S35" s="44">
        <f t="shared" si="22"/>
        <v>271887.56087873073</v>
      </c>
      <c r="U35" s="44">
        <f t="shared" si="23"/>
        <v>1236357.3995940285</v>
      </c>
    </row>
    <row r="36" spans="1:21" s="62" customFormat="1" ht="15" customHeight="1" x14ac:dyDescent="0.2">
      <c r="A36" s="105"/>
      <c r="B36" s="54" t="s">
        <v>58</v>
      </c>
      <c r="C36" s="56">
        <v>52700.173325806521</v>
      </c>
      <c r="D36" s="56">
        <v>96100</v>
      </c>
      <c r="E36" s="56">
        <v>96400</v>
      </c>
      <c r="F36" s="56">
        <v>64800</v>
      </c>
      <c r="G36" s="56">
        <v>62700</v>
      </c>
      <c r="H36" s="56">
        <v>103500</v>
      </c>
      <c r="I36" s="56">
        <v>84300</v>
      </c>
      <c r="J36" s="56">
        <v>41500</v>
      </c>
      <c r="K36" s="56">
        <v>48100</v>
      </c>
      <c r="L36" s="56">
        <v>25300</v>
      </c>
      <c r="M36" s="56">
        <v>54700</v>
      </c>
      <c r="N36" s="56">
        <v>82400</v>
      </c>
      <c r="P36" s="56">
        <f>SUM($C36:$E36)</f>
        <v>245200.17332580651</v>
      </c>
      <c r="Q36" s="56">
        <f>SUM($F36:$H36)</f>
        <v>231000</v>
      </c>
      <c r="R36" s="56">
        <f>SUM($I36:$K36)</f>
        <v>173900</v>
      </c>
      <c r="S36" s="56">
        <f>SUM($L36:$N36)</f>
        <v>162400</v>
      </c>
      <c r="U36" s="56">
        <f>SUM($P36:$S36)</f>
        <v>812500.17332580651</v>
      </c>
    </row>
    <row r="37" spans="1:21" s="62" customFormat="1" ht="15" customHeight="1" x14ac:dyDescent="0.2">
      <c r="A37" s="105"/>
      <c r="B37" s="54" t="s">
        <v>59</v>
      </c>
      <c r="C37" s="56">
        <v>49526.829555650431</v>
      </c>
      <c r="D37" s="56">
        <v>42900</v>
      </c>
      <c r="E37" s="56">
        <v>30900</v>
      </c>
      <c r="F37" s="56">
        <v>17600</v>
      </c>
      <c r="G37" s="56">
        <v>33200</v>
      </c>
      <c r="H37" s="56">
        <v>40700</v>
      </c>
      <c r="I37" s="56">
        <v>21200</v>
      </c>
      <c r="J37" s="56">
        <v>16400</v>
      </c>
      <c r="K37" s="56">
        <v>42200</v>
      </c>
      <c r="L37" s="56">
        <v>23400</v>
      </c>
      <c r="M37" s="56">
        <v>16600</v>
      </c>
      <c r="N37" s="56">
        <v>37500</v>
      </c>
      <c r="P37" s="56">
        <f t="shared" si="19"/>
        <v>123326.82955565043</v>
      </c>
      <c r="Q37" s="56">
        <f t="shared" si="20"/>
        <v>91500</v>
      </c>
      <c r="R37" s="56">
        <f t="shared" si="21"/>
        <v>79800</v>
      </c>
      <c r="S37" s="56">
        <f t="shared" si="22"/>
        <v>77500</v>
      </c>
      <c r="U37" s="56">
        <f t="shared" si="23"/>
        <v>372126.82955565042</v>
      </c>
    </row>
    <row r="38" spans="1:21" s="50" customFormat="1" ht="15" customHeight="1" thickBot="1" x14ac:dyDescent="0.25">
      <c r="A38" s="106"/>
      <c r="B38" s="50" t="s">
        <v>61</v>
      </c>
      <c r="C38" s="44">
        <v>30567.780593599342</v>
      </c>
      <c r="D38" s="44">
        <v>10551.867322345681</v>
      </c>
      <c r="E38" s="44">
        <v>75929.931865951381</v>
      </c>
      <c r="F38" s="44">
        <v>32308.294791099655</v>
      </c>
      <c r="G38" s="44">
        <v>70599.607136106672</v>
      </c>
      <c r="H38" s="44">
        <v>89310.134759235079</v>
      </c>
      <c r="I38" s="44">
        <v>18275.399073753342</v>
      </c>
      <c r="J38" s="44">
        <v>50910.040276884312</v>
      </c>
      <c r="K38" s="44">
        <v>22735.46670484791</v>
      </c>
      <c r="L38" s="44">
        <v>31329.25555500573</v>
      </c>
      <c r="M38" s="44">
        <v>12945.074343908618</v>
      </c>
      <c r="N38" s="44">
        <v>46232.408371102203</v>
      </c>
      <c r="P38" s="44">
        <f t="shared" si="19"/>
        <v>117049.57978189641</v>
      </c>
      <c r="Q38" s="44">
        <f t="shared" si="20"/>
        <v>192218.0366864414</v>
      </c>
      <c r="R38" s="44">
        <f t="shared" si="21"/>
        <v>91920.906055485568</v>
      </c>
      <c r="S38" s="44">
        <f t="shared" si="22"/>
        <v>90506.738270016562</v>
      </c>
      <c r="U38" s="44">
        <f t="shared" si="23"/>
        <v>491695.26079383999</v>
      </c>
    </row>
    <row r="39" spans="1:21" s="50" customFormat="1" ht="15" customHeight="1" x14ac:dyDescent="0.2">
      <c r="A39" s="104"/>
      <c r="B39" s="69" t="s">
        <v>78</v>
      </c>
      <c r="C39" s="70">
        <f t="shared" ref="C39:N39" si="24">C32+C35+C38</f>
        <v>218348.14747511983</v>
      </c>
      <c r="D39" s="70">
        <f t="shared" si="24"/>
        <v>254954.24215132699</v>
      </c>
      <c r="E39" s="70">
        <f t="shared" si="24"/>
        <v>437458.11221924791</v>
      </c>
      <c r="F39" s="70">
        <f t="shared" si="24"/>
        <v>276465.02805914549</v>
      </c>
      <c r="G39" s="70">
        <f t="shared" si="24"/>
        <v>276230.74251661834</v>
      </c>
      <c r="H39" s="70">
        <f t="shared" si="24"/>
        <v>465765.80607784062</v>
      </c>
      <c r="I39" s="70">
        <f t="shared" si="24"/>
        <v>268325.62919490208</v>
      </c>
      <c r="J39" s="70">
        <f t="shared" si="24"/>
        <v>273995.1211543883</v>
      </c>
      <c r="K39" s="70">
        <f t="shared" si="24"/>
        <v>448937.9259094008</v>
      </c>
      <c r="L39" s="70">
        <f t="shared" si="24"/>
        <v>244038.7354477662</v>
      </c>
      <c r="M39" s="70">
        <f t="shared" si="24"/>
        <v>340927.89728213841</v>
      </c>
      <c r="N39" s="70">
        <f t="shared" si="24"/>
        <v>374932.36059528653</v>
      </c>
      <c r="P39" s="70">
        <f t="shared" si="19"/>
        <v>910760.50184569473</v>
      </c>
      <c r="Q39" s="70">
        <f t="shared" si="20"/>
        <v>1018461.5766536045</v>
      </c>
      <c r="R39" s="70">
        <f t="shared" si="21"/>
        <v>991258.67625869124</v>
      </c>
      <c r="S39" s="70">
        <f t="shared" si="22"/>
        <v>959898.99332519108</v>
      </c>
      <c r="U39" s="70">
        <f t="shared" si="23"/>
        <v>3880379.7480831817</v>
      </c>
    </row>
    <row r="40" spans="1:21" ht="15" customHeight="1" x14ac:dyDescent="0.2">
      <c r="B40" s="97" t="s">
        <v>161</v>
      </c>
      <c r="C40" s="98">
        <f t="shared" ref="C40:N40" si="25">C33+C36+C38</f>
        <v>149950.69020288397</v>
      </c>
      <c r="D40" s="98">
        <f t="shared" si="25"/>
        <v>169951.86732234567</v>
      </c>
      <c r="E40" s="98">
        <f t="shared" si="25"/>
        <v>273429.9318659514</v>
      </c>
      <c r="F40" s="98">
        <f t="shared" si="25"/>
        <v>284808.29479109967</v>
      </c>
      <c r="G40" s="98">
        <f t="shared" si="25"/>
        <v>207299.60713610667</v>
      </c>
      <c r="H40" s="98">
        <f t="shared" si="25"/>
        <v>266310.13475923508</v>
      </c>
      <c r="I40" s="98">
        <f t="shared" si="25"/>
        <v>189975.39907375333</v>
      </c>
      <c r="J40" s="98">
        <f t="shared" si="25"/>
        <v>330010.04027688433</v>
      </c>
      <c r="K40" s="98">
        <f t="shared" si="25"/>
        <v>220135.4667048479</v>
      </c>
      <c r="L40" s="98">
        <f t="shared" si="25"/>
        <v>168329.25555500574</v>
      </c>
      <c r="M40" s="98">
        <f t="shared" si="25"/>
        <v>290045.07434390864</v>
      </c>
      <c r="N40" s="98">
        <f t="shared" si="25"/>
        <v>298232.40837110218</v>
      </c>
      <c r="O40" s="50"/>
      <c r="P40" s="98">
        <f t="shared" si="19"/>
        <v>593332.48939118104</v>
      </c>
      <c r="Q40" s="98">
        <f t="shared" si="20"/>
        <v>758418.0366864414</v>
      </c>
      <c r="R40" s="98">
        <f t="shared" si="21"/>
        <v>740120.9060554856</v>
      </c>
      <c r="S40" s="98">
        <f t="shared" si="22"/>
        <v>756606.73827001662</v>
      </c>
      <c r="T40" s="50"/>
      <c r="U40" s="98">
        <f t="shared" si="23"/>
        <v>2848478.1704031248</v>
      </c>
    </row>
    <row r="41" spans="1:21" ht="15" customHeight="1" x14ac:dyDescent="0.2"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P41" s="98"/>
      <c r="Q41" s="98"/>
      <c r="R41" s="98"/>
      <c r="S41" s="98"/>
      <c r="T41" s="50"/>
      <c r="U41" s="98"/>
    </row>
    <row r="42" spans="1:21" ht="15" customHeight="1" x14ac:dyDescent="0.2"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P42" s="98"/>
      <c r="Q42" s="98"/>
      <c r="R42" s="98"/>
      <c r="S42" s="98"/>
      <c r="T42" s="50"/>
      <c r="U42" s="98"/>
    </row>
    <row r="43" spans="1:21" s="110" customFormat="1" ht="15" customHeight="1" x14ac:dyDescent="0.2">
      <c r="A43" s="107"/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P43" s="109"/>
      <c r="Q43" s="109"/>
      <c r="R43" s="109"/>
      <c r="S43" s="109"/>
      <c r="T43" s="111"/>
      <c r="U43" s="109"/>
    </row>
    <row r="44" spans="1:21" ht="15" customHeight="1" x14ac:dyDescent="0.2"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P44" s="53"/>
      <c r="Q44" s="53"/>
      <c r="R44" s="53"/>
      <c r="S44" s="53"/>
      <c r="U44" s="53"/>
    </row>
    <row r="45" spans="1:21" ht="15" customHeight="1" x14ac:dyDescent="0.2">
      <c r="B45" s="100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P45" s="53"/>
      <c r="Q45" s="53"/>
      <c r="R45" s="53"/>
      <c r="S45" s="53"/>
      <c r="U45" s="53"/>
    </row>
    <row r="46" spans="1:21" ht="15" customHeight="1" x14ac:dyDescent="0.2">
      <c r="A46" s="102">
        <v>2021</v>
      </c>
      <c r="B46" s="34" t="s">
        <v>164</v>
      </c>
      <c r="C46" s="96" t="s">
        <v>53</v>
      </c>
      <c r="D46" s="96" t="s">
        <v>53</v>
      </c>
      <c r="E46" s="96" t="s">
        <v>53</v>
      </c>
      <c r="F46" s="96" t="s">
        <v>53</v>
      </c>
      <c r="G46" s="96" t="s">
        <v>53</v>
      </c>
      <c r="H46" s="96" t="s">
        <v>53</v>
      </c>
      <c r="I46" s="96" t="s">
        <v>53</v>
      </c>
      <c r="J46" s="96" t="s">
        <v>53</v>
      </c>
      <c r="K46" s="96" t="s">
        <v>53</v>
      </c>
      <c r="L46" s="96" t="s">
        <v>53</v>
      </c>
      <c r="M46" s="96" t="s">
        <v>53</v>
      </c>
      <c r="N46" s="96" t="s">
        <v>53</v>
      </c>
      <c r="O46" s="21"/>
      <c r="P46" s="96" t="s">
        <v>53</v>
      </c>
      <c r="Q46" s="96" t="s">
        <v>53</v>
      </c>
      <c r="R46" s="96" t="s">
        <v>53</v>
      </c>
      <c r="S46" s="96" t="s">
        <v>53</v>
      </c>
      <c r="T46" s="21"/>
      <c r="U46" s="96" t="s">
        <v>53</v>
      </c>
    </row>
    <row r="47" spans="1:21" ht="15" customHeight="1" x14ac:dyDescent="0.2">
      <c r="A47" s="103"/>
      <c r="B47" s="38" t="s">
        <v>52</v>
      </c>
      <c r="C47" s="39">
        <v>44197</v>
      </c>
      <c r="D47" s="39">
        <f>EOMONTH(C47,0)+1</f>
        <v>44228</v>
      </c>
      <c r="E47" s="39">
        <f t="shared" ref="E47:N47" si="26">EOMONTH(D47,0)+1</f>
        <v>44256</v>
      </c>
      <c r="F47" s="39">
        <f t="shared" si="26"/>
        <v>44287</v>
      </c>
      <c r="G47" s="39">
        <f t="shared" si="26"/>
        <v>44317</v>
      </c>
      <c r="H47" s="39">
        <f t="shared" si="26"/>
        <v>44348</v>
      </c>
      <c r="I47" s="39">
        <f t="shared" si="26"/>
        <v>44378</v>
      </c>
      <c r="J47" s="39">
        <f t="shared" si="26"/>
        <v>44409</v>
      </c>
      <c r="K47" s="39">
        <f t="shared" si="26"/>
        <v>44440</v>
      </c>
      <c r="L47" s="39">
        <f t="shared" si="26"/>
        <v>44470</v>
      </c>
      <c r="M47" s="39">
        <f t="shared" si="26"/>
        <v>44501</v>
      </c>
      <c r="N47" s="39">
        <f t="shared" si="26"/>
        <v>44531</v>
      </c>
      <c r="P47" s="39" t="s">
        <v>79</v>
      </c>
      <c r="Q47" s="39" t="s">
        <v>80</v>
      </c>
      <c r="R47" s="39" t="s">
        <v>81</v>
      </c>
      <c r="S47" s="39" t="s">
        <v>82</v>
      </c>
      <c r="U47" s="39" t="s">
        <v>83</v>
      </c>
    </row>
    <row r="48" spans="1:21" s="50" customFormat="1" ht="15" customHeight="1" x14ac:dyDescent="0.2">
      <c r="A48" s="104"/>
      <c r="B48" s="50" t="s">
        <v>57</v>
      </c>
      <c r="C48" s="44">
        <f>SUM(C49:C50)</f>
        <v>66400</v>
      </c>
      <c r="D48" s="44">
        <f t="shared" ref="D48:N48" si="27">SUM(D49:D50)</f>
        <v>121200</v>
      </c>
      <c r="E48" s="44">
        <f t="shared" si="27"/>
        <v>171900</v>
      </c>
      <c r="F48" s="44">
        <f t="shared" si="27"/>
        <v>152700</v>
      </c>
      <c r="G48" s="44">
        <f t="shared" si="27"/>
        <v>111400</v>
      </c>
      <c r="H48" s="44">
        <f t="shared" si="27"/>
        <v>197100</v>
      </c>
      <c r="I48" s="44">
        <f t="shared" si="27"/>
        <v>101800</v>
      </c>
      <c r="J48" s="44">
        <f t="shared" si="27"/>
        <v>129800</v>
      </c>
      <c r="K48" s="44">
        <f t="shared" si="27"/>
        <v>203000</v>
      </c>
      <c r="L48" s="44">
        <f t="shared" si="27"/>
        <v>143600</v>
      </c>
      <c r="M48" s="44">
        <f t="shared" si="27"/>
        <v>147700</v>
      </c>
      <c r="N48" s="44">
        <f t="shared" si="27"/>
        <v>219100</v>
      </c>
      <c r="P48" s="44">
        <f t="shared" ref="P48:P56" si="28">SUM($C48:$E48)</f>
        <v>359500</v>
      </c>
      <c r="Q48" s="44">
        <f t="shared" ref="Q48:Q56" si="29">SUM($F48:$H48)</f>
        <v>461200</v>
      </c>
      <c r="R48" s="44">
        <f t="shared" ref="R48:R56" si="30">SUM($I48:$K48)</f>
        <v>434600</v>
      </c>
      <c r="S48" s="44">
        <f t="shared" ref="S48:S56" si="31">SUM($L48:$N48)</f>
        <v>510400</v>
      </c>
      <c r="U48" s="44">
        <f t="shared" ref="U48:U56" si="32">SUM($P48:$S48)</f>
        <v>1765700</v>
      </c>
    </row>
    <row r="49" spans="1:21" s="50" customFormat="1" ht="15" customHeight="1" x14ac:dyDescent="0.2">
      <c r="A49" s="104"/>
      <c r="B49" s="54" t="s">
        <v>58</v>
      </c>
      <c r="C49" s="56">
        <v>58700</v>
      </c>
      <c r="D49" s="56">
        <v>110000</v>
      </c>
      <c r="E49" s="56">
        <v>132100</v>
      </c>
      <c r="F49" s="56">
        <v>92500</v>
      </c>
      <c r="G49" s="56">
        <v>55100</v>
      </c>
      <c r="H49" s="56">
        <v>166400</v>
      </c>
      <c r="I49" s="56">
        <v>70700</v>
      </c>
      <c r="J49" s="56">
        <v>115800</v>
      </c>
      <c r="K49" s="56">
        <v>153300</v>
      </c>
      <c r="L49" s="56">
        <v>116900</v>
      </c>
      <c r="M49" s="56">
        <v>119400</v>
      </c>
      <c r="N49" s="56">
        <v>196300</v>
      </c>
      <c r="O49" s="62"/>
      <c r="P49" s="56">
        <f>SUM($C49:$E49)</f>
        <v>300800</v>
      </c>
      <c r="Q49" s="56">
        <f>SUM($F49:$H49)</f>
        <v>314000</v>
      </c>
      <c r="R49" s="56">
        <f>SUM($I49:$K49)</f>
        <v>339800</v>
      </c>
      <c r="S49" s="56">
        <f>SUM($L49:$N49)</f>
        <v>432600</v>
      </c>
      <c r="T49" s="62"/>
      <c r="U49" s="56">
        <f>SUM($P49:$S49)</f>
        <v>1387200</v>
      </c>
    </row>
    <row r="50" spans="1:21" s="50" customFormat="1" ht="15" customHeight="1" x14ac:dyDescent="0.2">
      <c r="A50" s="106"/>
      <c r="B50" s="54" t="s">
        <v>59</v>
      </c>
      <c r="C50" s="56">
        <v>7700</v>
      </c>
      <c r="D50" s="56">
        <v>11200</v>
      </c>
      <c r="E50" s="56">
        <v>39800</v>
      </c>
      <c r="F50" s="56">
        <v>60200</v>
      </c>
      <c r="G50" s="56">
        <v>56300</v>
      </c>
      <c r="H50" s="56">
        <v>30700</v>
      </c>
      <c r="I50" s="56">
        <v>31100</v>
      </c>
      <c r="J50" s="56">
        <v>14000</v>
      </c>
      <c r="K50" s="56">
        <v>49700</v>
      </c>
      <c r="L50" s="56">
        <v>26700</v>
      </c>
      <c r="M50" s="56">
        <v>28300</v>
      </c>
      <c r="N50" s="56">
        <v>22800</v>
      </c>
      <c r="O50" s="62"/>
      <c r="P50" s="56">
        <f t="shared" si="28"/>
        <v>58700</v>
      </c>
      <c r="Q50" s="56">
        <f t="shared" si="29"/>
        <v>147200</v>
      </c>
      <c r="R50" s="56">
        <f t="shared" si="30"/>
        <v>94800</v>
      </c>
      <c r="S50" s="56">
        <f t="shared" si="31"/>
        <v>77800</v>
      </c>
      <c r="T50" s="62"/>
      <c r="U50" s="56">
        <f t="shared" si="32"/>
        <v>378500</v>
      </c>
    </row>
    <row r="51" spans="1:21" s="50" customFormat="1" ht="15" customHeight="1" x14ac:dyDescent="0.2">
      <c r="A51" s="104"/>
      <c r="B51" s="50" t="s">
        <v>60</v>
      </c>
      <c r="C51" s="44">
        <f>SUM(C52:C53)</f>
        <v>57300</v>
      </c>
      <c r="D51" s="44">
        <f t="shared" ref="D51:N51" si="33">SUM(D52:D53)</f>
        <v>23000</v>
      </c>
      <c r="E51" s="44">
        <f t="shared" si="33"/>
        <v>118500</v>
      </c>
      <c r="F51" s="44">
        <f t="shared" si="33"/>
        <v>76400</v>
      </c>
      <c r="G51" s="44">
        <f t="shared" si="33"/>
        <v>94800</v>
      </c>
      <c r="H51" s="44">
        <f t="shared" si="33"/>
        <v>102000</v>
      </c>
      <c r="I51" s="44">
        <f t="shared" si="33"/>
        <v>52900</v>
      </c>
      <c r="J51" s="44">
        <f t="shared" si="33"/>
        <v>61500</v>
      </c>
      <c r="K51" s="44">
        <f t="shared" si="33"/>
        <v>93900</v>
      </c>
      <c r="L51" s="44">
        <f t="shared" si="33"/>
        <v>69400</v>
      </c>
      <c r="M51" s="44">
        <f t="shared" si="33"/>
        <v>91100</v>
      </c>
      <c r="N51" s="44">
        <f t="shared" si="33"/>
        <v>94800</v>
      </c>
      <c r="P51" s="44">
        <f t="shared" si="28"/>
        <v>198800</v>
      </c>
      <c r="Q51" s="44">
        <f t="shared" si="29"/>
        <v>273200</v>
      </c>
      <c r="R51" s="44">
        <f t="shared" si="30"/>
        <v>208300</v>
      </c>
      <c r="S51" s="44">
        <f t="shared" si="31"/>
        <v>255300</v>
      </c>
      <c r="U51" s="44">
        <f t="shared" si="32"/>
        <v>935600</v>
      </c>
    </row>
    <row r="52" spans="1:21" s="50" customFormat="1" ht="15" customHeight="1" x14ac:dyDescent="0.2">
      <c r="A52" s="104"/>
      <c r="B52" s="54" t="s">
        <v>58</v>
      </c>
      <c r="C52" s="56">
        <v>36700</v>
      </c>
      <c r="D52" s="56">
        <v>23000</v>
      </c>
      <c r="E52" s="56">
        <v>83800</v>
      </c>
      <c r="F52" s="56">
        <v>64900</v>
      </c>
      <c r="G52" s="56">
        <v>83400</v>
      </c>
      <c r="H52" s="56">
        <v>65500</v>
      </c>
      <c r="I52" s="56">
        <v>35500</v>
      </c>
      <c r="J52" s="56">
        <v>45100</v>
      </c>
      <c r="K52" s="56">
        <v>68100</v>
      </c>
      <c r="L52" s="56">
        <v>58300</v>
      </c>
      <c r="M52" s="56">
        <v>77400</v>
      </c>
      <c r="N52" s="56">
        <v>58200</v>
      </c>
      <c r="O52" s="62"/>
      <c r="P52" s="56">
        <f>SUM($C52:$E52)</f>
        <v>143500</v>
      </c>
      <c r="Q52" s="56">
        <f>SUM($F52:$H52)</f>
        <v>213800</v>
      </c>
      <c r="R52" s="56">
        <f>SUM($I52:$K52)</f>
        <v>148700</v>
      </c>
      <c r="S52" s="56">
        <f>SUM($L52:$N52)</f>
        <v>193900</v>
      </c>
      <c r="T52" s="62"/>
      <c r="U52" s="56">
        <f>SUM($P52:$S52)</f>
        <v>699900</v>
      </c>
    </row>
    <row r="53" spans="1:21" s="50" customFormat="1" ht="15" customHeight="1" x14ac:dyDescent="0.2">
      <c r="A53" s="104"/>
      <c r="B53" s="54" t="s">
        <v>59</v>
      </c>
      <c r="C53" s="56">
        <v>20600</v>
      </c>
      <c r="D53" s="56">
        <v>0</v>
      </c>
      <c r="E53" s="56">
        <v>34700</v>
      </c>
      <c r="F53" s="56">
        <v>11500</v>
      </c>
      <c r="G53" s="56">
        <v>11400</v>
      </c>
      <c r="H53" s="56">
        <v>36500</v>
      </c>
      <c r="I53" s="56">
        <v>17400</v>
      </c>
      <c r="J53" s="56">
        <v>16400</v>
      </c>
      <c r="K53" s="56">
        <v>25800</v>
      </c>
      <c r="L53" s="56">
        <v>11100</v>
      </c>
      <c r="M53" s="56">
        <v>13700</v>
      </c>
      <c r="N53" s="56">
        <v>36600</v>
      </c>
      <c r="O53" s="62"/>
      <c r="P53" s="56">
        <f t="shared" si="28"/>
        <v>55300</v>
      </c>
      <c r="Q53" s="56">
        <f t="shared" si="29"/>
        <v>59400</v>
      </c>
      <c r="R53" s="56">
        <f t="shared" si="30"/>
        <v>59600</v>
      </c>
      <c r="S53" s="56">
        <f t="shared" si="31"/>
        <v>61400</v>
      </c>
      <c r="T53" s="62"/>
      <c r="U53" s="56">
        <f t="shared" si="32"/>
        <v>235700</v>
      </c>
    </row>
    <row r="54" spans="1:21" s="50" customFormat="1" ht="15" customHeight="1" thickBot="1" x14ac:dyDescent="0.25">
      <c r="A54" s="104"/>
      <c r="B54" s="50" t="s">
        <v>61</v>
      </c>
      <c r="C54" s="44">
        <v>16500</v>
      </c>
      <c r="D54" s="44">
        <v>14800</v>
      </c>
      <c r="E54" s="44">
        <v>43300</v>
      </c>
      <c r="F54" s="44">
        <v>30400</v>
      </c>
      <c r="G54" s="44">
        <v>36700</v>
      </c>
      <c r="H54" s="44">
        <v>57200</v>
      </c>
      <c r="I54" s="44">
        <v>46000</v>
      </c>
      <c r="J54" s="44">
        <v>58700</v>
      </c>
      <c r="K54" s="44">
        <v>28900</v>
      </c>
      <c r="L54" s="44">
        <v>51800</v>
      </c>
      <c r="M54" s="44">
        <v>27300</v>
      </c>
      <c r="N54" s="44">
        <v>61500</v>
      </c>
      <c r="P54" s="44">
        <f t="shared" si="28"/>
        <v>74600</v>
      </c>
      <c r="Q54" s="44">
        <f t="shared" si="29"/>
        <v>124300</v>
      </c>
      <c r="R54" s="44">
        <f t="shared" si="30"/>
        <v>133600</v>
      </c>
      <c r="S54" s="44">
        <f t="shared" si="31"/>
        <v>140600</v>
      </c>
      <c r="U54" s="44">
        <f t="shared" si="32"/>
        <v>473100</v>
      </c>
    </row>
    <row r="55" spans="1:21" s="50" customFormat="1" ht="15" customHeight="1" x14ac:dyDescent="0.2">
      <c r="A55" s="104"/>
      <c r="B55" s="69" t="s">
        <v>78</v>
      </c>
      <c r="C55" s="70">
        <f>C48+C51+C54</f>
        <v>140200</v>
      </c>
      <c r="D55" s="70">
        <f t="shared" ref="D55:N55" si="34">D48+D51+D54</f>
        <v>159000</v>
      </c>
      <c r="E55" s="70">
        <f t="shared" si="34"/>
        <v>333700</v>
      </c>
      <c r="F55" s="70">
        <f t="shared" si="34"/>
        <v>259500</v>
      </c>
      <c r="G55" s="70">
        <f t="shared" si="34"/>
        <v>242900</v>
      </c>
      <c r="H55" s="70">
        <f t="shared" si="34"/>
        <v>356300</v>
      </c>
      <c r="I55" s="70">
        <f t="shared" si="34"/>
        <v>200700</v>
      </c>
      <c r="J55" s="70">
        <f t="shared" si="34"/>
        <v>250000</v>
      </c>
      <c r="K55" s="70">
        <f t="shared" si="34"/>
        <v>325800</v>
      </c>
      <c r="L55" s="70">
        <f t="shared" si="34"/>
        <v>264800</v>
      </c>
      <c r="M55" s="70">
        <f t="shared" si="34"/>
        <v>266100</v>
      </c>
      <c r="N55" s="70">
        <f t="shared" si="34"/>
        <v>375400</v>
      </c>
      <c r="P55" s="70">
        <f t="shared" si="28"/>
        <v>632900</v>
      </c>
      <c r="Q55" s="70">
        <f t="shared" si="29"/>
        <v>858700</v>
      </c>
      <c r="R55" s="70">
        <f t="shared" si="30"/>
        <v>776500</v>
      </c>
      <c r="S55" s="70">
        <f t="shared" si="31"/>
        <v>906300</v>
      </c>
      <c r="U55" s="70">
        <f t="shared" si="32"/>
        <v>3174400</v>
      </c>
    </row>
    <row r="56" spans="1:21" s="50" customFormat="1" ht="15" customHeight="1" x14ac:dyDescent="0.2">
      <c r="A56" s="104"/>
      <c r="B56" s="97" t="s">
        <v>161</v>
      </c>
      <c r="C56" s="98">
        <f>C49+C52+C54</f>
        <v>111900</v>
      </c>
      <c r="D56" s="98">
        <f t="shared" ref="D56:N56" si="35">D49+D52+D54</f>
        <v>147800</v>
      </c>
      <c r="E56" s="98">
        <f t="shared" si="35"/>
        <v>259200</v>
      </c>
      <c r="F56" s="98">
        <f t="shared" si="35"/>
        <v>187800</v>
      </c>
      <c r="G56" s="98">
        <f t="shared" si="35"/>
        <v>175200</v>
      </c>
      <c r="H56" s="98">
        <f t="shared" si="35"/>
        <v>289100</v>
      </c>
      <c r="I56" s="98">
        <f t="shared" si="35"/>
        <v>152200</v>
      </c>
      <c r="J56" s="98">
        <f t="shared" si="35"/>
        <v>219600</v>
      </c>
      <c r="K56" s="98">
        <f t="shared" si="35"/>
        <v>250300</v>
      </c>
      <c r="L56" s="98">
        <f t="shared" si="35"/>
        <v>227000</v>
      </c>
      <c r="M56" s="98">
        <f t="shared" si="35"/>
        <v>224100</v>
      </c>
      <c r="N56" s="98">
        <f t="shared" si="35"/>
        <v>316000</v>
      </c>
      <c r="P56" s="98">
        <f t="shared" si="28"/>
        <v>518900</v>
      </c>
      <c r="Q56" s="98">
        <f t="shared" si="29"/>
        <v>652100</v>
      </c>
      <c r="R56" s="98">
        <f t="shared" si="30"/>
        <v>622100</v>
      </c>
      <c r="S56" s="98">
        <f t="shared" si="31"/>
        <v>767100</v>
      </c>
      <c r="U56" s="98">
        <f t="shared" si="32"/>
        <v>2560200</v>
      </c>
    </row>
    <row r="57" spans="1:21" s="50" customFormat="1" ht="15" customHeight="1" x14ac:dyDescent="0.2">
      <c r="A57" s="104"/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98"/>
      <c r="Q57" s="98"/>
      <c r="R57" s="98"/>
      <c r="S57" s="98"/>
      <c r="U57" s="98"/>
    </row>
    <row r="58" spans="1:21" ht="15" customHeight="1" x14ac:dyDescent="0.2">
      <c r="A58" s="102">
        <v>2021</v>
      </c>
      <c r="B58" s="34" t="s">
        <v>165</v>
      </c>
      <c r="C58" s="96" t="s">
        <v>54</v>
      </c>
      <c r="D58" s="96" t="s">
        <v>54</v>
      </c>
      <c r="E58" s="96" t="s">
        <v>54</v>
      </c>
      <c r="F58" s="96" t="s">
        <v>54</v>
      </c>
      <c r="G58" s="96" t="s">
        <v>54</v>
      </c>
      <c r="H58" s="96" t="s">
        <v>54</v>
      </c>
      <c r="I58" s="96" t="s">
        <v>54</v>
      </c>
      <c r="J58" s="96" t="s">
        <v>54</v>
      </c>
      <c r="K58" s="96" t="s">
        <v>54</v>
      </c>
      <c r="L58" s="96" t="s">
        <v>54</v>
      </c>
      <c r="M58" s="96" t="s">
        <v>54</v>
      </c>
      <c r="N58" s="96" t="s">
        <v>54</v>
      </c>
      <c r="O58" s="21"/>
      <c r="P58" s="96" t="s">
        <v>54</v>
      </c>
      <c r="Q58" s="96" t="s">
        <v>54</v>
      </c>
      <c r="R58" s="96" t="s">
        <v>54</v>
      </c>
      <c r="S58" s="96" t="s">
        <v>54</v>
      </c>
      <c r="T58" s="21"/>
      <c r="U58" s="96" t="s">
        <v>54</v>
      </c>
    </row>
    <row r="59" spans="1:21" ht="15" customHeight="1" x14ac:dyDescent="0.2">
      <c r="A59" s="103"/>
      <c r="B59" s="38" t="s">
        <v>52</v>
      </c>
      <c r="C59" s="39">
        <v>44197</v>
      </c>
      <c r="D59" s="39">
        <f t="shared" ref="D59:N59" si="36">EOMONTH(C59,0)+1</f>
        <v>44228</v>
      </c>
      <c r="E59" s="39">
        <f t="shared" si="36"/>
        <v>44256</v>
      </c>
      <c r="F59" s="39">
        <f t="shared" si="36"/>
        <v>44287</v>
      </c>
      <c r="G59" s="39">
        <f t="shared" si="36"/>
        <v>44317</v>
      </c>
      <c r="H59" s="39">
        <f t="shared" si="36"/>
        <v>44348</v>
      </c>
      <c r="I59" s="39">
        <f t="shared" si="36"/>
        <v>44378</v>
      </c>
      <c r="J59" s="39">
        <f t="shared" si="36"/>
        <v>44409</v>
      </c>
      <c r="K59" s="39">
        <f t="shared" si="36"/>
        <v>44440</v>
      </c>
      <c r="L59" s="39">
        <f t="shared" si="36"/>
        <v>44470</v>
      </c>
      <c r="M59" s="39">
        <f t="shared" si="36"/>
        <v>44501</v>
      </c>
      <c r="N59" s="39">
        <f t="shared" si="36"/>
        <v>44531</v>
      </c>
      <c r="P59" s="39" t="s">
        <v>79</v>
      </c>
      <c r="Q59" s="39" t="s">
        <v>80</v>
      </c>
      <c r="R59" s="39" t="s">
        <v>81</v>
      </c>
      <c r="S59" s="39" t="s">
        <v>82</v>
      </c>
      <c r="U59" s="39" t="s">
        <v>83</v>
      </c>
    </row>
    <row r="60" spans="1:21" s="50" customFormat="1" ht="15" customHeight="1" x14ac:dyDescent="0.2">
      <c r="A60" s="104"/>
      <c r="B60" s="50" t="s">
        <v>57</v>
      </c>
      <c r="C60" s="44">
        <f>SUM(C61:C62)</f>
        <v>173020.30813124109</v>
      </c>
      <c r="D60" s="44">
        <f t="shared" ref="D60:N60" si="37">SUM(D61:D62)</f>
        <v>227969.57735849058</v>
      </c>
      <c r="E60" s="44">
        <f t="shared" si="37"/>
        <v>131304.40095894516</v>
      </c>
      <c r="F60" s="44">
        <f t="shared" si="37"/>
        <v>174603.47630057804</v>
      </c>
      <c r="G60" s="44">
        <f t="shared" si="37"/>
        <v>131845.95883079458</v>
      </c>
      <c r="H60" s="44">
        <f t="shared" si="37"/>
        <v>140033.93516699411</v>
      </c>
      <c r="I60" s="44">
        <f t="shared" si="37"/>
        <v>145894.56601893375</v>
      </c>
      <c r="J60" s="44">
        <f t="shared" si="37"/>
        <v>124699.89840000001</v>
      </c>
      <c r="K60" s="44">
        <f t="shared" si="37"/>
        <v>229859.18047882133</v>
      </c>
      <c r="L60" s="44">
        <f t="shared" si="37"/>
        <v>174019.55589123868</v>
      </c>
      <c r="M60" s="44">
        <f t="shared" si="37"/>
        <v>155772.71251409245</v>
      </c>
      <c r="N60" s="44">
        <f t="shared" si="37"/>
        <v>199725.35002663828</v>
      </c>
      <c r="P60" s="44">
        <f>SUM($C60:$E60)</f>
        <v>532294.28644867684</v>
      </c>
      <c r="Q60" s="44">
        <f>SUM($F60:$H60)</f>
        <v>446483.37029836676</v>
      </c>
      <c r="R60" s="44">
        <f>SUM($I60:$K60)</f>
        <v>500453.64489775506</v>
      </c>
      <c r="S60" s="44">
        <f>SUM($L60:$N60)</f>
        <v>529517.61843196943</v>
      </c>
      <c r="U60" s="44">
        <f>SUM($P60:$S60)</f>
        <v>2008748.9200767679</v>
      </c>
    </row>
    <row r="61" spans="1:21" s="50" customFormat="1" ht="15" customHeight="1" x14ac:dyDescent="0.2">
      <c r="A61" s="104"/>
      <c r="B61" s="54" t="s">
        <v>58</v>
      </c>
      <c r="C61" s="56">
        <v>152956.20613409416</v>
      </c>
      <c r="D61" s="56">
        <v>206903.08176100629</v>
      </c>
      <c r="E61" s="56">
        <v>100903.498351813</v>
      </c>
      <c r="F61" s="56">
        <v>105768.31406551061</v>
      </c>
      <c r="G61" s="56">
        <v>65212.857554549206</v>
      </c>
      <c r="H61" s="56">
        <v>118222.45972495088</v>
      </c>
      <c r="I61" s="56">
        <v>101323.63278525163</v>
      </c>
      <c r="J61" s="56">
        <v>111249.98640000001</v>
      </c>
      <c r="K61" s="56">
        <v>173583.31215469612</v>
      </c>
      <c r="L61" s="56">
        <v>141663.55211480364</v>
      </c>
      <c r="M61" s="56">
        <v>125925.9436302142</v>
      </c>
      <c r="N61" s="56">
        <v>178941.51624933406</v>
      </c>
      <c r="O61" s="62"/>
      <c r="P61" s="56">
        <f>SUM($C61:$E61)</f>
        <v>460762.78624691343</v>
      </c>
      <c r="Q61" s="56">
        <f>SUM($F61:$H61)</f>
        <v>289203.63134501071</v>
      </c>
      <c r="R61" s="56">
        <f>SUM($I61:$K61)</f>
        <v>386156.93133994774</v>
      </c>
      <c r="S61" s="56">
        <f>SUM($L61:$N61)</f>
        <v>446531.01199435187</v>
      </c>
      <c r="T61" s="62"/>
      <c r="U61" s="56">
        <f>SUM($P61:$S61)</f>
        <v>1582654.3609262237</v>
      </c>
    </row>
    <row r="62" spans="1:21" s="50" customFormat="1" ht="15" customHeight="1" x14ac:dyDescent="0.2">
      <c r="A62" s="104"/>
      <c r="B62" s="54" t="s">
        <v>59</v>
      </c>
      <c r="C62" s="56">
        <v>20064.101997146932</v>
      </c>
      <c r="D62" s="56">
        <v>21066.495597484278</v>
      </c>
      <c r="E62" s="56">
        <v>30400.902607132157</v>
      </c>
      <c r="F62" s="56">
        <v>68835.162235067444</v>
      </c>
      <c r="G62" s="56">
        <v>66633.101276245376</v>
      </c>
      <c r="H62" s="56">
        <v>21811.475442043222</v>
      </c>
      <c r="I62" s="56">
        <v>44570.933233682117</v>
      </c>
      <c r="J62" s="56">
        <v>13449.912</v>
      </c>
      <c r="K62" s="56">
        <v>56275.868324125229</v>
      </c>
      <c r="L62" s="56">
        <v>32356.003776435045</v>
      </c>
      <c r="M62" s="56">
        <v>29846.768883878241</v>
      </c>
      <c r="N62" s="56">
        <v>20783.833777304211</v>
      </c>
      <c r="O62" s="62"/>
      <c r="P62" s="56">
        <f t="shared" ref="P62:P68" si="38">SUM($C62:$E62)</f>
        <v>71531.500201763367</v>
      </c>
      <c r="Q62" s="56">
        <f t="shared" ref="Q62:Q68" si="39">SUM($F62:$H62)</f>
        <v>157279.73895335605</v>
      </c>
      <c r="R62" s="56">
        <f t="shared" ref="R62:R68" si="40">SUM($I62:$K62)</f>
        <v>114296.71355780735</v>
      </c>
      <c r="S62" s="56">
        <f t="shared" ref="S62:S68" si="41">SUM($L62:$N62)</f>
        <v>82986.606437617505</v>
      </c>
      <c r="T62" s="62"/>
      <c r="U62" s="56">
        <f t="shared" ref="U62:U68" si="42">SUM($P62:$S62)</f>
        <v>426094.55915054429</v>
      </c>
    </row>
    <row r="63" spans="1:21" s="50" customFormat="1" ht="15" customHeight="1" x14ac:dyDescent="0.2">
      <c r="A63" s="104"/>
      <c r="B63" s="50" t="s">
        <v>60</v>
      </c>
      <c r="C63" s="44">
        <f>SUM(C64:C65)</f>
        <v>123152.62094094235</v>
      </c>
      <c r="D63" s="44">
        <f t="shared" ref="D63:N63" si="43">SUM(D64:D65)</f>
        <v>47597.353957517502</v>
      </c>
      <c r="E63" s="44">
        <f t="shared" si="43"/>
        <v>80669.985057341924</v>
      </c>
      <c r="F63" s="44">
        <f t="shared" si="43"/>
        <v>92054.632714312756</v>
      </c>
      <c r="G63" s="44">
        <f t="shared" si="43"/>
        <v>76837.159724822253</v>
      </c>
      <c r="H63" s="44">
        <f t="shared" si="43"/>
        <v>69851.80293862868</v>
      </c>
      <c r="I63" s="44">
        <f t="shared" si="43"/>
        <v>61049.1741026487</v>
      </c>
      <c r="J63" s="44">
        <f t="shared" si="43"/>
        <v>55358.831006399996</v>
      </c>
      <c r="K63" s="44">
        <f t="shared" si="43"/>
        <v>104400.53912511151</v>
      </c>
      <c r="L63" s="44">
        <f t="shared" si="43"/>
        <v>86168.055811374492</v>
      </c>
      <c r="M63" s="44">
        <f t="shared" si="43"/>
        <v>96607.326230867431</v>
      </c>
      <c r="N63" s="44">
        <f t="shared" si="43"/>
        <v>78676.765004063142</v>
      </c>
      <c r="P63" s="44">
        <f t="shared" si="38"/>
        <v>251419.95995580178</v>
      </c>
      <c r="Q63" s="44">
        <f t="shared" si="39"/>
        <v>238743.5953777637</v>
      </c>
      <c r="R63" s="44">
        <f t="shared" si="40"/>
        <v>220808.54423416022</v>
      </c>
      <c r="S63" s="44">
        <f t="shared" si="41"/>
        <v>261452.14704630506</v>
      </c>
      <c r="U63" s="44">
        <f t="shared" si="42"/>
        <v>972424.2466140308</v>
      </c>
    </row>
    <row r="64" spans="1:21" s="50" customFormat="1" ht="15" customHeight="1" x14ac:dyDescent="0.2">
      <c r="A64" s="104"/>
      <c r="B64" s="54" t="s">
        <v>58</v>
      </c>
      <c r="C64" s="56">
        <v>78877.856693413341</v>
      </c>
      <c r="D64" s="56">
        <v>47597.353957517502</v>
      </c>
      <c r="E64" s="56">
        <v>57047.635002575975</v>
      </c>
      <c r="F64" s="56">
        <v>78198.241664383488</v>
      </c>
      <c r="G64" s="56">
        <v>67597.24811234363</v>
      </c>
      <c r="H64" s="56">
        <v>44855.814632158617</v>
      </c>
      <c r="I64" s="56">
        <v>40968.727422382399</v>
      </c>
      <c r="J64" s="56">
        <v>40596.476071359997</v>
      </c>
      <c r="K64" s="56">
        <v>75715.40696933007</v>
      </c>
      <c r="L64" s="56">
        <v>72386.13334010278</v>
      </c>
      <c r="M64" s="56">
        <v>82079.111418980669</v>
      </c>
      <c r="N64" s="56">
        <v>48301.558261988139</v>
      </c>
      <c r="O64" s="62"/>
      <c r="P64" s="56">
        <f>SUM($C64:$E64)</f>
        <v>183522.84565350681</v>
      </c>
      <c r="Q64" s="56">
        <f>SUM($F64:$H64)</f>
        <v>190651.30440888571</v>
      </c>
      <c r="R64" s="56">
        <f>SUM($I64:$K64)</f>
        <v>157280.61046307246</v>
      </c>
      <c r="S64" s="56">
        <f>SUM($L64:$N64)</f>
        <v>202766.80302107157</v>
      </c>
      <c r="T64" s="62"/>
      <c r="U64" s="56">
        <f>SUM($P64:$S64)</f>
        <v>734221.56354653661</v>
      </c>
    </row>
    <row r="65" spans="1:21" s="50" customFormat="1" ht="15" customHeight="1" x14ac:dyDescent="0.2">
      <c r="A65" s="104"/>
      <c r="B65" s="54" t="s">
        <v>59</v>
      </c>
      <c r="C65" s="56">
        <v>44274.764247529012</v>
      </c>
      <c r="D65" s="56">
        <v>0</v>
      </c>
      <c r="E65" s="56">
        <v>23622.350054765946</v>
      </c>
      <c r="F65" s="56">
        <v>13856.391049929276</v>
      </c>
      <c r="G65" s="56">
        <v>9239.9116124786251</v>
      </c>
      <c r="H65" s="56">
        <v>24995.988306470066</v>
      </c>
      <c r="I65" s="56">
        <v>20080.446680266305</v>
      </c>
      <c r="J65" s="56">
        <v>14762.354935040001</v>
      </c>
      <c r="K65" s="56">
        <v>28685.132155781437</v>
      </c>
      <c r="L65" s="56">
        <v>13781.922471271713</v>
      </c>
      <c r="M65" s="56">
        <v>14528.214811886761</v>
      </c>
      <c r="N65" s="56">
        <v>30375.20674207501</v>
      </c>
      <c r="O65" s="62"/>
      <c r="P65" s="56">
        <f t="shared" si="38"/>
        <v>67897.114302294955</v>
      </c>
      <c r="Q65" s="56">
        <f t="shared" si="39"/>
        <v>48092.290968877962</v>
      </c>
      <c r="R65" s="56">
        <f t="shared" si="40"/>
        <v>63527.933771087744</v>
      </c>
      <c r="S65" s="56">
        <f t="shared" si="41"/>
        <v>58685.344025233484</v>
      </c>
      <c r="T65" s="62"/>
      <c r="U65" s="56">
        <f t="shared" si="42"/>
        <v>238202.68306749413</v>
      </c>
    </row>
    <row r="66" spans="1:21" s="50" customFormat="1" ht="15" customHeight="1" thickBot="1" x14ac:dyDescent="0.25">
      <c r="A66" s="104"/>
      <c r="B66" s="50" t="s">
        <v>61</v>
      </c>
      <c r="C66" s="44">
        <v>39079.92389223272</v>
      </c>
      <c r="D66" s="44">
        <v>28964.710587905152</v>
      </c>
      <c r="E66" s="44">
        <v>32244.730939482262</v>
      </c>
      <c r="F66" s="44">
        <v>37639.195815231913</v>
      </c>
      <c r="G66" s="44">
        <v>35754.490535163182</v>
      </c>
      <c r="H66" s="44">
        <v>40900.927924899304</v>
      </c>
      <c r="I66" s="44">
        <v>59347.962359704994</v>
      </c>
      <c r="J66" s="44">
        <v>51923.843264622723</v>
      </c>
      <c r="K66" s="44">
        <v>34263.506435094103</v>
      </c>
      <c r="L66" s="44">
        <v>60946.497304363154</v>
      </c>
      <c r="M66" s="44">
        <v>32144.445914082691</v>
      </c>
      <c r="N66" s="44">
        <v>54486.987411795781</v>
      </c>
      <c r="P66" s="44">
        <f t="shared" si="38"/>
        <v>100289.36541962014</v>
      </c>
      <c r="Q66" s="44">
        <f t="shared" si="39"/>
        <v>114294.61427529439</v>
      </c>
      <c r="R66" s="44">
        <f t="shared" si="40"/>
        <v>145535.31205942182</v>
      </c>
      <c r="S66" s="44">
        <f t="shared" si="41"/>
        <v>147577.93063024164</v>
      </c>
      <c r="U66" s="44">
        <f t="shared" si="42"/>
        <v>507697.22238457797</v>
      </c>
    </row>
    <row r="67" spans="1:21" s="50" customFormat="1" ht="15" customHeight="1" x14ac:dyDescent="0.2">
      <c r="A67" s="104"/>
      <c r="B67" s="69" t="s">
        <v>78</v>
      </c>
      <c r="C67" s="70">
        <f t="shared" ref="C67:N67" si="44">C60+C63+C66</f>
        <v>335252.85296441615</v>
      </c>
      <c r="D67" s="70">
        <f t="shared" si="44"/>
        <v>304531.64190391323</v>
      </c>
      <c r="E67" s="70">
        <f t="shared" si="44"/>
        <v>244219.11695576934</v>
      </c>
      <c r="F67" s="70">
        <f t="shared" si="44"/>
        <v>304297.30483012274</v>
      </c>
      <c r="G67" s="70">
        <f t="shared" si="44"/>
        <v>244437.60909078</v>
      </c>
      <c r="H67" s="70">
        <f t="shared" si="44"/>
        <v>250786.66603052209</v>
      </c>
      <c r="I67" s="70">
        <f t="shared" si="44"/>
        <v>266291.70248128747</v>
      </c>
      <c r="J67" s="70">
        <f t="shared" si="44"/>
        <v>231982.57267102273</v>
      </c>
      <c r="K67" s="70">
        <f t="shared" si="44"/>
        <v>368523.22603902692</v>
      </c>
      <c r="L67" s="70">
        <f t="shared" si="44"/>
        <v>321134.10900697636</v>
      </c>
      <c r="M67" s="70">
        <f t="shared" si="44"/>
        <v>284524.48465904256</v>
      </c>
      <c r="N67" s="70">
        <f t="shared" si="44"/>
        <v>332889.10244249715</v>
      </c>
      <c r="P67" s="70">
        <f t="shared" si="38"/>
        <v>884003.61182409874</v>
      </c>
      <c r="Q67" s="70">
        <f t="shared" si="39"/>
        <v>799521.57995142485</v>
      </c>
      <c r="R67" s="70">
        <f t="shared" si="40"/>
        <v>866797.50119133713</v>
      </c>
      <c r="S67" s="70">
        <f t="shared" si="41"/>
        <v>938547.69610851607</v>
      </c>
      <c r="U67" s="70">
        <f t="shared" si="42"/>
        <v>3488870.389075377</v>
      </c>
    </row>
    <row r="68" spans="1:21" s="50" customFormat="1" ht="15" customHeight="1" x14ac:dyDescent="0.2">
      <c r="A68" s="104"/>
      <c r="B68" s="97" t="s">
        <v>161</v>
      </c>
      <c r="C68" s="98">
        <f t="shared" ref="C68:N68" si="45">C61+C64+C66</f>
        <v>270913.98671974021</v>
      </c>
      <c r="D68" s="98">
        <f t="shared" si="45"/>
        <v>283465.14630642894</v>
      </c>
      <c r="E68" s="98">
        <f t="shared" si="45"/>
        <v>190195.86429387124</v>
      </c>
      <c r="F68" s="98">
        <f t="shared" si="45"/>
        <v>221605.751545126</v>
      </c>
      <c r="G68" s="98">
        <f t="shared" si="45"/>
        <v>168564.59620205601</v>
      </c>
      <c r="H68" s="98">
        <f t="shared" si="45"/>
        <v>203979.2022820088</v>
      </c>
      <c r="I68" s="98">
        <f t="shared" si="45"/>
        <v>201640.322567339</v>
      </c>
      <c r="J68" s="98">
        <f t="shared" si="45"/>
        <v>203770.30573598272</v>
      </c>
      <c r="K68" s="98">
        <f t="shared" si="45"/>
        <v>283562.2255591203</v>
      </c>
      <c r="L68" s="98">
        <f t="shared" si="45"/>
        <v>274996.18275926961</v>
      </c>
      <c r="M68" s="98">
        <f t="shared" si="45"/>
        <v>240149.50096327756</v>
      </c>
      <c r="N68" s="98">
        <f t="shared" si="45"/>
        <v>281730.06192311796</v>
      </c>
      <c r="P68" s="98">
        <f t="shared" si="38"/>
        <v>744574.99732004036</v>
      </c>
      <c r="Q68" s="98">
        <f t="shared" si="39"/>
        <v>594149.55002919084</v>
      </c>
      <c r="R68" s="98">
        <f t="shared" si="40"/>
        <v>688972.85386244208</v>
      </c>
      <c r="S68" s="98">
        <f t="shared" si="41"/>
        <v>796875.7456456651</v>
      </c>
      <c r="U68" s="98">
        <f t="shared" si="42"/>
        <v>2824573.1468573385</v>
      </c>
    </row>
    <row r="69" spans="1:21" s="50" customFormat="1" ht="15" customHeight="1" x14ac:dyDescent="0.2">
      <c r="A69" s="104"/>
      <c r="B69" s="97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P69" s="98"/>
      <c r="Q69" s="98"/>
      <c r="R69" s="98"/>
      <c r="S69" s="98"/>
      <c r="U69" s="98"/>
    </row>
    <row r="71" spans="1:21" ht="15" customHeight="1" x14ac:dyDescent="0.2">
      <c r="A71" s="102">
        <v>2021</v>
      </c>
      <c r="B71" s="112" t="s">
        <v>166</v>
      </c>
      <c r="C71" s="96" t="s">
        <v>53</v>
      </c>
      <c r="D71" s="96" t="s">
        <v>53</v>
      </c>
      <c r="E71" s="96" t="s">
        <v>53</v>
      </c>
      <c r="F71" s="96" t="s">
        <v>53</v>
      </c>
      <c r="G71" s="96" t="s">
        <v>53</v>
      </c>
      <c r="H71" s="96" t="s">
        <v>53</v>
      </c>
      <c r="I71" s="96" t="s">
        <v>53</v>
      </c>
      <c r="J71" s="96" t="s">
        <v>53</v>
      </c>
      <c r="K71" s="96" t="s">
        <v>53</v>
      </c>
      <c r="L71" s="96" t="s">
        <v>53</v>
      </c>
      <c r="M71" s="96" t="s">
        <v>53</v>
      </c>
      <c r="N71" s="96" t="s">
        <v>53</v>
      </c>
      <c r="O71" s="21"/>
      <c r="P71" s="96" t="s">
        <v>53</v>
      </c>
      <c r="Q71" s="96" t="s">
        <v>53</v>
      </c>
      <c r="R71" s="96" t="s">
        <v>53</v>
      </c>
      <c r="S71" s="96" t="s">
        <v>53</v>
      </c>
      <c r="T71" s="21"/>
      <c r="U71" s="96" t="s">
        <v>53</v>
      </c>
    </row>
    <row r="72" spans="1:21" ht="15" customHeight="1" x14ac:dyDescent="0.2">
      <c r="A72" s="103"/>
      <c r="B72" s="38" t="s">
        <v>52</v>
      </c>
      <c r="C72" s="39">
        <v>44197</v>
      </c>
      <c r="D72" s="39">
        <f>EOMONTH(C72,0)+1</f>
        <v>44228</v>
      </c>
      <c r="E72" s="39">
        <f t="shared" ref="E72:N72" si="46">EOMONTH(D72,0)+1</f>
        <v>44256</v>
      </c>
      <c r="F72" s="39">
        <f t="shared" si="46"/>
        <v>44287</v>
      </c>
      <c r="G72" s="39">
        <f t="shared" si="46"/>
        <v>44317</v>
      </c>
      <c r="H72" s="39">
        <f t="shared" si="46"/>
        <v>44348</v>
      </c>
      <c r="I72" s="39">
        <f t="shared" si="46"/>
        <v>44378</v>
      </c>
      <c r="J72" s="39">
        <f t="shared" si="46"/>
        <v>44409</v>
      </c>
      <c r="K72" s="39">
        <f t="shared" si="46"/>
        <v>44440</v>
      </c>
      <c r="L72" s="39">
        <f t="shared" si="46"/>
        <v>44470</v>
      </c>
      <c r="M72" s="39">
        <f t="shared" si="46"/>
        <v>44501</v>
      </c>
      <c r="N72" s="39">
        <f t="shared" si="46"/>
        <v>44531</v>
      </c>
      <c r="P72" s="39" t="s">
        <v>79</v>
      </c>
      <c r="Q72" s="39" t="s">
        <v>80</v>
      </c>
      <c r="R72" s="39" t="s">
        <v>81</v>
      </c>
      <c r="S72" s="39" t="s">
        <v>82</v>
      </c>
      <c r="U72" s="39" t="s">
        <v>83</v>
      </c>
    </row>
    <row r="73" spans="1:21" s="50" customFormat="1" ht="15" customHeight="1" x14ac:dyDescent="0.2">
      <c r="A73" s="104"/>
      <c r="B73" s="50" t="s">
        <v>57</v>
      </c>
      <c r="C73" s="44">
        <f>SUM(C74:C75)</f>
        <v>66400</v>
      </c>
      <c r="D73" s="44">
        <f t="shared" ref="D73:N73" si="47">SUM(D74:D75)</f>
        <v>121200</v>
      </c>
      <c r="E73" s="44">
        <f t="shared" si="47"/>
        <v>171900</v>
      </c>
      <c r="F73" s="44">
        <f t="shared" si="47"/>
        <v>152700</v>
      </c>
      <c r="G73" s="44">
        <f t="shared" si="47"/>
        <v>111400</v>
      </c>
      <c r="H73" s="44">
        <f t="shared" si="47"/>
        <v>197100</v>
      </c>
      <c r="I73" s="44">
        <f t="shared" si="47"/>
        <v>101800</v>
      </c>
      <c r="J73" s="44">
        <f t="shared" si="47"/>
        <v>129800</v>
      </c>
      <c r="K73" s="44">
        <f t="shared" si="47"/>
        <v>203000</v>
      </c>
      <c r="L73" s="44">
        <f t="shared" si="47"/>
        <v>143600</v>
      </c>
      <c r="M73" s="44">
        <f t="shared" si="47"/>
        <v>147700</v>
      </c>
      <c r="N73" s="44">
        <f t="shared" si="47"/>
        <v>219100</v>
      </c>
      <c r="P73" s="44">
        <f t="shared" ref="P73:P81" si="48">SUM($C73:$E73)</f>
        <v>359500</v>
      </c>
      <c r="Q73" s="44">
        <f t="shared" ref="Q73:Q81" si="49">SUM($F73:$H73)</f>
        <v>461200</v>
      </c>
      <c r="R73" s="44">
        <f t="shared" ref="R73:R81" si="50">SUM($I73:$K73)</f>
        <v>434600</v>
      </c>
      <c r="S73" s="44">
        <f t="shared" ref="S73:S81" si="51">SUM($L73:$N73)</f>
        <v>510400</v>
      </c>
      <c r="U73" s="44">
        <f t="shared" ref="U73:U81" si="52">SUM($P73:$S73)</f>
        <v>1765700</v>
      </c>
    </row>
    <row r="74" spans="1:21" s="50" customFormat="1" ht="15" customHeight="1" x14ac:dyDescent="0.2">
      <c r="A74" s="104"/>
      <c r="B74" s="54" t="s">
        <v>58</v>
      </c>
      <c r="C74" s="56">
        <v>58700</v>
      </c>
      <c r="D74" s="56">
        <v>110000</v>
      </c>
      <c r="E74" s="56">
        <v>132100</v>
      </c>
      <c r="F74" s="56">
        <v>92500</v>
      </c>
      <c r="G74" s="56">
        <v>55100</v>
      </c>
      <c r="H74" s="56">
        <v>166400</v>
      </c>
      <c r="I74" s="56">
        <v>70700</v>
      </c>
      <c r="J74" s="56">
        <v>115800</v>
      </c>
      <c r="K74" s="56">
        <v>153300</v>
      </c>
      <c r="L74" s="56">
        <v>116900</v>
      </c>
      <c r="M74" s="56">
        <v>119400</v>
      </c>
      <c r="N74" s="56">
        <v>196300</v>
      </c>
      <c r="O74" s="62"/>
      <c r="P74" s="56">
        <f>SUM($C74:$E74)</f>
        <v>300800</v>
      </c>
      <c r="Q74" s="56">
        <f>SUM($F74:$H74)</f>
        <v>314000</v>
      </c>
      <c r="R74" s="56">
        <f>SUM($I74:$K74)</f>
        <v>339800</v>
      </c>
      <c r="S74" s="56">
        <f>SUM($L74:$N74)</f>
        <v>432600</v>
      </c>
      <c r="T74" s="62"/>
      <c r="U74" s="56">
        <f>SUM($P74:$S74)</f>
        <v>1387200</v>
      </c>
    </row>
    <row r="75" spans="1:21" s="50" customFormat="1" ht="15" customHeight="1" x14ac:dyDescent="0.2">
      <c r="A75" s="104"/>
      <c r="B75" s="54" t="s">
        <v>59</v>
      </c>
      <c r="C75" s="56">
        <v>7700</v>
      </c>
      <c r="D75" s="56">
        <v>11200</v>
      </c>
      <c r="E75" s="56">
        <v>39800</v>
      </c>
      <c r="F75" s="56">
        <v>60200</v>
      </c>
      <c r="G75" s="56">
        <v>56300</v>
      </c>
      <c r="H75" s="56">
        <v>30700</v>
      </c>
      <c r="I75" s="56">
        <v>31100</v>
      </c>
      <c r="J75" s="56">
        <v>14000</v>
      </c>
      <c r="K75" s="56">
        <v>49700</v>
      </c>
      <c r="L75" s="56">
        <v>26700</v>
      </c>
      <c r="M75" s="56">
        <v>28300</v>
      </c>
      <c r="N75" s="56">
        <v>22800</v>
      </c>
      <c r="O75" s="62"/>
      <c r="P75" s="56">
        <f t="shared" si="48"/>
        <v>58700</v>
      </c>
      <c r="Q75" s="56">
        <f t="shared" si="49"/>
        <v>147200</v>
      </c>
      <c r="R75" s="56">
        <f t="shared" si="50"/>
        <v>94800</v>
      </c>
      <c r="S75" s="56">
        <f t="shared" si="51"/>
        <v>77800</v>
      </c>
      <c r="T75" s="62"/>
      <c r="U75" s="56">
        <f t="shared" si="52"/>
        <v>378500</v>
      </c>
    </row>
    <row r="76" spans="1:21" s="50" customFormat="1" ht="15" customHeight="1" x14ac:dyDescent="0.2">
      <c r="A76" s="104"/>
      <c r="B76" s="50" t="s">
        <v>60</v>
      </c>
      <c r="C76" s="44">
        <f>SUM(C77:C78)</f>
        <v>57300</v>
      </c>
      <c r="D76" s="44">
        <f t="shared" ref="D76:N76" si="53">SUM(D77:D78)</f>
        <v>23000</v>
      </c>
      <c r="E76" s="44">
        <f t="shared" si="53"/>
        <v>118500</v>
      </c>
      <c r="F76" s="44">
        <f t="shared" si="53"/>
        <v>76400</v>
      </c>
      <c r="G76" s="44">
        <f t="shared" si="53"/>
        <v>94800</v>
      </c>
      <c r="H76" s="44">
        <f t="shared" si="53"/>
        <v>102000</v>
      </c>
      <c r="I76" s="44">
        <f t="shared" si="53"/>
        <v>52900</v>
      </c>
      <c r="J76" s="44">
        <f t="shared" si="53"/>
        <v>61500</v>
      </c>
      <c r="K76" s="44">
        <f t="shared" si="53"/>
        <v>93900</v>
      </c>
      <c r="L76" s="44">
        <f t="shared" si="53"/>
        <v>69400</v>
      </c>
      <c r="M76" s="44">
        <f t="shared" si="53"/>
        <v>91100</v>
      </c>
      <c r="N76" s="44">
        <f t="shared" si="53"/>
        <v>94800</v>
      </c>
      <c r="P76" s="44">
        <f t="shared" si="48"/>
        <v>198800</v>
      </c>
      <c r="Q76" s="44">
        <f t="shared" si="49"/>
        <v>273200</v>
      </c>
      <c r="R76" s="44">
        <f t="shared" si="50"/>
        <v>208300</v>
      </c>
      <c r="S76" s="44">
        <f t="shared" si="51"/>
        <v>255300</v>
      </c>
      <c r="U76" s="44">
        <f t="shared" si="52"/>
        <v>935600</v>
      </c>
    </row>
    <row r="77" spans="1:21" s="50" customFormat="1" ht="15" customHeight="1" x14ac:dyDescent="0.2">
      <c r="A77" s="104"/>
      <c r="B77" s="54" t="s">
        <v>58</v>
      </c>
      <c r="C77" s="56">
        <v>36700</v>
      </c>
      <c r="D77" s="56">
        <v>23000</v>
      </c>
      <c r="E77" s="56">
        <v>83800</v>
      </c>
      <c r="F77" s="56">
        <v>64900</v>
      </c>
      <c r="G77" s="56">
        <v>83400</v>
      </c>
      <c r="H77" s="56">
        <v>65500</v>
      </c>
      <c r="I77" s="56">
        <v>35500</v>
      </c>
      <c r="J77" s="56">
        <v>45100</v>
      </c>
      <c r="K77" s="56">
        <v>68100</v>
      </c>
      <c r="L77" s="56">
        <v>58300</v>
      </c>
      <c r="M77" s="56">
        <v>77400</v>
      </c>
      <c r="N77" s="56">
        <v>58200</v>
      </c>
      <c r="O77" s="62"/>
      <c r="P77" s="56">
        <f>SUM($C77:$E77)</f>
        <v>143500</v>
      </c>
      <c r="Q77" s="56">
        <f>SUM($F77:$H77)</f>
        <v>213800</v>
      </c>
      <c r="R77" s="56">
        <f>SUM($I77:$K77)</f>
        <v>148700</v>
      </c>
      <c r="S77" s="56">
        <f>SUM($L77:$N77)</f>
        <v>193900</v>
      </c>
      <c r="T77" s="62"/>
      <c r="U77" s="56">
        <f>SUM($P77:$S77)</f>
        <v>699900</v>
      </c>
    </row>
    <row r="78" spans="1:21" s="50" customFormat="1" ht="15" customHeight="1" x14ac:dyDescent="0.2">
      <c r="A78" s="104"/>
      <c r="B78" s="54" t="s">
        <v>59</v>
      </c>
      <c r="C78" s="56">
        <v>20600</v>
      </c>
      <c r="D78" s="56">
        <v>0</v>
      </c>
      <c r="E78" s="56">
        <v>34700</v>
      </c>
      <c r="F78" s="56">
        <v>11500</v>
      </c>
      <c r="G78" s="56">
        <v>11400</v>
      </c>
      <c r="H78" s="56">
        <v>36500</v>
      </c>
      <c r="I78" s="56">
        <v>17400</v>
      </c>
      <c r="J78" s="56">
        <v>16400</v>
      </c>
      <c r="K78" s="56">
        <v>25800</v>
      </c>
      <c r="L78" s="56">
        <v>11100</v>
      </c>
      <c r="M78" s="56">
        <v>13700</v>
      </c>
      <c r="N78" s="56">
        <v>36600</v>
      </c>
      <c r="O78" s="62"/>
      <c r="P78" s="56">
        <f t="shared" si="48"/>
        <v>55300</v>
      </c>
      <c r="Q78" s="56">
        <f t="shared" si="49"/>
        <v>59400</v>
      </c>
      <c r="R78" s="56">
        <f t="shared" si="50"/>
        <v>59600</v>
      </c>
      <c r="S78" s="56">
        <f t="shared" si="51"/>
        <v>61400</v>
      </c>
      <c r="T78" s="62"/>
      <c r="U78" s="56">
        <f t="shared" si="52"/>
        <v>235700</v>
      </c>
    </row>
    <row r="79" spans="1:21" s="50" customFormat="1" ht="15" customHeight="1" thickBot="1" x14ac:dyDescent="0.25">
      <c r="A79" s="104"/>
      <c r="B79" s="50" t="s">
        <v>61</v>
      </c>
      <c r="C79" s="44">
        <v>16500</v>
      </c>
      <c r="D79" s="44">
        <v>14800</v>
      </c>
      <c r="E79" s="44">
        <v>43300</v>
      </c>
      <c r="F79" s="44">
        <v>30400</v>
      </c>
      <c r="G79" s="44">
        <v>36700</v>
      </c>
      <c r="H79" s="44">
        <v>57200</v>
      </c>
      <c r="I79" s="44">
        <v>46000</v>
      </c>
      <c r="J79" s="44">
        <v>58700</v>
      </c>
      <c r="K79" s="44">
        <v>28900</v>
      </c>
      <c r="L79" s="44">
        <v>51800</v>
      </c>
      <c r="M79" s="44">
        <v>27300</v>
      </c>
      <c r="N79" s="44">
        <v>61500</v>
      </c>
      <c r="P79" s="44">
        <f t="shared" si="48"/>
        <v>74600</v>
      </c>
      <c r="Q79" s="44">
        <f t="shared" si="49"/>
        <v>124300</v>
      </c>
      <c r="R79" s="44">
        <f t="shared" si="50"/>
        <v>133600</v>
      </c>
      <c r="S79" s="44">
        <f t="shared" si="51"/>
        <v>140600</v>
      </c>
      <c r="U79" s="44">
        <f t="shared" si="52"/>
        <v>473100</v>
      </c>
    </row>
    <row r="80" spans="1:21" s="50" customFormat="1" ht="15" customHeight="1" x14ac:dyDescent="0.2">
      <c r="A80" s="104"/>
      <c r="B80" s="69" t="s">
        <v>78</v>
      </c>
      <c r="C80" s="70">
        <f t="shared" ref="C80:N80" si="54">C73+C76+C79</f>
        <v>140200</v>
      </c>
      <c r="D80" s="70">
        <f t="shared" si="54"/>
        <v>159000</v>
      </c>
      <c r="E80" s="70">
        <f t="shared" si="54"/>
        <v>333700</v>
      </c>
      <c r="F80" s="70">
        <f t="shared" si="54"/>
        <v>259500</v>
      </c>
      <c r="G80" s="70">
        <f t="shared" si="54"/>
        <v>242900</v>
      </c>
      <c r="H80" s="70">
        <f t="shared" si="54"/>
        <v>356300</v>
      </c>
      <c r="I80" s="70">
        <f t="shared" si="54"/>
        <v>200700</v>
      </c>
      <c r="J80" s="70">
        <f t="shared" si="54"/>
        <v>250000</v>
      </c>
      <c r="K80" s="70">
        <f t="shared" si="54"/>
        <v>325800</v>
      </c>
      <c r="L80" s="70">
        <f t="shared" si="54"/>
        <v>264800</v>
      </c>
      <c r="M80" s="70">
        <f t="shared" si="54"/>
        <v>266100</v>
      </c>
      <c r="N80" s="70">
        <f t="shared" si="54"/>
        <v>375400</v>
      </c>
      <c r="P80" s="70">
        <f t="shared" si="48"/>
        <v>632900</v>
      </c>
      <c r="Q80" s="70">
        <f t="shared" si="49"/>
        <v>858700</v>
      </c>
      <c r="R80" s="70">
        <f t="shared" si="50"/>
        <v>776500</v>
      </c>
      <c r="S80" s="70">
        <f t="shared" si="51"/>
        <v>906300</v>
      </c>
      <c r="U80" s="70">
        <f t="shared" si="52"/>
        <v>3174400</v>
      </c>
    </row>
    <row r="81" spans="1:21" s="50" customFormat="1" ht="15" customHeight="1" x14ac:dyDescent="0.2">
      <c r="A81" s="104"/>
      <c r="B81" s="97" t="s">
        <v>161</v>
      </c>
      <c r="C81" s="98">
        <f t="shared" ref="C81:N81" si="55">C74+C77+C79</f>
        <v>111900</v>
      </c>
      <c r="D81" s="98">
        <f t="shared" si="55"/>
        <v>147800</v>
      </c>
      <c r="E81" s="98">
        <f t="shared" si="55"/>
        <v>259200</v>
      </c>
      <c r="F81" s="98">
        <f t="shared" si="55"/>
        <v>187800</v>
      </c>
      <c r="G81" s="98">
        <f t="shared" si="55"/>
        <v>175200</v>
      </c>
      <c r="H81" s="98">
        <f t="shared" si="55"/>
        <v>289100</v>
      </c>
      <c r="I81" s="98">
        <f t="shared" si="55"/>
        <v>152200</v>
      </c>
      <c r="J81" s="98">
        <f t="shared" si="55"/>
        <v>219600</v>
      </c>
      <c r="K81" s="98">
        <f t="shared" si="55"/>
        <v>250300</v>
      </c>
      <c r="L81" s="98">
        <f t="shared" si="55"/>
        <v>227000</v>
      </c>
      <c r="M81" s="98">
        <f t="shared" si="55"/>
        <v>224100</v>
      </c>
      <c r="N81" s="98">
        <f t="shared" si="55"/>
        <v>316000</v>
      </c>
      <c r="P81" s="98">
        <f t="shared" si="48"/>
        <v>518900</v>
      </c>
      <c r="Q81" s="98">
        <f t="shared" si="49"/>
        <v>652100</v>
      </c>
      <c r="R81" s="98">
        <f t="shared" si="50"/>
        <v>622100</v>
      </c>
      <c r="S81" s="98">
        <f t="shared" si="51"/>
        <v>767100</v>
      </c>
      <c r="U81" s="98">
        <f t="shared" si="52"/>
        <v>2560200</v>
      </c>
    </row>
    <row r="82" spans="1:21" s="50" customFormat="1" ht="15" customHeight="1" x14ac:dyDescent="0.2">
      <c r="A82" s="104"/>
      <c r="B82" s="97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P82" s="98"/>
      <c r="Q82" s="98"/>
      <c r="R82" s="98"/>
      <c r="S82" s="98"/>
      <c r="U82" s="98"/>
    </row>
    <row r="83" spans="1:21" s="50" customFormat="1" ht="15" customHeight="1" x14ac:dyDescent="0.2">
      <c r="A83" s="104"/>
      <c r="B83" s="97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P83" s="98"/>
      <c r="Q83" s="98"/>
      <c r="R83" s="98"/>
      <c r="S83" s="98"/>
      <c r="U83" s="98"/>
    </row>
    <row r="84" spans="1:21" s="110" customFormat="1" ht="15" customHeight="1" x14ac:dyDescent="0.2">
      <c r="A84" s="107"/>
      <c r="B84" s="108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P84" s="109"/>
      <c r="Q84" s="109"/>
      <c r="R84" s="109"/>
      <c r="S84" s="109"/>
      <c r="T84" s="111"/>
      <c r="U84" s="109"/>
    </row>
    <row r="85" spans="1:21" s="50" customFormat="1" ht="15" customHeight="1" x14ac:dyDescent="0.2">
      <c r="A85" s="104"/>
      <c r="B85" s="97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P85" s="98"/>
      <c r="Q85" s="98"/>
      <c r="R85" s="98"/>
      <c r="S85" s="98"/>
      <c r="U85" s="98"/>
    </row>
    <row r="86" spans="1:21" s="50" customFormat="1" ht="15" customHeight="1" x14ac:dyDescent="0.2">
      <c r="A86" s="104"/>
      <c r="B86" s="97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P86" s="98"/>
      <c r="Q86" s="98"/>
      <c r="R86" s="98"/>
      <c r="S86" s="99"/>
      <c r="U86" s="99"/>
    </row>
    <row r="87" spans="1:21" ht="15" customHeight="1" x14ac:dyDescent="0.2">
      <c r="A87" s="102">
        <v>2020</v>
      </c>
      <c r="B87" s="112" t="s">
        <v>167</v>
      </c>
      <c r="C87" s="96" t="s">
        <v>53</v>
      </c>
      <c r="D87" s="96" t="s">
        <v>53</v>
      </c>
      <c r="E87" s="96" t="s">
        <v>53</v>
      </c>
      <c r="F87" s="96" t="s">
        <v>53</v>
      </c>
      <c r="G87" s="96" t="s">
        <v>53</v>
      </c>
      <c r="H87" s="96" t="s">
        <v>53</v>
      </c>
      <c r="I87" s="96" t="s">
        <v>53</v>
      </c>
      <c r="J87" s="96" t="s">
        <v>53</v>
      </c>
      <c r="K87" s="96" t="s">
        <v>53</v>
      </c>
      <c r="L87" s="96" t="s">
        <v>53</v>
      </c>
      <c r="M87" s="96" t="s">
        <v>53</v>
      </c>
      <c r="N87" s="96" t="s">
        <v>53</v>
      </c>
      <c r="O87" s="21"/>
      <c r="P87" s="96" t="s">
        <v>53</v>
      </c>
      <c r="Q87" s="96" t="s">
        <v>53</v>
      </c>
      <c r="R87" s="96" t="s">
        <v>53</v>
      </c>
      <c r="S87" s="96" t="s">
        <v>53</v>
      </c>
      <c r="T87" s="21"/>
      <c r="U87" s="96" t="s">
        <v>53</v>
      </c>
    </row>
    <row r="88" spans="1:21" ht="15" customHeight="1" x14ac:dyDescent="0.2">
      <c r="A88" s="103"/>
      <c r="B88" s="38" t="s">
        <v>52</v>
      </c>
      <c r="C88" s="39">
        <v>43831</v>
      </c>
      <c r="D88" s="39">
        <f t="shared" ref="D88:N88" si="56">EOMONTH(C88,0)+1</f>
        <v>43862</v>
      </c>
      <c r="E88" s="39">
        <f t="shared" si="56"/>
        <v>43891</v>
      </c>
      <c r="F88" s="39">
        <f t="shared" si="56"/>
        <v>43922</v>
      </c>
      <c r="G88" s="39">
        <f t="shared" si="56"/>
        <v>43952</v>
      </c>
      <c r="H88" s="39">
        <f t="shared" si="56"/>
        <v>43983</v>
      </c>
      <c r="I88" s="39">
        <f t="shared" si="56"/>
        <v>44013</v>
      </c>
      <c r="J88" s="39">
        <f t="shared" si="56"/>
        <v>44044</v>
      </c>
      <c r="K88" s="39">
        <f t="shared" si="56"/>
        <v>44075</v>
      </c>
      <c r="L88" s="39">
        <f t="shared" si="56"/>
        <v>44105</v>
      </c>
      <c r="M88" s="39">
        <f t="shared" si="56"/>
        <v>44136</v>
      </c>
      <c r="N88" s="39">
        <f t="shared" si="56"/>
        <v>44166</v>
      </c>
      <c r="P88" s="39" t="s">
        <v>84</v>
      </c>
      <c r="Q88" s="39" t="s">
        <v>85</v>
      </c>
      <c r="R88" s="39" t="s">
        <v>86</v>
      </c>
      <c r="S88" s="39" t="s">
        <v>87</v>
      </c>
      <c r="U88" s="39" t="s">
        <v>88</v>
      </c>
    </row>
    <row r="89" spans="1:21" s="50" customFormat="1" ht="15" customHeight="1" x14ac:dyDescent="0.2">
      <c r="A89" s="104"/>
      <c r="B89" s="50" t="s">
        <v>57</v>
      </c>
      <c r="C89" s="44">
        <f>SUM(C90:C91)</f>
        <v>58500</v>
      </c>
      <c r="D89" s="44">
        <f t="shared" ref="D89:N89" si="57">SUM(D90:D91)</f>
        <v>106800</v>
      </c>
      <c r="E89" s="44">
        <f t="shared" si="57"/>
        <v>151700</v>
      </c>
      <c r="F89" s="44">
        <f t="shared" si="57"/>
        <v>134700</v>
      </c>
      <c r="G89" s="44">
        <f t="shared" si="57"/>
        <v>98200</v>
      </c>
      <c r="H89" s="44">
        <f t="shared" si="57"/>
        <v>173800</v>
      </c>
      <c r="I89" s="44">
        <f t="shared" si="57"/>
        <v>89800</v>
      </c>
      <c r="J89" s="44">
        <f t="shared" si="57"/>
        <v>114500</v>
      </c>
      <c r="K89" s="44">
        <f t="shared" si="57"/>
        <v>179100</v>
      </c>
      <c r="L89" s="44">
        <f t="shared" si="57"/>
        <v>126600</v>
      </c>
      <c r="M89" s="44">
        <f t="shared" si="57"/>
        <v>130200</v>
      </c>
      <c r="N89" s="44">
        <f t="shared" si="57"/>
        <v>193300</v>
      </c>
      <c r="P89" s="44">
        <f t="shared" ref="P89:P97" si="58">SUM($C89:$E89)</f>
        <v>317000</v>
      </c>
      <c r="Q89" s="44">
        <f t="shared" ref="Q89:Q97" si="59">SUM($F89:$H89)</f>
        <v>406700</v>
      </c>
      <c r="R89" s="44">
        <f t="shared" ref="R89:R97" si="60">SUM($I89:$K89)</f>
        <v>383400</v>
      </c>
      <c r="S89" s="44">
        <f t="shared" ref="S89:S97" si="61">SUM($L89:$N89)</f>
        <v>450100</v>
      </c>
      <c r="U89" s="44">
        <f t="shared" ref="U89:U97" si="62">SUM($P89:$S89)</f>
        <v>1557200</v>
      </c>
    </row>
    <row r="90" spans="1:21" s="50" customFormat="1" ht="15" customHeight="1" x14ac:dyDescent="0.2">
      <c r="A90" s="104"/>
      <c r="B90" s="54" t="s">
        <v>58</v>
      </c>
      <c r="C90" s="56">
        <v>51800</v>
      </c>
      <c r="D90" s="56">
        <v>97000</v>
      </c>
      <c r="E90" s="56">
        <v>116600</v>
      </c>
      <c r="F90" s="56">
        <v>81600</v>
      </c>
      <c r="G90" s="56">
        <v>48600</v>
      </c>
      <c r="H90" s="56">
        <v>146800</v>
      </c>
      <c r="I90" s="56">
        <v>62400</v>
      </c>
      <c r="J90" s="56">
        <v>102200</v>
      </c>
      <c r="K90" s="56">
        <v>135300</v>
      </c>
      <c r="L90" s="56">
        <v>103100</v>
      </c>
      <c r="M90" s="56">
        <v>105300</v>
      </c>
      <c r="N90" s="56">
        <v>173200</v>
      </c>
      <c r="O90" s="62"/>
      <c r="P90" s="56">
        <f>SUM($C90:$E90)</f>
        <v>265400</v>
      </c>
      <c r="Q90" s="56">
        <f>SUM($F90:$H90)</f>
        <v>277000</v>
      </c>
      <c r="R90" s="56">
        <f>SUM($I90:$K90)</f>
        <v>299900</v>
      </c>
      <c r="S90" s="56">
        <f>SUM($L90:$N90)</f>
        <v>381600</v>
      </c>
      <c r="T90" s="62"/>
      <c r="U90" s="56">
        <f>SUM($P90:$S90)</f>
        <v>1223900</v>
      </c>
    </row>
    <row r="91" spans="1:21" s="50" customFormat="1" ht="15" customHeight="1" x14ac:dyDescent="0.2">
      <c r="A91" s="104"/>
      <c r="B91" s="54" t="s">
        <v>59</v>
      </c>
      <c r="C91" s="56">
        <v>6700</v>
      </c>
      <c r="D91" s="56">
        <v>9800</v>
      </c>
      <c r="E91" s="56">
        <v>35100</v>
      </c>
      <c r="F91" s="56">
        <v>53100</v>
      </c>
      <c r="G91" s="56">
        <v>49600</v>
      </c>
      <c r="H91" s="56">
        <v>27000</v>
      </c>
      <c r="I91" s="56">
        <v>27400</v>
      </c>
      <c r="J91" s="56">
        <v>12300</v>
      </c>
      <c r="K91" s="56">
        <v>43800</v>
      </c>
      <c r="L91" s="56">
        <v>23500</v>
      </c>
      <c r="M91" s="56">
        <v>24900</v>
      </c>
      <c r="N91" s="56">
        <v>20100</v>
      </c>
      <c r="O91" s="62"/>
      <c r="P91" s="56">
        <f t="shared" si="58"/>
        <v>51600</v>
      </c>
      <c r="Q91" s="56">
        <f t="shared" si="59"/>
        <v>129700</v>
      </c>
      <c r="R91" s="56">
        <f t="shared" si="60"/>
        <v>83500</v>
      </c>
      <c r="S91" s="56">
        <f t="shared" si="61"/>
        <v>68500</v>
      </c>
      <c r="T91" s="62"/>
      <c r="U91" s="56">
        <f t="shared" si="62"/>
        <v>333300</v>
      </c>
    </row>
    <row r="92" spans="1:21" s="50" customFormat="1" ht="15" customHeight="1" x14ac:dyDescent="0.2">
      <c r="A92" s="104"/>
      <c r="B92" s="50" t="s">
        <v>60</v>
      </c>
      <c r="C92" s="44">
        <f>SUM(C93:C94)</f>
        <v>46000</v>
      </c>
      <c r="D92" s="44">
        <f t="shared" ref="D92:N92" si="63">SUM(D93:D94)</f>
        <v>18500</v>
      </c>
      <c r="E92" s="44">
        <f t="shared" si="63"/>
        <v>95300</v>
      </c>
      <c r="F92" s="44">
        <f t="shared" si="63"/>
        <v>61400</v>
      </c>
      <c r="G92" s="44">
        <f t="shared" si="63"/>
        <v>76200</v>
      </c>
      <c r="H92" s="44">
        <f t="shared" si="63"/>
        <v>82000</v>
      </c>
      <c r="I92" s="44">
        <f t="shared" si="63"/>
        <v>42500</v>
      </c>
      <c r="J92" s="44">
        <f t="shared" si="63"/>
        <v>49500</v>
      </c>
      <c r="K92" s="44">
        <f t="shared" si="63"/>
        <v>75500</v>
      </c>
      <c r="L92" s="44">
        <f t="shared" si="63"/>
        <v>55800</v>
      </c>
      <c r="M92" s="44">
        <f t="shared" si="63"/>
        <v>73300</v>
      </c>
      <c r="N92" s="44">
        <f t="shared" si="63"/>
        <v>76200</v>
      </c>
      <c r="P92" s="44">
        <f>SUM($C92:$E92)</f>
        <v>159800</v>
      </c>
      <c r="Q92" s="44">
        <f>SUM($F92:$H92)</f>
        <v>219600</v>
      </c>
      <c r="R92" s="44">
        <f>SUM($I92:$K92)</f>
        <v>167500</v>
      </c>
      <c r="S92" s="44">
        <f>SUM($L92:$N92)</f>
        <v>205300</v>
      </c>
      <c r="U92" s="44">
        <f>SUM($P92:$S92)</f>
        <v>752200</v>
      </c>
    </row>
    <row r="93" spans="1:21" s="50" customFormat="1" ht="15" customHeight="1" x14ac:dyDescent="0.2">
      <c r="A93" s="104"/>
      <c r="B93" s="54" t="s">
        <v>58</v>
      </c>
      <c r="C93" s="56">
        <v>29500</v>
      </c>
      <c r="D93" s="56">
        <v>18500</v>
      </c>
      <c r="E93" s="56">
        <v>67400</v>
      </c>
      <c r="F93" s="56">
        <v>52200</v>
      </c>
      <c r="G93" s="56">
        <v>67100</v>
      </c>
      <c r="H93" s="56">
        <v>52700</v>
      </c>
      <c r="I93" s="56">
        <v>28500</v>
      </c>
      <c r="J93" s="56">
        <v>36300</v>
      </c>
      <c r="K93" s="56">
        <v>54800</v>
      </c>
      <c r="L93" s="56">
        <v>46900</v>
      </c>
      <c r="M93" s="56">
        <v>62300</v>
      </c>
      <c r="N93" s="56">
        <v>46800</v>
      </c>
      <c r="O93" s="62"/>
      <c r="P93" s="56">
        <f>SUM($C93:$E93)</f>
        <v>115400</v>
      </c>
      <c r="Q93" s="56">
        <f>SUM($F93:$H93)</f>
        <v>172000</v>
      </c>
      <c r="R93" s="56">
        <f>SUM($I93:$K93)</f>
        <v>119600</v>
      </c>
      <c r="S93" s="56">
        <f>SUM($L93:$N93)</f>
        <v>156000</v>
      </c>
      <c r="T93" s="62"/>
      <c r="U93" s="56">
        <f>SUM($P93:$S93)</f>
        <v>563000</v>
      </c>
    </row>
    <row r="94" spans="1:21" s="50" customFormat="1" ht="15" customHeight="1" x14ac:dyDescent="0.2">
      <c r="A94" s="104"/>
      <c r="B94" s="54" t="s">
        <v>59</v>
      </c>
      <c r="C94" s="56">
        <v>16500</v>
      </c>
      <c r="D94" s="56">
        <v>0</v>
      </c>
      <c r="E94" s="56">
        <v>27900</v>
      </c>
      <c r="F94" s="56">
        <v>9200</v>
      </c>
      <c r="G94" s="56">
        <v>9100</v>
      </c>
      <c r="H94" s="56">
        <v>29300</v>
      </c>
      <c r="I94" s="56">
        <v>14000</v>
      </c>
      <c r="J94" s="56">
        <v>13200</v>
      </c>
      <c r="K94" s="56">
        <v>20700</v>
      </c>
      <c r="L94" s="56">
        <v>8900</v>
      </c>
      <c r="M94" s="56">
        <v>11000</v>
      </c>
      <c r="N94" s="56">
        <v>29400</v>
      </c>
      <c r="O94" s="62"/>
      <c r="P94" s="56">
        <f t="shared" si="58"/>
        <v>44400</v>
      </c>
      <c r="Q94" s="56">
        <f t="shared" si="59"/>
        <v>47600</v>
      </c>
      <c r="R94" s="56">
        <f t="shared" si="60"/>
        <v>47900</v>
      </c>
      <c r="S94" s="56">
        <f t="shared" si="61"/>
        <v>49300</v>
      </c>
      <c r="T94" s="62"/>
      <c r="U94" s="56">
        <f t="shared" si="62"/>
        <v>189200</v>
      </c>
    </row>
    <row r="95" spans="1:21" s="50" customFormat="1" ht="15" customHeight="1" thickBot="1" x14ac:dyDescent="0.25">
      <c r="A95" s="104"/>
      <c r="B95" s="50" t="s">
        <v>61</v>
      </c>
      <c r="C95" s="44">
        <v>14700</v>
      </c>
      <c r="D95" s="44">
        <v>13200</v>
      </c>
      <c r="E95" s="44">
        <v>38700</v>
      </c>
      <c r="F95" s="44">
        <v>27100</v>
      </c>
      <c r="G95" s="44">
        <v>32800</v>
      </c>
      <c r="H95" s="44">
        <v>51100</v>
      </c>
      <c r="I95" s="44">
        <v>41100</v>
      </c>
      <c r="J95" s="44">
        <v>52500</v>
      </c>
      <c r="K95" s="44">
        <v>25800</v>
      </c>
      <c r="L95" s="44">
        <v>46300</v>
      </c>
      <c r="M95" s="44">
        <v>24400</v>
      </c>
      <c r="N95" s="44">
        <v>55000</v>
      </c>
      <c r="P95" s="44">
        <f t="shared" si="58"/>
        <v>66600</v>
      </c>
      <c r="Q95" s="44">
        <f t="shared" si="59"/>
        <v>111000</v>
      </c>
      <c r="R95" s="44">
        <f t="shared" si="60"/>
        <v>119400</v>
      </c>
      <c r="S95" s="44">
        <f t="shared" si="61"/>
        <v>125700</v>
      </c>
      <c r="U95" s="44">
        <f t="shared" si="62"/>
        <v>422700</v>
      </c>
    </row>
    <row r="96" spans="1:21" s="50" customFormat="1" ht="15" customHeight="1" x14ac:dyDescent="0.2">
      <c r="A96" s="104"/>
      <c r="B96" s="69" t="s">
        <v>78</v>
      </c>
      <c r="C96" s="70">
        <f t="shared" ref="C96:N96" si="64">C89+C92+C95</f>
        <v>119200</v>
      </c>
      <c r="D96" s="70">
        <f t="shared" si="64"/>
        <v>138500</v>
      </c>
      <c r="E96" s="70">
        <f t="shared" si="64"/>
        <v>285700</v>
      </c>
      <c r="F96" s="70">
        <f t="shared" si="64"/>
        <v>223200</v>
      </c>
      <c r="G96" s="70">
        <f t="shared" si="64"/>
        <v>207200</v>
      </c>
      <c r="H96" s="70">
        <f t="shared" si="64"/>
        <v>306900</v>
      </c>
      <c r="I96" s="70">
        <f t="shared" si="64"/>
        <v>173400</v>
      </c>
      <c r="J96" s="70">
        <f t="shared" si="64"/>
        <v>216500</v>
      </c>
      <c r="K96" s="70">
        <f t="shared" si="64"/>
        <v>280400</v>
      </c>
      <c r="L96" s="70">
        <f t="shared" si="64"/>
        <v>228700</v>
      </c>
      <c r="M96" s="70">
        <f t="shared" si="64"/>
        <v>227900</v>
      </c>
      <c r="N96" s="70">
        <f t="shared" si="64"/>
        <v>324500</v>
      </c>
      <c r="P96" s="70">
        <f t="shared" si="58"/>
        <v>543400</v>
      </c>
      <c r="Q96" s="70">
        <f t="shared" si="59"/>
        <v>737300</v>
      </c>
      <c r="R96" s="70">
        <f t="shared" si="60"/>
        <v>670300</v>
      </c>
      <c r="S96" s="70">
        <f t="shared" si="61"/>
        <v>781100</v>
      </c>
      <c r="U96" s="70">
        <f t="shared" si="62"/>
        <v>2732100</v>
      </c>
    </row>
    <row r="97" spans="1:21" s="50" customFormat="1" ht="15" customHeight="1" x14ac:dyDescent="0.2">
      <c r="A97" s="104"/>
      <c r="B97" s="97" t="s">
        <v>161</v>
      </c>
      <c r="C97" s="98">
        <f t="shared" ref="C97:N97" si="65">C90+C93+C95</f>
        <v>96000</v>
      </c>
      <c r="D97" s="98">
        <f t="shared" si="65"/>
        <v>128700</v>
      </c>
      <c r="E97" s="98">
        <f t="shared" si="65"/>
        <v>222700</v>
      </c>
      <c r="F97" s="98">
        <f t="shared" si="65"/>
        <v>160900</v>
      </c>
      <c r="G97" s="98">
        <f t="shared" si="65"/>
        <v>148500</v>
      </c>
      <c r="H97" s="98">
        <f t="shared" si="65"/>
        <v>250600</v>
      </c>
      <c r="I97" s="98">
        <f t="shared" si="65"/>
        <v>132000</v>
      </c>
      <c r="J97" s="98">
        <f t="shared" si="65"/>
        <v>191000</v>
      </c>
      <c r="K97" s="98">
        <f t="shared" si="65"/>
        <v>215900</v>
      </c>
      <c r="L97" s="98">
        <f t="shared" si="65"/>
        <v>196300</v>
      </c>
      <c r="M97" s="98">
        <f t="shared" si="65"/>
        <v>192000</v>
      </c>
      <c r="N97" s="98">
        <f t="shared" si="65"/>
        <v>275000</v>
      </c>
      <c r="P97" s="98">
        <f t="shared" si="58"/>
        <v>447400</v>
      </c>
      <c r="Q97" s="98">
        <f t="shared" si="59"/>
        <v>560000</v>
      </c>
      <c r="R97" s="98">
        <f t="shared" si="60"/>
        <v>538900</v>
      </c>
      <c r="S97" s="98">
        <f t="shared" si="61"/>
        <v>663300</v>
      </c>
      <c r="U97" s="98">
        <f t="shared" si="62"/>
        <v>2209600</v>
      </c>
    </row>
    <row r="98" spans="1:21" s="50" customFormat="1" ht="15" customHeight="1" x14ac:dyDescent="0.2">
      <c r="A98" s="104"/>
      <c r="B98" s="97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P98" s="98"/>
      <c r="Q98" s="98"/>
      <c r="R98" s="98"/>
      <c r="S98" s="98"/>
      <c r="U98" s="98"/>
    </row>
    <row r="99" spans="1:21" ht="1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S99" s="113"/>
      <c r="U99" s="113"/>
    </row>
    <row r="100" spans="1:21" ht="15" customHeight="1" x14ac:dyDescent="0.2">
      <c r="A100" s="102">
        <v>2020</v>
      </c>
      <c r="B100" s="34" t="s">
        <v>168</v>
      </c>
      <c r="C100" s="96" t="s">
        <v>54</v>
      </c>
      <c r="D100" s="96" t="s">
        <v>54</v>
      </c>
      <c r="E100" s="96" t="s">
        <v>54</v>
      </c>
      <c r="F100" s="96" t="s">
        <v>54</v>
      </c>
      <c r="G100" s="96" t="s">
        <v>54</v>
      </c>
      <c r="H100" s="96" t="s">
        <v>54</v>
      </c>
      <c r="I100" s="96" t="s">
        <v>54</v>
      </c>
      <c r="J100" s="96" t="s">
        <v>54</v>
      </c>
      <c r="K100" s="96" t="s">
        <v>54</v>
      </c>
      <c r="L100" s="96" t="s">
        <v>54</v>
      </c>
      <c r="M100" s="96" t="s">
        <v>54</v>
      </c>
      <c r="N100" s="96" t="s">
        <v>54</v>
      </c>
      <c r="O100" s="21"/>
      <c r="P100" s="96" t="s">
        <v>54</v>
      </c>
      <c r="Q100" s="96" t="s">
        <v>54</v>
      </c>
      <c r="R100" s="96" t="s">
        <v>54</v>
      </c>
      <c r="S100" s="96" t="s">
        <v>54</v>
      </c>
      <c r="T100" s="21"/>
      <c r="U100" s="96" t="s">
        <v>54</v>
      </c>
    </row>
    <row r="101" spans="1:21" ht="15" customHeight="1" x14ac:dyDescent="0.2">
      <c r="A101" s="103"/>
      <c r="B101" s="38" t="s">
        <v>52</v>
      </c>
      <c r="C101" s="39">
        <v>43831</v>
      </c>
      <c r="D101" s="39">
        <f>EOMONTH(C101,0)+1</f>
        <v>43862</v>
      </c>
      <c r="E101" s="39">
        <f t="shared" ref="E101:N101" si="66">EOMONTH(D101,0)+1</f>
        <v>43891</v>
      </c>
      <c r="F101" s="39">
        <f t="shared" si="66"/>
        <v>43922</v>
      </c>
      <c r="G101" s="39">
        <f t="shared" si="66"/>
        <v>43952</v>
      </c>
      <c r="H101" s="39">
        <f t="shared" si="66"/>
        <v>43983</v>
      </c>
      <c r="I101" s="39">
        <f t="shared" si="66"/>
        <v>44013</v>
      </c>
      <c r="J101" s="39">
        <f t="shared" si="66"/>
        <v>44044</v>
      </c>
      <c r="K101" s="39">
        <f t="shared" si="66"/>
        <v>44075</v>
      </c>
      <c r="L101" s="39">
        <f t="shared" si="66"/>
        <v>44105</v>
      </c>
      <c r="M101" s="39">
        <f t="shared" si="66"/>
        <v>44136</v>
      </c>
      <c r="N101" s="39">
        <f t="shared" si="66"/>
        <v>44166</v>
      </c>
      <c r="P101" s="39" t="s">
        <v>84</v>
      </c>
      <c r="Q101" s="39" t="s">
        <v>85</v>
      </c>
      <c r="R101" s="39" t="s">
        <v>86</v>
      </c>
      <c r="S101" s="39" t="s">
        <v>87</v>
      </c>
      <c r="U101" s="39" t="s">
        <v>88</v>
      </c>
    </row>
    <row r="102" spans="1:21" s="50" customFormat="1" ht="15" customHeight="1" x14ac:dyDescent="0.2">
      <c r="A102" s="104"/>
      <c r="B102" s="50" t="s">
        <v>57</v>
      </c>
      <c r="C102" s="44">
        <f t="shared" ref="C102:N102" si="67">SUM(C103:C104)</f>
        <v>62948.659773953244</v>
      </c>
      <c r="D102" s="44">
        <f t="shared" si="67"/>
        <v>114921.65579244799</v>
      </c>
      <c r="E102" s="44">
        <f t="shared" si="67"/>
        <v>163236.09722578988</v>
      </c>
      <c r="F102" s="44">
        <f t="shared" si="67"/>
        <v>144943.32430002571</v>
      </c>
      <c r="G102" s="44">
        <f t="shared" si="67"/>
        <v>105667.66478294374</v>
      </c>
      <c r="H102" s="44">
        <f t="shared" si="67"/>
        <v>187016.70202928333</v>
      </c>
      <c r="I102" s="44">
        <f t="shared" si="67"/>
        <v>96628.88286668378</v>
      </c>
      <c r="J102" s="44">
        <f t="shared" si="67"/>
        <v>123207.20588235295</v>
      </c>
      <c r="K102" s="44">
        <f t="shared" si="67"/>
        <v>192719.74300025689</v>
      </c>
      <c r="L102" s="44">
        <f t="shared" si="67"/>
        <v>136227.35602363216</v>
      </c>
      <c r="M102" s="44">
        <f t="shared" si="67"/>
        <v>140101.11970202927</v>
      </c>
      <c r="N102" s="44">
        <f t="shared" si="67"/>
        <v>207999.58862060108</v>
      </c>
      <c r="P102" s="44">
        <f t="shared" ref="P102:P110" si="68">SUM($C102:$E102)</f>
        <v>341106.41279219114</v>
      </c>
      <c r="Q102" s="44">
        <f t="shared" ref="Q102:Q110" si="69">SUM($F102:$H102)</f>
        <v>437627.69111225277</v>
      </c>
      <c r="R102" s="44">
        <f t="shared" ref="R102:R110" si="70">SUM($I102:$K102)</f>
        <v>412555.8317492936</v>
      </c>
      <c r="S102" s="44">
        <f t="shared" ref="S102:S110" si="71">SUM($L102:$N102)</f>
        <v>484328.06434626249</v>
      </c>
      <c r="U102" s="44">
        <f t="shared" ref="U102:U110" si="72">SUM($P102:$S102)</f>
        <v>1675618</v>
      </c>
    </row>
    <row r="103" spans="1:21" s="50" customFormat="1" ht="15" customHeight="1" x14ac:dyDescent="0.2">
      <c r="A103" s="104"/>
      <c r="B103" s="54" t="s">
        <v>58</v>
      </c>
      <c r="C103" s="56">
        <v>55739.155150269711</v>
      </c>
      <c r="D103" s="56">
        <v>104376.41022347804</v>
      </c>
      <c r="E103" s="56">
        <v>125466.90136141794</v>
      </c>
      <c r="F103" s="56">
        <v>87805.310043668142</v>
      </c>
      <c r="G103" s="56">
        <v>52295.809658361155</v>
      </c>
      <c r="H103" s="56">
        <v>157963.47444130492</v>
      </c>
      <c r="I103" s="56">
        <v>67145.23709221679</v>
      </c>
      <c r="J103" s="56">
        <v>109971.84664782944</v>
      </c>
      <c r="K103" s="56">
        <v>145588.95157975855</v>
      </c>
      <c r="L103" s="56">
        <v>110940.28756742872</v>
      </c>
      <c r="M103" s="56">
        <v>113307.58759311584</v>
      </c>
      <c r="N103" s="56">
        <v>186371.07474955046</v>
      </c>
      <c r="O103" s="62"/>
      <c r="P103" s="56">
        <f>SUM($C103:$E103)</f>
        <v>285582.46673516568</v>
      </c>
      <c r="Q103" s="56">
        <f>SUM($F103:$H103)</f>
        <v>298064.59414333419</v>
      </c>
      <c r="R103" s="56">
        <f>SUM($I103:$K103)</f>
        <v>322706.0353198048</v>
      </c>
      <c r="S103" s="56">
        <f>SUM($L103:$N103)</f>
        <v>410618.94991009502</v>
      </c>
      <c r="T103" s="62"/>
      <c r="U103" s="56">
        <f>SUM($P103:$S103)</f>
        <v>1316972.0461083998</v>
      </c>
    </row>
    <row r="104" spans="1:21" s="50" customFormat="1" ht="15" customHeight="1" x14ac:dyDescent="0.2">
      <c r="A104" s="104"/>
      <c r="B104" s="54" t="s">
        <v>59</v>
      </c>
      <c r="C104" s="56">
        <v>7209.5046236835342</v>
      </c>
      <c r="D104" s="56">
        <v>10545.245568969947</v>
      </c>
      <c r="E104" s="56">
        <v>37769.195864371948</v>
      </c>
      <c r="F104" s="56">
        <v>57138.014256357572</v>
      </c>
      <c r="G104" s="56">
        <v>53371.855124582587</v>
      </c>
      <c r="H104" s="56">
        <v>29053.227587978425</v>
      </c>
      <c r="I104" s="56">
        <v>29483.64577446699</v>
      </c>
      <c r="J104" s="56">
        <v>13235.359234523505</v>
      </c>
      <c r="K104" s="56">
        <v>47130.791420498332</v>
      </c>
      <c r="L104" s="56">
        <v>25287.06845620344</v>
      </c>
      <c r="M104" s="56">
        <v>26793.532108913434</v>
      </c>
      <c r="N104" s="56">
        <v>21628.513871050603</v>
      </c>
      <c r="O104" s="62"/>
      <c r="P104" s="56">
        <f t="shared" si="68"/>
        <v>55523.94605702543</v>
      </c>
      <c r="Q104" s="56">
        <f t="shared" si="69"/>
        <v>139563.09696891857</v>
      </c>
      <c r="R104" s="56">
        <f t="shared" si="70"/>
        <v>89849.796429488837</v>
      </c>
      <c r="S104" s="56">
        <f t="shared" si="71"/>
        <v>73709.114436167481</v>
      </c>
      <c r="T104" s="62"/>
      <c r="U104" s="56">
        <f t="shared" si="72"/>
        <v>358645.95389160031</v>
      </c>
    </row>
    <row r="105" spans="1:21" s="50" customFormat="1" ht="15" customHeight="1" x14ac:dyDescent="0.2">
      <c r="A105" s="104"/>
      <c r="B105" s="50" t="s">
        <v>60</v>
      </c>
      <c r="C105" s="44">
        <f t="shared" ref="C105:N105" si="73">SUM(C106:C107)</f>
        <v>45531.193831427809</v>
      </c>
      <c r="D105" s="44">
        <f t="shared" si="73"/>
        <v>18311.458388726402</v>
      </c>
      <c r="E105" s="44">
        <f t="shared" si="73"/>
        <v>94328.755915979797</v>
      </c>
      <c r="F105" s="44">
        <f t="shared" si="73"/>
        <v>60774.245679340602</v>
      </c>
      <c r="G105" s="44">
        <f t="shared" si="73"/>
        <v>75423.412390321726</v>
      </c>
      <c r="H105" s="44">
        <f t="shared" si="73"/>
        <v>81164.30204732783</v>
      </c>
      <c r="I105" s="44">
        <f t="shared" si="73"/>
        <v>42066.863865993088</v>
      </c>
      <c r="J105" s="44">
        <f t="shared" si="73"/>
        <v>48995.52379686253</v>
      </c>
      <c r="K105" s="44">
        <f t="shared" si="73"/>
        <v>74730.546397234779</v>
      </c>
      <c r="L105" s="44">
        <f t="shared" si="73"/>
        <v>55231.317734645054</v>
      </c>
      <c r="M105" s="44">
        <f t="shared" si="73"/>
        <v>72552.967561818659</v>
      </c>
      <c r="N105" s="44">
        <f t="shared" si="73"/>
        <v>75423.412390321726</v>
      </c>
      <c r="P105" s="44">
        <f t="shared" si="68"/>
        <v>158171.40813613401</v>
      </c>
      <c r="Q105" s="44">
        <f t="shared" si="69"/>
        <v>217361.96011699017</v>
      </c>
      <c r="R105" s="44">
        <f t="shared" si="70"/>
        <v>165792.9340600904</v>
      </c>
      <c r="S105" s="44">
        <f t="shared" si="71"/>
        <v>203207.69768678542</v>
      </c>
      <c r="U105" s="44">
        <f t="shared" si="72"/>
        <v>744534</v>
      </c>
    </row>
    <row r="106" spans="1:21" s="50" customFormat="1" ht="15" customHeight="1" x14ac:dyDescent="0.2">
      <c r="A106" s="104"/>
      <c r="B106" s="54" t="s">
        <v>58</v>
      </c>
      <c r="C106" s="56">
        <v>29199.352565806963</v>
      </c>
      <c r="D106" s="56">
        <v>18311.458388726402</v>
      </c>
      <c r="E106" s="56">
        <v>66713.097048657277</v>
      </c>
      <c r="F106" s="56">
        <v>51668.00691305504</v>
      </c>
      <c r="G106" s="56">
        <v>66416.154480191442</v>
      </c>
      <c r="H106" s="56">
        <v>52162.911193831424</v>
      </c>
      <c r="I106" s="56">
        <v>28209.544004254185</v>
      </c>
      <c r="J106" s="56">
        <v>35930.050784365856</v>
      </c>
      <c r="K106" s="56">
        <v>54241.509173092258</v>
      </c>
      <c r="L106" s="56">
        <v>46422.021536825319</v>
      </c>
      <c r="M106" s="56">
        <v>61665.073384738091</v>
      </c>
      <c r="N106" s="56">
        <v>46323.040680670041</v>
      </c>
      <c r="O106" s="62"/>
      <c r="P106" s="56">
        <f>SUM($C106:$E106)</f>
        <v>114223.90800319065</v>
      </c>
      <c r="Q106" s="56">
        <f>SUM($F106:$H106)</f>
        <v>170247.07258707791</v>
      </c>
      <c r="R106" s="56">
        <f>SUM($I106:$K106)</f>
        <v>118381.1039617123</v>
      </c>
      <c r="S106" s="56">
        <f>SUM($L106:$N106)</f>
        <v>154410.13560223344</v>
      </c>
      <c r="T106" s="62"/>
      <c r="U106" s="56">
        <f>SUM($P106:$S106)</f>
        <v>557262.2201542143</v>
      </c>
    </row>
    <row r="107" spans="1:21" s="50" customFormat="1" ht="15" customHeight="1" x14ac:dyDescent="0.2">
      <c r="A107" s="104"/>
      <c r="B107" s="54" t="s">
        <v>59</v>
      </c>
      <c r="C107" s="56">
        <v>16331.841265620844</v>
      </c>
      <c r="D107" s="56">
        <v>0</v>
      </c>
      <c r="E107" s="56">
        <v>27615.65886732252</v>
      </c>
      <c r="F107" s="56">
        <v>9106.2387662855635</v>
      </c>
      <c r="G107" s="56">
        <v>9007.2579101302854</v>
      </c>
      <c r="H107" s="56">
        <v>29001.390853496407</v>
      </c>
      <c r="I107" s="56">
        <v>13857.319861738899</v>
      </c>
      <c r="J107" s="56">
        <v>13065.473012496677</v>
      </c>
      <c r="K107" s="56">
        <v>20489.037224142514</v>
      </c>
      <c r="L107" s="56">
        <v>8809.2961978197309</v>
      </c>
      <c r="M107" s="56">
        <v>10887.894177080563</v>
      </c>
      <c r="N107" s="56">
        <v>29100.371709651688</v>
      </c>
      <c r="O107" s="62"/>
      <c r="P107" s="56">
        <f t="shared" si="68"/>
        <v>43947.500132943365</v>
      </c>
      <c r="Q107" s="56">
        <f t="shared" si="69"/>
        <v>47114.887529912259</v>
      </c>
      <c r="R107" s="56">
        <f t="shared" si="70"/>
        <v>47411.830098378094</v>
      </c>
      <c r="S107" s="56">
        <f t="shared" si="71"/>
        <v>48797.562084551988</v>
      </c>
      <c r="T107" s="62"/>
      <c r="U107" s="56">
        <f t="shared" si="72"/>
        <v>187271.7798457857</v>
      </c>
    </row>
    <row r="108" spans="1:21" s="50" customFormat="1" ht="15" customHeight="1" thickBot="1" x14ac:dyDescent="0.25">
      <c r="A108" s="104"/>
      <c r="B108" s="50" t="s">
        <v>61</v>
      </c>
      <c r="C108" s="44">
        <v>16966.589070262598</v>
      </c>
      <c r="D108" s="44">
        <v>15235.30447125621</v>
      </c>
      <c r="E108" s="44">
        <v>44667.142654364798</v>
      </c>
      <c r="F108" s="44">
        <v>31278.541755382066</v>
      </c>
      <c r="G108" s="44">
        <v>37857.423231606335</v>
      </c>
      <c r="H108" s="44">
        <v>58979.095339484265</v>
      </c>
      <c r="I108" s="44">
        <v>47437.198012775014</v>
      </c>
      <c r="J108" s="44">
        <v>60594.960965223567</v>
      </c>
      <c r="K108" s="44">
        <v>29778.095102909865</v>
      </c>
      <c r="L108" s="44">
        <v>53438.984622663833</v>
      </c>
      <c r="M108" s="44">
        <v>28162.229477170571</v>
      </c>
      <c r="N108" s="44">
        <v>63480.435296900883</v>
      </c>
      <c r="P108" s="44">
        <f t="shared" si="68"/>
        <v>76869.036195883615</v>
      </c>
      <c r="Q108" s="44">
        <f t="shared" si="69"/>
        <v>128115.06032647267</v>
      </c>
      <c r="R108" s="44">
        <f t="shared" si="70"/>
        <v>137810.25408090843</v>
      </c>
      <c r="S108" s="44">
        <f t="shared" si="71"/>
        <v>145081.6493967353</v>
      </c>
      <c r="U108" s="44">
        <f t="shared" si="72"/>
        <v>487876</v>
      </c>
    </row>
    <row r="109" spans="1:21" s="50" customFormat="1" ht="15" customHeight="1" x14ac:dyDescent="0.2">
      <c r="A109" s="104"/>
      <c r="B109" s="69" t="s">
        <v>78</v>
      </c>
      <c r="C109" s="70">
        <f t="shared" ref="C109:N109" si="74">C102+C105+C108</f>
        <v>125446.44267564366</v>
      </c>
      <c r="D109" s="70">
        <f t="shared" si="74"/>
        <v>148468.41865243058</v>
      </c>
      <c r="E109" s="70">
        <f t="shared" si="74"/>
        <v>302231.99579613446</v>
      </c>
      <c r="F109" s="70">
        <f t="shared" si="74"/>
        <v>236996.11173474838</v>
      </c>
      <c r="G109" s="70">
        <f t="shared" si="74"/>
        <v>218948.5004048718</v>
      </c>
      <c r="H109" s="70">
        <f t="shared" si="74"/>
        <v>327160.09941609541</v>
      </c>
      <c r="I109" s="70">
        <f t="shared" si="74"/>
        <v>186132.94474545188</v>
      </c>
      <c r="J109" s="70">
        <f t="shared" si="74"/>
        <v>232797.69064443902</v>
      </c>
      <c r="K109" s="70">
        <f t="shared" si="74"/>
        <v>297228.38450040156</v>
      </c>
      <c r="L109" s="70">
        <f t="shared" si="74"/>
        <v>244897.65838094102</v>
      </c>
      <c r="M109" s="70">
        <f t="shared" si="74"/>
        <v>240816.3167410185</v>
      </c>
      <c r="N109" s="70">
        <f t="shared" si="74"/>
        <v>346903.43630782369</v>
      </c>
      <c r="P109" s="70">
        <f t="shared" si="68"/>
        <v>576146.85712420871</v>
      </c>
      <c r="Q109" s="70">
        <f t="shared" si="69"/>
        <v>783104.71155571565</v>
      </c>
      <c r="R109" s="70">
        <f t="shared" si="70"/>
        <v>716159.01989029243</v>
      </c>
      <c r="S109" s="70">
        <f t="shared" si="71"/>
        <v>832617.41142978321</v>
      </c>
      <c r="U109" s="70">
        <f t="shared" si="72"/>
        <v>2908028</v>
      </c>
    </row>
    <row r="110" spans="1:21" s="50" customFormat="1" ht="15" customHeight="1" x14ac:dyDescent="0.2">
      <c r="A110" s="104"/>
      <c r="B110" s="97" t="s">
        <v>161</v>
      </c>
      <c r="C110" s="98">
        <f t="shared" ref="C110:N110" si="75">C103+C106+C108</f>
        <v>101905.09678633927</v>
      </c>
      <c r="D110" s="98">
        <f t="shared" si="75"/>
        <v>137923.17308346066</v>
      </c>
      <c r="E110" s="98">
        <f t="shared" si="75"/>
        <v>236847.14106444002</v>
      </c>
      <c r="F110" s="98">
        <f t="shared" si="75"/>
        <v>170751.85871210523</v>
      </c>
      <c r="G110" s="98">
        <f t="shared" si="75"/>
        <v>156569.38737015895</v>
      </c>
      <c r="H110" s="98">
        <f t="shared" si="75"/>
        <v>269105.48097462062</v>
      </c>
      <c r="I110" s="98">
        <f t="shared" si="75"/>
        <v>142791.97910924599</v>
      </c>
      <c r="J110" s="98">
        <f t="shared" si="75"/>
        <v>206496.85839741887</v>
      </c>
      <c r="K110" s="98">
        <f t="shared" si="75"/>
        <v>229608.55585576067</v>
      </c>
      <c r="L110" s="98">
        <f t="shared" si="75"/>
        <v>210801.29372691788</v>
      </c>
      <c r="M110" s="98">
        <f t="shared" si="75"/>
        <v>203134.89045502449</v>
      </c>
      <c r="N110" s="98">
        <f t="shared" si="75"/>
        <v>296174.55072712136</v>
      </c>
      <c r="P110" s="98">
        <f t="shared" si="68"/>
        <v>476675.41093423998</v>
      </c>
      <c r="Q110" s="98">
        <f t="shared" si="69"/>
        <v>596426.72705688479</v>
      </c>
      <c r="R110" s="98">
        <f t="shared" si="70"/>
        <v>578897.3933624255</v>
      </c>
      <c r="S110" s="98">
        <f t="shared" si="71"/>
        <v>710110.73490906367</v>
      </c>
      <c r="U110" s="98">
        <f t="shared" si="72"/>
        <v>2362110.2662626142</v>
      </c>
    </row>
    <row r="111" spans="1:21" ht="15" customHeight="1" x14ac:dyDescent="0.2">
      <c r="I111" s="3"/>
      <c r="J111" s="3"/>
      <c r="K111" s="3"/>
      <c r="L111" s="3"/>
      <c r="M111" s="3"/>
      <c r="N111" s="3"/>
    </row>
    <row r="112" spans="1:21" ht="15" customHeight="1" x14ac:dyDescent="0.2">
      <c r="I112" s="3"/>
      <c r="J112" s="3"/>
      <c r="K112" s="3"/>
      <c r="L112" s="3"/>
      <c r="M112" s="3"/>
      <c r="N112" s="3"/>
    </row>
    <row r="113" spans="1:21" ht="15" customHeight="1" x14ac:dyDescent="0.2">
      <c r="A113" s="102">
        <v>2020</v>
      </c>
      <c r="B113" s="112" t="s">
        <v>169</v>
      </c>
      <c r="C113" s="96" t="s">
        <v>53</v>
      </c>
      <c r="D113" s="96" t="s">
        <v>53</v>
      </c>
      <c r="E113" s="96" t="s">
        <v>53</v>
      </c>
      <c r="F113" s="96" t="s">
        <v>53</v>
      </c>
      <c r="G113" s="96" t="s">
        <v>53</v>
      </c>
      <c r="H113" s="96" t="s">
        <v>53</v>
      </c>
      <c r="I113" s="96" t="s">
        <v>53</v>
      </c>
      <c r="J113" s="96" t="s">
        <v>53</v>
      </c>
      <c r="K113" s="96" t="s">
        <v>53</v>
      </c>
      <c r="L113" s="96" t="s">
        <v>53</v>
      </c>
      <c r="M113" s="96" t="s">
        <v>53</v>
      </c>
      <c r="N113" s="96" t="s">
        <v>53</v>
      </c>
      <c r="O113" s="21"/>
      <c r="P113" s="96" t="s">
        <v>53</v>
      </c>
      <c r="Q113" s="96" t="s">
        <v>53</v>
      </c>
      <c r="R113" s="96" t="s">
        <v>53</v>
      </c>
      <c r="S113" s="96" t="s">
        <v>53</v>
      </c>
      <c r="T113" s="21"/>
      <c r="U113" s="96" t="s">
        <v>53</v>
      </c>
    </row>
    <row r="114" spans="1:21" ht="15" customHeight="1" x14ac:dyDescent="0.2">
      <c r="A114" s="103"/>
      <c r="B114" s="38" t="s">
        <v>52</v>
      </c>
      <c r="C114" s="39">
        <v>43831</v>
      </c>
      <c r="D114" s="39">
        <f t="shared" ref="D114:N114" si="76">EOMONTH(C114,0)+1</f>
        <v>43862</v>
      </c>
      <c r="E114" s="39">
        <f t="shared" si="76"/>
        <v>43891</v>
      </c>
      <c r="F114" s="39">
        <f t="shared" si="76"/>
        <v>43922</v>
      </c>
      <c r="G114" s="39">
        <f t="shared" si="76"/>
        <v>43952</v>
      </c>
      <c r="H114" s="39">
        <f t="shared" si="76"/>
        <v>43983</v>
      </c>
      <c r="I114" s="39">
        <f t="shared" si="76"/>
        <v>44013</v>
      </c>
      <c r="J114" s="39">
        <f t="shared" si="76"/>
        <v>44044</v>
      </c>
      <c r="K114" s="39">
        <f t="shared" si="76"/>
        <v>44075</v>
      </c>
      <c r="L114" s="39">
        <f t="shared" si="76"/>
        <v>44105</v>
      </c>
      <c r="M114" s="39">
        <f t="shared" si="76"/>
        <v>44136</v>
      </c>
      <c r="N114" s="39">
        <f t="shared" si="76"/>
        <v>44166</v>
      </c>
      <c r="P114" s="39" t="s">
        <v>84</v>
      </c>
      <c r="Q114" s="39" t="s">
        <v>85</v>
      </c>
      <c r="R114" s="39" t="s">
        <v>86</v>
      </c>
      <c r="S114" s="39" t="s">
        <v>87</v>
      </c>
      <c r="U114" s="39" t="s">
        <v>88</v>
      </c>
    </row>
    <row r="115" spans="1:21" ht="15" customHeight="1" x14ac:dyDescent="0.2">
      <c r="A115" s="104"/>
      <c r="B115" s="50" t="s">
        <v>57</v>
      </c>
      <c r="C115" s="44">
        <f t="shared" ref="C115:N115" si="77">SUM(C116:C117)</f>
        <v>58500</v>
      </c>
      <c r="D115" s="44">
        <f t="shared" si="77"/>
        <v>106800</v>
      </c>
      <c r="E115" s="44">
        <f t="shared" si="77"/>
        <v>151700</v>
      </c>
      <c r="F115" s="44">
        <f t="shared" si="77"/>
        <v>134700</v>
      </c>
      <c r="G115" s="44">
        <f t="shared" si="77"/>
        <v>98200</v>
      </c>
      <c r="H115" s="44">
        <f t="shared" si="77"/>
        <v>173800</v>
      </c>
      <c r="I115" s="44">
        <f t="shared" si="77"/>
        <v>89800</v>
      </c>
      <c r="J115" s="44">
        <f t="shared" si="77"/>
        <v>114500</v>
      </c>
      <c r="K115" s="44">
        <f t="shared" si="77"/>
        <v>179100</v>
      </c>
      <c r="L115" s="44">
        <f t="shared" si="77"/>
        <v>126600</v>
      </c>
      <c r="M115" s="44">
        <f t="shared" si="77"/>
        <v>130200</v>
      </c>
      <c r="N115" s="44">
        <f t="shared" si="77"/>
        <v>193300</v>
      </c>
      <c r="O115" s="50"/>
      <c r="P115" s="44">
        <f t="shared" ref="P115:P123" si="78">SUM($C115:$E115)</f>
        <v>317000</v>
      </c>
      <c r="Q115" s="44">
        <f t="shared" ref="Q115:Q123" si="79">SUM($F115:$H115)</f>
        <v>406700</v>
      </c>
      <c r="R115" s="44">
        <f t="shared" ref="R115:R123" si="80">SUM($I115:$K115)</f>
        <v>383400</v>
      </c>
      <c r="S115" s="44">
        <f t="shared" ref="S115:S123" si="81">SUM($L115:$N115)</f>
        <v>450100</v>
      </c>
      <c r="T115" s="50"/>
      <c r="U115" s="44">
        <f t="shared" ref="U115:U123" si="82">SUM($P115:$S115)</f>
        <v>1557200</v>
      </c>
    </row>
    <row r="116" spans="1:21" ht="15" customHeight="1" x14ac:dyDescent="0.2">
      <c r="A116" s="104"/>
      <c r="B116" s="54" t="s">
        <v>58</v>
      </c>
      <c r="C116" s="56">
        <v>51800</v>
      </c>
      <c r="D116" s="56">
        <v>97000</v>
      </c>
      <c r="E116" s="56">
        <v>116600</v>
      </c>
      <c r="F116" s="56">
        <v>81600</v>
      </c>
      <c r="G116" s="56">
        <v>48600</v>
      </c>
      <c r="H116" s="56">
        <v>146800</v>
      </c>
      <c r="I116" s="56">
        <v>62400</v>
      </c>
      <c r="J116" s="56">
        <v>102200</v>
      </c>
      <c r="K116" s="56">
        <v>135300</v>
      </c>
      <c r="L116" s="56">
        <v>103100</v>
      </c>
      <c r="M116" s="56">
        <v>105300</v>
      </c>
      <c r="N116" s="56">
        <v>173200</v>
      </c>
      <c r="O116" s="62"/>
      <c r="P116" s="56">
        <f>SUM($C116:$E116)</f>
        <v>265400</v>
      </c>
      <c r="Q116" s="56">
        <f>SUM($F116:$H116)</f>
        <v>277000</v>
      </c>
      <c r="R116" s="56">
        <f>SUM($I116:$K116)</f>
        <v>299900</v>
      </c>
      <c r="S116" s="56">
        <f>SUM($L116:$N116)</f>
        <v>381600</v>
      </c>
      <c r="T116" s="62"/>
      <c r="U116" s="56">
        <f>SUM($P116:$S116)</f>
        <v>1223900</v>
      </c>
    </row>
    <row r="117" spans="1:21" ht="15" customHeight="1" x14ac:dyDescent="0.2">
      <c r="A117" s="104"/>
      <c r="B117" s="54" t="s">
        <v>59</v>
      </c>
      <c r="C117" s="56">
        <v>6700</v>
      </c>
      <c r="D117" s="56">
        <v>9800</v>
      </c>
      <c r="E117" s="56">
        <v>35100</v>
      </c>
      <c r="F117" s="56">
        <v>53100</v>
      </c>
      <c r="G117" s="56">
        <v>49600</v>
      </c>
      <c r="H117" s="56">
        <v>27000</v>
      </c>
      <c r="I117" s="56">
        <v>27400</v>
      </c>
      <c r="J117" s="56">
        <v>12300</v>
      </c>
      <c r="K117" s="56">
        <v>43800</v>
      </c>
      <c r="L117" s="56">
        <v>23500</v>
      </c>
      <c r="M117" s="56">
        <v>24900</v>
      </c>
      <c r="N117" s="56">
        <v>20100</v>
      </c>
      <c r="O117" s="62"/>
      <c r="P117" s="56">
        <f t="shared" si="78"/>
        <v>51600</v>
      </c>
      <c r="Q117" s="56">
        <f t="shared" si="79"/>
        <v>129700</v>
      </c>
      <c r="R117" s="56">
        <f t="shared" si="80"/>
        <v>83500</v>
      </c>
      <c r="S117" s="56">
        <f t="shared" si="81"/>
        <v>68500</v>
      </c>
      <c r="T117" s="62"/>
      <c r="U117" s="56">
        <f t="shared" si="82"/>
        <v>333300</v>
      </c>
    </row>
    <row r="118" spans="1:21" ht="15" customHeight="1" x14ac:dyDescent="0.2">
      <c r="A118" s="104"/>
      <c r="B118" s="50" t="s">
        <v>60</v>
      </c>
      <c r="C118" s="44">
        <f t="shared" ref="C118:N118" si="83">SUM(C119:C120)</f>
        <v>46000</v>
      </c>
      <c r="D118" s="44">
        <f t="shared" si="83"/>
        <v>18500</v>
      </c>
      <c r="E118" s="44">
        <f t="shared" si="83"/>
        <v>95300</v>
      </c>
      <c r="F118" s="44">
        <f t="shared" si="83"/>
        <v>61400</v>
      </c>
      <c r="G118" s="44">
        <f t="shared" si="83"/>
        <v>76200</v>
      </c>
      <c r="H118" s="44">
        <f t="shared" si="83"/>
        <v>82000</v>
      </c>
      <c r="I118" s="44">
        <f t="shared" si="83"/>
        <v>42500</v>
      </c>
      <c r="J118" s="44">
        <f t="shared" si="83"/>
        <v>49500</v>
      </c>
      <c r="K118" s="44">
        <f t="shared" si="83"/>
        <v>75500</v>
      </c>
      <c r="L118" s="44">
        <f t="shared" si="83"/>
        <v>55800</v>
      </c>
      <c r="M118" s="44">
        <f t="shared" si="83"/>
        <v>73300</v>
      </c>
      <c r="N118" s="44">
        <f t="shared" si="83"/>
        <v>76200</v>
      </c>
      <c r="O118" s="50"/>
      <c r="P118" s="44">
        <f>SUM($C118:$E118)</f>
        <v>159800</v>
      </c>
      <c r="Q118" s="44">
        <f>SUM($F118:$H118)</f>
        <v>219600</v>
      </c>
      <c r="R118" s="44">
        <f>SUM($I118:$K118)</f>
        <v>167500</v>
      </c>
      <c r="S118" s="44">
        <f>SUM($L118:$N118)</f>
        <v>205300</v>
      </c>
      <c r="T118" s="50"/>
      <c r="U118" s="44">
        <f>SUM($P118:$S118)</f>
        <v>752200</v>
      </c>
    </row>
    <row r="119" spans="1:21" ht="15" customHeight="1" x14ac:dyDescent="0.2">
      <c r="A119" s="104"/>
      <c r="B119" s="54" t="s">
        <v>58</v>
      </c>
      <c r="C119" s="56">
        <v>29500</v>
      </c>
      <c r="D119" s="56">
        <v>18500</v>
      </c>
      <c r="E119" s="56">
        <v>67400</v>
      </c>
      <c r="F119" s="56">
        <v>52200</v>
      </c>
      <c r="G119" s="56">
        <v>67100</v>
      </c>
      <c r="H119" s="56">
        <v>52700</v>
      </c>
      <c r="I119" s="56">
        <v>28500</v>
      </c>
      <c r="J119" s="56">
        <v>36300</v>
      </c>
      <c r="K119" s="56">
        <v>54800</v>
      </c>
      <c r="L119" s="56">
        <v>46900</v>
      </c>
      <c r="M119" s="56">
        <v>62300</v>
      </c>
      <c r="N119" s="56">
        <v>46800</v>
      </c>
      <c r="O119" s="62"/>
      <c r="P119" s="56">
        <f>SUM($C119:$E119)</f>
        <v>115400</v>
      </c>
      <c r="Q119" s="56">
        <f>SUM($F119:$H119)</f>
        <v>172000</v>
      </c>
      <c r="R119" s="56">
        <f>SUM($I119:$K119)</f>
        <v>119600</v>
      </c>
      <c r="S119" s="56">
        <f>SUM($L119:$N119)</f>
        <v>156000</v>
      </c>
      <c r="T119" s="62"/>
      <c r="U119" s="56">
        <f>SUM($P119:$S119)</f>
        <v>563000</v>
      </c>
    </row>
    <row r="120" spans="1:21" ht="15" customHeight="1" x14ac:dyDescent="0.2">
      <c r="A120" s="104"/>
      <c r="B120" s="54" t="s">
        <v>59</v>
      </c>
      <c r="C120" s="56">
        <v>16500</v>
      </c>
      <c r="D120" s="56">
        <v>0</v>
      </c>
      <c r="E120" s="56">
        <v>27900</v>
      </c>
      <c r="F120" s="56">
        <v>9200</v>
      </c>
      <c r="G120" s="56">
        <v>9100</v>
      </c>
      <c r="H120" s="56">
        <v>29300</v>
      </c>
      <c r="I120" s="56">
        <v>14000</v>
      </c>
      <c r="J120" s="56">
        <v>13200</v>
      </c>
      <c r="K120" s="56">
        <v>20700</v>
      </c>
      <c r="L120" s="56">
        <v>8900</v>
      </c>
      <c r="M120" s="56">
        <v>11000</v>
      </c>
      <c r="N120" s="56">
        <v>29400</v>
      </c>
      <c r="O120" s="62"/>
      <c r="P120" s="56">
        <f t="shared" si="78"/>
        <v>44400</v>
      </c>
      <c r="Q120" s="56">
        <f t="shared" si="79"/>
        <v>47600</v>
      </c>
      <c r="R120" s="56">
        <f t="shared" si="80"/>
        <v>47900</v>
      </c>
      <c r="S120" s="56">
        <f t="shared" si="81"/>
        <v>49300</v>
      </c>
      <c r="T120" s="62"/>
      <c r="U120" s="56">
        <f t="shared" si="82"/>
        <v>189200</v>
      </c>
    </row>
    <row r="121" spans="1:21" ht="15" customHeight="1" thickBot="1" x14ac:dyDescent="0.25">
      <c r="A121" s="104"/>
      <c r="B121" s="50" t="s">
        <v>61</v>
      </c>
      <c r="C121" s="44">
        <v>14700</v>
      </c>
      <c r="D121" s="44">
        <v>13200</v>
      </c>
      <c r="E121" s="44">
        <v>38700</v>
      </c>
      <c r="F121" s="44">
        <v>27100</v>
      </c>
      <c r="G121" s="44">
        <v>32800</v>
      </c>
      <c r="H121" s="44">
        <v>51100</v>
      </c>
      <c r="I121" s="44">
        <v>41100</v>
      </c>
      <c r="J121" s="44">
        <v>52500</v>
      </c>
      <c r="K121" s="44">
        <v>25800</v>
      </c>
      <c r="L121" s="44">
        <v>46300</v>
      </c>
      <c r="M121" s="44">
        <v>24400</v>
      </c>
      <c r="N121" s="44">
        <v>55000</v>
      </c>
      <c r="O121" s="50"/>
      <c r="P121" s="44">
        <f t="shared" si="78"/>
        <v>66600</v>
      </c>
      <c r="Q121" s="44">
        <f t="shared" si="79"/>
        <v>111000</v>
      </c>
      <c r="R121" s="44">
        <f t="shared" si="80"/>
        <v>119400</v>
      </c>
      <c r="S121" s="44">
        <f t="shared" si="81"/>
        <v>125700</v>
      </c>
      <c r="T121" s="50"/>
      <c r="U121" s="44">
        <f t="shared" si="82"/>
        <v>422700</v>
      </c>
    </row>
    <row r="122" spans="1:21" ht="15" customHeight="1" x14ac:dyDescent="0.2">
      <c r="A122" s="104"/>
      <c r="B122" s="69" t="s">
        <v>78</v>
      </c>
      <c r="C122" s="70">
        <f t="shared" ref="C122:N122" si="84">C115+C118+C121</f>
        <v>119200</v>
      </c>
      <c r="D122" s="70">
        <f t="shared" si="84"/>
        <v>138500</v>
      </c>
      <c r="E122" s="70">
        <f t="shared" si="84"/>
        <v>285700</v>
      </c>
      <c r="F122" s="70">
        <f t="shared" si="84"/>
        <v>223200</v>
      </c>
      <c r="G122" s="70">
        <f t="shared" si="84"/>
        <v>207200</v>
      </c>
      <c r="H122" s="70">
        <f t="shared" si="84"/>
        <v>306900</v>
      </c>
      <c r="I122" s="70">
        <f t="shared" si="84"/>
        <v>173400</v>
      </c>
      <c r="J122" s="70">
        <f t="shared" si="84"/>
        <v>216500</v>
      </c>
      <c r="K122" s="70">
        <f t="shared" si="84"/>
        <v>280400</v>
      </c>
      <c r="L122" s="70">
        <f t="shared" si="84"/>
        <v>228700</v>
      </c>
      <c r="M122" s="70">
        <f t="shared" si="84"/>
        <v>227900</v>
      </c>
      <c r="N122" s="70">
        <f t="shared" si="84"/>
        <v>324500</v>
      </c>
      <c r="O122" s="50"/>
      <c r="P122" s="70">
        <f t="shared" si="78"/>
        <v>543400</v>
      </c>
      <c r="Q122" s="70">
        <f t="shared" si="79"/>
        <v>737300</v>
      </c>
      <c r="R122" s="70">
        <f t="shared" si="80"/>
        <v>670300</v>
      </c>
      <c r="S122" s="70">
        <f t="shared" si="81"/>
        <v>781100</v>
      </c>
      <c r="T122" s="50"/>
      <c r="U122" s="70">
        <f t="shared" si="82"/>
        <v>2732100</v>
      </c>
    </row>
    <row r="123" spans="1:21" ht="15" customHeight="1" x14ac:dyDescent="0.2">
      <c r="A123" s="104"/>
      <c r="B123" s="97" t="s">
        <v>161</v>
      </c>
      <c r="C123" s="98">
        <f t="shared" ref="C123:N123" si="85">C116+C119+C121</f>
        <v>96000</v>
      </c>
      <c r="D123" s="98">
        <f t="shared" si="85"/>
        <v>128700</v>
      </c>
      <c r="E123" s="98">
        <f t="shared" si="85"/>
        <v>222700</v>
      </c>
      <c r="F123" s="98">
        <f t="shared" si="85"/>
        <v>160900</v>
      </c>
      <c r="G123" s="98">
        <f t="shared" si="85"/>
        <v>148500</v>
      </c>
      <c r="H123" s="98">
        <f t="shared" si="85"/>
        <v>250600</v>
      </c>
      <c r="I123" s="98">
        <f t="shared" si="85"/>
        <v>132000</v>
      </c>
      <c r="J123" s="98">
        <f t="shared" si="85"/>
        <v>191000</v>
      </c>
      <c r="K123" s="98">
        <f t="shared" si="85"/>
        <v>215900</v>
      </c>
      <c r="L123" s="98">
        <f t="shared" si="85"/>
        <v>196300</v>
      </c>
      <c r="M123" s="98">
        <f t="shared" si="85"/>
        <v>192000</v>
      </c>
      <c r="N123" s="98">
        <f t="shared" si="85"/>
        <v>275000</v>
      </c>
      <c r="O123" s="50"/>
      <c r="P123" s="98">
        <f t="shared" si="78"/>
        <v>447400</v>
      </c>
      <c r="Q123" s="98">
        <f t="shared" si="79"/>
        <v>560000</v>
      </c>
      <c r="R123" s="98">
        <f t="shared" si="80"/>
        <v>538900</v>
      </c>
      <c r="S123" s="98">
        <f t="shared" si="81"/>
        <v>663300</v>
      </c>
      <c r="T123" s="50"/>
      <c r="U123" s="98">
        <f t="shared" si="82"/>
        <v>2209600</v>
      </c>
    </row>
    <row r="124" spans="1:21" ht="15" customHeight="1" x14ac:dyDescent="0.2">
      <c r="I124" s="3"/>
      <c r="J124" s="3"/>
      <c r="K124" s="3"/>
      <c r="L124" s="3"/>
      <c r="M124" s="3"/>
      <c r="N124" s="3"/>
    </row>
    <row r="125" spans="1:21" ht="15" customHeight="1" x14ac:dyDescent="0.2">
      <c r="A125" s="31" t="s">
        <v>170</v>
      </c>
      <c r="B125" s="112" t="s">
        <v>171</v>
      </c>
      <c r="C125" s="96" t="s">
        <v>172</v>
      </c>
      <c r="D125" s="96" t="s">
        <v>173</v>
      </c>
      <c r="E125" s="96" t="s">
        <v>174</v>
      </c>
      <c r="F125" s="96" t="s">
        <v>175</v>
      </c>
      <c r="G125" s="96" t="s">
        <v>176</v>
      </c>
      <c r="H125" s="96" t="s">
        <v>177</v>
      </c>
      <c r="I125" s="96" t="s">
        <v>178</v>
      </c>
      <c r="J125" s="96" t="s">
        <v>179</v>
      </c>
      <c r="K125" s="96" t="s">
        <v>180</v>
      </c>
      <c r="L125" s="96" t="s">
        <v>181</v>
      </c>
      <c r="M125" s="96" t="s">
        <v>182</v>
      </c>
      <c r="N125" s="96" t="s">
        <v>183</v>
      </c>
    </row>
    <row r="126" spans="1:21" ht="15" customHeight="1" x14ac:dyDescent="0.2">
      <c r="B126" s="6" t="s">
        <v>184</v>
      </c>
      <c r="C126" s="114">
        <v>1</v>
      </c>
      <c r="D126" s="114">
        <f>C126+1</f>
        <v>2</v>
      </c>
      <c r="E126" s="114">
        <f t="shared" ref="E126:N126" si="86">D126+1</f>
        <v>3</v>
      </c>
      <c r="F126" s="114">
        <f t="shared" si="86"/>
        <v>4</v>
      </c>
      <c r="G126" s="114">
        <f t="shared" si="86"/>
        <v>5</v>
      </c>
      <c r="H126" s="114">
        <f t="shared" si="86"/>
        <v>6</v>
      </c>
      <c r="I126" s="114">
        <f t="shared" si="86"/>
        <v>7</v>
      </c>
      <c r="J126" s="114">
        <f t="shared" si="86"/>
        <v>8</v>
      </c>
      <c r="K126" s="114">
        <f t="shared" si="86"/>
        <v>9</v>
      </c>
      <c r="L126" s="114">
        <f t="shared" si="86"/>
        <v>10</v>
      </c>
      <c r="M126" s="114">
        <f t="shared" si="86"/>
        <v>11</v>
      </c>
      <c r="N126" s="114">
        <f t="shared" si="86"/>
        <v>12</v>
      </c>
    </row>
    <row r="127" spans="1:21" ht="15" customHeight="1" x14ac:dyDescent="0.2">
      <c r="B127" s="6" t="s">
        <v>185</v>
      </c>
      <c r="C127" s="114">
        <v>1</v>
      </c>
      <c r="D127" s="114">
        <v>2</v>
      </c>
      <c r="E127" s="114">
        <v>3</v>
      </c>
      <c r="F127" s="114">
        <v>1</v>
      </c>
      <c r="G127" s="114">
        <v>2</v>
      </c>
      <c r="H127" s="114">
        <v>3</v>
      </c>
      <c r="I127" s="114">
        <v>1</v>
      </c>
      <c r="J127" s="114">
        <v>2</v>
      </c>
      <c r="K127" s="114">
        <v>3</v>
      </c>
      <c r="L127" s="114">
        <v>1</v>
      </c>
      <c r="M127" s="114">
        <v>2</v>
      </c>
      <c r="N127" s="114">
        <v>3</v>
      </c>
    </row>
    <row r="128" spans="1:21" ht="15" customHeight="1" x14ac:dyDescent="0.2">
      <c r="B128" s="6" t="s">
        <v>186</v>
      </c>
      <c r="C128" s="114">
        <v>1</v>
      </c>
      <c r="D128" s="114">
        <v>1</v>
      </c>
      <c r="E128" s="114">
        <v>1</v>
      </c>
      <c r="F128" s="114">
        <v>2</v>
      </c>
      <c r="G128" s="114">
        <v>2</v>
      </c>
      <c r="H128" s="114">
        <v>2</v>
      </c>
      <c r="I128" s="114">
        <v>3</v>
      </c>
      <c r="J128" s="114">
        <v>3</v>
      </c>
      <c r="K128" s="114">
        <v>3</v>
      </c>
      <c r="L128" s="114">
        <v>4</v>
      </c>
      <c r="M128" s="114">
        <v>4</v>
      </c>
      <c r="N128" s="114">
        <v>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A2F4-ACC8-477A-A165-124B26A69056}">
  <dimension ref="B2:P34"/>
  <sheetViews>
    <sheetView showGridLines="0" workbookViewId="0"/>
  </sheetViews>
  <sheetFormatPr defaultColWidth="9.140625" defaultRowHeight="15" customHeight="1" x14ac:dyDescent="0.2"/>
  <cols>
    <col min="1" max="1" width="9.140625" style="3"/>
    <col min="2" max="2" width="11.7109375" style="3" customWidth="1"/>
    <col min="3" max="3" width="28.85546875" style="3" customWidth="1"/>
    <col min="4" max="4" width="11.7109375" style="3" customWidth="1"/>
    <col min="5" max="5" width="18.7109375" style="3" customWidth="1"/>
    <col min="6" max="6" width="14.7109375" style="132" customWidth="1"/>
    <col min="7" max="10" width="24.7109375" style="3" customWidth="1"/>
    <col min="11" max="11" width="5.7109375" style="3" customWidth="1"/>
    <col min="12" max="12" width="22.7109375" style="3" customWidth="1"/>
    <col min="13" max="13" width="5.7109375" style="3" customWidth="1"/>
    <col min="14" max="14" width="13.7109375" style="3" customWidth="1"/>
    <col min="15" max="15" width="12.7109375" style="3" customWidth="1"/>
    <col min="16" max="16" width="5.7109375" style="3" customWidth="1"/>
    <col min="17" max="16384" width="9.140625" style="3"/>
  </cols>
  <sheetData>
    <row r="2" spans="2:16" ht="20.100000000000001" customHeight="1" x14ac:dyDescent="0.2">
      <c r="B2" s="115" t="s">
        <v>187</v>
      </c>
      <c r="F2" s="116"/>
    </row>
    <row r="4" spans="2:16" ht="15" customHeight="1" thickBot="1" x14ac:dyDescent="0.25">
      <c r="B4" s="6" t="s">
        <v>188</v>
      </c>
      <c r="E4" s="117" t="s">
        <v>189</v>
      </c>
      <c r="F4" s="118" t="s">
        <v>190</v>
      </c>
      <c r="G4" s="119" t="s">
        <v>191</v>
      </c>
      <c r="H4" s="119" t="s">
        <v>192</v>
      </c>
      <c r="I4" s="119" t="s">
        <v>193</v>
      </c>
      <c r="J4" s="119" t="s">
        <v>194</v>
      </c>
      <c r="L4" s="117" t="s">
        <v>195</v>
      </c>
    </row>
    <row r="5" spans="2:16" ht="15" customHeight="1" x14ac:dyDescent="0.2">
      <c r="B5" s="120">
        <v>44866</v>
      </c>
      <c r="C5" s="3" t="s">
        <v>196</v>
      </c>
      <c r="E5" s="121" t="s">
        <v>91</v>
      </c>
      <c r="F5" s="122">
        <v>43466</v>
      </c>
      <c r="G5" s="123" t="s">
        <v>197</v>
      </c>
      <c r="H5" s="121" t="s">
        <v>197</v>
      </c>
      <c r="I5" s="121" t="s">
        <v>197</v>
      </c>
      <c r="J5" s="121" t="s">
        <v>197</v>
      </c>
      <c r="K5" s="104"/>
      <c r="L5" s="121" t="s">
        <v>198</v>
      </c>
      <c r="P5" s="104"/>
    </row>
    <row r="6" spans="2:16" ht="15" customHeight="1" x14ac:dyDescent="0.2">
      <c r="B6" s="124">
        <f>DATE(YEAR(B5)-1,MONTH(B5),DAY(B5))</f>
        <v>44501</v>
      </c>
      <c r="C6" s="3" t="s">
        <v>199</v>
      </c>
      <c r="E6" s="121" t="s">
        <v>100</v>
      </c>
      <c r="F6" s="122">
        <v>43466</v>
      </c>
      <c r="G6" s="123" t="s">
        <v>197</v>
      </c>
      <c r="H6" s="121" t="s">
        <v>197</v>
      </c>
      <c r="I6" s="121" t="s">
        <v>197</v>
      </c>
      <c r="J6" s="121" t="s">
        <v>197</v>
      </c>
      <c r="K6" s="125"/>
      <c r="L6" s="121" t="s">
        <v>200</v>
      </c>
      <c r="N6" s="126"/>
      <c r="O6" s="121"/>
      <c r="P6" s="121"/>
    </row>
    <row r="7" spans="2:16" ht="15" customHeight="1" x14ac:dyDescent="0.2">
      <c r="E7" s="121" t="s">
        <v>102</v>
      </c>
      <c r="F7" s="122">
        <v>43466</v>
      </c>
      <c r="G7" s="123" t="s">
        <v>201</v>
      </c>
      <c r="H7" s="121" t="s">
        <v>201</v>
      </c>
      <c r="I7" s="121" t="s">
        <v>197</v>
      </c>
      <c r="J7" s="121" t="s">
        <v>197</v>
      </c>
      <c r="K7" s="125"/>
      <c r="L7" s="121" t="s">
        <v>202</v>
      </c>
      <c r="N7" s="126"/>
      <c r="O7" s="121"/>
      <c r="P7" s="121"/>
    </row>
    <row r="8" spans="2:16" ht="15" customHeight="1" x14ac:dyDescent="0.2">
      <c r="B8" s="124">
        <f>IF(LEFT(B28,2)="Q1",DATE(YEAR(B5),1,1),
IF(LEFT(B28,2)="Q2",DATE(YEAR(B5),4,1),
IF(LEFT(B28,2)="Q3",DATE(YEAR(B5),7,1),
IF(LEFT(B28,2)="Q4",DATE(YEAR(B5),10,1)))))</f>
        <v>44835</v>
      </c>
      <c r="C8" s="3" t="s">
        <v>203</v>
      </c>
      <c r="E8" s="121" t="s">
        <v>104</v>
      </c>
      <c r="F8" s="122">
        <v>43466</v>
      </c>
      <c r="G8" s="123" t="s">
        <v>197</v>
      </c>
      <c r="H8" s="121" t="s">
        <v>197</v>
      </c>
      <c r="I8" s="121" t="s">
        <v>61</v>
      </c>
      <c r="J8" s="121" t="s">
        <v>61</v>
      </c>
      <c r="K8" s="125"/>
      <c r="L8" s="121" t="s">
        <v>204</v>
      </c>
      <c r="N8" s="126"/>
      <c r="O8" s="121"/>
      <c r="P8" s="121"/>
    </row>
    <row r="9" spans="2:16" ht="15" customHeight="1" x14ac:dyDescent="0.2">
      <c r="B9" s="124">
        <f>EOMONTH(B5,0)</f>
        <v>44895</v>
      </c>
      <c r="C9" s="3" t="s">
        <v>205</v>
      </c>
      <c r="E9" s="121" t="s">
        <v>109</v>
      </c>
      <c r="F9" s="122">
        <v>43466</v>
      </c>
      <c r="G9" s="123" t="s">
        <v>197</v>
      </c>
      <c r="H9" s="121" t="s">
        <v>197</v>
      </c>
      <c r="I9" s="121" t="s">
        <v>197</v>
      </c>
      <c r="J9" s="121" t="s">
        <v>197</v>
      </c>
      <c r="K9" s="125"/>
      <c r="L9" s="121" t="s">
        <v>206</v>
      </c>
      <c r="N9" s="126"/>
      <c r="O9" s="121"/>
      <c r="P9" s="121"/>
    </row>
    <row r="10" spans="2:16" ht="15" customHeight="1" x14ac:dyDescent="0.2">
      <c r="B10" s="124">
        <f>EOMONTH(B8,2)</f>
        <v>44926</v>
      </c>
      <c r="C10" s="3" t="s">
        <v>207</v>
      </c>
      <c r="E10" s="121" t="s">
        <v>112</v>
      </c>
      <c r="F10" s="122">
        <v>43466</v>
      </c>
      <c r="G10" s="123" t="s">
        <v>197</v>
      </c>
      <c r="H10" s="121" t="s">
        <v>197</v>
      </c>
      <c r="I10" s="121" t="s">
        <v>197</v>
      </c>
      <c r="J10" s="121" t="s">
        <v>197</v>
      </c>
      <c r="K10" s="125"/>
      <c r="L10" s="121" t="s">
        <v>208</v>
      </c>
      <c r="N10" s="126"/>
      <c r="O10" s="121"/>
      <c r="P10" s="121"/>
    </row>
    <row r="11" spans="2:16" ht="15" customHeight="1" x14ac:dyDescent="0.2">
      <c r="E11" s="121" t="s">
        <v>113</v>
      </c>
      <c r="F11" s="122">
        <v>43466</v>
      </c>
      <c r="G11" s="123" t="s">
        <v>197</v>
      </c>
      <c r="H11" s="121" t="s">
        <v>197</v>
      </c>
      <c r="I11" s="121" t="s">
        <v>197</v>
      </c>
      <c r="J11" s="121" t="s">
        <v>197</v>
      </c>
      <c r="K11" s="125"/>
      <c r="L11" s="121" t="s">
        <v>209</v>
      </c>
      <c r="N11" s="127"/>
      <c r="O11" s="121"/>
      <c r="P11" s="121"/>
    </row>
    <row r="12" spans="2:16" ht="15" customHeight="1" x14ac:dyDescent="0.2">
      <c r="B12" s="124">
        <f>DATE(YEAR(B8)-1,MONTH(B8),DAY(B8))</f>
        <v>44470</v>
      </c>
      <c r="C12" s="3" t="s">
        <v>210</v>
      </c>
      <c r="E12" s="121" t="s">
        <v>115</v>
      </c>
      <c r="F12" s="122">
        <v>43466</v>
      </c>
      <c r="G12" s="123" t="s">
        <v>197</v>
      </c>
      <c r="H12" s="121" t="s">
        <v>197</v>
      </c>
      <c r="I12" s="121" t="s">
        <v>197</v>
      </c>
      <c r="J12" s="121" t="s">
        <v>197</v>
      </c>
      <c r="K12" s="125"/>
      <c r="L12" s="121" t="s">
        <v>211</v>
      </c>
      <c r="N12" s="126"/>
      <c r="O12" s="121"/>
      <c r="P12" s="121"/>
    </row>
    <row r="13" spans="2:16" ht="15" customHeight="1" x14ac:dyDescent="0.2">
      <c r="B13" s="124">
        <f>DATE(YEAR(B9)-1,MONTH(B9),DAY(B9))</f>
        <v>44530</v>
      </c>
      <c r="C13" s="3" t="s">
        <v>205</v>
      </c>
      <c r="E13" s="3" t="s">
        <v>93</v>
      </c>
      <c r="F13" s="122">
        <v>43466</v>
      </c>
      <c r="G13" s="123" t="s">
        <v>212</v>
      </c>
      <c r="H13" s="121" t="s">
        <v>213</v>
      </c>
      <c r="I13" s="121" t="s">
        <v>213</v>
      </c>
      <c r="J13" s="121" t="s">
        <v>213</v>
      </c>
      <c r="K13" s="125"/>
      <c r="L13" s="3" t="s">
        <v>214</v>
      </c>
      <c r="N13" s="126"/>
      <c r="O13" s="121"/>
      <c r="P13" s="121"/>
    </row>
    <row r="14" spans="2:16" ht="15" customHeight="1" x14ac:dyDescent="0.2">
      <c r="B14" s="124">
        <f>DATE(YEAR(B10)-1,MONTH(B10),DAY(B10))</f>
        <v>44561</v>
      </c>
      <c r="C14" s="3" t="s">
        <v>215</v>
      </c>
      <c r="E14" s="3" t="s">
        <v>94</v>
      </c>
      <c r="F14" s="122">
        <v>43466</v>
      </c>
      <c r="G14" s="123" t="s">
        <v>212</v>
      </c>
      <c r="H14" s="121" t="s">
        <v>213</v>
      </c>
      <c r="I14" s="121" t="s">
        <v>213</v>
      </c>
      <c r="J14" s="121" t="s">
        <v>213</v>
      </c>
      <c r="K14" s="125"/>
      <c r="L14" s="3" t="s">
        <v>216</v>
      </c>
      <c r="N14" s="126"/>
      <c r="O14" s="121"/>
      <c r="P14" s="121"/>
    </row>
    <row r="15" spans="2:16" ht="15" customHeight="1" x14ac:dyDescent="0.2">
      <c r="E15" s="3" t="s">
        <v>96</v>
      </c>
      <c r="F15" s="122">
        <v>43466</v>
      </c>
      <c r="G15" s="123" t="s">
        <v>213</v>
      </c>
      <c r="H15" s="121" t="s">
        <v>213</v>
      </c>
      <c r="I15" s="121" t="s">
        <v>213</v>
      </c>
      <c r="J15" s="121" t="s">
        <v>213</v>
      </c>
      <c r="K15" s="125"/>
      <c r="L15" s="3" t="s">
        <v>217</v>
      </c>
      <c r="N15" s="127"/>
      <c r="O15" s="121"/>
      <c r="P15" s="121"/>
    </row>
    <row r="16" spans="2:16" ht="15" customHeight="1" x14ac:dyDescent="0.2">
      <c r="B16" s="124">
        <f>DATE(YEAR(B5),1,1)</f>
        <v>44562</v>
      </c>
      <c r="C16" s="3" t="s">
        <v>218</v>
      </c>
      <c r="E16" s="3" t="s">
        <v>114</v>
      </c>
      <c r="F16" s="122">
        <v>43466</v>
      </c>
      <c r="G16" s="123" t="s">
        <v>213</v>
      </c>
      <c r="H16" s="121" t="s">
        <v>213</v>
      </c>
      <c r="I16" s="121" t="s">
        <v>213</v>
      </c>
      <c r="J16" s="121" t="s">
        <v>213</v>
      </c>
      <c r="K16" s="125"/>
      <c r="L16" s="3" t="s">
        <v>219</v>
      </c>
      <c r="N16" s="126"/>
      <c r="O16" s="121"/>
      <c r="P16" s="121"/>
    </row>
    <row r="17" spans="2:16" ht="15" customHeight="1" x14ac:dyDescent="0.2">
      <c r="B17" s="124">
        <f>DATE(YEAR(B6),1,1)</f>
        <v>44197</v>
      </c>
      <c r="C17" s="3" t="s">
        <v>220</v>
      </c>
      <c r="E17" s="3" t="s">
        <v>118</v>
      </c>
      <c r="F17" s="122">
        <v>43466</v>
      </c>
      <c r="G17" s="123" t="s">
        <v>213</v>
      </c>
      <c r="H17" s="121" t="s">
        <v>213</v>
      </c>
      <c r="I17" s="121" t="s">
        <v>213</v>
      </c>
      <c r="J17" s="121" t="s">
        <v>213</v>
      </c>
      <c r="K17" s="125"/>
      <c r="L17" s="3" t="s">
        <v>221</v>
      </c>
      <c r="N17" s="126"/>
      <c r="O17" s="121"/>
      <c r="P17" s="121"/>
    </row>
    <row r="18" spans="2:16" ht="15" customHeight="1" x14ac:dyDescent="0.2">
      <c r="E18" s="121" t="s">
        <v>97</v>
      </c>
      <c r="F18" s="122">
        <v>43466</v>
      </c>
      <c r="G18" s="123" t="s">
        <v>61</v>
      </c>
      <c r="H18" s="121" t="s">
        <v>61</v>
      </c>
      <c r="I18" s="121" t="s">
        <v>61</v>
      </c>
      <c r="J18" s="121" t="s">
        <v>61</v>
      </c>
      <c r="K18" s="125"/>
      <c r="L18" s="121" t="s">
        <v>222</v>
      </c>
      <c r="N18" s="126"/>
      <c r="O18" s="121"/>
      <c r="P18" s="121"/>
    </row>
    <row r="19" spans="2:16" ht="15" customHeight="1" x14ac:dyDescent="0.2">
      <c r="B19" s="128">
        <f>MONTH(B5)</f>
        <v>11</v>
      </c>
      <c r="C19" s="3" t="s">
        <v>223</v>
      </c>
      <c r="E19" s="121" t="s">
        <v>106</v>
      </c>
      <c r="F19" s="122">
        <v>43466</v>
      </c>
      <c r="G19" s="123" t="s">
        <v>61</v>
      </c>
      <c r="H19" s="121" t="s">
        <v>61</v>
      </c>
      <c r="I19" s="121" t="s">
        <v>61</v>
      </c>
      <c r="J19" s="121" t="s">
        <v>61</v>
      </c>
      <c r="K19" s="125"/>
      <c r="L19" s="121" t="s">
        <v>224</v>
      </c>
      <c r="N19" s="126"/>
      <c r="O19" s="121"/>
      <c r="P19" s="121"/>
    </row>
    <row r="20" spans="2:16" ht="15" customHeight="1" x14ac:dyDescent="0.2">
      <c r="B20" s="128">
        <v>2</v>
      </c>
      <c r="C20" s="3" t="s">
        <v>185</v>
      </c>
      <c r="E20" s="121" t="s">
        <v>116</v>
      </c>
      <c r="F20" s="122">
        <v>43466</v>
      </c>
      <c r="G20" s="123" t="s">
        <v>61</v>
      </c>
      <c r="H20" s="121" t="s">
        <v>61</v>
      </c>
      <c r="I20" s="121" t="s">
        <v>61</v>
      </c>
      <c r="J20" s="121" t="s">
        <v>61</v>
      </c>
      <c r="K20" s="74"/>
      <c r="L20" s="121"/>
      <c r="N20" s="129"/>
      <c r="O20" s="74"/>
      <c r="P20" s="74"/>
    </row>
    <row r="21" spans="2:16" ht="15" customHeight="1" x14ac:dyDescent="0.2">
      <c r="B21" s="128">
        <v>4</v>
      </c>
      <c r="C21" s="3" t="s">
        <v>225</v>
      </c>
      <c r="E21" s="121" t="s">
        <v>119</v>
      </c>
      <c r="F21" s="122">
        <v>43466</v>
      </c>
      <c r="G21" s="123" t="s">
        <v>61</v>
      </c>
      <c r="H21" s="121" t="s">
        <v>61</v>
      </c>
      <c r="I21" s="121" t="s">
        <v>61</v>
      </c>
      <c r="J21" s="121" t="s">
        <v>61</v>
      </c>
      <c r="K21" s="74"/>
      <c r="L21" s="121"/>
      <c r="N21" s="129"/>
      <c r="O21" s="74"/>
      <c r="P21" s="74"/>
    </row>
    <row r="22" spans="2:16" ht="15" customHeight="1" x14ac:dyDescent="0.2">
      <c r="E22" s="121" t="s">
        <v>92</v>
      </c>
      <c r="F22" s="122">
        <v>43466</v>
      </c>
      <c r="G22" s="123" t="s">
        <v>201</v>
      </c>
      <c r="H22" s="121" t="s">
        <v>201</v>
      </c>
      <c r="I22" s="121" t="s">
        <v>201</v>
      </c>
      <c r="J22" s="121" t="s">
        <v>201</v>
      </c>
      <c r="K22" s="74"/>
      <c r="L22" s="121"/>
      <c r="N22" s="129"/>
      <c r="O22" s="74"/>
      <c r="P22" s="74"/>
    </row>
    <row r="23" spans="2:16" ht="15" customHeight="1" x14ac:dyDescent="0.2">
      <c r="B23" s="124" t="str">
        <f>"Q1 "&amp;YEAR($B$5)</f>
        <v>Q1 2022</v>
      </c>
      <c r="C23" s="3" t="s">
        <v>226</v>
      </c>
      <c r="E23" s="130" t="s">
        <v>95</v>
      </c>
      <c r="F23" s="122">
        <v>43466</v>
      </c>
      <c r="G23" s="123" t="s">
        <v>201</v>
      </c>
      <c r="H23" s="121" t="s">
        <v>201</v>
      </c>
      <c r="I23" s="121" t="s">
        <v>201</v>
      </c>
      <c r="J23" s="121" t="s">
        <v>201</v>
      </c>
      <c r="L23" s="130"/>
    </row>
    <row r="24" spans="2:16" ht="15" customHeight="1" x14ac:dyDescent="0.2">
      <c r="B24" s="124" t="str">
        <f>"Q2 "&amp;YEAR($B$5)</f>
        <v>Q2 2022</v>
      </c>
      <c r="C24" s="3" t="s">
        <v>226</v>
      </c>
      <c r="E24" s="3" t="s">
        <v>98</v>
      </c>
      <c r="F24" s="122">
        <v>43466</v>
      </c>
      <c r="G24" s="123" t="s">
        <v>201</v>
      </c>
      <c r="H24" s="121" t="s">
        <v>201</v>
      </c>
      <c r="I24" s="121" t="s">
        <v>201</v>
      </c>
      <c r="J24" s="121" t="s">
        <v>201</v>
      </c>
    </row>
    <row r="25" spans="2:16" ht="15" customHeight="1" x14ac:dyDescent="0.2">
      <c r="B25" s="124" t="str">
        <f>"Q3 "&amp;YEAR($B$5)</f>
        <v>Q3 2022</v>
      </c>
      <c r="C25" s="3" t="s">
        <v>226</v>
      </c>
      <c r="E25" s="3" t="s">
        <v>101</v>
      </c>
      <c r="F25" s="122">
        <v>43466</v>
      </c>
      <c r="G25" s="123" t="s">
        <v>201</v>
      </c>
      <c r="H25" s="121" t="s">
        <v>201</v>
      </c>
      <c r="I25" s="121" t="s">
        <v>201</v>
      </c>
      <c r="J25" s="121" t="s">
        <v>201</v>
      </c>
    </row>
    <row r="26" spans="2:16" ht="15" customHeight="1" x14ac:dyDescent="0.2">
      <c r="B26" s="124" t="str">
        <f>"Q4 "&amp;YEAR($B$5)</f>
        <v>Q4 2022</v>
      </c>
      <c r="C26" s="3" t="s">
        <v>226</v>
      </c>
      <c r="E26" s="130" t="s">
        <v>110</v>
      </c>
      <c r="F26" s="122">
        <v>43466</v>
      </c>
      <c r="G26" s="123" t="s">
        <v>201</v>
      </c>
      <c r="H26" s="121" t="s">
        <v>201</v>
      </c>
      <c r="I26" s="121" t="s">
        <v>201</v>
      </c>
      <c r="J26" s="121" t="s">
        <v>201</v>
      </c>
      <c r="L26" s="130"/>
    </row>
    <row r="27" spans="2:16" ht="15" customHeight="1" x14ac:dyDescent="0.2">
      <c r="E27" s="130" t="s">
        <v>111</v>
      </c>
      <c r="F27" s="122">
        <v>43466</v>
      </c>
      <c r="G27" s="123" t="s">
        <v>201</v>
      </c>
      <c r="H27" s="121" t="s">
        <v>201</v>
      </c>
      <c r="I27" s="121" t="s">
        <v>201</v>
      </c>
      <c r="J27" s="121" t="s">
        <v>201</v>
      </c>
      <c r="L27" s="130"/>
    </row>
    <row r="28" spans="2:16" ht="15" customHeight="1" x14ac:dyDescent="0.2">
      <c r="B28" s="124" t="str">
        <f>"Q"&amp;IF(MONTH($B$5)&lt;=3,1,IF(MONTH($B$5)&lt;=6,2,IF(MONTH($B$5)&lt;=9,3,4)))&amp;" "&amp;YEAR($B$5)</f>
        <v>Q4 2022</v>
      </c>
      <c r="C28" s="3" t="s">
        <v>227</v>
      </c>
      <c r="E28" s="121" t="s">
        <v>117</v>
      </c>
      <c r="F28" s="122">
        <v>43466</v>
      </c>
      <c r="G28" s="123" t="s">
        <v>212</v>
      </c>
      <c r="H28" s="121" t="s">
        <v>212</v>
      </c>
      <c r="I28" s="121" t="s">
        <v>201</v>
      </c>
      <c r="J28" s="121" t="s">
        <v>201</v>
      </c>
      <c r="L28" s="121"/>
    </row>
    <row r="29" spans="2:16" ht="15" customHeight="1" x14ac:dyDescent="0.2">
      <c r="B29" s="124" t="str">
        <f>"Q"&amp;IF(MONTH($B$5)&lt;=3,1,IF(MONTH($B$5)&lt;=6,2,IF(MONTH($B$5)&lt;=9,3,4)))&amp;" "&amp;YEAR($B$5)-1</f>
        <v>Q4 2021</v>
      </c>
      <c r="C29" s="3" t="s">
        <v>228</v>
      </c>
      <c r="E29" s="121" t="s">
        <v>120</v>
      </c>
      <c r="F29" s="122">
        <v>43466</v>
      </c>
      <c r="G29" s="123" t="s">
        <v>212</v>
      </c>
      <c r="H29" s="121" t="s">
        <v>212</v>
      </c>
      <c r="I29" s="121" t="s">
        <v>201</v>
      </c>
      <c r="J29" s="121" t="s">
        <v>201</v>
      </c>
      <c r="L29" s="121"/>
    </row>
    <row r="30" spans="2:16" ht="15" customHeight="1" x14ac:dyDescent="0.2">
      <c r="E30" s="3" t="s">
        <v>99</v>
      </c>
      <c r="F30" s="122">
        <v>43466</v>
      </c>
      <c r="G30" s="123" t="s">
        <v>212</v>
      </c>
      <c r="H30" s="121" t="s">
        <v>212</v>
      </c>
      <c r="I30" s="121" t="s">
        <v>212</v>
      </c>
      <c r="J30" s="121" t="s">
        <v>212</v>
      </c>
    </row>
    <row r="31" spans="2:16" ht="15" customHeight="1" x14ac:dyDescent="0.2">
      <c r="E31" s="3" t="s">
        <v>103</v>
      </c>
      <c r="F31" s="122">
        <v>43466</v>
      </c>
      <c r="G31" s="123" t="s">
        <v>212</v>
      </c>
      <c r="H31" s="121" t="s">
        <v>212</v>
      </c>
      <c r="I31" s="121" t="s">
        <v>212</v>
      </c>
      <c r="J31" s="121" t="s">
        <v>212</v>
      </c>
    </row>
    <row r="32" spans="2:16" ht="15" customHeight="1" x14ac:dyDescent="0.2">
      <c r="B32" s="6" t="s">
        <v>229</v>
      </c>
      <c r="E32" s="3" t="s">
        <v>105</v>
      </c>
      <c r="F32" s="122">
        <v>43466</v>
      </c>
      <c r="G32" s="123" t="s">
        <v>212</v>
      </c>
      <c r="H32" s="121" t="s">
        <v>212</v>
      </c>
      <c r="I32" s="121" t="s">
        <v>212</v>
      </c>
      <c r="J32" s="121" t="s">
        <v>212</v>
      </c>
    </row>
    <row r="33" spans="2:10" ht="15" customHeight="1" x14ac:dyDescent="0.2">
      <c r="B33" s="131">
        <v>7.4999999999999997E-2</v>
      </c>
      <c r="C33" s="3" t="s">
        <v>230</v>
      </c>
      <c r="E33" s="3" t="s">
        <v>107</v>
      </c>
      <c r="F33" s="122">
        <v>43466</v>
      </c>
      <c r="G33" s="123" t="s">
        <v>212</v>
      </c>
      <c r="H33" s="121" t="s">
        <v>212</v>
      </c>
      <c r="I33" s="121" t="s">
        <v>212</v>
      </c>
      <c r="J33" s="121" t="s">
        <v>212</v>
      </c>
    </row>
    <row r="34" spans="2:10" ht="15" customHeight="1" x14ac:dyDescent="0.2">
      <c r="E34" s="3" t="s">
        <v>108</v>
      </c>
      <c r="F34" s="122">
        <v>43466</v>
      </c>
      <c r="G34" s="123" t="s">
        <v>212</v>
      </c>
      <c r="H34" s="121" t="s">
        <v>212</v>
      </c>
      <c r="I34" s="121" t="s">
        <v>212</v>
      </c>
      <c r="J34" s="12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865E-D481-4C11-8700-60701A12CE5B}">
  <dimension ref="A1:U38"/>
  <sheetViews>
    <sheetView showGridLines="0" zoomScaleNormal="100" workbookViewId="0"/>
  </sheetViews>
  <sheetFormatPr defaultColWidth="9.140625" defaultRowHeight="15" customHeight="1" outlineLevelRow="1" outlineLevelCol="1" x14ac:dyDescent="0.2"/>
  <cols>
    <col min="1" max="1" width="5.7109375" style="3" customWidth="1"/>
    <col min="2" max="2" width="1.7109375" style="3" customWidth="1"/>
    <col min="3" max="3" width="20.7109375" style="3" customWidth="1"/>
    <col min="4" max="4" width="11.28515625" style="3" customWidth="1"/>
    <col min="5" max="5" width="11.28515625" style="3" hidden="1" customWidth="1" outlineLevel="1"/>
    <col min="6" max="6" width="11.28515625" style="3" customWidth="1" collapsed="1"/>
    <col min="7" max="7" width="11.28515625" style="3" customWidth="1"/>
    <col min="8" max="8" width="3.7109375" style="3" customWidth="1"/>
    <col min="9" max="9" width="11.28515625" style="3" customWidth="1"/>
    <col min="10" max="10" width="11.28515625" style="3" hidden="1" customWidth="1" outlineLevel="1"/>
    <col min="11" max="11" width="11.28515625" style="3" customWidth="1" collapsed="1"/>
    <col min="12" max="12" width="11.28515625" style="3" customWidth="1"/>
    <col min="13" max="13" width="3.7109375" style="3" customWidth="1"/>
    <col min="14" max="14" width="11.28515625" style="3" customWidth="1"/>
    <col min="15" max="15" width="11.28515625" style="3" hidden="1" customWidth="1" outlineLevel="1"/>
    <col min="16" max="16" width="11.28515625" style="3" customWidth="1" collapsed="1"/>
    <col min="17" max="17" width="11.28515625" style="3" customWidth="1"/>
    <col min="18" max="18" width="1.7109375" style="3" customWidth="1"/>
    <col min="19" max="19" width="3.7109375" style="3" customWidth="1"/>
    <col min="20" max="16384" width="9.140625" style="3"/>
  </cols>
  <sheetData>
    <row r="1" spans="1:21" ht="15" customHeight="1" x14ac:dyDescent="0.2">
      <c r="B1" s="10"/>
      <c r="R1" s="10"/>
    </row>
    <row r="2" spans="1:21" ht="24.95" customHeight="1" x14ac:dyDescent="0.2">
      <c r="A2" s="11"/>
      <c r="B2" s="10" t="s">
        <v>48</v>
      </c>
      <c r="C2" s="12" t="s">
        <v>49</v>
      </c>
      <c r="R2" s="10" t="s">
        <v>48</v>
      </c>
    </row>
    <row r="3" spans="1:21" ht="15" hidden="1" customHeight="1" outlineLevel="1" x14ac:dyDescent="0.2">
      <c r="C3" s="13">
        <v>44866</v>
      </c>
    </row>
    <row r="4" spans="1:21" ht="15" hidden="1" customHeight="1" outlineLevel="1" x14ac:dyDescent="0.2">
      <c r="C4" s="6" t="str">
        <f>"Q"&amp;IF(MONTH($C$3)&lt;=3,1,IF(MONTH($C$3)&lt;=6,2,IF(MONTH($C$3)&lt;=9,3,4)))&amp;" "&amp;YEAR($C$3)</f>
        <v>Q4 2022</v>
      </c>
    </row>
    <row r="5" spans="1:21" ht="15" customHeight="1" collapsed="1" x14ac:dyDescent="0.2"/>
    <row r="6" spans="1:21" ht="15" customHeight="1" x14ac:dyDescent="0.2">
      <c r="C6" s="14" t="s">
        <v>4</v>
      </c>
      <c r="D6" s="15">
        <f>$C$3</f>
        <v>44866</v>
      </c>
      <c r="E6" s="15"/>
      <c r="F6" s="15"/>
      <c r="G6" s="15"/>
      <c r="I6" s="15" t="s">
        <v>50</v>
      </c>
      <c r="J6" s="15"/>
      <c r="K6" s="15"/>
      <c r="L6" s="15"/>
      <c r="N6" s="15" t="s">
        <v>51</v>
      </c>
      <c r="O6" s="15"/>
      <c r="P6" s="15"/>
      <c r="Q6" s="15"/>
    </row>
    <row r="7" spans="1:21" ht="15" customHeight="1" x14ac:dyDescent="0.2">
      <c r="C7" s="16" t="s">
        <v>52</v>
      </c>
      <c r="D7" s="17" t="s">
        <v>53</v>
      </c>
      <c r="E7" s="17" t="s">
        <v>54</v>
      </c>
      <c r="F7" s="17" t="s">
        <v>55</v>
      </c>
      <c r="G7" s="17" t="s">
        <v>56</v>
      </c>
      <c r="I7" s="17" t="s">
        <v>53</v>
      </c>
      <c r="J7" s="17" t="s">
        <v>54</v>
      </c>
      <c r="K7" s="17" t="s">
        <v>55</v>
      </c>
      <c r="L7" s="17" t="s">
        <v>56</v>
      </c>
      <c r="N7" s="17" t="s">
        <v>53</v>
      </c>
      <c r="O7" s="17" t="s">
        <v>54</v>
      </c>
      <c r="P7" s="17" t="s">
        <v>55</v>
      </c>
      <c r="Q7" s="17" t="s">
        <v>56</v>
      </c>
    </row>
    <row r="8" spans="1:21" ht="15" customHeight="1" x14ac:dyDescent="0.2">
      <c r="C8" s="3" t="s">
        <v>57</v>
      </c>
      <c r="D8" s="18">
        <f>SUM(D9:D10)</f>
        <v>175200</v>
      </c>
      <c r="E8" s="18">
        <f>SUM(E9:E10)</f>
        <v>252800</v>
      </c>
      <c r="F8" s="19">
        <f>D8-E8</f>
        <v>-77600</v>
      </c>
      <c r="G8" s="20">
        <f>IFERROR(D8/E8,0)</f>
        <v>0.69303797468354433</v>
      </c>
      <c r="I8" s="18">
        <f>SUM(I9:I10)</f>
        <v>395300</v>
      </c>
      <c r="J8" s="18">
        <f>SUM(J9:J10)</f>
        <v>413900</v>
      </c>
      <c r="K8" s="19">
        <f>I8-J8</f>
        <v>-18600</v>
      </c>
      <c r="L8" s="20">
        <f>IFERROR(I8/J8,0)</f>
        <v>0.95506160908431992</v>
      </c>
      <c r="N8" s="18">
        <f>SUM(N9:N10)</f>
        <v>1769200</v>
      </c>
      <c r="O8" s="18">
        <f>SUM(O9:O10)</f>
        <v>1824653.3640000634</v>
      </c>
      <c r="P8" s="19">
        <f>N8-O8</f>
        <v>-55453.36400006339</v>
      </c>
      <c r="Q8" s="20">
        <f>IFERROR(N8/O8,0)</f>
        <v>0.9696088226431695</v>
      </c>
    </row>
    <row r="9" spans="1:21" s="21" customFormat="1" ht="15" hidden="1" customHeight="1" outlineLevel="1" x14ac:dyDescent="0.2">
      <c r="C9" s="22" t="s">
        <v>58</v>
      </c>
      <c r="D9" s="23">
        <v>146300</v>
      </c>
      <c r="E9" s="23">
        <v>222400</v>
      </c>
      <c r="F9" s="24">
        <f t="shared" ref="F9:F15" si="0">D9-E9</f>
        <v>-76100</v>
      </c>
      <c r="G9" s="25">
        <f t="shared" ref="G9:G10" si="1">IFERROR(D9/E9,0)</f>
        <v>0.65782374100719421</v>
      </c>
      <c r="I9" s="23">
        <v>301900</v>
      </c>
      <c r="J9" s="23">
        <v>334100</v>
      </c>
      <c r="K9" s="24">
        <f t="shared" ref="K9:K15" si="2">I9-J9</f>
        <v>-32200</v>
      </c>
      <c r="L9" s="25">
        <f t="shared" ref="L9:L15" si="3">IFERROR(I9/J9,0)</f>
        <v>0.90362167015863515</v>
      </c>
      <c r="N9" s="23">
        <v>1443200</v>
      </c>
      <c r="O9" s="23">
        <v>1374682.7362834781</v>
      </c>
      <c r="P9" s="24">
        <f t="shared" ref="P9:P15" si="4">N9-O9</f>
        <v>68517.263716521906</v>
      </c>
      <c r="Q9" s="25">
        <f t="shared" ref="Q9:Q15" si="5">IFERROR(N9/O9,0)</f>
        <v>1.0498422377091616</v>
      </c>
    </row>
    <row r="10" spans="1:21" s="21" customFormat="1" ht="15" hidden="1" customHeight="1" outlineLevel="1" x14ac:dyDescent="0.2">
      <c r="C10" s="22" t="s">
        <v>59</v>
      </c>
      <c r="D10" s="23">
        <v>28900</v>
      </c>
      <c r="E10" s="23">
        <v>30400</v>
      </c>
      <c r="F10" s="24">
        <f t="shared" si="0"/>
        <v>-1500</v>
      </c>
      <c r="G10" s="25">
        <f t="shared" si="1"/>
        <v>0.95065789473684215</v>
      </c>
      <c r="I10" s="23">
        <v>93400</v>
      </c>
      <c r="J10" s="23">
        <v>79800</v>
      </c>
      <c r="K10" s="24">
        <f t="shared" si="2"/>
        <v>13600</v>
      </c>
      <c r="L10" s="25">
        <f t="shared" si="3"/>
        <v>1.1704260651629073</v>
      </c>
      <c r="N10" s="23">
        <v>326000</v>
      </c>
      <c r="O10" s="23">
        <v>449970.62771658541</v>
      </c>
      <c r="P10" s="24">
        <f t="shared" si="4"/>
        <v>-123970.62771658541</v>
      </c>
      <c r="Q10" s="25">
        <f t="shared" si="5"/>
        <v>0.72449173328115879</v>
      </c>
    </row>
    <row r="11" spans="1:21" ht="15" customHeight="1" collapsed="1" x14ac:dyDescent="0.2">
      <c r="C11" s="3" t="s">
        <v>60</v>
      </c>
      <c r="D11" s="18">
        <f>SUM(D12:D13)</f>
        <v>113200</v>
      </c>
      <c r="E11" s="18">
        <f>SUM(E12:E13)</f>
        <v>71300</v>
      </c>
      <c r="F11" s="19">
        <f>D11-E11</f>
        <v>41900</v>
      </c>
      <c r="G11" s="20">
        <f>IFERROR(D11/E11,0)</f>
        <v>1.5876577840112203</v>
      </c>
      <c r="I11" s="18">
        <f>SUM(I12:I13)</f>
        <v>199900</v>
      </c>
      <c r="J11" s="18">
        <f>SUM(J12:J13)</f>
        <v>120000</v>
      </c>
      <c r="K11" s="19">
        <f>I11-J11</f>
        <v>79900</v>
      </c>
      <c r="L11" s="20">
        <f>IFERROR(I11/J11,0)</f>
        <v>1.6658333333333333</v>
      </c>
      <c r="N11" s="18">
        <f>SUM(N12:N13)</f>
        <v>1214300</v>
      </c>
      <c r="O11" s="18">
        <f>SUM(O12:O13)</f>
        <v>1064727.0028814569</v>
      </c>
      <c r="P11" s="19">
        <f>N11-O11</f>
        <v>149572.99711854314</v>
      </c>
      <c r="Q11" s="20">
        <f>IFERROR(N11/O11,0)</f>
        <v>1.1404801387714931</v>
      </c>
    </row>
    <row r="12" spans="1:21" s="21" customFormat="1" ht="15" hidden="1" customHeight="1" outlineLevel="1" x14ac:dyDescent="0.2">
      <c r="C12" s="22" t="s">
        <v>58</v>
      </c>
      <c r="D12" s="23">
        <v>86600</v>
      </c>
      <c r="E12" s="23">
        <v>54700</v>
      </c>
      <c r="F12" s="24">
        <f t="shared" si="0"/>
        <v>31900</v>
      </c>
      <c r="G12" s="25">
        <f t="shared" ref="G12:G15" si="6">IFERROR(D12/E12,0)</f>
        <v>1.583180987202925</v>
      </c>
      <c r="I12" s="23">
        <v>146800</v>
      </c>
      <c r="J12" s="23">
        <v>80000</v>
      </c>
      <c r="K12" s="24">
        <f t="shared" si="2"/>
        <v>66800</v>
      </c>
      <c r="L12" s="25">
        <f t="shared" si="3"/>
        <v>1.835</v>
      </c>
      <c r="N12" s="23">
        <v>738800</v>
      </c>
      <c r="O12" s="23">
        <v>730100.17332580651</v>
      </c>
      <c r="P12" s="24">
        <f t="shared" si="4"/>
        <v>8699.8266741934931</v>
      </c>
      <c r="Q12" s="25">
        <f t="shared" si="5"/>
        <v>1.0119159356373844</v>
      </c>
    </row>
    <row r="13" spans="1:21" s="21" customFormat="1" ht="15" hidden="1" customHeight="1" outlineLevel="1" x14ac:dyDescent="0.2">
      <c r="C13" s="22" t="s">
        <v>59</v>
      </c>
      <c r="D13" s="23">
        <v>26600</v>
      </c>
      <c r="E13" s="23">
        <v>16600</v>
      </c>
      <c r="F13" s="24">
        <f t="shared" si="0"/>
        <v>10000</v>
      </c>
      <c r="G13" s="25">
        <f t="shared" si="6"/>
        <v>1.6024096385542168</v>
      </c>
      <c r="I13" s="23">
        <v>53100</v>
      </c>
      <c r="J13" s="23">
        <v>40000</v>
      </c>
      <c r="K13" s="24">
        <f t="shared" si="2"/>
        <v>13100</v>
      </c>
      <c r="L13" s="25">
        <f t="shared" si="3"/>
        <v>1.3274999999999999</v>
      </c>
      <c r="N13" s="23">
        <v>475500</v>
      </c>
      <c r="O13" s="23">
        <v>334626.82955565042</v>
      </c>
      <c r="P13" s="24">
        <f t="shared" si="4"/>
        <v>140873.17044434958</v>
      </c>
      <c r="Q13" s="25">
        <f t="shared" si="5"/>
        <v>1.4209858803952287</v>
      </c>
    </row>
    <row r="14" spans="1:21" ht="15" customHeight="1" collapsed="1" thickBot="1" x14ac:dyDescent="0.25">
      <c r="C14" s="3" t="s">
        <v>61</v>
      </c>
      <c r="D14" s="18">
        <v>44100</v>
      </c>
      <c r="E14" s="18">
        <v>12945.074343908618</v>
      </c>
      <c r="F14" s="19">
        <f t="shared" si="0"/>
        <v>31154.925656091382</v>
      </c>
      <c r="G14" s="20">
        <f t="shared" si="6"/>
        <v>3.4067011767106243</v>
      </c>
      <c r="I14" s="18">
        <v>127400</v>
      </c>
      <c r="J14" s="18">
        <v>44274.329898914351</v>
      </c>
      <c r="K14" s="19">
        <f t="shared" si="2"/>
        <v>83125.670101085649</v>
      </c>
      <c r="L14" s="20">
        <f t="shared" si="3"/>
        <v>2.877513906836656</v>
      </c>
      <c r="N14" s="18">
        <v>549100</v>
      </c>
      <c r="O14" s="18">
        <v>445462.85242273781</v>
      </c>
      <c r="P14" s="19">
        <f t="shared" si="4"/>
        <v>103637.14757726219</v>
      </c>
      <c r="Q14" s="20">
        <f t="shared" si="5"/>
        <v>1.2326504825567632</v>
      </c>
    </row>
    <row r="15" spans="1:21" ht="15" customHeight="1" x14ac:dyDescent="0.2">
      <c r="C15" s="26" t="s">
        <v>62</v>
      </c>
      <c r="D15" s="27">
        <f>D8+D11+D14</f>
        <v>332500</v>
      </c>
      <c r="E15" s="27">
        <f>E8+E11+E14</f>
        <v>337045.07434390864</v>
      </c>
      <c r="F15" s="28">
        <f t="shared" si="0"/>
        <v>-4545.0743439086364</v>
      </c>
      <c r="G15" s="29">
        <f t="shared" si="6"/>
        <v>0.98651493616171049</v>
      </c>
      <c r="I15" s="27">
        <f>I8+I11+I14</f>
        <v>722600</v>
      </c>
      <c r="J15" s="27">
        <f>J8+J11+J14</f>
        <v>578174.32989891432</v>
      </c>
      <c r="K15" s="28">
        <f t="shared" si="2"/>
        <v>144425.67010108568</v>
      </c>
      <c r="L15" s="29">
        <f t="shared" si="3"/>
        <v>1.2497960608634016</v>
      </c>
      <c r="N15" s="27">
        <f>N8+N11+N14</f>
        <v>3532600</v>
      </c>
      <c r="O15" s="27">
        <f>O8+O11+O14</f>
        <v>3334843.2193042585</v>
      </c>
      <c r="P15" s="28">
        <f t="shared" si="4"/>
        <v>197756.78069574153</v>
      </c>
      <c r="Q15" s="29">
        <f t="shared" si="5"/>
        <v>1.0593001732588194</v>
      </c>
    </row>
    <row r="16" spans="1:21" ht="24.95" customHeight="1" x14ac:dyDescent="0.2">
      <c r="U16" s="30"/>
    </row>
    <row r="17" spans="3:17" ht="15" customHeight="1" x14ac:dyDescent="0.2">
      <c r="C17" s="14" t="s">
        <v>63</v>
      </c>
      <c r="D17" s="15">
        <f>$C$3</f>
        <v>44866</v>
      </c>
      <c r="E17" s="15"/>
      <c r="F17" s="15"/>
      <c r="G17" s="15"/>
      <c r="I17" s="15" t="s">
        <v>50</v>
      </c>
      <c r="J17" s="15"/>
      <c r="K17" s="15"/>
      <c r="L17" s="15"/>
      <c r="N17" s="15" t="s">
        <v>51</v>
      </c>
      <c r="O17" s="15"/>
      <c r="P17" s="15"/>
      <c r="Q17" s="15"/>
    </row>
    <row r="18" spans="3:17" ht="15" customHeight="1" x14ac:dyDescent="0.2">
      <c r="C18" s="16" t="s">
        <v>52</v>
      </c>
      <c r="D18" s="17" t="s">
        <v>53</v>
      </c>
      <c r="E18" s="17" t="s">
        <v>64</v>
      </c>
      <c r="F18" s="17" t="s">
        <v>55</v>
      </c>
      <c r="G18" s="17" t="s">
        <v>56</v>
      </c>
      <c r="I18" s="17" t="s">
        <v>53</v>
      </c>
      <c r="J18" s="17" t="s">
        <v>64</v>
      </c>
      <c r="K18" s="17" t="s">
        <v>55</v>
      </c>
      <c r="L18" s="17" t="s">
        <v>56</v>
      </c>
      <c r="N18" s="17" t="s">
        <v>53</v>
      </c>
      <c r="O18" s="17" t="s">
        <v>64</v>
      </c>
      <c r="P18" s="17" t="s">
        <v>55</v>
      </c>
      <c r="Q18" s="17" t="s">
        <v>56</v>
      </c>
    </row>
    <row r="19" spans="3:17" ht="15" customHeight="1" x14ac:dyDescent="0.2">
      <c r="C19" s="3" t="s">
        <v>57</v>
      </c>
      <c r="D19" s="18">
        <f t="shared" ref="D19:E19" si="7">SUM(D20:D21)</f>
        <v>175200</v>
      </c>
      <c r="E19" s="18">
        <f t="shared" si="7"/>
        <v>252800</v>
      </c>
      <c r="F19" s="19">
        <f t="shared" ref="F19:F26" si="8">D19-E19</f>
        <v>-77600</v>
      </c>
      <c r="G19" s="20">
        <f t="shared" ref="G19:G26" si="9">IFERROR(D19/E19,0)</f>
        <v>0.69303797468354433</v>
      </c>
      <c r="I19" s="18">
        <f t="shared" ref="I19:J19" si="10">SUM(I20:I21)</f>
        <v>395300</v>
      </c>
      <c r="J19" s="18">
        <f t="shared" si="10"/>
        <v>413900</v>
      </c>
      <c r="K19" s="19">
        <f t="shared" ref="K19:K26" si="11">I19-J19</f>
        <v>-18600</v>
      </c>
      <c r="L19" s="20">
        <f t="shared" ref="L19:L26" si="12">IFERROR(I19/J19,0)</f>
        <v>0.95506160908431992</v>
      </c>
      <c r="N19" s="18">
        <f t="shared" ref="N19:O19" si="13">SUM(N20:N21)</f>
        <v>1769200</v>
      </c>
      <c r="O19" s="18">
        <f t="shared" si="13"/>
        <v>2004100</v>
      </c>
      <c r="P19" s="19">
        <f t="shared" ref="P19:P26" si="14">N19-O19</f>
        <v>-234900</v>
      </c>
      <c r="Q19" s="20">
        <f t="shared" ref="Q19:Q26" si="15">IFERROR(N19/O19,0)</f>
        <v>0.88279027992615144</v>
      </c>
    </row>
    <row r="20" spans="3:17" ht="15" hidden="1" customHeight="1" outlineLevel="1" x14ac:dyDescent="0.2">
      <c r="C20" s="22" t="s">
        <v>58</v>
      </c>
      <c r="D20" s="23">
        <f t="shared" ref="D20:D25" si="16">D9</f>
        <v>146300</v>
      </c>
      <c r="E20" s="23">
        <v>222400</v>
      </c>
      <c r="F20" s="24">
        <f t="shared" si="8"/>
        <v>-76100</v>
      </c>
      <c r="G20" s="25">
        <f t="shared" si="9"/>
        <v>0.65782374100719421</v>
      </c>
      <c r="I20" s="23">
        <f t="shared" ref="I20:I25" si="17">I9</f>
        <v>301900</v>
      </c>
      <c r="J20" s="23">
        <v>334100</v>
      </c>
      <c r="K20" s="24">
        <f t="shared" si="11"/>
        <v>-32200</v>
      </c>
      <c r="L20" s="25">
        <f t="shared" si="12"/>
        <v>0.90362167015863515</v>
      </c>
      <c r="N20" s="23">
        <f t="shared" ref="N20:N25" si="18">N9</f>
        <v>1443200</v>
      </c>
      <c r="O20" s="23">
        <v>1651600</v>
      </c>
      <c r="P20" s="24">
        <f t="shared" si="14"/>
        <v>-208400</v>
      </c>
      <c r="Q20" s="25">
        <f t="shared" si="15"/>
        <v>0.87381932671348994</v>
      </c>
    </row>
    <row r="21" spans="3:17" ht="15" hidden="1" customHeight="1" outlineLevel="1" x14ac:dyDescent="0.2">
      <c r="C21" s="22" t="s">
        <v>59</v>
      </c>
      <c r="D21" s="23">
        <f t="shared" si="16"/>
        <v>28900</v>
      </c>
      <c r="E21" s="23">
        <v>30400</v>
      </c>
      <c r="F21" s="24">
        <f t="shared" si="8"/>
        <v>-1500</v>
      </c>
      <c r="G21" s="25">
        <f t="shared" si="9"/>
        <v>0.95065789473684215</v>
      </c>
      <c r="I21" s="23">
        <f t="shared" si="17"/>
        <v>93400</v>
      </c>
      <c r="J21" s="23">
        <v>79800</v>
      </c>
      <c r="K21" s="24">
        <f t="shared" si="11"/>
        <v>13600</v>
      </c>
      <c r="L21" s="25">
        <f t="shared" si="12"/>
        <v>1.1704260651629073</v>
      </c>
      <c r="N21" s="23">
        <f t="shared" si="18"/>
        <v>326000</v>
      </c>
      <c r="O21" s="23">
        <v>352500</v>
      </c>
      <c r="P21" s="24">
        <f t="shared" si="14"/>
        <v>-26500</v>
      </c>
      <c r="Q21" s="25">
        <f t="shared" si="15"/>
        <v>0.924822695035461</v>
      </c>
    </row>
    <row r="22" spans="3:17" ht="15" customHeight="1" collapsed="1" x14ac:dyDescent="0.2">
      <c r="C22" s="3" t="s">
        <v>60</v>
      </c>
      <c r="D22" s="18">
        <f t="shared" ref="D22:E22" si="19">SUM(D23:D24)</f>
        <v>113200</v>
      </c>
      <c r="E22" s="18">
        <f t="shared" si="19"/>
        <v>71300</v>
      </c>
      <c r="F22" s="19">
        <f t="shared" si="8"/>
        <v>41900</v>
      </c>
      <c r="G22" s="20">
        <f t="shared" si="9"/>
        <v>1.5876577840112203</v>
      </c>
      <c r="I22" s="18">
        <f t="shared" ref="I22:J22" si="20">SUM(I23:I24)</f>
        <v>199900</v>
      </c>
      <c r="J22" s="18">
        <f t="shared" si="20"/>
        <v>120000</v>
      </c>
      <c r="K22" s="19">
        <f t="shared" si="11"/>
        <v>79900</v>
      </c>
      <c r="L22" s="20">
        <f t="shared" si="12"/>
        <v>1.6658333333333333</v>
      </c>
      <c r="N22" s="18">
        <f t="shared" ref="N22:O22" si="21">SUM(N23:N24)</f>
        <v>1214300</v>
      </c>
      <c r="O22" s="18">
        <f t="shared" si="21"/>
        <v>971000</v>
      </c>
      <c r="P22" s="19">
        <f t="shared" si="14"/>
        <v>243300</v>
      </c>
      <c r="Q22" s="20">
        <f t="shared" si="15"/>
        <v>1.2505664263645726</v>
      </c>
    </row>
    <row r="23" spans="3:17" ht="15" hidden="1" customHeight="1" outlineLevel="1" x14ac:dyDescent="0.2">
      <c r="C23" s="22" t="s">
        <v>58</v>
      </c>
      <c r="D23" s="23">
        <f t="shared" si="16"/>
        <v>86600</v>
      </c>
      <c r="E23" s="23">
        <v>54700</v>
      </c>
      <c r="F23" s="24">
        <f t="shared" si="8"/>
        <v>31900</v>
      </c>
      <c r="G23" s="25">
        <f t="shared" si="9"/>
        <v>1.583180987202925</v>
      </c>
      <c r="I23" s="23">
        <f t="shared" si="17"/>
        <v>146800</v>
      </c>
      <c r="J23" s="23">
        <v>80000</v>
      </c>
      <c r="K23" s="24">
        <f t="shared" si="11"/>
        <v>66800</v>
      </c>
      <c r="L23" s="25">
        <f t="shared" si="12"/>
        <v>1.835</v>
      </c>
      <c r="N23" s="23">
        <f t="shared" si="18"/>
        <v>738800</v>
      </c>
      <c r="O23" s="23">
        <v>647400</v>
      </c>
      <c r="P23" s="24">
        <f t="shared" si="14"/>
        <v>91400</v>
      </c>
      <c r="Q23" s="25">
        <f t="shared" si="15"/>
        <v>1.1411801050355268</v>
      </c>
    </row>
    <row r="24" spans="3:17" ht="15" hidden="1" customHeight="1" outlineLevel="1" x14ac:dyDescent="0.2">
      <c r="C24" s="22" t="s">
        <v>59</v>
      </c>
      <c r="D24" s="23">
        <f t="shared" si="16"/>
        <v>26600</v>
      </c>
      <c r="E24" s="23">
        <v>16600</v>
      </c>
      <c r="F24" s="24">
        <f t="shared" si="8"/>
        <v>10000</v>
      </c>
      <c r="G24" s="25">
        <f t="shared" si="9"/>
        <v>1.6024096385542168</v>
      </c>
      <c r="I24" s="23">
        <f t="shared" si="17"/>
        <v>53100</v>
      </c>
      <c r="J24" s="23">
        <v>40000</v>
      </c>
      <c r="K24" s="24">
        <f t="shared" si="11"/>
        <v>13100</v>
      </c>
      <c r="L24" s="25">
        <f t="shared" si="12"/>
        <v>1.3274999999999999</v>
      </c>
      <c r="N24" s="23">
        <f t="shared" si="18"/>
        <v>475500</v>
      </c>
      <c r="O24" s="23">
        <v>323600</v>
      </c>
      <c r="P24" s="24">
        <f t="shared" si="14"/>
        <v>151900</v>
      </c>
      <c r="Q24" s="25">
        <f t="shared" si="15"/>
        <v>1.4694066749072929</v>
      </c>
    </row>
    <row r="25" spans="3:17" ht="15" customHeight="1" collapsed="1" thickBot="1" x14ac:dyDescent="0.25">
      <c r="C25" s="3" t="s">
        <v>61</v>
      </c>
      <c r="D25" s="18">
        <f t="shared" si="16"/>
        <v>44100</v>
      </c>
      <c r="E25" s="18">
        <v>11900</v>
      </c>
      <c r="F25" s="19">
        <f t="shared" si="8"/>
        <v>32200</v>
      </c>
      <c r="G25" s="20">
        <f t="shared" si="9"/>
        <v>3.7058823529411766</v>
      </c>
      <c r="I25" s="18">
        <f t="shared" si="17"/>
        <v>127400</v>
      </c>
      <c r="J25" s="18">
        <v>40700</v>
      </c>
      <c r="K25" s="19">
        <f t="shared" si="11"/>
        <v>86700</v>
      </c>
      <c r="L25" s="20">
        <f t="shared" si="12"/>
        <v>3.13022113022113</v>
      </c>
      <c r="N25" s="18">
        <f t="shared" si="18"/>
        <v>549100</v>
      </c>
      <c r="O25" s="18">
        <v>409500</v>
      </c>
      <c r="P25" s="19">
        <f t="shared" si="14"/>
        <v>139600</v>
      </c>
      <c r="Q25" s="20">
        <f t="shared" si="15"/>
        <v>1.3409035409035408</v>
      </c>
    </row>
    <row r="26" spans="3:17" ht="15" customHeight="1" x14ac:dyDescent="0.2">
      <c r="C26" s="26" t="s">
        <v>62</v>
      </c>
      <c r="D26" s="27">
        <f>D19+D22+D25</f>
        <v>332500</v>
      </c>
      <c r="E26" s="27">
        <f>E19+E22+E25</f>
        <v>336000</v>
      </c>
      <c r="F26" s="28">
        <f t="shared" si="8"/>
        <v>-3500</v>
      </c>
      <c r="G26" s="29">
        <f t="shared" si="9"/>
        <v>0.98958333333333337</v>
      </c>
      <c r="I26" s="27">
        <f>I19+I22+I25</f>
        <v>722600</v>
      </c>
      <c r="J26" s="27">
        <f>J19+J22+J25</f>
        <v>574600</v>
      </c>
      <c r="K26" s="28">
        <f t="shared" si="11"/>
        <v>148000</v>
      </c>
      <c r="L26" s="29">
        <f t="shared" si="12"/>
        <v>1.2575704838148276</v>
      </c>
      <c r="N26" s="27">
        <f>N19+N22+N25</f>
        <v>3532600</v>
      </c>
      <c r="O26" s="27">
        <f>O19+O22+O25</f>
        <v>3384600</v>
      </c>
      <c r="P26" s="28">
        <f t="shared" si="14"/>
        <v>148000</v>
      </c>
      <c r="Q26" s="29">
        <f t="shared" si="15"/>
        <v>1.0437274714885068</v>
      </c>
    </row>
    <row r="27" spans="3:17" ht="24.95" customHeight="1" x14ac:dyDescent="0.2"/>
    <row r="28" spans="3:17" ht="15" customHeight="1" x14ac:dyDescent="0.2">
      <c r="C28" s="14" t="s">
        <v>65</v>
      </c>
      <c r="D28" s="15">
        <f>$C$3</f>
        <v>44866</v>
      </c>
      <c r="E28" s="15"/>
      <c r="F28" s="15"/>
      <c r="G28" s="15"/>
      <c r="I28" s="15" t="s">
        <v>50</v>
      </c>
      <c r="J28" s="15"/>
      <c r="K28" s="15"/>
      <c r="L28" s="15"/>
      <c r="N28" s="15" t="s">
        <v>51</v>
      </c>
      <c r="O28" s="15"/>
      <c r="P28" s="15"/>
      <c r="Q28" s="15"/>
    </row>
    <row r="29" spans="3:17" ht="15" customHeight="1" x14ac:dyDescent="0.2">
      <c r="C29" s="16" t="s">
        <v>52</v>
      </c>
      <c r="D29" s="17">
        <f>YEAR(C3)</f>
        <v>2022</v>
      </c>
      <c r="E29" s="17">
        <f>D29-1</f>
        <v>2021</v>
      </c>
      <c r="F29" s="17" t="s">
        <v>66</v>
      </c>
      <c r="G29" s="17" t="s">
        <v>67</v>
      </c>
      <c r="I29" s="17">
        <v>2022</v>
      </c>
      <c r="J29" s="17">
        <v>2021</v>
      </c>
      <c r="K29" s="17" t="s">
        <v>66</v>
      </c>
      <c r="L29" s="17" t="s">
        <v>67</v>
      </c>
      <c r="N29" s="17">
        <v>2022</v>
      </c>
      <c r="O29" s="17">
        <v>2021</v>
      </c>
      <c r="P29" s="17" t="s">
        <v>66</v>
      </c>
      <c r="Q29" s="17" t="s">
        <v>67</v>
      </c>
    </row>
    <row r="30" spans="3:17" ht="15" customHeight="1" x14ac:dyDescent="0.2">
      <c r="C30" s="3" t="s">
        <v>57</v>
      </c>
      <c r="D30" s="18">
        <f t="shared" ref="D30:E30" si="22">SUM(D31:D32)</f>
        <v>175200</v>
      </c>
      <c r="E30" s="18">
        <f t="shared" si="22"/>
        <v>147700</v>
      </c>
      <c r="F30" s="19">
        <f>IFERROR(D30-E30,0)</f>
        <v>27500</v>
      </c>
      <c r="G30" s="20">
        <f>IFERROR(D30/E30-1,0)</f>
        <v>0.18618821936357488</v>
      </c>
      <c r="I30" s="18">
        <f t="shared" ref="I30:J30" si="23">SUM(I31:I32)</f>
        <v>395300</v>
      </c>
      <c r="J30" s="18">
        <f t="shared" si="23"/>
        <v>291300</v>
      </c>
      <c r="K30" s="19">
        <f>IFERROR(I30-J30,0)</f>
        <v>104000</v>
      </c>
      <c r="L30" s="20">
        <f>IFERROR(I30/J30-1,0)</f>
        <v>0.35702025403364224</v>
      </c>
      <c r="N30" s="18">
        <f t="shared" ref="N30:O30" si="24">SUM(N31:N32)</f>
        <v>1769200</v>
      </c>
      <c r="O30" s="18">
        <f t="shared" si="24"/>
        <v>1546600</v>
      </c>
      <c r="P30" s="19">
        <f>IFERROR(N30-O30,0)</f>
        <v>222600</v>
      </c>
      <c r="Q30" s="20">
        <f>IFERROR(N30/O30-1,0)</f>
        <v>0.14392861761282805</v>
      </c>
    </row>
    <row r="31" spans="3:17" ht="15" hidden="1" customHeight="1" outlineLevel="1" x14ac:dyDescent="0.2">
      <c r="C31" s="22" t="s">
        <v>58</v>
      </c>
      <c r="D31" s="23">
        <f t="shared" ref="D31:D36" si="25">D20</f>
        <v>146300</v>
      </c>
      <c r="E31" s="23">
        <v>119400</v>
      </c>
      <c r="F31" s="24">
        <f t="shared" ref="F31:F37" si="26">IFERROR(D31-E31,0)</f>
        <v>26900</v>
      </c>
      <c r="G31" s="25">
        <f t="shared" ref="G31:G37" si="27">IFERROR(D31/E31-1,0)</f>
        <v>0.22529313232830828</v>
      </c>
      <c r="I31" s="23">
        <f t="shared" ref="I31:I36" si="28">I20</f>
        <v>301900</v>
      </c>
      <c r="J31" s="23">
        <v>236300</v>
      </c>
      <c r="K31" s="24">
        <f t="shared" ref="K31:K37" si="29">IFERROR(I31-J31,0)</f>
        <v>65600</v>
      </c>
      <c r="L31" s="25">
        <f t="shared" ref="L31:L37" si="30">IFERROR(I31/J31-1,0)</f>
        <v>0.27761320355480312</v>
      </c>
      <c r="N31" s="23">
        <f t="shared" ref="N31:N36" si="31">N20</f>
        <v>1443200</v>
      </c>
      <c r="O31" s="23">
        <v>1190900</v>
      </c>
      <c r="P31" s="24">
        <f t="shared" ref="P31:P37" si="32">IFERROR(N31-O31,0)</f>
        <v>252300</v>
      </c>
      <c r="Q31" s="25">
        <f t="shared" ref="Q31:Q37" si="33">IFERROR(N31/O31-1,0)</f>
        <v>0.21185657905785549</v>
      </c>
    </row>
    <row r="32" spans="3:17" ht="15" hidden="1" customHeight="1" outlineLevel="1" x14ac:dyDescent="0.2">
      <c r="C32" s="22" t="s">
        <v>59</v>
      </c>
      <c r="D32" s="23">
        <f t="shared" si="25"/>
        <v>28900</v>
      </c>
      <c r="E32" s="23">
        <v>28300</v>
      </c>
      <c r="F32" s="24">
        <f t="shared" si="26"/>
        <v>600</v>
      </c>
      <c r="G32" s="25">
        <f t="shared" si="27"/>
        <v>2.1201413427561766E-2</v>
      </c>
      <c r="I32" s="23">
        <f t="shared" si="28"/>
        <v>93400</v>
      </c>
      <c r="J32" s="23">
        <v>55000</v>
      </c>
      <c r="K32" s="24">
        <f t="shared" si="29"/>
        <v>38400</v>
      </c>
      <c r="L32" s="25">
        <f t="shared" si="30"/>
        <v>0.69818181818181824</v>
      </c>
      <c r="N32" s="23">
        <f t="shared" si="31"/>
        <v>326000</v>
      </c>
      <c r="O32" s="23">
        <v>355700</v>
      </c>
      <c r="P32" s="24">
        <f t="shared" si="32"/>
        <v>-29700</v>
      </c>
      <c r="Q32" s="25">
        <f t="shared" si="33"/>
        <v>-8.3497329210008409E-2</v>
      </c>
    </row>
    <row r="33" spans="1:18" ht="15" customHeight="1" collapsed="1" x14ac:dyDescent="0.2">
      <c r="C33" s="3" t="s">
        <v>60</v>
      </c>
      <c r="D33" s="18">
        <f t="shared" ref="D33:E33" si="34">SUM(D34:D35)</f>
        <v>113200</v>
      </c>
      <c r="E33" s="18">
        <f t="shared" si="34"/>
        <v>91100</v>
      </c>
      <c r="F33" s="19">
        <f t="shared" si="26"/>
        <v>22100</v>
      </c>
      <c r="G33" s="20">
        <f t="shared" si="27"/>
        <v>0.24259055982436872</v>
      </c>
      <c r="I33" s="18">
        <f t="shared" ref="I33:J33" si="35">SUM(I34:I35)</f>
        <v>199900</v>
      </c>
      <c r="J33" s="18">
        <f t="shared" si="35"/>
        <v>160500</v>
      </c>
      <c r="K33" s="19">
        <f t="shared" si="29"/>
        <v>39400</v>
      </c>
      <c r="L33" s="20">
        <f t="shared" si="30"/>
        <v>0.24548286604361369</v>
      </c>
      <c r="N33" s="18">
        <f t="shared" ref="N33:O33" si="36">SUM(N34:N35)</f>
        <v>1214300</v>
      </c>
      <c r="O33" s="18">
        <f t="shared" si="36"/>
        <v>840800</v>
      </c>
      <c r="P33" s="19">
        <f t="shared" si="32"/>
        <v>373500</v>
      </c>
      <c r="Q33" s="20">
        <f t="shared" si="33"/>
        <v>0.44421979067554718</v>
      </c>
    </row>
    <row r="34" spans="1:18" ht="15" hidden="1" customHeight="1" outlineLevel="1" x14ac:dyDescent="0.2">
      <c r="C34" s="22" t="s">
        <v>58</v>
      </c>
      <c r="D34" s="23">
        <f t="shared" si="25"/>
        <v>86600</v>
      </c>
      <c r="E34" s="23">
        <v>77400</v>
      </c>
      <c r="F34" s="24">
        <f t="shared" si="26"/>
        <v>9200</v>
      </c>
      <c r="G34" s="25">
        <f t="shared" si="27"/>
        <v>0.1188630490956073</v>
      </c>
      <c r="I34" s="23">
        <f t="shared" si="28"/>
        <v>146800</v>
      </c>
      <c r="J34" s="23">
        <v>135700</v>
      </c>
      <c r="K34" s="24">
        <f t="shared" si="29"/>
        <v>11100</v>
      </c>
      <c r="L34" s="25">
        <f t="shared" si="30"/>
        <v>8.1798084008843031E-2</v>
      </c>
      <c r="N34" s="23">
        <f t="shared" si="31"/>
        <v>738800</v>
      </c>
      <c r="O34" s="23">
        <v>641700</v>
      </c>
      <c r="P34" s="24">
        <f t="shared" si="32"/>
        <v>97100</v>
      </c>
      <c r="Q34" s="25">
        <f t="shared" si="33"/>
        <v>0.15131681471092406</v>
      </c>
    </row>
    <row r="35" spans="1:18" ht="15" hidden="1" customHeight="1" outlineLevel="1" x14ac:dyDescent="0.2">
      <c r="C35" s="22" t="s">
        <v>59</v>
      </c>
      <c r="D35" s="23">
        <f t="shared" si="25"/>
        <v>26600</v>
      </c>
      <c r="E35" s="23">
        <v>13700</v>
      </c>
      <c r="F35" s="24">
        <f t="shared" si="26"/>
        <v>12900</v>
      </c>
      <c r="G35" s="25">
        <f t="shared" si="27"/>
        <v>0.94160583941605847</v>
      </c>
      <c r="I35" s="23">
        <f t="shared" si="28"/>
        <v>53100</v>
      </c>
      <c r="J35" s="23">
        <v>24800</v>
      </c>
      <c r="K35" s="24">
        <f t="shared" si="29"/>
        <v>28300</v>
      </c>
      <c r="L35" s="25">
        <f t="shared" si="30"/>
        <v>1.1411290322580645</v>
      </c>
      <c r="N35" s="23">
        <f t="shared" si="31"/>
        <v>475500</v>
      </c>
      <c r="O35" s="23">
        <v>199100</v>
      </c>
      <c r="P35" s="24">
        <f t="shared" si="32"/>
        <v>276400</v>
      </c>
      <c r="Q35" s="25">
        <f t="shared" si="33"/>
        <v>1.3882471120040183</v>
      </c>
    </row>
    <row r="36" spans="1:18" ht="15" customHeight="1" collapsed="1" thickBot="1" x14ac:dyDescent="0.25">
      <c r="C36" s="3" t="s">
        <v>61</v>
      </c>
      <c r="D36" s="18">
        <f t="shared" si="25"/>
        <v>44100</v>
      </c>
      <c r="E36" s="18">
        <v>27300</v>
      </c>
      <c r="F36" s="19">
        <f t="shared" si="26"/>
        <v>16800</v>
      </c>
      <c r="G36" s="20">
        <f t="shared" si="27"/>
        <v>0.61538461538461542</v>
      </c>
      <c r="I36" s="18">
        <f t="shared" si="28"/>
        <v>127400</v>
      </c>
      <c r="J36" s="18">
        <v>79100</v>
      </c>
      <c r="K36" s="19">
        <f t="shared" si="29"/>
        <v>48300</v>
      </c>
      <c r="L36" s="20">
        <f t="shared" si="30"/>
        <v>0.61061946902654873</v>
      </c>
      <c r="N36" s="18">
        <f t="shared" si="31"/>
        <v>549100</v>
      </c>
      <c r="O36" s="18">
        <v>411600</v>
      </c>
      <c r="P36" s="19">
        <f t="shared" si="32"/>
        <v>137500</v>
      </c>
      <c r="Q36" s="20">
        <f t="shared" si="33"/>
        <v>0.33406219630709422</v>
      </c>
    </row>
    <row r="37" spans="1:18" ht="15" customHeight="1" x14ac:dyDescent="0.2">
      <c r="C37" s="26" t="s">
        <v>62</v>
      </c>
      <c r="D37" s="27">
        <f>D30+D33+D36</f>
        <v>332500</v>
      </c>
      <c r="E37" s="27">
        <f>E30+E33+E36</f>
        <v>266100</v>
      </c>
      <c r="F37" s="28">
        <f t="shared" si="26"/>
        <v>66400</v>
      </c>
      <c r="G37" s="29">
        <f t="shared" si="27"/>
        <v>0.24953025178504329</v>
      </c>
      <c r="I37" s="27">
        <f>I30+I33+I36</f>
        <v>722600</v>
      </c>
      <c r="J37" s="27">
        <f>J30+J33+J36</f>
        <v>530900</v>
      </c>
      <c r="K37" s="28">
        <f t="shared" si="29"/>
        <v>191700</v>
      </c>
      <c r="L37" s="29">
        <f t="shared" si="30"/>
        <v>0.36108495008476171</v>
      </c>
      <c r="N37" s="27">
        <f>N30+N33+N36</f>
        <v>3532600</v>
      </c>
      <c r="O37" s="27">
        <f>O30+O33+O36</f>
        <v>2799000</v>
      </c>
      <c r="P37" s="28">
        <f t="shared" si="32"/>
        <v>733600</v>
      </c>
      <c r="Q37" s="29">
        <f t="shared" si="33"/>
        <v>0.26209360485887823</v>
      </c>
    </row>
    <row r="38" spans="1:18" ht="15" customHeight="1" x14ac:dyDescent="0.2">
      <c r="A38" s="11" t="s">
        <v>68</v>
      </c>
      <c r="B38" s="10" t="s">
        <v>48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 t="s">
        <v>48</v>
      </c>
    </row>
  </sheetData>
  <mergeCells count="9">
    <mergeCell ref="D28:G28"/>
    <mergeCell ref="I28:L28"/>
    <mergeCell ref="N28:Q28"/>
    <mergeCell ref="D6:G6"/>
    <mergeCell ref="I6:L6"/>
    <mergeCell ref="N6:Q6"/>
    <mergeCell ref="D17:G17"/>
    <mergeCell ref="I17:L17"/>
    <mergeCell ref="N17:Q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FB484-92AF-4AE8-BA37-60F93DB7D747}">
  <sheetPr>
    <tabColor theme="3" tint="-0.249977111117893"/>
  </sheetPr>
  <dimension ref="A1"/>
  <sheetViews>
    <sheetView showGridLines="0" workbookViewId="0">
      <selection activeCell="G4" sqref="G4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5030-DE11-407B-88D1-25DA0D9057CB}">
  <dimension ref="A1:AD36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customWidth="1" outlineLevel="1"/>
    <col min="16" max="16" width="2.7109375" style="3" customWidth="1" outlineLevel="1"/>
    <col min="17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69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75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57</v>
      </c>
      <c r="C6" s="43"/>
      <c r="D6" s="44">
        <f>SUM(D7:D8)</f>
        <v>57700</v>
      </c>
      <c r="E6" s="44">
        <f t="shared" ref="E6:O6" si="1">SUM(E7:E8)</f>
        <v>148400</v>
      </c>
      <c r="F6" s="44">
        <f t="shared" si="1"/>
        <v>180900</v>
      </c>
      <c r="G6" s="44">
        <f t="shared" si="1"/>
        <v>124400</v>
      </c>
      <c r="H6" s="44">
        <f t="shared" si="1"/>
        <v>101700</v>
      </c>
      <c r="I6" s="44">
        <f t="shared" si="1"/>
        <v>237000</v>
      </c>
      <c r="J6" s="44">
        <f t="shared" si="1"/>
        <v>129100</v>
      </c>
      <c r="K6" s="44">
        <f t="shared" si="1"/>
        <v>155800</v>
      </c>
      <c r="L6" s="44">
        <f t="shared" si="1"/>
        <v>238900</v>
      </c>
      <c r="M6" s="45">
        <f t="shared" si="1"/>
        <v>220100</v>
      </c>
      <c r="N6" s="45">
        <f t="shared" si="1"/>
        <v>175200</v>
      </c>
      <c r="O6" s="45">
        <f t="shared" si="1"/>
        <v>289200</v>
      </c>
      <c r="P6" s="46"/>
      <c r="Q6" s="44">
        <f>SUM(Q7:Q8)</f>
        <v>387000</v>
      </c>
      <c r="R6" s="47">
        <f>IFERROR(Q6/Q17-1,0)</f>
        <v>7.6495132127955445E-2</v>
      </c>
      <c r="S6" s="48"/>
      <c r="T6" s="44">
        <f>SUM(T7:T8)</f>
        <v>463100</v>
      </c>
      <c r="U6" s="49">
        <f>IFERROR(T6/T17-1,0)</f>
        <v>4.11968777103211E-3</v>
      </c>
      <c r="V6" s="50"/>
      <c r="W6" s="44">
        <f>SUM(W7:W8)</f>
        <v>523800</v>
      </c>
      <c r="X6" s="49">
        <f>IFERROR(W6/W17-1,0)</f>
        <v>0.20524620340543032</v>
      </c>
      <c r="Y6" s="51"/>
      <c r="Z6" s="45">
        <f>SUM(Z7:Z8)</f>
        <v>684500</v>
      </c>
      <c r="AA6" s="52">
        <f>IFERROR(Z6/Z17-1,0)</f>
        <v>0.34110501567398122</v>
      </c>
      <c r="AB6" s="43"/>
      <c r="AC6" s="45">
        <f>SUM(AC7:AC8)</f>
        <v>2058400</v>
      </c>
      <c r="AD6" s="52">
        <f>IFERROR(AC6/AC17-1,0)</f>
        <v>0.16576994959506153</v>
      </c>
    </row>
    <row r="7" spans="1:30" s="21" customFormat="1" ht="15" customHeight="1" x14ac:dyDescent="0.2">
      <c r="A7" s="53"/>
      <c r="B7" s="54" t="s">
        <v>58</v>
      </c>
      <c r="C7" s="55"/>
      <c r="D7" s="56">
        <v>48000</v>
      </c>
      <c r="E7" s="56">
        <v>126600</v>
      </c>
      <c r="F7" s="56">
        <v>165100</v>
      </c>
      <c r="G7" s="56">
        <v>111200</v>
      </c>
      <c r="H7" s="56">
        <v>83900</v>
      </c>
      <c r="I7" s="56">
        <v>176300</v>
      </c>
      <c r="J7" s="56">
        <v>107000</v>
      </c>
      <c r="K7" s="56">
        <v>122400</v>
      </c>
      <c r="L7" s="56">
        <v>200800</v>
      </c>
      <c r="M7" s="57">
        <v>155600</v>
      </c>
      <c r="N7" s="57">
        <v>146300</v>
      </c>
      <c r="O7" s="57">
        <v>236100</v>
      </c>
      <c r="P7" s="58"/>
      <c r="Q7" s="56">
        <f>SUM(D7:F7)</f>
        <v>339700</v>
      </c>
      <c r="R7" s="59">
        <f t="shared" ref="R7:R13" si="2">IFERROR(Q7/Q18-1,0)</f>
        <v>0.12932180851063824</v>
      </c>
      <c r="S7" s="60"/>
      <c r="T7" s="56">
        <f>SUM(G7:I7)</f>
        <v>371400</v>
      </c>
      <c r="U7" s="61">
        <f t="shared" ref="U7:U13" si="3">IFERROR(T7/T18-1,0)</f>
        <v>0.18280254777070071</v>
      </c>
      <c r="V7" s="62"/>
      <c r="W7" s="56">
        <f>SUM(J7:L7)</f>
        <v>430200</v>
      </c>
      <c r="X7" s="61">
        <f t="shared" ref="X7:X13" si="4">IFERROR(W7/W18-1,0)</f>
        <v>0.26603884638022368</v>
      </c>
      <c r="Y7" s="63"/>
      <c r="Z7" s="57">
        <f>SUM(M7:O7)</f>
        <v>538000</v>
      </c>
      <c r="AA7" s="64">
        <f t="shared" ref="AA7:AA13" si="5">IFERROR(Z7/Z18-1,0)</f>
        <v>0.24364308830328252</v>
      </c>
      <c r="AB7" s="55"/>
      <c r="AC7" s="57">
        <f>Q7+T7+W7+Z7</f>
        <v>1679300</v>
      </c>
      <c r="AD7" s="64">
        <f t="shared" ref="AD7:AD13" si="6">IFERROR(AC7/AC18-1,0)</f>
        <v>0.21056805074971163</v>
      </c>
    </row>
    <row r="8" spans="1:30" s="21" customFormat="1" ht="15" customHeight="1" x14ac:dyDescent="0.2">
      <c r="A8" s="53"/>
      <c r="B8" s="54" t="s">
        <v>59</v>
      </c>
      <c r="C8" s="55"/>
      <c r="D8" s="56">
        <v>9700</v>
      </c>
      <c r="E8" s="56">
        <v>21800</v>
      </c>
      <c r="F8" s="56">
        <v>15800</v>
      </c>
      <c r="G8" s="56">
        <v>13200</v>
      </c>
      <c r="H8" s="56">
        <v>17800</v>
      </c>
      <c r="I8" s="56">
        <v>60700</v>
      </c>
      <c r="J8" s="56">
        <v>22100</v>
      </c>
      <c r="K8" s="56">
        <v>33400</v>
      </c>
      <c r="L8" s="56">
        <v>38100</v>
      </c>
      <c r="M8" s="57">
        <v>64500</v>
      </c>
      <c r="N8" s="57">
        <v>28900</v>
      </c>
      <c r="O8" s="57">
        <v>53100</v>
      </c>
      <c r="P8" s="58"/>
      <c r="Q8" s="56">
        <f>SUM(D8:F8)</f>
        <v>47300</v>
      </c>
      <c r="R8" s="59">
        <f t="shared" si="2"/>
        <v>-0.19420783645655881</v>
      </c>
      <c r="S8" s="60"/>
      <c r="T8" s="56">
        <f>SUM(G8:I8)</f>
        <v>91700</v>
      </c>
      <c r="U8" s="61">
        <f t="shared" si="3"/>
        <v>-0.37703804347826086</v>
      </c>
      <c r="V8" s="62"/>
      <c r="W8" s="56">
        <f>SUM(J8:L8)</f>
        <v>93600</v>
      </c>
      <c r="X8" s="61">
        <f t="shared" si="4"/>
        <v>-1.2658227848101222E-2</v>
      </c>
      <c r="Y8" s="63"/>
      <c r="Z8" s="57">
        <f>SUM(M8:O8)</f>
        <v>146500</v>
      </c>
      <c r="AA8" s="64">
        <f t="shared" si="5"/>
        <v>0.88303341902313615</v>
      </c>
      <c r="AB8" s="55"/>
      <c r="AC8" s="57">
        <f>Q8+T8+W8+Z8</f>
        <v>379100</v>
      </c>
      <c r="AD8" s="64">
        <f t="shared" si="6"/>
        <v>1.5852047556141891E-3</v>
      </c>
    </row>
    <row r="9" spans="1:30" ht="15" customHeight="1" x14ac:dyDescent="0.2">
      <c r="A9" s="11"/>
      <c r="B9" s="42" t="s">
        <v>60</v>
      </c>
      <c r="C9" s="43"/>
      <c r="D9" s="44">
        <f>SUM(D10:D11)</f>
        <v>120000</v>
      </c>
      <c r="E9" s="44">
        <f t="shared" ref="E9:O9" si="7">SUM(E10:E11)</f>
        <v>92000</v>
      </c>
      <c r="F9" s="44">
        <f t="shared" si="7"/>
        <v>168900</v>
      </c>
      <c r="G9" s="44">
        <f t="shared" si="7"/>
        <v>110800</v>
      </c>
      <c r="H9" s="44">
        <f t="shared" si="7"/>
        <v>93700</v>
      </c>
      <c r="I9" s="44">
        <f t="shared" si="7"/>
        <v>133000</v>
      </c>
      <c r="J9" s="44">
        <f t="shared" si="7"/>
        <v>100800</v>
      </c>
      <c r="K9" s="44">
        <f t="shared" si="7"/>
        <v>58200</v>
      </c>
      <c r="L9" s="44">
        <f t="shared" si="7"/>
        <v>137000</v>
      </c>
      <c r="M9" s="45">
        <f t="shared" si="7"/>
        <v>86700</v>
      </c>
      <c r="N9" s="45">
        <f t="shared" si="7"/>
        <v>113200</v>
      </c>
      <c r="O9" s="45">
        <f t="shared" si="7"/>
        <v>124100</v>
      </c>
      <c r="P9" s="46"/>
      <c r="Q9" s="44">
        <f>SUM(Q10:Q11)</f>
        <v>380900</v>
      </c>
      <c r="R9" s="47">
        <f t="shared" si="2"/>
        <v>0.91599597585513082</v>
      </c>
      <c r="S9" s="48"/>
      <c r="T9" s="44">
        <f>SUM(T10:T11)</f>
        <v>337500</v>
      </c>
      <c r="U9" s="49">
        <f t="shared" si="3"/>
        <v>0.23535871156661781</v>
      </c>
      <c r="V9" s="50"/>
      <c r="W9" s="44">
        <f>SUM(W10:W11)</f>
        <v>296000</v>
      </c>
      <c r="X9" s="49">
        <f t="shared" si="4"/>
        <v>0.42102736437830046</v>
      </c>
      <c r="Y9" s="51"/>
      <c r="Z9" s="45">
        <f>SUM(Z10:Z11)</f>
        <v>324000</v>
      </c>
      <c r="AA9" s="52">
        <f t="shared" si="5"/>
        <v>0.26909518213866046</v>
      </c>
      <c r="AB9" s="43"/>
      <c r="AC9" s="45">
        <f>SUM(AC10:AC11)</f>
        <v>1338400</v>
      </c>
      <c r="AD9" s="52">
        <f t="shared" si="6"/>
        <v>0.43052586575459606</v>
      </c>
    </row>
    <row r="10" spans="1:30" s="21" customFormat="1" ht="15" customHeight="1" x14ac:dyDescent="0.2">
      <c r="A10" s="53"/>
      <c r="B10" s="54" t="s">
        <v>58</v>
      </c>
      <c r="C10" s="55"/>
      <c r="D10" s="56">
        <v>66700</v>
      </c>
      <c r="E10" s="56">
        <v>45800</v>
      </c>
      <c r="F10" s="56">
        <v>94100</v>
      </c>
      <c r="G10" s="56">
        <v>63500</v>
      </c>
      <c r="H10" s="56">
        <v>54500</v>
      </c>
      <c r="I10" s="56">
        <v>77500</v>
      </c>
      <c r="J10" s="56">
        <v>65100</v>
      </c>
      <c r="K10" s="56">
        <v>25300</v>
      </c>
      <c r="L10" s="56">
        <v>99500</v>
      </c>
      <c r="M10" s="57">
        <v>60200</v>
      </c>
      <c r="N10" s="57">
        <v>86600</v>
      </c>
      <c r="O10" s="57">
        <v>87600</v>
      </c>
      <c r="P10" s="58"/>
      <c r="Q10" s="56">
        <f>SUM(D10:F10)</f>
        <v>206600</v>
      </c>
      <c r="R10" s="59">
        <f t="shared" si="2"/>
        <v>0.43972125435540077</v>
      </c>
      <c r="S10" s="60"/>
      <c r="T10" s="56">
        <f>SUM(G10:I10)</f>
        <v>195500</v>
      </c>
      <c r="U10" s="61">
        <f t="shared" si="3"/>
        <v>-8.5594013096351729E-2</v>
      </c>
      <c r="V10" s="62"/>
      <c r="W10" s="56">
        <f>SUM(J10:L10)</f>
        <v>189900</v>
      </c>
      <c r="X10" s="61">
        <f t="shared" si="4"/>
        <v>0.27706792199058516</v>
      </c>
      <c r="Y10" s="63"/>
      <c r="Z10" s="57">
        <f>SUM(M10:O10)</f>
        <v>234400</v>
      </c>
      <c r="AA10" s="64">
        <f t="shared" si="5"/>
        <v>0.20887055183084069</v>
      </c>
      <c r="AB10" s="55"/>
      <c r="AC10" s="57">
        <f t="shared" ref="AC10:AC12" si="8">Q10+T10+W10+Z10</f>
        <v>826400</v>
      </c>
      <c r="AD10" s="64">
        <f t="shared" si="6"/>
        <v>0.18074010572938981</v>
      </c>
    </row>
    <row r="11" spans="1:30" s="21" customFormat="1" ht="15" customHeight="1" x14ac:dyDescent="0.2">
      <c r="A11" s="53"/>
      <c r="B11" s="54" t="s">
        <v>59</v>
      </c>
      <c r="C11" s="55"/>
      <c r="D11" s="56">
        <v>53300</v>
      </c>
      <c r="E11" s="56">
        <v>46200</v>
      </c>
      <c r="F11" s="56">
        <v>74800</v>
      </c>
      <c r="G11" s="56">
        <v>47300</v>
      </c>
      <c r="H11" s="56">
        <v>39200</v>
      </c>
      <c r="I11" s="56">
        <v>55500</v>
      </c>
      <c r="J11" s="56">
        <v>35700</v>
      </c>
      <c r="K11" s="56">
        <v>32900</v>
      </c>
      <c r="L11" s="56">
        <v>37500</v>
      </c>
      <c r="M11" s="57">
        <v>26500</v>
      </c>
      <c r="N11" s="57">
        <v>26600</v>
      </c>
      <c r="O11" s="57">
        <v>36500</v>
      </c>
      <c r="P11" s="58"/>
      <c r="Q11" s="56">
        <f>SUM(D11:F11)</f>
        <v>174300</v>
      </c>
      <c r="R11" s="65">
        <f t="shared" si="2"/>
        <v>2.1518987341772151</v>
      </c>
      <c r="S11" s="60"/>
      <c r="T11" s="56">
        <f>SUM(G11:I11)</f>
        <v>142000</v>
      </c>
      <c r="U11" s="61">
        <f t="shared" si="3"/>
        <v>1.3905723905723906</v>
      </c>
      <c r="V11" s="62"/>
      <c r="W11" s="56">
        <f>SUM(J11:L11)</f>
        <v>106100</v>
      </c>
      <c r="X11" s="61">
        <f t="shared" si="4"/>
        <v>0.78020134228187921</v>
      </c>
      <c r="Y11" s="63"/>
      <c r="Z11" s="57">
        <f>SUM(M11:O11)</f>
        <v>89600</v>
      </c>
      <c r="AA11" s="64">
        <f t="shared" si="5"/>
        <v>0.45928338762214982</v>
      </c>
      <c r="AB11" s="55"/>
      <c r="AC11" s="57">
        <f t="shared" si="8"/>
        <v>512000</v>
      </c>
      <c r="AD11" s="64">
        <f t="shared" si="6"/>
        <v>1.1722528638099279</v>
      </c>
    </row>
    <row r="12" spans="1:30" ht="15" customHeight="1" thickBot="1" x14ac:dyDescent="0.25">
      <c r="A12" s="11"/>
      <c r="B12" s="42" t="s">
        <v>61</v>
      </c>
      <c r="C12" s="43"/>
      <c r="D12" s="44">
        <v>28100</v>
      </c>
      <c r="E12" s="44">
        <v>9700</v>
      </c>
      <c r="F12" s="44">
        <v>69800</v>
      </c>
      <c r="G12" s="44">
        <v>29700</v>
      </c>
      <c r="H12" s="44">
        <v>64900</v>
      </c>
      <c r="I12" s="44">
        <v>82100</v>
      </c>
      <c r="J12" s="44">
        <v>26600</v>
      </c>
      <c r="K12" s="44">
        <v>51700</v>
      </c>
      <c r="L12" s="44">
        <v>59100</v>
      </c>
      <c r="M12" s="45">
        <v>83300</v>
      </c>
      <c r="N12" s="45">
        <v>44100</v>
      </c>
      <c r="O12" s="45">
        <v>48900</v>
      </c>
      <c r="P12" s="46"/>
      <c r="Q12" s="44">
        <f>SUM(D12:F12)</f>
        <v>107600</v>
      </c>
      <c r="R12" s="66">
        <f t="shared" si="2"/>
        <v>0.44235924932975879</v>
      </c>
      <c r="S12" s="48"/>
      <c r="T12" s="44">
        <f>SUM(G12:I12)</f>
        <v>176700</v>
      </c>
      <c r="U12" s="67">
        <f t="shared" si="3"/>
        <v>0.42156074014481093</v>
      </c>
      <c r="V12" s="50"/>
      <c r="W12" s="44">
        <f>SUM(J12:L12)</f>
        <v>137400</v>
      </c>
      <c r="X12" s="67">
        <f t="shared" si="4"/>
        <v>2.8443113772455009E-2</v>
      </c>
      <c r="Y12" s="51"/>
      <c r="Z12" s="45">
        <f>SUM(M12:O12)</f>
        <v>176300</v>
      </c>
      <c r="AA12" s="68">
        <f t="shared" si="5"/>
        <v>0.25391180654338541</v>
      </c>
      <c r="AB12" s="43"/>
      <c r="AC12" s="45">
        <f t="shared" si="8"/>
        <v>598000</v>
      </c>
      <c r="AD12" s="68">
        <f t="shared" si="6"/>
        <v>0.26400338194884809</v>
      </c>
    </row>
    <row r="13" spans="1:30" ht="15" customHeight="1" x14ac:dyDescent="0.2">
      <c r="B13" s="69" t="s">
        <v>78</v>
      </c>
      <c r="C13" s="43"/>
      <c r="D13" s="70">
        <f>D6+D9+D12</f>
        <v>205800</v>
      </c>
      <c r="E13" s="70">
        <f t="shared" ref="E13:O13" si="9">E6+E9+E12</f>
        <v>250100</v>
      </c>
      <c r="F13" s="70">
        <f t="shared" si="9"/>
        <v>419600</v>
      </c>
      <c r="G13" s="70">
        <f t="shared" si="9"/>
        <v>264900</v>
      </c>
      <c r="H13" s="70">
        <f t="shared" si="9"/>
        <v>260300</v>
      </c>
      <c r="I13" s="70">
        <f t="shared" si="9"/>
        <v>452100</v>
      </c>
      <c r="J13" s="70">
        <f t="shared" si="9"/>
        <v>256500</v>
      </c>
      <c r="K13" s="70">
        <f t="shared" si="9"/>
        <v>265700</v>
      </c>
      <c r="L13" s="70">
        <f t="shared" si="9"/>
        <v>435000</v>
      </c>
      <c r="M13" s="71">
        <f t="shared" si="9"/>
        <v>390100</v>
      </c>
      <c r="N13" s="71">
        <f t="shared" si="9"/>
        <v>332500</v>
      </c>
      <c r="O13" s="71">
        <f t="shared" si="9"/>
        <v>462200</v>
      </c>
      <c r="P13" s="72"/>
      <c r="Q13" s="70">
        <f>Q6+Q9+Q12</f>
        <v>875500</v>
      </c>
      <c r="R13" s="73">
        <f t="shared" si="2"/>
        <v>0.3833148996681941</v>
      </c>
      <c r="S13" s="74"/>
      <c r="T13" s="70">
        <f>T6+T9+T12</f>
        <v>977300</v>
      </c>
      <c r="U13" s="75">
        <f t="shared" si="3"/>
        <v>0.138115756375917</v>
      </c>
      <c r="V13" s="50"/>
      <c r="W13" s="70">
        <f>W6+W9+W12</f>
        <v>957200</v>
      </c>
      <c r="X13" s="75">
        <f t="shared" si="4"/>
        <v>0.2327108821635544</v>
      </c>
      <c r="Y13" s="76"/>
      <c r="Z13" s="71">
        <f>Z6+Z9+Z12</f>
        <v>1184800</v>
      </c>
      <c r="AA13" s="77">
        <f t="shared" si="5"/>
        <v>0.30729339070947814</v>
      </c>
      <c r="AB13" s="43"/>
      <c r="AC13" s="71">
        <f>AC6+AC9+AC12</f>
        <v>3994800</v>
      </c>
      <c r="AD13" s="77">
        <f t="shared" si="6"/>
        <v>0.25844254032258074</v>
      </c>
    </row>
    <row r="14" spans="1:30" ht="24.95" customHeight="1" x14ac:dyDescent="0.2"/>
    <row r="15" spans="1:30" ht="15" customHeight="1" x14ac:dyDescent="0.2">
      <c r="A15" s="31">
        <v>2021</v>
      </c>
      <c r="B15" s="34" t="s"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  <c r="Q15" s="37" t="s">
        <v>79</v>
      </c>
      <c r="R15" s="37"/>
      <c r="S15" s="36"/>
      <c r="T15" s="37" t="s">
        <v>80</v>
      </c>
      <c r="U15" s="37"/>
      <c r="W15" s="37" t="s">
        <v>81</v>
      </c>
      <c r="X15" s="37"/>
      <c r="Y15" s="36"/>
      <c r="Z15" s="37" t="s">
        <v>82</v>
      </c>
      <c r="AA15" s="37"/>
      <c r="AC15" s="37" t="s">
        <v>83</v>
      </c>
      <c r="AD15" s="37"/>
    </row>
    <row r="16" spans="1:30" ht="15" hidden="1" customHeight="1" outlineLevel="1" x14ac:dyDescent="0.2">
      <c r="B16" s="38" t="s">
        <v>75</v>
      </c>
      <c r="D16" s="39">
        <v>44197</v>
      </c>
      <c r="E16" s="39">
        <f>EOMONTH(D16,0)+1</f>
        <v>44228</v>
      </c>
      <c r="F16" s="39">
        <f t="shared" ref="F16:O16" si="10">EOMONTH(E16,0)+1</f>
        <v>44256</v>
      </c>
      <c r="G16" s="39">
        <f t="shared" si="10"/>
        <v>44287</v>
      </c>
      <c r="H16" s="39">
        <f t="shared" si="10"/>
        <v>44317</v>
      </c>
      <c r="I16" s="39">
        <f t="shared" si="10"/>
        <v>44348</v>
      </c>
      <c r="J16" s="39">
        <f t="shared" si="10"/>
        <v>44378</v>
      </c>
      <c r="K16" s="39">
        <f t="shared" si="10"/>
        <v>44409</v>
      </c>
      <c r="L16" s="39">
        <f t="shared" si="10"/>
        <v>44440</v>
      </c>
      <c r="M16" s="39">
        <f t="shared" si="10"/>
        <v>44470</v>
      </c>
      <c r="N16" s="39">
        <f t="shared" si="10"/>
        <v>44501</v>
      </c>
      <c r="O16" s="39">
        <f t="shared" si="10"/>
        <v>44531</v>
      </c>
      <c r="P16" s="40"/>
      <c r="Q16" s="39" t="s">
        <v>53</v>
      </c>
      <c r="R16" s="39" t="s">
        <v>76</v>
      </c>
      <c r="S16" s="41"/>
      <c r="T16" s="39" t="s">
        <v>53</v>
      </c>
      <c r="U16" s="39" t="s">
        <v>76</v>
      </c>
      <c r="W16" s="39" t="s">
        <v>53</v>
      </c>
      <c r="X16" s="39" t="s">
        <v>76</v>
      </c>
      <c r="Y16" s="41"/>
      <c r="Z16" s="39" t="s">
        <v>53</v>
      </c>
      <c r="AA16" s="39" t="s">
        <v>76</v>
      </c>
      <c r="AC16" s="39" t="s">
        <v>53</v>
      </c>
      <c r="AD16" s="39" t="s">
        <v>76</v>
      </c>
    </row>
    <row r="17" spans="1:30" ht="15" hidden="1" customHeight="1" outlineLevel="1" x14ac:dyDescent="0.2">
      <c r="A17" s="11"/>
      <c r="B17" s="42" t="s">
        <v>57</v>
      </c>
      <c r="D17" s="44">
        <f t="shared" ref="D17:O17" si="11">SUM(D18:D19)</f>
        <v>66400</v>
      </c>
      <c r="E17" s="44">
        <f t="shared" si="11"/>
        <v>121200</v>
      </c>
      <c r="F17" s="44">
        <f t="shared" si="11"/>
        <v>171900</v>
      </c>
      <c r="G17" s="44">
        <f t="shared" si="11"/>
        <v>152700</v>
      </c>
      <c r="H17" s="44">
        <f t="shared" si="11"/>
        <v>111400</v>
      </c>
      <c r="I17" s="44">
        <f t="shared" si="11"/>
        <v>197100</v>
      </c>
      <c r="J17" s="44">
        <f t="shared" si="11"/>
        <v>101800</v>
      </c>
      <c r="K17" s="44">
        <f t="shared" si="11"/>
        <v>129800</v>
      </c>
      <c r="L17" s="44">
        <f t="shared" si="11"/>
        <v>203000</v>
      </c>
      <c r="M17" s="44">
        <f t="shared" si="11"/>
        <v>143600</v>
      </c>
      <c r="N17" s="44">
        <f t="shared" si="11"/>
        <v>147700</v>
      </c>
      <c r="O17" s="44">
        <f t="shared" si="11"/>
        <v>219100</v>
      </c>
      <c r="P17" s="46"/>
      <c r="Q17" s="44">
        <f>SUM(Q18:Q19)</f>
        <v>359500</v>
      </c>
      <c r="R17" s="47">
        <f>IFERROR(Q17/Q28-1,0)</f>
        <v>0.13406940063091488</v>
      </c>
      <c r="S17" s="78"/>
      <c r="T17" s="44">
        <f>SUM(T18:T19)</f>
        <v>461200</v>
      </c>
      <c r="U17" s="47">
        <f>IFERROR(T17/T28-1,0)</f>
        <v>0.1340054093926728</v>
      </c>
      <c r="W17" s="44">
        <f>SUM(W18:W19)</f>
        <v>434600</v>
      </c>
      <c r="X17" s="47">
        <f>IFERROR(W17/W28-1,0)</f>
        <v>0.13354199269692235</v>
      </c>
      <c r="Y17" s="78"/>
      <c r="Z17" s="44">
        <f>SUM(Z18:Z19)</f>
        <v>510400</v>
      </c>
      <c r="AA17" s="47">
        <f>IFERROR(Z17/Z28-1,0)</f>
        <v>0.133970228838036</v>
      </c>
      <c r="AC17" s="44">
        <f>SUM(AC18:AC19)</f>
        <v>1765700</v>
      </c>
      <c r="AD17" s="47">
        <f>IFERROR(AC17/AC28-1,0)</f>
        <v>0.13389416902132023</v>
      </c>
    </row>
    <row r="18" spans="1:30" ht="15" hidden="1" customHeight="1" outlineLevel="1" x14ac:dyDescent="0.2">
      <c r="A18" s="11"/>
      <c r="B18" s="54" t="s">
        <v>58</v>
      </c>
      <c r="D18" s="56">
        <v>58700</v>
      </c>
      <c r="E18" s="56">
        <v>110000</v>
      </c>
      <c r="F18" s="56">
        <v>132100</v>
      </c>
      <c r="G18" s="56">
        <v>92500</v>
      </c>
      <c r="H18" s="56">
        <v>55100</v>
      </c>
      <c r="I18" s="56">
        <v>166400</v>
      </c>
      <c r="J18" s="56">
        <v>70700</v>
      </c>
      <c r="K18" s="56">
        <v>115800</v>
      </c>
      <c r="L18" s="56">
        <v>153300</v>
      </c>
      <c r="M18" s="56">
        <v>116900</v>
      </c>
      <c r="N18" s="56">
        <v>119400</v>
      </c>
      <c r="O18" s="56">
        <v>196300</v>
      </c>
      <c r="P18" s="46"/>
      <c r="Q18" s="56">
        <f>SUM(D18:F18)</f>
        <v>300800</v>
      </c>
      <c r="R18" s="59">
        <f t="shared" ref="R18:R24" si="12">IFERROR(Q18/Q29-1,0)</f>
        <v>0.13338357196684258</v>
      </c>
      <c r="S18" s="78"/>
      <c r="T18" s="56">
        <f>SUM(G18:I18)</f>
        <v>314000</v>
      </c>
      <c r="U18" s="59">
        <f t="shared" ref="U18:U24" si="13">IFERROR(T18/T29-1,0)</f>
        <v>0.13357400722021651</v>
      </c>
      <c r="W18" s="56">
        <f>SUM(J18:L18)</f>
        <v>339800</v>
      </c>
      <c r="X18" s="59">
        <f t="shared" ref="X18:X24" si="14">IFERROR(W18/W29-1,0)</f>
        <v>0.1330443481160386</v>
      </c>
      <c r="Y18" s="78"/>
      <c r="Z18" s="56">
        <f>SUM(M18:O18)</f>
        <v>432600</v>
      </c>
      <c r="AA18" s="59">
        <f t="shared" ref="AA18:AA24" si="15">IFERROR(Z18/Z29-1,0)</f>
        <v>0.13364779874213828</v>
      </c>
      <c r="AC18" s="56">
        <f>Q18+T18+W18+Z18</f>
        <v>1387200</v>
      </c>
      <c r="AD18" s="59">
        <f t="shared" ref="AD18:AD24" si="16">IFERROR(AC18/AC29-1,0)</f>
        <v>0.13342593349129839</v>
      </c>
    </row>
    <row r="19" spans="1:30" ht="15" hidden="1" customHeight="1" outlineLevel="1" x14ac:dyDescent="0.2">
      <c r="A19" s="11"/>
      <c r="B19" s="54" t="s">
        <v>59</v>
      </c>
      <c r="D19" s="56">
        <v>7700</v>
      </c>
      <c r="E19" s="56">
        <v>11200</v>
      </c>
      <c r="F19" s="56">
        <v>39800</v>
      </c>
      <c r="G19" s="56">
        <v>60200</v>
      </c>
      <c r="H19" s="56">
        <v>56300</v>
      </c>
      <c r="I19" s="56">
        <v>30700</v>
      </c>
      <c r="J19" s="56">
        <v>31100</v>
      </c>
      <c r="K19" s="56">
        <v>14000</v>
      </c>
      <c r="L19" s="56">
        <v>49700</v>
      </c>
      <c r="M19" s="56">
        <v>26700</v>
      </c>
      <c r="N19" s="56">
        <v>28300</v>
      </c>
      <c r="O19" s="56">
        <v>22800</v>
      </c>
      <c r="P19" s="46"/>
      <c r="Q19" s="56">
        <f>SUM(D19:F19)</f>
        <v>58700</v>
      </c>
      <c r="R19" s="59">
        <f t="shared" si="12"/>
        <v>0.13759689922480622</v>
      </c>
      <c r="S19" s="78"/>
      <c r="T19" s="56">
        <f>SUM(G19:I19)</f>
        <v>147200</v>
      </c>
      <c r="U19" s="59">
        <f t="shared" si="13"/>
        <v>0.13492675404780252</v>
      </c>
      <c r="W19" s="56">
        <f>SUM(J19:L19)</f>
        <v>94800</v>
      </c>
      <c r="X19" s="59">
        <f t="shared" si="14"/>
        <v>0.13532934131736529</v>
      </c>
      <c r="Y19" s="78"/>
      <c r="Z19" s="56">
        <f>SUM(M19:O19)</f>
        <v>77800</v>
      </c>
      <c r="AA19" s="59">
        <f t="shared" si="15"/>
        <v>0.13576642335766431</v>
      </c>
      <c r="AC19" s="56">
        <f>Q19+T19+W19+Z19</f>
        <v>378500</v>
      </c>
      <c r="AD19" s="59">
        <f t="shared" si="16"/>
        <v>0.13561356135613556</v>
      </c>
    </row>
    <row r="20" spans="1:30" ht="15" hidden="1" customHeight="1" outlineLevel="1" x14ac:dyDescent="0.2">
      <c r="A20" s="11"/>
      <c r="B20" s="42" t="s">
        <v>60</v>
      </c>
      <c r="D20" s="44">
        <f t="shared" ref="D20:O20" si="17">SUM(D21:D22)</f>
        <v>57300</v>
      </c>
      <c r="E20" s="44">
        <f t="shared" si="17"/>
        <v>23000</v>
      </c>
      <c r="F20" s="44">
        <f t="shared" si="17"/>
        <v>118500</v>
      </c>
      <c r="G20" s="44">
        <f t="shared" si="17"/>
        <v>76400</v>
      </c>
      <c r="H20" s="44">
        <f t="shared" si="17"/>
        <v>94800</v>
      </c>
      <c r="I20" s="44">
        <f t="shared" si="17"/>
        <v>102000</v>
      </c>
      <c r="J20" s="44">
        <f t="shared" si="17"/>
        <v>52900</v>
      </c>
      <c r="K20" s="44">
        <f t="shared" si="17"/>
        <v>61500</v>
      </c>
      <c r="L20" s="44">
        <f t="shared" si="17"/>
        <v>93900</v>
      </c>
      <c r="M20" s="44">
        <f t="shared" si="17"/>
        <v>69400</v>
      </c>
      <c r="N20" s="44">
        <f t="shared" si="17"/>
        <v>91100</v>
      </c>
      <c r="O20" s="44">
        <f t="shared" si="17"/>
        <v>94800</v>
      </c>
      <c r="P20" s="46"/>
      <c r="Q20" s="44">
        <f>SUM(Q21:Q22)</f>
        <v>198800</v>
      </c>
      <c r="R20" s="47">
        <f t="shared" si="12"/>
        <v>0.244055068836045</v>
      </c>
      <c r="S20" s="78"/>
      <c r="T20" s="44">
        <f>SUM(T21:T22)</f>
        <v>273200</v>
      </c>
      <c r="U20" s="47">
        <f t="shared" si="13"/>
        <v>0.24408014571948988</v>
      </c>
      <c r="W20" s="44">
        <f>SUM(W21:W22)</f>
        <v>208300</v>
      </c>
      <c r="X20" s="47">
        <f t="shared" si="14"/>
        <v>0.2435820895522387</v>
      </c>
      <c r="Y20" s="78"/>
      <c r="Z20" s="44">
        <f>SUM(Z21:Z22)</f>
        <v>255300</v>
      </c>
      <c r="AA20" s="47">
        <f t="shared" si="15"/>
        <v>0.24354603019970766</v>
      </c>
      <c r="AC20" s="44">
        <f>SUM(AC21:AC22)</f>
        <v>935600</v>
      </c>
      <c r="AD20" s="47">
        <f t="shared" si="16"/>
        <v>0.2438181334751397</v>
      </c>
    </row>
    <row r="21" spans="1:30" ht="15" hidden="1" customHeight="1" outlineLevel="1" x14ac:dyDescent="0.2">
      <c r="A21" s="11"/>
      <c r="B21" s="54" t="s">
        <v>58</v>
      </c>
      <c r="D21" s="56">
        <v>36700</v>
      </c>
      <c r="E21" s="56">
        <v>23000</v>
      </c>
      <c r="F21" s="56">
        <v>83800</v>
      </c>
      <c r="G21" s="56">
        <v>64900</v>
      </c>
      <c r="H21" s="56">
        <v>83400</v>
      </c>
      <c r="I21" s="56">
        <v>65500</v>
      </c>
      <c r="J21" s="56">
        <v>35500</v>
      </c>
      <c r="K21" s="56">
        <v>45100</v>
      </c>
      <c r="L21" s="56">
        <v>68100</v>
      </c>
      <c r="M21" s="56">
        <v>58300</v>
      </c>
      <c r="N21" s="56">
        <v>77400</v>
      </c>
      <c r="O21" s="56">
        <v>58200</v>
      </c>
      <c r="P21" s="46"/>
      <c r="Q21" s="56">
        <f>SUM(D21:F21)</f>
        <v>143500</v>
      </c>
      <c r="R21" s="59">
        <f t="shared" si="12"/>
        <v>0.24350086655112646</v>
      </c>
      <c r="S21" s="78"/>
      <c r="T21" s="56">
        <f>SUM(G21:I21)</f>
        <v>213800</v>
      </c>
      <c r="U21" s="59">
        <f t="shared" si="13"/>
        <v>0.24302325581395356</v>
      </c>
      <c r="W21" s="56">
        <f>SUM(J21:L21)</f>
        <v>148700</v>
      </c>
      <c r="X21" s="59">
        <f t="shared" si="14"/>
        <v>0.24331103678929766</v>
      </c>
      <c r="Y21" s="78"/>
      <c r="Z21" s="56">
        <f>SUM(M21:O21)</f>
        <v>193900</v>
      </c>
      <c r="AA21" s="59">
        <f t="shared" si="15"/>
        <v>0.24294871794871797</v>
      </c>
      <c r="AC21" s="56">
        <f t="shared" ref="AC21:AC23" si="18">Q21+T21+W21+Z21</f>
        <v>699900</v>
      </c>
      <c r="AD21" s="59">
        <f t="shared" si="16"/>
        <v>0.24316163410301961</v>
      </c>
    </row>
    <row r="22" spans="1:30" ht="15" hidden="1" customHeight="1" outlineLevel="1" x14ac:dyDescent="0.2">
      <c r="A22" s="11"/>
      <c r="B22" s="54" t="s">
        <v>59</v>
      </c>
      <c r="D22" s="56">
        <v>20600</v>
      </c>
      <c r="E22" s="56">
        <v>0</v>
      </c>
      <c r="F22" s="56">
        <v>34700</v>
      </c>
      <c r="G22" s="56">
        <v>11500</v>
      </c>
      <c r="H22" s="56">
        <v>11400</v>
      </c>
      <c r="I22" s="56">
        <v>36500</v>
      </c>
      <c r="J22" s="56">
        <v>17400</v>
      </c>
      <c r="K22" s="56">
        <v>16400</v>
      </c>
      <c r="L22" s="56">
        <v>25800</v>
      </c>
      <c r="M22" s="56">
        <v>11100</v>
      </c>
      <c r="N22" s="56">
        <v>13700</v>
      </c>
      <c r="O22" s="56">
        <v>36600</v>
      </c>
      <c r="P22" s="46"/>
      <c r="Q22" s="56">
        <f>SUM(D22:F22)</f>
        <v>55300</v>
      </c>
      <c r="R22" s="65">
        <f t="shared" si="12"/>
        <v>0.24549549549549554</v>
      </c>
      <c r="S22" s="78"/>
      <c r="T22" s="56">
        <f>SUM(G22:I22)</f>
        <v>59400</v>
      </c>
      <c r="U22" s="65">
        <f t="shared" si="13"/>
        <v>0.24789915966386555</v>
      </c>
      <c r="W22" s="56">
        <f>SUM(J22:L22)</f>
        <v>59600</v>
      </c>
      <c r="X22" s="65">
        <f t="shared" si="14"/>
        <v>0.24425887265135704</v>
      </c>
      <c r="Y22" s="78"/>
      <c r="Z22" s="56">
        <f>SUM(M22:O22)</f>
        <v>61400</v>
      </c>
      <c r="AA22" s="65">
        <f t="shared" si="15"/>
        <v>0.24543610547667338</v>
      </c>
      <c r="AC22" s="56">
        <f t="shared" si="18"/>
        <v>235700</v>
      </c>
      <c r="AD22" s="65">
        <f t="shared" si="16"/>
        <v>0.24577167019027479</v>
      </c>
    </row>
    <row r="23" spans="1:30" ht="15" hidden="1" customHeight="1" outlineLevel="1" thickBot="1" x14ac:dyDescent="0.25">
      <c r="A23" s="11"/>
      <c r="B23" s="42" t="s">
        <v>61</v>
      </c>
      <c r="D23" s="44">
        <v>16500</v>
      </c>
      <c r="E23" s="44">
        <v>14800</v>
      </c>
      <c r="F23" s="44">
        <v>43300</v>
      </c>
      <c r="G23" s="44">
        <v>30400</v>
      </c>
      <c r="H23" s="44">
        <v>36700</v>
      </c>
      <c r="I23" s="44">
        <v>57200</v>
      </c>
      <c r="J23" s="44">
        <v>46000</v>
      </c>
      <c r="K23" s="44">
        <v>58700</v>
      </c>
      <c r="L23" s="44">
        <v>28900</v>
      </c>
      <c r="M23" s="44">
        <v>51800</v>
      </c>
      <c r="N23" s="44">
        <v>27300</v>
      </c>
      <c r="O23" s="44">
        <v>61500</v>
      </c>
      <c r="P23" s="46"/>
      <c r="Q23" s="44">
        <f>SUM(D23:F23)</f>
        <v>74600</v>
      </c>
      <c r="R23" s="66">
        <f t="shared" si="12"/>
        <v>0.12012012012012008</v>
      </c>
      <c r="S23" s="78"/>
      <c r="T23" s="44">
        <f>SUM(G23:I23)</f>
        <v>124300</v>
      </c>
      <c r="U23" s="66">
        <f t="shared" si="13"/>
        <v>0.11981981981981993</v>
      </c>
      <c r="W23" s="44">
        <f>SUM(J23:L23)</f>
        <v>133600</v>
      </c>
      <c r="X23" s="66">
        <f t="shared" si="14"/>
        <v>0.11892797319933002</v>
      </c>
      <c r="Y23" s="78"/>
      <c r="Z23" s="44">
        <f>SUM(M23:O23)</f>
        <v>140600</v>
      </c>
      <c r="AA23" s="66">
        <f t="shared" si="15"/>
        <v>0.11853619729514708</v>
      </c>
      <c r="AC23" s="44">
        <f t="shared" si="18"/>
        <v>473100</v>
      </c>
      <c r="AD23" s="66">
        <f t="shared" si="16"/>
        <v>0.11923349893541513</v>
      </c>
    </row>
    <row r="24" spans="1:30" ht="15" hidden="1" customHeight="1" outlineLevel="1" x14ac:dyDescent="0.2">
      <c r="B24" s="69" t="s">
        <v>78</v>
      </c>
      <c r="D24" s="70">
        <f>D17+D20+D23</f>
        <v>140200</v>
      </c>
      <c r="E24" s="70">
        <f t="shared" ref="E24:O24" si="19">E17+E20+E23</f>
        <v>159000</v>
      </c>
      <c r="F24" s="70">
        <f t="shared" si="19"/>
        <v>333700</v>
      </c>
      <c r="G24" s="70">
        <f t="shared" si="19"/>
        <v>259500</v>
      </c>
      <c r="H24" s="70">
        <f t="shared" si="19"/>
        <v>242900</v>
      </c>
      <c r="I24" s="70">
        <f t="shared" si="19"/>
        <v>356300</v>
      </c>
      <c r="J24" s="70">
        <f t="shared" si="19"/>
        <v>200700</v>
      </c>
      <c r="K24" s="70">
        <f t="shared" si="19"/>
        <v>250000</v>
      </c>
      <c r="L24" s="70">
        <f t="shared" si="19"/>
        <v>325800</v>
      </c>
      <c r="M24" s="70">
        <f t="shared" si="19"/>
        <v>264800</v>
      </c>
      <c r="N24" s="70">
        <f t="shared" si="19"/>
        <v>266100</v>
      </c>
      <c r="O24" s="70">
        <f t="shared" si="19"/>
        <v>375400</v>
      </c>
      <c r="P24" s="72"/>
      <c r="Q24" s="70">
        <f>Q17+Q20+Q23</f>
        <v>632900</v>
      </c>
      <c r="R24" s="73">
        <f t="shared" si="12"/>
        <v>0.16470371733529632</v>
      </c>
      <c r="S24" s="79"/>
      <c r="T24" s="70">
        <f>T17+T20+T23</f>
        <v>858700</v>
      </c>
      <c r="U24" s="73">
        <f t="shared" si="13"/>
        <v>0.16465482164654821</v>
      </c>
      <c r="W24" s="70">
        <f>W17+W20+W23</f>
        <v>776500</v>
      </c>
      <c r="X24" s="73">
        <f t="shared" si="14"/>
        <v>0.15843652096076388</v>
      </c>
      <c r="Y24" s="79"/>
      <c r="Z24" s="70">
        <f>Z17+Z20+Z23</f>
        <v>906300</v>
      </c>
      <c r="AA24" s="73">
        <f t="shared" si="15"/>
        <v>0.16028677506081168</v>
      </c>
      <c r="AC24" s="70">
        <f>AC17+AC20+AC23</f>
        <v>3174400</v>
      </c>
      <c r="AD24" s="73">
        <f t="shared" si="16"/>
        <v>0.16189012115222723</v>
      </c>
    </row>
    <row r="25" spans="1:30" ht="24.95" customHeight="1" collapsed="1" x14ac:dyDescent="0.2"/>
    <row r="26" spans="1:30" ht="15" customHeight="1" x14ac:dyDescent="0.2">
      <c r="A26" s="31">
        <v>2020</v>
      </c>
      <c r="B26" s="34" t="s">
        <v>10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7" t="s">
        <v>84</v>
      </c>
      <c r="R26" s="37"/>
      <c r="S26" s="36"/>
      <c r="T26" s="37" t="s">
        <v>85</v>
      </c>
      <c r="U26" s="37"/>
      <c r="W26" s="37" t="s">
        <v>86</v>
      </c>
      <c r="X26" s="37"/>
      <c r="Y26" s="36"/>
      <c r="Z26" s="37" t="s">
        <v>87</v>
      </c>
      <c r="AA26" s="37"/>
      <c r="AC26" s="37" t="s">
        <v>88</v>
      </c>
      <c r="AD26" s="37"/>
    </row>
    <row r="27" spans="1:30" ht="15" hidden="1" customHeight="1" outlineLevel="1" x14ac:dyDescent="0.2">
      <c r="B27" s="38" t="s">
        <v>75</v>
      </c>
      <c r="D27" s="39">
        <v>43831</v>
      </c>
      <c r="E27" s="39">
        <f>EOMONTH(D27,0)+1</f>
        <v>43862</v>
      </c>
      <c r="F27" s="39">
        <f t="shared" ref="F27:O27" si="20">EOMONTH(E27,0)+1</f>
        <v>43891</v>
      </c>
      <c r="G27" s="39">
        <f t="shared" si="20"/>
        <v>43922</v>
      </c>
      <c r="H27" s="39">
        <f t="shared" si="20"/>
        <v>43952</v>
      </c>
      <c r="I27" s="39">
        <f t="shared" si="20"/>
        <v>43983</v>
      </c>
      <c r="J27" s="39">
        <f t="shared" si="20"/>
        <v>44013</v>
      </c>
      <c r="K27" s="39">
        <f t="shared" si="20"/>
        <v>44044</v>
      </c>
      <c r="L27" s="39">
        <f t="shared" si="20"/>
        <v>44075</v>
      </c>
      <c r="M27" s="39">
        <f t="shared" si="20"/>
        <v>44105</v>
      </c>
      <c r="N27" s="39">
        <f t="shared" si="20"/>
        <v>44136</v>
      </c>
      <c r="O27" s="39">
        <f t="shared" si="20"/>
        <v>44166</v>
      </c>
      <c r="P27" s="40"/>
      <c r="Q27" s="39" t="s">
        <v>53</v>
      </c>
      <c r="R27" s="39" t="s">
        <v>76</v>
      </c>
      <c r="S27" s="41"/>
      <c r="T27" s="39" t="s">
        <v>53</v>
      </c>
      <c r="U27" s="39" t="s">
        <v>76</v>
      </c>
      <c r="W27" s="39" t="s">
        <v>53</v>
      </c>
      <c r="X27" s="39" t="s">
        <v>76</v>
      </c>
      <c r="Y27" s="41"/>
      <c r="Z27" s="39" t="s">
        <v>53</v>
      </c>
      <c r="AA27" s="39" t="s">
        <v>76</v>
      </c>
      <c r="AC27" s="39" t="s">
        <v>53</v>
      </c>
      <c r="AD27" s="39" t="s">
        <v>76</v>
      </c>
    </row>
    <row r="28" spans="1:30" ht="15" hidden="1" customHeight="1" outlineLevel="1" x14ac:dyDescent="0.2">
      <c r="A28" s="11"/>
      <c r="B28" s="42" t="s">
        <v>57</v>
      </c>
      <c r="D28" s="44">
        <f t="shared" ref="D28:O28" si="21">SUM(D29:D30)</f>
        <v>58500</v>
      </c>
      <c r="E28" s="44">
        <f t="shared" si="21"/>
        <v>106800</v>
      </c>
      <c r="F28" s="44">
        <f t="shared" si="21"/>
        <v>151700</v>
      </c>
      <c r="G28" s="44">
        <f t="shared" si="21"/>
        <v>134700</v>
      </c>
      <c r="H28" s="44">
        <f t="shared" si="21"/>
        <v>98200</v>
      </c>
      <c r="I28" s="44">
        <f t="shared" si="21"/>
        <v>173800</v>
      </c>
      <c r="J28" s="44">
        <f t="shared" si="21"/>
        <v>89800</v>
      </c>
      <c r="K28" s="44">
        <f t="shared" si="21"/>
        <v>114500</v>
      </c>
      <c r="L28" s="44">
        <f t="shared" si="21"/>
        <v>179100</v>
      </c>
      <c r="M28" s="44">
        <f t="shared" si="21"/>
        <v>126600</v>
      </c>
      <c r="N28" s="44">
        <f t="shared" si="21"/>
        <v>130200</v>
      </c>
      <c r="O28" s="44">
        <f t="shared" si="21"/>
        <v>193300</v>
      </c>
      <c r="Q28" s="44">
        <f>SUM(Q29:Q30)</f>
        <v>317000</v>
      </c>
      <c r="R28" s="47">
        <f>IFERROR(Q28/#REF!-1,0)</f>
        <v>0</v>
      </c>
      <c r="S28" s="78"/>
      <c r="T28" s="44">
        <f>SUM(T29:T30)</f>
        <v>406700</v>
      </c>
      <c r="U28" s="47">
        <f>IFERROR(T28/#REF!-1,0)</f>
        <v>0</v>
      </c>
      <c r="W28" s="44">
        <f>SUM(W29:W30)</f>
        <v>383400</v>
      </c>
      <c r="X28" s="47">
        <f>IFERROR(W28/#REF!-1,0)</f>
        <v>0</v>
      </c>
      <c r="Y28" s="78"/>
      <c r="Z28" s="44">
        <f>SUM(Z29:Z30)</f>
        <v>450100</v>
      </c>
      <c r="AA28" s="47">
        <f>IFERROR(Z28/#REF!-1,0)</f>
        <v>0</v>
      </c>
      <c r="AC28" s="44">
        <f>SUM(AC29:AC30)</f>
        <v>1557200</v>
      </c>
      <c r="AD28" s="47">
        <f>IFERROR(AC28/#REF!-1,0)</f>
        <v>0</v>
      </c>
    </row>
    <row r="29" spans="1:30" ht="15" hidden="1" customHeight="1" outlineLevel="1" x14ac:dyDescent="0.2">
      <c r="A29" s="11"/>
      <c r="B29" s="54" t="s">
        <v>58</v>
      </c>
      <c r="D29" s="56">
        <v>51800</v>
      </c>
      <c r="E29" s="56">
        <v>97000</v>
      </c>
      <c r="F29" s="56">
        <v>116600</v>
      </c>
      <c r="G29" s="56">
        <v>81600</v>
      </c>
      <c r="H29" s="56">
        <v>48600</v>
      </c>
      <c r="I29" s="56">
        <v>146800</v>
      </c>
      <c r="J29" s="56">
        <v>62400</v>
      </c>
      <c r="K29" s="56">
        <v>102200</v>
      </c>
      <c r="L29" s="56">
        <v>135300</v>
      </c>
      <c r="M29" s="56">
        <v>103100</v>
      </c>
      <c r="N29" s="56">
        <v>105300</v>
      </c>
      <c r="O29" s="56">
        <v>173200</v>
      </c>
      <c r="Q29" s="56">
        <f>SUM(D29:F29)</f>
        <v>265400</v>
      </c>
      <c r="R29" s="47">
        <f>IFERROR(Q29/#REF!-1,0)</f>
        <v>0</v>
      </c>
      <c r="S29" s="78"/>
      <c r="T29" s="56">
        <f>SUM(G29:I29)</f>
        <v>277000</v>
      </c>
      <c r="U29" s="47">
        <f>IFERROR(T29/#REF!-1,0)</f>
        <v>0</v>
      </c>
      <c r="W29" s="56">
        <f>SUM(J29:L29)</f>
        <v>299900</v>
      </c>
      <c r="X29" s="47">
        <f>IFERROR(W29/#REF!-1,0)</f>
        <v>0</v>
      </c>
      <c r="Y29" s="78"/>
      <c r="Z29" s="56">
        <f>SUM(M29:O29)</f>
        <v>381600</v>
      </c>
      <c r="AA29" s="47">
        <f>IFERROR(Z29/#REF!-1,0)</f>
        <v>0</v>
      </c>
      <c r="AC29" s="56">
        <f>Q29+T29+W29+Z29</f>
        <v>1223900</v>
      </c>
      <c r="AD29" s="47">
        <f>IFERROR(AC29/#REF!-1,0)</f>
        <v>0</v>
      </c>
    </row>
    <row r="30" spans="1:30" ht="15" hidden="1" customHeight="1" outlineLevel="1" x14ac:dyDescent="0.2">
      <c r="A30" s="11"/>
      <c r="B30" s="54" t="s">
        <v>59</v>
      </c>
      <c r="D30" s="56">
        <v>6700</v>
      </c>
      <c r="E30" s="56">
        <v>9800</v>
      </c>
      <c r="F30" s="56">
        <v>35100</v>
      </c>
      <c r="G30" s="56">
        <v>53100</v>
      </c>
      <c r="H30" s="56">
        <v>49600</v>
      </c>
      <c r="I30" s="56">
        <v>27000</v>
      </c>
      <c r="J30" s="56">
        <v>27400</v>
      </c>
      <c r="K30" s="56">
        <v>12300</v>
      </c>
      <c r="L30" s="56">
        <v>43800</v>
      </c>
      <c r="M30" s="56">
        <v>23500</v>
      </c>
      <c r="N30" s="56">
        <v>24900</v>
      </c>
      <c r="O30" s="56">
        <v>20100</v>
      </c>
      <c r="Q30" s="56">
        <f>SUM(D30:F30)</f>
        <v>51600</v>
      </c>
      <c r="R30" s="47">
        <f>IFERROR(Q30/#REF!-1,0)</f>
        <v>0</v>
      </c>
      <c r="S30" s="78"/>
      <c r="T30" s="56">
        <f>SUM(G30:I30)</f>
        <v>129700</v>
      </c>
      <c r="U30" s="47">
        <f>IFERROR(T30/#REF!-1,0)</f>
        <v>0</v>
      </c>
      <c r="W30" s="56">
        <f>SUM(J30:L30)</f>
        <v>83500</v>
      </c>
      <c r="X30" s="47">
        <f>IFERROR(W30/#REF!-1,0)</f>
        <v>0</v>
      </c>
      <c r="Y30" s="78"/>
      <c r="Z30" s="56">
        <f>SUM(M30:O30)</f>
        <v>68500</v>
      </c>
      <c r="AA30" s="47">
        <f>IFERROR(Z30/#REF!-1,0)</f>
        <v>0</v>
      </c>
      <c r="AC30" s="56">
        <f>Q30+T30+W30+Z30</f>
        <v>333300</v>
      </c>
      <c r="AD30" s="47">
        <f>IFERROR(AC30/#REF!-1,0)</f>
        <v>0</v>
      </c>
    </row>
    <row r="31" spans="1:30" ht="15" hidden="1" customHeight="1" outlineLevel="1" x14ac:dyDescent="0.2">
      <c r="A31" s="11"/>
      <c r="B31" s="42" t="s">
        <v>60</v>
      </c>
      <c r="D31" s="44">
        <f t="shared" ref="D31:O31" si="22">SUM(D32:D33)</f>
        <v>46000</v>
      </c>
      <c r="E31" s="44">
        <f t="shared" si="22"/>
        <v>18500</v>
      </c>
      <c r="F31" s="44">
        <f t="shared" si="22"/>
        <v>95300</v>
      </c>
      <c r="G31" s="44">
        <f t="shared" si="22"/>
        <v>61400</v>
      </c>
      <c r="H31" s="44">
        <f t="shared" si="22"/>
        <v>76200</v>
      </c>
      <c r="I31" s="44">
        <f t="shared" si="22"/>
        <v>82000</v>
      </c>
      <c r="J31" s="44">
        <f t="shared" si="22"/>
        <v>42500</v>
      </c>
      <c r="K31" s="44">
        <f t="shared" si="22"/>
        <v>49500</v>
      </c>
      <c r="L31" s="44">
        <f t="shared" si="22"/>
        <v>75500</v>
      </c>
      <c r="M31" s="44">
        <f t="shared" si="22"/>
        <v>55800</v>
      </c>
      <c r="N31" s="44">
        <f t="shared" si="22"/>
        <v>73300</v>
      </c>
      <c r="O31" s="44">
        <f t="shared" si="22"/>
        <v>76200</v>
      </c>
      <c r="Q31" s="44">
        <f>SUM(Q32:Q33)</f>
        <v>159800</v>
      </c>
      <c r="R31" s="47">
        <f>IFERROR(Q31/#REF!-1,0)</f>
        <v>0</v>
      </c>
      <c r="S31" s="78"/>
      <c r="T31" s="44">
        <f>SUM(T32:T33)</f>
        <v>219600</v>
      </c>
      <c r="U31" s="47">
        <f>IFERROR(T31/#REF!-1,0)</f>
        <v>0</v>
      </c>
      <c r="W31" s="44">
        <f>SUM(W32:W33)</f>
        <v>167500</v>
      </c>
      <c r="X31" s="47">
        <f>IFERROR(W31/#REF!-1,0)</f>
        <v>0</v>
      </c>
      <c r="Y31" s="78"/>
      <c r="Z31" s="44">
        <f>SUM(Z32:Z33)</f>
        <v>205300</v>
      </c>
      <c r="AA31" s="47">
        <f>IFERROR(Z31/#REF!-1,0)</f>
        <v>0</v>
      </c>
      <c r="AC31" s="44">
        <f>SUM(AC32:AC33)</f>
        <v>752200</v>
      </c>
      <c r="AD31" s="47">
        <f>IFERROR(AC31/#REF!-1,0)</f>
        <v>0</v>
      </c>
    </row>
    <row r="32" spans="1:30" ht="15" hidden="1" customHeight="1" outlineLevel="1" x14ac:dyDescent="0.2">
      <c r="A32" s="11"/>
      <c r="B32" s="54" t="s">
        <v>58</v>
      </c>
      <c r="D32" s="56">
        <v>29500</v>
      </c>
      <c r="E32" s="56">
        <v>18500</v>
      </c>
      <c r="F32" s="56">
        <v>67400</v>
      </c>
      <c r="G32" s="56">
        <v>52200</v>
      </c>
      <c r="H32" s="56">
        <v>67100</v>
      </c>
      <c r="I32" s="56">
        <v>52700</v>
      </c>
      <c r="J32" s="56">
        <v>28500</v>
      </c>
      <c r="K32" s="56">
        <v>36300</v>
      </c>
      <c r="L32" s="56">
        <v>54800</v>
      </c>
      <c r="M32" s="56">
        <v>46900</v>
      </c>
      <c r="N32" s="56">
        <v>62300</v>
      </c>
      <c r="O32" s="56">
        <v>46800</v>
      </c>
      <c r="Q32" s="56">
        <f>SUM(D32:F32)</f>
        <v>115400</v>
      </c>
      <c r="R32" s="47">
        <f>IFERROR(Q32/#REF!-1,0)</f>
        <v>0</v>
      </c>
      <c r="S32" s="78"/>
      <c r="T32" s="56">
        <f>SUM(G32:I32)</f>
        <v>172000</v>
      </c>
      <c r="U32" s="47">
        <f>IFERROR(T32/#REF!-1,0)</f>
        <v>0</v>
      </c>
      <c r="W32" s="56">
        <f>SUM(J32:L32)</f>
        <v>119600</v>
      </c>
      <c r="X32" s="47">
        <f>IFERROR(W32/#REF!-1,0)</f>
        <v>0</v>
      </c>
      <c r="Y32" s="78"/>
      <c r="Z32" s="56">
        <f>SUM(M32:O32)</f>
        <v>156000</v>
      </c>
      <c r="AA32" s="47">
        <f>IFERROR(Z32/#REF!-1,0)</f>
        <v>0</v>
      </c>
      <c r="AC32" s="56">
        <f t="shared" ref="AC32:AC34" si="23">Q32+T32+W32+Z32</f>
        <v>563000</v>
      </c>
      <c r="AD32" s="47">
        <f>IFERROR(AC32/#REF!-1,0)</f>
        <v>0</v>
      </c>
    </row>
    <row r="33" spans="1:30" ht="15" hidden="1" customHeight="1" outlineLevel="1" x14ac:dyDescent="0.2">
      <c r="A33" s="11"/>
      <c r="B33" s="54" t="s">
        <v>59</v>
      </c>
      <c r="D33" s="56">
        <v>16500</v>
      </c>
      <c r="E33" s="56">
        <v>0</v>
      </c>
      <c r="F33" s="56">
        <v>27900</v>
      </c>
      <c r="G33" s="56">
        <v>9200</v>
      </c>
      <c r="H33" s="56">
        <v>9100</v>
      </c>
      <c r="I33" s="56">
        <v>29300</v>
      </c>
      <c r="J33" s="56">
        <v>14000</v>
      </c>
      <c r="K33" s="56">
        <v>13200</v>
      </c>
      <c r="L33" s="56">
        <v>20700</v>
      </c>
      <c r="M33" s="56">
        <v>8900</v>
      </c>
      <c r="N33" s="56">
        <v>11000</v>
      </c>
      <c r="O33" s="56">
        <v>29400</v>
      </c>
      <c r="Q33" s="56">
        <f>SUM(D33:F33)</f>
        <v>44400</v>
      </c>
      <c r="R33" s="80">
        <f>IFERROR(Q33/#REF!-1,0)</f>
        <v>0</v>
      </c>
      <c r="S33" s="78"/>
      <c r="T33" s="56">
        <f>SUM(G33:I33)</f>
        <v>47600</v>
      </c>
      <c r="U33" s="80">
        <f>IFERROR(T33/#REF!-1,0)</f>
        <v>0</v>
      </c>
      <c r="W33" s="56">
        <f>SUM(J33:L33)</f>
        <v>47900</v>
      </c>
      <c r="X33" s="80">
        <f>IFERROR(W33/#REF!-1,0)</f>
        <v>0</v>
      </c>
      <c r="Y33" s="78"/>
      <c r="Z33" s="56">
        <f>SUM(M33:O33)</f>
        <v>49300</v>
      </c>
      <c r="AA33" s="80">
        <f>IFERROR(Z33/#REF!-1,0)</f>
        <v>0</v>
      </c>
      <c r="AC33" s="56">
        <f t="shared" si="23"/>
        <v>189200</v>
      </c>
      <c r="AD33" s="80">
        <f>IFERROR(AC33/#REF!-1,0)</f>
        <v>0</v>
      </c>
    </row>
    <row r="34" spans="1:30" ht="15" hidden="1" customHeight="1" outlineLevel="1" thickBot="1" x14ac:dyDescent="0.25">
      <c r="A34" s="11"/>
      <c r="B34" s="42" t="s">
        <v>61</v>
      </c>
      <c r="D34" s="44">
        <v>14700</v>
      </c>
      <c r="E34" s="44">
        <v>13200</v>
      </c>
      <c r="F34" s="44">
        <v>38700</v>
      </c>
      <c r="G34" s="44">
        <v>27100</v>
      </c>
      <c r="H34" s="44">
        <v>32800</v>
      </c>
      <c r="I34" s="44">
        <v>51100</v>
      </c>
      <c r="J34" s="44">
        <v>41100</v>
      </c>
      <c r="K34" s="44">
        <v>52500</v>
      </c>
      <c r="L34" s="44">
        <v>25800</v>
      </c>
      <c r="M34" s="44">
        <v>46300</v>
      </c>
      <c r="N34" s="44">
        <v>24400</v>
      </c>
      <c r="O34" s="44">
        <v>55000</v>
      </c>
      <c r="Q34" s="44">
        <f>SUM(D34:F34)</f>
        <v>66600</v>
      </c>
      <c r="R34" s="80">
        <f>IFERROR(Q34/#REF!-1,0)</f>
        <v>0</v>
      </c>
      <c r="S34" s="78"/>
      <c r="T34" s="44">
        <f>SUM(G34:I34)</f>
        <v>111000</v>
      </c>
      <c r="U34" s="80">
        <f>IFERROR(T34/#REF!-1,0)</f>
        <v>0</v>
      </c>
      <c r="W34" s="44">
        <f>SUM(J34:L34)</f>
        <v>119400</v>
      </c>
      <c r="X34" s="80">
        <f>IFERROR(W34/#REF!-1,0)</f>
        <v>0</v>
      </c>
      <c r="Y34" s="78"/>
      <c r="Z34" s="44">
        <f>SUM(M34:O34)</f>
        <v>125700</v>
      </c>
      <c r="AA34" s="80">
        <f>IFERROR(Z34/#REF!-1,0)</f>
        <v>0</v>
      </c>
      <c r="AC34" s="44">
        <f t="shared" si="23"/>
        <v>422700</v>
      </c>
      <c r="AD34" s="80">
        <f>IFERROR(AC34/#REF!-1,0)</f>
        <v>0</v>
      </c>
    </row>
    <row r="35" spans="1:30" ht="15" hidden="1" customHeight="1" outlineLevel="1" x14ac:dyDescent="0.2">
      <c r="B35" s="69" t="s">
        <v>78</v>
      </c>
      <c r="D35" s="70">
        <f>D28+D31+D34</f>
        <v>119200</v>
      </c>
      <c r="E35" s="70">
        <f t="shared" ref="E35:O35" si="24">E28+E31+E34</f>
        <v>138500</v>
      </c>
      <c r="F35" s="70">
        <f t="shared" si="24"/>
        <v>285700</v>
      </c>
      <c r="G35" s="70">
        <f t="shared" si="24"/>
        <v>223200</v>
      </c>
      <c r="H35" s="70">
        <f t="shared" si="24"/>
        <v>207200</v>
      </c>
      <c r="I35" s="70">
        <f t="shared" si="24"/>
        <v>306900</v>
      </c>
      <c r="J35" s="70">
        <f t="shared" si="24"/>
        <v>173400</v>
      </c>
      <c r="K35" s="70">
        <f t="shared" si="24"/>
        <v>216500</v>
      </c>
      <c r="L35" s="70">
        <f t="shared" si="24"/>
        <v>280400</v>
      </c>
      <c r="M35" s="70">
        <f t="shared" si="24"/>
        <v>228700</v>
      </c>
      <c r="N35" s="70">
        <f t="shared" si="24"/>
        <v>227900</v>
      </c>
      <c r="O35" s="70">
        <f t="shared" si="24"/>
        <v>324500</v>
      </c>
      <c r="P35" s="72"/>
      <c r="Q35" s="70">
        <f>Q28+Q31+Q34</f>
        <v>543400</v>
      </c>
      <c r="R35" s="73">
        <f>IFERROR(Q35/#REF!-1,0)</f>
        <v>0</v>
      </c>
      <c r="S35" s="79"/>
      <c r="T35" s="70">
        <f>T28+T31+T34</f>
        <v>737300</v>
      </c>
      <c r="U35" s="73">
        <f>IFERROR(T35/#REF!-1,0)</f>
        <v>0</v>
      </c>
      <c r="W35" s="70">
        <f>W28+W31+W34</f>
        <v>670300</v>
      </c>
      <c r="X35" s="73">
        <f>IFERROR(W35/#REF!-1,0)</f>
        <v>0</v>
      </c>
      <c r="Y35" s="79"/>
      <c r="Z35" s="70">
        <f>Z28+Z31+Z34</f>
        <v>781100</v>
      </c>
      <c r="AA35" s="73">
        <f>IFERROR(Z35/#REF!-1,0)</f>
        <v>0</v>
      </c>
      <c r="AC35" s="70">
        <f>AC28+AC31+AC34</f>
        <v>2732100</v>
      </c>
      <c r="AD35" s="73">
        <f>IFERROR(AC35/#REF!-1,0)</f>
        <v>0</v>
      </c>
    </row>
    <row r="36" spans="1:30" ht="15" customHeight="1" collapsed="1" x14ac:dyDescent="0.2"/>
  </sheetData>
  <mergeCells count="15">
    <mergeCell ref="Q26:R26"/>
    <mergeCell ref="T26:U26"/>
    <mergeCell ref="W26:X26"/>
    <mergeCell ref="Z26:AA26"/>
    <mergeCell ref="AC26:AD26"/>
    <mergeCell ref="Q4:R4"/>
    <mergeCell ref="T4:U4"/>
    <mergeCell ref="W4:X4"/>
    <mergeCell ref="Z4:AA4"/>
    <mergeCell ref="AC4:AD4"/>
    <mergeCell ref="Q15:R15"/>
    <mergeCell ref="T15:U15"/>
    <mergeCell ref="W15:X15"/>
    <mergeCell ref="Z15:AA15"/>
    <mergeCell ref="AC15:AD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BDB7-6CAB-4DD6-84A0-9B6FFAEDDB36}">
  <dimension ref="A1:AD109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89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90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91</v>
      </c>
      <c r="C6" s="43"/>
      <c r="D6" s="44">
        <v>7400</v>
      </c>
      <c r="E6" s="44">
        <v>24400</v>
      </c>
      <c r="F6" s="44">
        <v>27200</v>
      </c>
      <c r="G6" s="44">
        <v>9300</v>
      </c>
      <c r="H6" s="44">
        <v>11000</v>
      </c>
      <c r="I6" s="44">
        <v>27600</v>
      </c>
      <c r="J6" s="44">
        <v>22400</v>
      </c>
      <c r="K6" s="44">
        <v>12100</v>
      </c>
      <c r="L6" s="44">
        <v>28000</v>
      </c>
      <c r="M6" s="44">
        <v>41300</v>
      </c>
      <c r="N6" s="44">
        <v>13400</v>
      </c>
      <c r="O6" s="44">
        <v>37000</v>
      </c>
      <c r="P6" s="46"/>
      <c r="Q6" s="44">
        <f>SUM(D6:F6)</f>
        <v>59000</v>
      </c>
      <c r="R6" s="47">
        <f t="shared" ref="R6:R35" si="1">IFERROR(Q6/Q42-1,0)</f>
        <v>5.6292134831460672</v>
      </c>
      <c r="S6" s="48"/>
      <c r="T6" s="44">
        <f>SUM(G6:I6)</f>
        <v>47900</v>
      </c>
      <c r="U6" s="49">
        <f t="shared" ref="U6:U35" si="2">IFERROR(T6/T42-1,0)</f>
        <v>5.9734513274336321E-2</v>
      </c>
      <c r="V6" s="50"/>
      <c r="W6" s="44">
        <f>SUM(J6:L6)</f>
        <v>62500</v>
      </c>
      <c r="X6" s="49">
        <f t="shared" ref="X6:X35" si="3">IFERROR(W6/W42-1,0)</f>
        <v>0.953125</v>
      </c>
      <c r="Y6" s="51"/>
      <c r="Z6" s="45">
        <f>SUM(M6:O6)</f>
        <v>91700</v>
      </c>
      <c r="AA6" s="52">
        <f t="shared" ref="AA6:AA35" si="4">IFERROR(Z6/Z42-1,0)</f>
        <v>0.84136546184738958</v>
      </c>
      <c r="AB6" s="43"/>
      <c r="AC6" s="45">
        <f>Q6+T6+W6+Z6</f>
        <v>261100</v>
      </c>
      <c r="AD6" s="52">
        <f t="shared" ref="AD6:AD35" si="5">IFERROR(AC6/AC42-1,0)</f>
        <v>0.92126563649742454</v>
      </c>
    </row>
    <row r="7" spans="1:30" ht="15" customHeight="1" x14ac:dyDescent="0.2">
      <c r="A7" s="11"/>
      <c r="B7" s="42" t="s">
        <v>92</v>
      </c>
      <c r="C7" s="43"/>
      <c r="D7" s="44">
        <v>5700</v>
      </c>
      <c r="E7" s="44">
        <v>11500</v>
      </c>
      <c r="F7" s="44">
        <v>7500</v>
      </c>
      <c r="G7" s="44">
        <v>25500</v>
      </c>
      <c r="H7" s="44">
        <v>4500</v>
      </c>
      <c r="I7" s="44">
        <v>3700</v>
      </c>
      <c r="J7" s="44">
        <v>5800</v>
      </c>
      <c r="K7" s="44">
        <v>0</v>
      </c>
      <c r="L7" s="44">
        <v>13300</v>
      </c>
      <c r="M7" s="44">
        <v>13100</v>
      </c>
      <c r="N7" s="44">
        <v>9500</v>
      </c>
      <c r="O7" s="44">
        <v>13200</v>
      </c>
      <c r="P7" s="46"/>
      <c r="Q7" s="44">
        <f t="shared" ref="Q7:Q36" si="6">SUM(D7:F7)</f>
        <v>24700</v>
      </c>
      <c r="R7" s="47">
        <f t="shared" si="1"/>
        <v>0.26020408163265296</v>
      </c>
      <c r="S7" s="48"/>
      <c r="T7" s="44">
        <f t="shared" ref="T7:T36" si="7">SUM(G7:I7)</f>
        <v>33700</v>
      </c>
      <c r="U7" s="49">
        <f t="shared" si="2"/>
        <v>-0.12239583333333337</v>
      </c>
      <c r="V7" s="50"/>
      <c r="W7" s="44">
        <f t="shared" ref="W7:W36" si="8">SUM(J7:L7)</f>
        <v>19100</v>
      </c>
      <c r="X7" s="49">
        <f t="shared" si="3"/>
        <v>-0.33680555555555558</v>
      </c>
      <c r="Y7" s="51"/>
      <c r="Z7" s="45">
        <f t="shared" ref="Z7:Z36" si="9">SUM(M7:O7)</f>
        <v>35800</v>
      </c>
      <c r="AA7" s="52">
        <f t="shared" si="4"/>
        <v>-0.11822660098522164</v>
      </c>
      <c r="AB7" s="43"/>
      <c r="AC7" s="45">
        <f t="shared" ref="AC7:AC36" si="10">Q7+T7+W7+Z7</f>
        <v>113300</v>
      </c>
      <c r="AD7" s="52">
        <f t="shared" si="5"/>
        <v>-0.11067503924646782</v>
      </c>
    </row>
    <row r="8" spans="1:30" ht="15" customHeight="1" x14ac:dyDescent="0.2">
      <c r="A8" s="11"/>
      <c r="B8" s="42" t="s">
        <v>93</v>
      </c>
      <c r="C8" s="43"/>
      <c r="D8" s="44">
        <v>9600</v>
      </c>
      <c r="E8" s="44">
        <v>0</v>
      </c>
      <c r="F8" s="44">
        <v>9600</v>
      </c>
      <c r="G8" s="44">
        <v>3900</v>
      </c>
      <c r="H8" s="44">
        <v>0</v>
      </c>
      <c r="I8" s="44">
        <v>4700</v>
      </c>
      <c r="J8" s="44">
        <v>6100</v>
      </c>
      <c r="K8" s="44">
        <v>6700</v>
      </c>
      <c r="L8" s="44">
        <v>0</v>
      </c>
      <c r="M8" s="44">
        <v>23700</v>
      </c>
      <c r="N8" s="44">
        <v>0</v>
      </c>
      <c r="O8" s="44">
        <v>17600</v>
      </c>
      <c r="P8" s="46"/>
      <c r="Q8" s="44">
        <f t="shared" si="6"/>
        <v>19200</v>
      </c>
      <c r="R8" s="47">
        <f t="shared" si="1"/>
        <v>-3.5175879396984966E-2</v>
      </c>
      <c r="S8" s="48"/>
      <c r="T8" s="44">
        <f t="shared" si="7"/>
        <v>8600</v>
      </c>
      <c r="U8" s="49">
        <f t="shared" si="2"/>
        <v>-0.78117048346055973</v>
      </c>
      <c r="V8" s="50"/>
      <c r="W8" s="44">
        <f t="shared" si="8"/>
        <v>12800</v>
      </c>
      <c r="X8" s="49">
        <f t="shared" si="3"/>
        <v>-0.51330798479087458</v>
      </c>
      <c r="Y8" s="51"/>
      <c r="Z8" s="45">
        <f t="shared" si="9"/>
        <v>41300</v>
      </c>
      <c r="AA8" s="52">
        <f t="shared" si="4"/>
        <v>1.8287671232876712</v>
      </c>
      <c r="AB8" s="43"/>
      <c r="AC8" s="45">
        <f t="shared" si="10"/>
        <v>81900</v>
      </c>
      <c r="AD8" s="52">
        <f t="shared" si="5"/>
        <v>-0.18181818181818177</v>
      </c>
    </row>
    <row r="9" spans="1:30" ht="15" customHeight="1" x14ac:dyDescent="0.2">
      <c r="A9" s="11"/>
      <c r="B9" s="42" t="s">
        <v>94</v>
      </c>
      <c r="C9" s="43"/>
      <c r="D9" s="44">
        <v>0</v>
      </c>
      <c r="E9" s="44">
        <v>9300</v>
      </c>
      <c r="F9" s="44">
        <v>11600</v>
      </c>
      <c r="G9" s="44">
        <v>3200</v>
      </c>
      <c r="H9" s="44">
        <v>6500</v>
      </c>
      <c r="I9" s="44">
        <v>13800</v>
      </c>
      <c r="J9" s="44">
        <v>0</v>
      </c>
      <c r="K9" s="44">
        <v>0</v>
      </c>
      <c r="L9" s="44">
        <v>10200</v>
      </c>
      <c r="M9" s="44">
        <v>12000</v>
      </c>
      <c r="N9" s="44">
        <v>14500</v>
      </c>
      <c r="O9" s="44">
        <v>2000</v>
      </c>
      <c r="P9" s="46"/>
      <c r="Q9" s="44">
        <f t="shared" si="6"/>
        <v>20900</v>
      </c>
      <c r="R9" s="47">
        <f t="shared" si="1"/>
        <v>0.55970149253731338</v>
      </c>
      <c r="S9" s="48"/>
      <c r="T9" s="44">
        <f t="shared" si="7"/>
        <v>23500</v>
      </c>
      <c r="U9" s="49">
        <f t="shared" si="2"/>
        <v>0.25</v>
      </c>
      <c r="V9" s="50"/>
      <c r="W9" s="44">
        <f t="shared" si="8"/>
        <v>10200</v>
      </c>
      <c r="X9" s="49">
        <f t="shared" si="3"/>
        <v>-0.44864864864864862</v>
      </c>
      <c r="Y9" s="51"/>
      <c r="Z9" s="45">
        <f t="shared" si="9"/>
        <v>28500</v>
      </c>
      <c r="AA9" s="52">
        <f t="shared" si="4"/>
        <v>4.3956043956044022E-2</v>
      </c>
      <c r="AB9" s="43"/>
      <c r="AC9" s="45">
        <f t="shared" si="10"/>
        <v>83100</v>
      </c>
      <c r="AD9" s="52">
        <f t="shared" si="5"/>
        <v>6.5384615384615374E-2</v>
      </c>
    </row>
    <row r="10" spans="1:30" ht="15" customHeight="1" x14ac:dyDescent="0.2">
      <c r="A10" s="11"/>
      <c r="B10" s="42" t="s">
        <v>95</v>
      </c>
      <c r="C10" s="43"/>
      <c r="D10" s="44">
        <v>0</v>
      </c>
      <c r="E10" s="44">
        <v>0</v>
      </c>
      <c r="F10" s="44">
        <v>8700</v>
      </c>
      <c r="G10" s="44">
        <v>0</v>
      </c>
      <c r="H10" s="44">
        <v>15600</v>
      </c>
      <c r="I10" s="44">
        <v>6600</v>
      </c>
      <c r="J10" s="44">
        <v>6000</v>
      </c>
      <c r="K10" s="44">
        <v>3100</v>
      </c>
      <c r="L10" s="44">
        <v>13400</v>
      </c>
      <c r="M10" s="44">
        <v>9500</v>
      </c>
      <c r="N10" s="44">
        <v>0</v>
      </c>
      <c r="O10" s="44">
        <v>13100</v>
      </c>
      <c r="P10" s="46"/>
      <c r="Q10" s="44">
        <f t="shared" si="6"/>
        <v>8700</v>
      </c>
      <c r="R10" s="47">
        <f t="shared" si="1"/>
        <v>-0.73312883435582821</v>
      </c>
      <c r="S10" s="48"/>
      <c r="T10" s="44">
        <f t="shared" si="7"/>
        <v>22200</v>
      </c>
      <c r="U10" s="49">
        <f t="shared" si="2"/>
        <v>1.2886597938144329</v>
      </c>
      <c r="V10" s="50"/>
      <c r="W10" s="44">
        <f t="shared" si="8"/>
        <v>22500</v>
      </c>
      <c r="X10" s="49">
        <f t="shared" si="3"/>
        <v>-0.11067193675889331</v>
      </c>
      <c r="Y10" s="51"/>
      <c r="Z10" s="45">
        <f t="shared" si="9"/>
        <v>22600</v>
      </c>
      <c r="AA10" s="52">
        <f t="shared" si="4"/>
        <v>0.48684210526315796</v>
      </c>
      <c r="AB10" s="43"/>
      <c r="AC10" s="45">
        <f t="shared" si="10"/>
        <v>76000</v>
      </c>
      <c r="AD10" s="52">
        <f t="shared" si="5"/>
        <v>-8.2125603864734331E-2</v>
      </c>
    </row>
    <row r="11" spans="1:30" ht="15" customHeight="1" x14ac:dyDescent="0.2">
      <c r="A11" s="11"/>
      <c r="B11" s="42" t="s">
        <v>96</v>
      </c>
      <c r="C11" s="43"/>
      <c r="D11" s="44">
        <v>9700</v>
      </c>
      <c r="E11" s="44">
        <v>9900</v>
      </c>
      <c r="F11" s="44">
        <v>2500</v>
      </c>
      <c r="G11" s="44">
        <v>6100</v>
      </c>
      <c r="H11" s="44">
        <v>9000</v>
      </c>
      <c r="I11" s="44">
        <v>15800</v>
      </c>
      <c r="J11" s="44">
        <v>8400</v>
      </c>
      <c r="K11" s="44">
        <v>14600</v>
      </c>
      <c r="L11" s="44">
        <v>20600</v>
      </c>
      <c r="M11" s="44">
        <v>2900</v>
      </c>
      <c r="N11" s="44">
        <v>0</v>
      </c>
      <c r="O11" s="44">
        <v>9400</v>
      </c>
      <c r="P11" s="46"/>
      <c r="Q11" s="44">
        <f t="shared" si="6"/>
        <v>22100</v>
      </c>
      <c r="R11" s="47">
        <f t="shared" si="1"/>
        <v>0.17553191489361697</v>
      </c>
      <c r="S11" s="48"/>
      <c r="T11" s="44">
        <f t="shared" si="7"/>
        <v>30900</v>
      </c>
      <c r="U11" s="49">
        <f t="shared" si="2"/>
        <v>-0.1737967914438503</v>
      </c>
      <c r="V11" s="50"/>
      <c r="W11" s="44">
        <f t="shared" si="8"/>
        <v>43600</v>
      </c>
      <c r="X11" s="49">
        <f t="shared" si="3"/>
        <v>2.1824817518248176</v>
      </c>
      <c r="Y11" s="51"/>
      <c r="Z11" s="45">
        <f t="shared" si="9"/>
        <v>12300</v>
      </c>
      <c r="AA11" s="52">
        <f t="shared" si="4"/>
        <v>-0.33870967741935487</v>
      </c>
      <c r="AB11" s="43"/>
      <c r="AC11" s="45">
        <f t="shared" si="10"/>
        <v>108900</v>
      </c>
      <c r="AD11" s="52">
        <f t="shared" si="5"/>
        <v>0.23050847457627111</v>
      </c>
    </row>
    <row r="12" spans="1:30" ht="15" customHeight="1" x14ac:dyDescent="0.2">
      <c r="A12" s="11"/>
      <c r="B12" s="42" t="s">
        <v>97</v>
      </c>
      <c r="C12" s="43"/>
      <c r="D12" s="44">
        <v>0</v>
      </c>
      <c r="E12" s="44">
        <v>4900</v>
      </c>
      <c r="F12" s="44">
        <v>9200</v>
      </c>
      <c r="G12" s="44">
        <v>0</v>
      </c>
      <c r="H12" s="44">
        <v>29000</v>
      </c>
      <c r="I12" s="44">
        <v>21600</v>
      </c>
      <c r="J12" s="44">
        <v>3600</v>
      </c>
      <c r="K12" s="44">
        <v>600</v>
      </c>
      <c r="L12" s="44">
        <v>1600</v>
      </c>
      <c r="M12" s="44">
        <v>19700</v>
      </c>
      <c r="N12" s="44">
        <v>0</v>
      </c>
      <c r="O12" s="44">
        <v>3700</v>
      </c>
      <c r="P12" s="46"/>
      <c r="Q12" s="44">
        <f t="shared" si="6"/>
        <v>14100</v>
      </c>
      <c r="R12" s="47">
        <f t="shared" si="1"/>
        <v>0.65882352941176481</v>
      </c>
      <c r="S12" s="48"/>
      <c r="T12" s="44">
        <f t="shared" si="7"/>
        <v>50600</v>
      </c>
      <c r="U12" s="49">
        <f t="shared" si="2"/>
        <v>0.5104477611940299</v>
      </c>
      <c r="V12" s="50"/>
      <c r="W12" s="44">
        <f t="shared" si="8"/>
        <v>5800</v>
      </c>
      <c r="X12" s="49">
        <f t="shared" si="3"/>
        <v>-0.72641509433962259</v>
      </c>
      <c r="Y12" s="51"/>
      <c r="Z12" s="45">
        <f t="shared" si="9"/>
        <v>23400</v>
      </c>
      <c r="AA12" s="52">
        <f t="shared" si="4"/>
        <v>-0.11363636363636365</v>
      </c>
      <c r="AB12" s="43"/>
      <c r="AC12" s="45">
        <f t="shared" si="10"/>
        <v>93900</v>
      </c>
      <c r="AD12" s="52">
        <f t="shared" si="5"/>
        <v>4.7991071428571397E-2</v>
      </c>
    </row>
    <row r="13" spans="1:30" ht="15" customHeight="1" x14ac:dyDescent="0.2">
      <c r="A13" s="11"/>
      <c r="B13" s="42" t="s">
        <v>98</v>
      </c>
      <c r="C13" s="43"/>
      <c r="D13" s="44">
        <v>22100</v>
      </c>
      <c r="E13" s="44">
        <v>3400</v>
      </c>
      <c r="F13" s="44">
        <v>3200</v>
      </c>
      <c r="G13" s="44">
        <v>12200</v>
      </c>
      <c r="H13" s="44">
        <v>9900</v>
      </c>
      <c r="I13" s="44">
        <v>17000</v>
      </c>
      <c r="J13" s="44">
        <v>10500</v>
      </c>
      <c r="K13" s="44">
        <v>5300</v>
      </c>
      <c r="L13" s="44">
        <v>21700</v>
      </c>
      <c r="M13" s="44">
        <v>9700</v>
      </c>
      <c r="N13" s="44">
        <v>8200</v>
      </c>
      <c r="O13" s="44">
        <v>7100</v>
      </c>
      <c r="P13" s="46"/>
      <c r="Q13" s="44">
        <f t="shared" si="6"/>
        <v>28700</v>
      </c>
      <c r="R13" s="47">
        <f t="shared" si="1"/>
        <v>9.25</v>
      </c>
      <c r="S13" s="48"/>
      <c r="T13" s="44">
        <f t="shared" si="7"/>
        <v>39100</v>
      </c>
      <c r="U13" s="49">
        <f t="shared" si="2"/>
        <v>0.31208053691275173</v>
      </c>
      <c r="V13" s="50"/>
      <c r="W13" s="44">
        <f t="shared" si="8"/>
        <v>37500</v>
      </c>
      <c r="X13" s="49">
        <f t="shared" si="3"/>
        <v>1.0491803278688523</v>
      </c>
      <c r="Y13" s="51"/>
      <c r="Z13" s="45">
        <f t="shared" si="9"/>
        <v>25000</v>
      </c>
      <c r="AA13" s="52">
        <f t="shared" si="4"/>
        <v>-1.5748031496062964E-2</v>
      </c>
      <c r="AB13" s="43"/>
      <c r="AC13" s="45">
        <f t="shared" si="10"/>
        <v>130300</v>
      </c>
      <c r="AD13" s="52">
        <f t="shared" si="5"/>
        <v>0.70773263433813893</v>
      </c>
    </row>
    <row r="14" spans="1:30" ht="15" customHeight="1" x14ac:dyDescent="0.2">
      <c r="A14" s="11"/>
      <c r="B14" s="42" t="s">
        <v>99</v>
      </c>
      <c r="C14" s="43"/>
      <c r="D14" s="44">
        <v>4700</v>
      </c>
      <c r="E14" s="44">
        <v>0</v>
      </c>
      <c r="F14" s="44">
        <v>700</v>
      </c>
      <c r="G14" s="44">
        <v>7300</v>
      </c>
      <c r="H14" s="44">
        <v>13500</v>
      </c>
      <c r="I14" s="44">
        <v>9700</v>
      </c>
      <c r="J14" s="44">
        <v>0</v>
      </c>
      <c r="K14" s="44">
        <v>0</v>
      </c>
      <c r="L14" s="44">
        <v>3400</v>
      </c>
      <c r="M14" s="44">
        <v>600</v>
      </c>
      <c r="N14" s="44">
        <v>7500</v>
      </c>
      <c r="O14" s="44">
        <v>0</v>
      </c>
      <c r="P14" s="46"/>
      <c r="Q14" s="44">
        <f t="shared" si="6"/>
        <v>5400</v>
      </c>
      <c r="R14" s="47">
        <f t="shared" si="1"/>
        <v>-0.81694915254237288</v>
      </c>
      <c r="S14" s="48"/>
      <c r="T14" s="44">
        <f t="shared" si="7"/>
        <v>30500</v>
      </c>
      <c r="U14" s="49">
        <f t="shared" si="2"/>
        <v>7.2432432432432439</v>
      </c>
      <c r="V14" s="50"/>
      <c r="W14" s="44">
        <f t="shared" si="8"/>
        <v>3400</v>
      </c>
      <c r="X14" s="49">
        <f t="shared" si="3"/>
        <v>-0.62637362637362637</v>
      </c>
      <c r="Y14" s="51"/>
      <c r="Z14" s="45">
        <f t="shared" si="9"/>
        <v>8100</v>
      </c>
      <c r="AA14" s="52">
        <f t="shared" si="4"/>
        <v>0.125</v>
      </c>
      <c r="AB14" s="43"/>
      <c r="AC14" s="45">
        <f t="shared" si="10"/>
        <v>47400</v>
      </c>
      <c r="AD14" s="52">
        <f t="shared" si="5"/>
        <v>-4.2424242424242475E-2</v>
      </c>
    </row>
    <row r="15" spans="1:30" ht="15" customHeight="1" x14ac:dyDescent="0.2">
      <c r="A15" s="11"/>
      <c r="B15" s="42" t="s">
        <v>100</v>
      </c>
      <c r="C15" s="43"/>
      <c r="D15" s="44">
        <v>8800</v>
      </c>
      <c r="E15" s="44">
        <v>21900</v>
      </c>
      <c r="F15" s="44">
        <v>62600</v>
      </c>
      <c r="G15" s="44">
        <v>31400</v>
      </c>
      <c r="H15" s="44">
        <v>8900</v>
      </c>
      <c r="I15" s="44">
        <v>9900</v>
      </c>
      <c r="J15" s="44">
        <v>7700</v>
      </c>
      <c r="K15" s="44">
        <v>21400</v>
      </c>
      <c r="L15" s="44">
        <v>74100</v>
      </c>
      <c r="M15" s="44">
        <v>11000</v>
      </c>
      <c r="N15" s="44">
        <v>28200</v>
      </c>
      <c r="O15" s="44">
        <v>14700</v>
      </c>
      <c r="P15" s="46"/>
      <c r="Q15" s="44">
        <f t="shared" si="6"/>
        <v>93300</v>
      </c>
      <c r="R15" s="47">
        <f t="shared" si="1"/>
        <v>1.0238611713665944</v>
      </c>
      <c r="S15" s="48"/>
      <c r="T15" s="44">
        <f t="shared" si="7"/>
        <v>50200</v>
      </c>
      <c r="U15" s="49">
        <f t="shared" si="2"/>
        <v>0.62459546925566345</v>
      </c>
      <c r="V15" s="50"/>
      <c r="W15" s="44">
        <f t="shared" si="8"/>
        <v>103200</v>
      </c>
      <c r="X15" s="49">
        <f t="shared" si="3"/>
        <v>0.44335664335664338</v>
      </c>
      <c r="Y15" s="51"/>
      <c r="Z15" s="45">
        <f t="shared" si="9"/>
        <v>53900</v>
      </c>
      <c r="AA15" s="52">
        <f t="shared" si="4"/>
        <v>0.47671232876712333</v>
      </c>
      <c r="AB15" s="43"/>
      <c r="AC15" s="45">
        <f t="shared" si="10"/>
        <v>300600</v>
      </c>
      <c r="AD15" s="52">
        <f t="shared" si="5"/>
        <v>0.62486486486486492</v>
      </c>
    </row>
    <row r="16" spans="1:30" ht="15" customHeight="1" x14ac:dyDescent="0.2">
      <c r="A16" s="11"/>
      <c r="B16" s="42" t="s">
        <v>101</v>
      </c>
      <c r="C16" s="43"/>
      <c r="D16" s="44">
        <v>11100</v>
      </c>
      <c r="E16" s="44">
        <v>0</v>
      </c>
      <c r="F16" s="44">
        <v>20700</v>
      </c>
      <c r="G16" s="44">
        <v>0</v>
      </c>
      <c r="H16" s="44">
        <v>6300</v>
      </c>
      <c r="I16" s="44">
        <v>200</v>
      </c>
      <c r="J16" s="44">
        <v>14600</v>
      </c>
      <c r="K16" s="44">
        <v>5000</v>
      </c>
      <c r="L16" s="44">
        <v>6600</v>
      </c>
      <c r="M16" s="44">
        <v>0</v>
      </c>
      <c r="N16" s="44">
        <v>20700</v>
      </c>
      <c r="O16" s="44">
        <v>8200</v>
      </c>
      <c r="P16" s="46"/>
      <c r="Q16" s="44">
        <f t="shared" si="6"/>
        <v>31800</v>
      </c>
      <c r="R16" s="47">
        <f t="shared" si="1"/>
        <v>0.89285714285714279</v>
      </c>
      <c r="S16" s="48"/>
      <c r="T16" s="44">
        <f t="shared" si="7"/>
        <v>6500</v>
      </c>
      <c r="U16" s="49">
        <f t="shared" si="2"/>
        <v>-0.5149253731343284</v>
      </c>
      <c r="V16" s="50"/>
      <c r="W16" s="44">
        <f t="shared" si="8"/>
        <v>26200</v>
      </c>
      <c r="X16" s="49">
        <f t="shared" si="3"/>
        <v>2.4933333333333332</v>
      </c>
      <c r="Y16" s="51"/>
      <c r="Z16" s="45">
        <f t="shared" si="9"/>
        <v>28900</v>
      </c>
      <c r="AA16" s="52">
        <f t="shared" si="4"/>
        <v>1.2936507936507935</v>
      </c>
      <c r="AB16" s="43"/>
      <c r="AC16" s="45">
        <f t="shared" si="10"/>
        <v>93400</v>
      </c>
      <c r="AD16" s="52">
        <f t="shared" si="5"/>
        <v>0.85685884691848901</v>
      </c>
    </row>
    <row r="17" spans="1:30" ht="15" customHeight="1" x14ac:dyDescent="0.2">
      <c r="A17" s="11"/>
      <c r="B17" s="42" t="s">
        <v>102</v>
      </c>
      <c r="C17" s="43"/>
      <c r="D17" s="44">
        <v>20200</v>
      </c>
      <c r="E17" s="44">
        <v>22600</v>
      </c>
      <c r="F17" s="44">
        <v>22300</v>
      </c>
      <c r="G17" s="44">
        <v>19600</v>
      </c>
      <c r="H17" s="44">
        <v>0</v>
      </c>
      <c r="I17" s="44">
        <v>38600</v>
      </c>
      <c r="J17" s="44">
        <v>12600</v>
      </c>
      <c r="K17" s="44">
        <v>6600</v>
      </c>
      <c r="L17" s="44">
        <v>36700</v>
      </c>
      <c r="M17" s="44">
        <v>9500</v>
      </c>
      <c r="N17" s="44">
        <v>14900</v>
      </c>
      <c r="O17" s="44">
        <v>53800</v>
      </c>
      <c r="P17" s="46"/>
      <c r="Q17" s="44">
        <f t="shared" si="6"/>
        <v>65100</v>
      </c>
      <c r="R17" s="47">
        <f t="shared" si="1"/>
        <v>2.9938650306748467</v>
      </c>
      <c r="S17" s="48"/>
      <c r="T17" s="44">
        <f t="shared" si="7"/>
        <v>58200</v>
      </c>
      <c r="U17" s="49">
        <f t="shared" si="2"/>
        <v>-0.10461538461538467</v>
      </c>
      <c r="V17" s="50"/>
      <c r="W17" s="44">
        <f t="shared" si="8"/>
        <v>55900</v>
      </c>
      <c r="X17" s="49">
        <f t="shared" si="3"/>
        <v>0.28211009174311918</v>
      </c>
      <c r="Y17" s="51"/>
      <c r="Z17" s="45">
        <f t="shared" si="9"/>
        <v>78200</v>
      </c>
      <c r="AA17" s="52">
        <f t="shared" si="4"/>
        <v>0.19571865443425085</v>
      </c>
      <c r="AB17" s="43"/>
      <c r="AC17" s="45">
        <f t="shared" si="10"/>
        <v>257400</v>
      </c>
      <c r="AD17" s="52">
        <f t="shared" si="5"/>
        <v>0.35260115606936426</v>
      </c>
    </row>
    <row r="18" spans="1:30" ht="15" customHeight="1" x14ac:dyDescent="0.2">
      <c r="A18" s="11"/>
      <c r="B18" s="42" t="s">
        <v>103</v>
      </c>
      <c r="C18" s="43"/>
      <c r="D18" s="44">
        <v>8900</v>
      </c>
      <c r="E18" s="44">
        <v>4900</v>
      </c>
      <c r="F18" s="44">
        <v>10800</v>
      </c>
      <c r="G18" s="44">
        <v>3800</v>
      </c>
      <c r="H18" s="44">
        <v>0</v>
      </c>
      <c r="I18" s="44">
        <v>8000</v>
      </c>
      <c r="J18" s="44">
        <v>3700</v>
      </c>
      <c r="K18" s="44">
        <v>8200</v>
      </c>
      <c r="L18" s="44">
        <v>0</v>
      </c>
      <c r="M18" s="44">
        <v>400</v>
      </c>
      <c r="N18" s="44">
        <v>0</v>
      </c>
      <c r="O18" s="44">
        <v>5300</v>
      </c>
      <c r="P18" s="46"/>
      <c r="Q18" s="44">
        <f t="shared" si="6"/>
        <v>24600</v>
      </c>
      <c r="R18" s="47">
        <f t="shared" si="1"/>
        <v>0</v>
      </c>
      <c r="S18" s="48"/>
      <c r="T18" s="44">
        <f t="shared" si="7"/>
        <v>11800</v>
      </c>
      <c r="U18" s="49">
        <f t="shared" si="2"/>
        <v>-0.38219895287958117</v>
      </c>
      <c r="V18" s="50"/>
      <c r="W18" s="44">
        <f t="shared" si="8"/>
        <v>11900</v>
      </c>
      <c r="X18" s="49">
        <f t="shared" si="3"/>
        <v>2.838709677419355</v>
      </c>
      <c r="Y18" s="51"/>
      <c r="Z18" s="45">
        <f t="shared" si="9"/>
        <v>5700</v>
      </c>
      <c r="AA18" s="52">
        <f t="shared" si="4"/>
        <v>-0.65454545454545454</v>
      </c>
      <c r="AB18" s="43"/>
      <c r="AC18" s="45">
        <f t="shared" si="10"/>
        <v>54000</v>
      </c>
      <c r="AD18" s="52">
        <f t="shared" si="5"/>
        <v>0.39534883720930236</v>
      </c>
    </row>
    <row r="19" spans="1:30" ht="15" customHeight="1" x14ac:dyDescent="0.2">
      <c r="A19" s="11"/>
      <c r="B19" s="42" t="s">
        <v>104</v>
      </c>
      <c r="C19" s="43"/>
      <c r="D19" s="44">
        <v>14500</v>
      </c>
      <c r="E19" s="44">
        <v>24600</v>
      </c>
      <c r="F19" s="44">
        <v>25100</v>
      </c>
      <c r="G19" s="44">
        <v>7700</v>
      </c>
      <c r="H19" s="44">
        <v>22000</v>
      </c>
      <c r="I19" s="44">
        <v>25600</v>
      </c>
      <c r="J19" s="44">
        <v>9800</v>
      </c>
      <c r="K19" s="44">
        <v>4900</v>
      </c>
      <c r="L19" s="44">
        <v>38200</v>
      </c>
      <c r="M19" s="44">
        <v>10600</v>
      </c>
      <c r="N19" s="44">
        <v>22900</v>
      </c>
      <c r="O19" s="44">
        <v>11100</v>
      </c>
      <c r="P19" s="46"/>
      <c r="Q19" s="44">
        <f t="shared" si="6"/>
        <v>64200</v>
      </c>
      <c r="R19" s="47">
        <f t="shared" si="1"/>
        <v>5</v>
      </c>
      <c r="S19" s="48"/>
      <c r="T19" s="44">
        <f t="shared" si="7"/>
        <v>55300</v>
      </c>
      <c r="U19" s="49">
        <f t="shared" si="2"/>
        <v>1.0256410256410255</v>
      </c>
      <c r="V19" s="50"/>
      <c r="W19" s="44">
        <f t="shared" si="8"/>
        <v>52900</v>
      </c>
      <c r="X19" s="49">
        <f t="shared" si="3"/>
        <v>0.85614035087719298</v>
      </c>
      <c r="Y19" s="51"/>
      <c r="Z19" s="45">
        <f t="shared" si="9"/>
        <v>44600</v>
      </c>
      <c r="AA19" s="52">
        <f t="shared" si="4"/>
        <v>-0.4908675799086758</v>
      </c>
      <c r="AB19" s="43"/>
      <c r="AC19" s="45">
        <f t="shared" si="10"/>
        <v>217000</v>
      </c>
      <c r="AD19" s="52">
        <f t="shared" si="5"/>
        <v>0.40817650876054512</v>
      </c>
    </row>
    <row r="20" spans="1:30" ht="15" customHeight="1" x14ac:dyDescent="0.2">
      <c r="A20" s="11"/>
      <c r="B20" s="42" t="s">
        <v>105</v>
      </c>
      <c r="C20" s="43"/>
      <c r="D20" s="44">
        <v>13800</v>
      </c>
      <c r="E20" s="44">
        <v>0</v>
      </c>
      <c r="F20" s="44">
        <v>3900</v>
      </c>
      <c r="G20" s="44">
        <v>0</v>
      </c>
      <c r="H20" s="44">
        <v>0</v>
      </c>
      <c r="I20" s="44">
        <v>4100</v>
      </c>
      <c r="J20" s="44">
        <v>17300</v>
      </c>
      <c r="K20" s="44">
        <v>8100</v>
      </c>
      <c r="L20" s="44">
        <v>6700</v>
      </c>
      <c r="M20" s="44">
        <v>2700</v>
      </c>
      <c r="N20" s="44">
        <v>15700</v>
      </c>
      <c r="O20" s="44">
        <v>14600</v>
      </c>
      <c r="P20" s="46"/>
      <c r="Q20" s="44">
        <f t="shared" si="6"/>
        <v>17700</v>
      </c>
      <c r="R20" s="47">
        <f t="shared" si="1"/>
        <v>-6.3492063492063489E-2</v>
      </c>
      <c r="S20" s="48"/>
      <c r="T20" s="44">
        <f t="shared" si="7"/>
        <v>4100</v>
      </c>
      <c r="U20" s="49">
        <f t="shared" si="2"/>
        <v>-0.82478632478632474</v>
      </c>
      <c r="V20" s="50"/>
      <c r="W20" s="44">
        <f t="shared" si="8"/>
        <v>32100</v>
      </c>
      <c r="X20" s="49">
        <f t="shared" si="3"/>
        <v>3.548387096774186E-2</v>
      </c>
      <c r="Y20" s="51"/>
      <c r="Z20" s="45">
        <f t="shared" si="9"/>
        <v>33000</v>
      </c>
      <c r="AA20" s="52">
        <f t="shared" si="4"/>
        <v>0.1418685121107266</v>
      </c>
      <c r="AB20" s="43"/>
      <c r="AC20" s="45">
        <f t="shared" si="10"/>
        <v>86900</v>
      </c>
      <c r="AD20" s="52">
        <f t="shared" si="5"/>
        <v>-0.14970645792563597</v>
      </c>
    </row>
    <row r="21" spans="1:30" ht="15" customHeight="1" x14ac:dyDescent="0.2">
      <c r="A21" s="11"/>
      <c r="B21" s="42" t="s">
        <v>106</v>
      </c>
      <c r="C21" s="43"/>
      <c r="D21" s="44">
        <v>11100</v>
      </c>
      <c r="E21" s="44">
        <v>0</v>
      </c>
      <c r="F21" s="44">
        <v>10000</v>
      </c>
      <c r="G21" s="44">
        <v>14400</v>
      </c>
      <c r="H21" s="44">
        <v>9800</v>
      </c>
      <c r="I21" s="44">
        <v>37800</v>
      </c>
      <c r="J21" s="44">
        <v>0</v>
      </c>
      <c r="K21" s="44">
        <v>19600</v>
      </c>
      <c r="L21" s="44">
        <v>10600</v>
      </c>
      <c r="M21" s="44">
        <v>12500</v>
      </c>
      <c r="N21" s="44">
        <v>7600</v>
      </c>
      <c r="O21" s="44">
        <v>10300</v>
      </c>
      <c r="P21" s="46"/>
      <c r="Q21" s="44">
        <f t="shared" si="6"/>
        <v>21100</v>
      </c>
      <c r="R21" s="47">
        <f t="shared" si="1"/>
        <v>0.20571428571428574</v>
      </c>
      <c r="S21" s="48"/>
      <c r="T21" s="44">
        <f t="shared" si="7"/>
        <v>62000</v>
      </c>
      <c r="U21" s="49">
        <f t="shared" si="2"/>
        <v>1.421875</v>
      </c>
      <c r="V21" s="50"/>
      <c r="W21" s="44">
        <f t="shared" si="8"/>
        <v>30200</v>
      </c>
      <c r="X21" s="49">
        <f t="shared" si="3"/>
        <v>-0.27751196172248804</v>
      </c>
      <c r="Y21" s="51"/>
      <c r="Z21" s="45">
        <f t="shared" si="9"/>
        <v>30400</v>
      </c>
      <c r="AA21" s="52">
        <f t="shared" si="4"/>
        <v>-0.41873804971319306</v>
      </c>
      <c r="AB21" s="43"/>
      <c r="AC21" s="45">
        <f t="shared" si="10"/>
        <v>143700</v>
      </c>
      <c r="AD21" s="52">
        <f t="shared" si="5"/>
        <v>4.7376093294460686E-2</v>
      </c>
    </row>
    <row r="22" spans="1:30" ht="15" customHeight="1" x14ac:dyDescent="0.2">
      <c r="A22" s="11"/>
      <c r="B22" s="42" t="s">
        <v>107</v>
      </c>
      <c r="C22" s="43"/>
      <c r="D22" s="44">
        <v>11000</v>
      </c>
      <c r="E22" s="44">
        <v>7500</v>
      </c>
      <c r="F22" s="44">
        <v>14300</v>
      </c>
      <c r="G22" s="44">
        <v>8400</v>
      </c>
      <c r="H22" s="44">
        <v>12300</v>
      </c>
      <c r="I22" s="44">
        <v>5400</v>
      </c>
      <c r="J22" s="44">
        <v>8100</v>
      </c>
      <c r="K22" s="44">
        <v>9000</v>
      </c>
      <c r="L22" s="44">
        <v>23000</v>
      </c>
      <c r="M22" s="44">
        <v>11600</v>
      </c>
      <c r="N22" s="44">
        <v>0</v>
      </c>
      <c r="O22" s="44">
        <v>10500</v>
      </c>
      <c r="P22" s="46"/>
      <c r="Q22" s="44">
        <f t="shared" si="6"/>
        <v>32800</v>
      </c>
      <c r="R22" s="47">
        <f t="shared" si="1"/>
        <v>0</v>
      </c>
      <c r="S22" s="48"/>
      <c r="T22" s="44">
        <f t="shared" si="7"/>
        <v>26100</v>
      </c>
      <c r="U22" s="49">
        <f t="shared" si="2"/>
        <v>8.3214285714285712</v>
      </c>
      <c r="V22" s="50"/>
      <c r="W22" s="44">
        <f t="shared" si="8"/>
        <v>40100</v>
      </c>
      <c r="X22" s="49">
        <f t="shared" si="3"/>
        <v>56.285714285714285</v>
      </c>
      <c r="Y22" s="51"/>
      <c r="Z22" s="45">
        <f t="shared" si="9"/>
        <v>22100</v>
      </c>
      <c r="AA22" s="52">
        <f t="shared" si="4"/>
        <v>2.6833333333333331</v>
      </c>
      <c r="AB22" s="43"/>
      <c r="AC22" s="45">
        <f t="shared" si="10"/>
        <v>121100</v>
      </c>
      <c r="AD22" s="52">
        <f t="shared" si="5"/>
        <v>11.747368421052631</v>
      </c>
    </row>
    <row r="23" spans="1:30" ht="15" customHeight="1" x14ac:dyDescent="0.2">
      <c r="A23" s="11"/>
      <c r="B23" s="42" t="s">
        <v>108</v>
      </c>
      <c r="C23" s="43"/>
      <c r="D23" s="44">
        <v>5300</v>
      </c>
      <c r="E23" s="44">
        <v>0</v>
      </c>
      <c r="F23" s="44">
        <v>0</v>
      </c>
      <c r="G23" s="44">
        <v>8700</v>
      </c>
      <c r="H23" s="44">
        <v>6000</v>
      </c>
      <c r="I23" s="44">
        <v>4500</v>
      </c>
      <c r="J23" s="44">
        <v>6600</v>
      </c>
      <c r="K23" s="44">
        <v>7600</v>
      </c>
      <c r="L23" s="44">
        <v>4400</v>
      </c>
      <c r="M23" s="44">
        <v>11200</v>
      </c>
      <c r="N23" s="44">
        <v>3400</v>
      </c>
      <c r="O23" s="44">
        <v>6100</v>
      </c>
      <c r="P23" s="46"/>
      <c r="Q23" s="44">
        <f t="shared" si="6"/>
        <v>5300</v>
      </c>
      <c r="R23" s="47">
        <f t="shared" si="1"/>
        <v>-0.23188405797101452</v>
      </c>
      <c r="S23" s="48"/>
      <c r="T23" s="44">
        <f t="shared" si="7"/>
        <v>19200</v>
      </c>
      <c r="U23" s="49">
        <f t="shared" si="2"/>
        <v>0.84615384615384626</v>
      </c>
      <c r="V23" s="50"/>
      <c r="W23" s="44">
        <f t="shared" si="8"/>
        <v>18600</v>
      </c>
      <c r="X23" s="49">
        <f t="shared" si="3"/>
        <v>0.1847133757961783</v>
      </c>
      <c r="Y23" s="51"/>
      <c r="Z23" s="45">
        <f t="shared" si="9"/>
        <v>20700</v>
      </c>
      <c r="AA23" s="52">
        <f t="shared" si="4"/>
        <v>6.3928571428571432</v>
      </c>
      <c r="AB23" s="43"/>
      <c r="AC23" s="45">
        <f t="shared" si="10"/>
        <v>63800</v>
      </c>
      <c r="AD23" s="52">
        <f t="shared" si="5"/>
        <v>0.78212290502793302</v>
      </c>
    </row>
    <row r="24" spans="1:30" ht="15" customHeight="1" x14ac:dyDescent="0.2">
      <c r="A24" s="11"/>
      <c r="B24" s="42" t="s">
        <v>109</v>
      </c>
      <c r="C24" s="43"/>
      <c r="D24" s="44">
        <v>7100</v>
      </c>
      <c r="E24" s="44">
        <v>4300</v>
      </c>
      <c r="F24" s="44">
        <v>26400</v>
      </c>
      <c r="G24" s="44">
        <v>21500</v>
      </c>
      <c r="H24" s="44">
        <v>10400</v>
      </c>
      <c r="I24" s="44">
        <v>36100</v>
      </c>
      <c r="J24" s="44">
        <v>12500</v>
      </c>
      <c r="K24" s="44">
        <v>18000</v>
      </c>
      <c r="L24" s="44">
        <v>18900</v>
      </c>
      <c r="M24" s="44">
        <v>1600</v>
      </c>
      <c r="N24" s="44">
        <v>21400</v>
      </c>
      <c r="O24" s="44">
        <v>22100</v>
      </c>
      <c r="P24" s="46"/>
      <c r="Q24" s="44">
        <f t="shared" si="6"/>
        <v>37800</v>
      </c>
      <c r="R24" s="47">
        <f t="shared" si="1"/>
        <v>-0.12296983758700697</v>
      </c>
      <c r="S24" s="48"/>
      <c r="T24" s="44">
        <f t="shared" si="7"/>
        <v>68000</v>
      </c>
      <c r="U24" s="49">
        <f t="shared" si="2"/>
        <v>1.9694323144104802</v>
      </c>
      <c r="V24" s="50"/>
      <c r="W24" s="44">
        <f t="shared" si="8"/>
        <v>49400</v>
      </c>
      <c r="X24" s="49">
        <f t="shared" si="3"/>
        <v>9.2920353982300918E-2</v>
      </c>
      <c r="Y24" s="51"/>
      <c r="Z24" s="45">
        <f t="shared" si="9"/>
        <v>45100</v>
      </c>
      <c r="AA24" s="52">
        <f t="shared" si="4"/>
        <v>-0.13766730401529637</v>
      </c>
      <c r="AB24" s="43"/>
      <c r="AC24" s="45">
        <f t="shared" si="10"/>
        <v>200300</v>
      </c>
      <c r="AD24" s="52">
        <f t="shared" si="5"/>
        <v>0.22507645259938847</v>
      </c>
    </row>
    <row r="25" spans="1:30" ht="15" customHeight="1" x14ac:dyDescent="0.2">
      <c r="A25" s="11"/>
      <c r="B25" s="42" t="s">
        <v>110</v>
      </c>
      <c r="C25" s="43"/>
      <c r="D25" s="44">
        <v>0</v>
      </c>
      <c r="E25" s="44">
        <v>700</v>
      </c>
      <c r="F25" s="44">
        <v>8200</v>
      </c>
      <c r="G25" s="44">
        <v>6200</v>
      </c>
      <c r="H25" s="44">
        <v>7000</v>
      </c>
      <c r="I25" s="44">
        <v>3300</v>
      </c>
      <c r="J25" s="44">
        <v>14900</v>
      </c>
      <c r="K25" s="44">
        <v>0</v>
      </c>
      <c r="L25" s="44">
        <v>11400</v>
      </c>
      <c r="M25" s="44">
        <v>9200</v>
      </c>
      <c r="N25" s="44">
        <v>23600</v>
      </c>
      <c r="O25" s="44">
        <v>0</v>
      </c>
      <c r="P25" s="46"/>
      <c r="Q25" s="44">
        <f t="shared" si="6"/>
        <v>8900</v>
      </c>
      <c r="R25" s="47">
        <f t="shared" si="1"/>
        <v>-0.63374485596707819</v>
      </c>
      <c r="S25" s="48"/>
      <c r="T25" s="44">
        <f t="shared" si="7"/>
        <v>16500</v>
      </c>
      <c r="U25" s="49">
        <f t="shared" si="2"/>
        <v>-0.656964656964657</v>
      </c>
      <c r="V25" s="50"/>
      <c r="W25" s="44">
        <f t="shared" si="8"/>
        <v>26300</v>
      </c>
      <c r="X25" s="49">
        <f t="shared" si="3"/>
        <v>0.91970802919708028</v>
      </c>
      <c r="Y25" s="51"/>
      <c r="Z25" s="45">
        <f t="shared" si="9"/>
        <v>32800</v>
      </c>
      <c r="AA25" s="52">
        <f t="shared" si="4"/>
        <v>-0.23185011709601877</v>
      </c>
      <c r="AB25" s="43"/>
      <c r="AC25" s="45">
        <f t="shared" si="10"/>
        <v>84500</v>
      </c>
      <c r="AD25" s="52">
        <f t="shared" si="5"/>
        <v>-0.34394409937888204</v>
      </c>
    </row>
    <row r="26" spans="1:30" ht="15" customHeight="1" x14ac:dyDescent="0.2">
      <c r="A26" s="11"/>
      <c r="B26" s="42" t="s">
        <v>111</v>
      </c>
      <c r="C26" s="43"/>
      <c r="D26" s="44">
        <v>7600</v>
      </c>
      <c r="E26" s="44">
        <v>7600</v>
      </c>
      <c r="F26" s="44">
        <v>23500</v>
      </c>
      <c r="G26" s="44">
        <v>0</v>
      </c>
      <c r="H26" s="44">
        <v>11200</v>
      </c>
      <c r="I26" s="44">
        <v>8100</v>
      </c>
      <c r="J26" s="44">
        <v>0</v>
      </c>
      <c r="K26" s="44">
        <v>0</v>
      </c>
      <c r="L26" s="44">
        <v>12900</v>
      </c>
      <c r="M26" s="44">
        <v>1700</v>
      </c>
      <c r="N26" s="44">
        <v>6100</v>
      </c>
      <c r="O26" s="44">
        <v>8400</v>
      </c>
      <c r="P26" s="46"/>
      <c r="Q26" s="44">
        <f t="shared" si="6"/>
        <v>38700</v>
      </c>
      <c r="R26" s="47">
        <f t="shared" si="1"/>
        <v>3.6626506024096388</v>
      </c>
      <c r="S26" s="48"/>
      <c r="T26" s="44">
        <f t="shared" si="7"/>
        <v>19300</v>
      </c>
      <c r="U26" s="49">
        <f t="shared" si="2"/>
        <v>1.0471204188481575E-2</v>
      </c>
      <c r="V26" s="50"/>
      <c r="W26" s="44">
        <f t="shared" si="8"/>
        <v>12900</v>
      </c>
      <c r="X26" s="49">
        <f t="shared" si="3"/>
        <v>0.34375</v>
      </c>
      <c r="Y26" s="51"/>
      <c r="Z26" s="45">
        <f t="shared" si="9"/>
        <v>16200</v>
      </c>
      <c r="AA26" s="52">
        <f t="shared" si="4"/>
        <v>1.1315789473684212</v>
      </c>
      <c r="AB26" s="43"/>
      <c r="AC26" s="45">
        <f t="shared" si="10"/>
        <v>87100</v>
      </c>
      <c r="AD26" s="52">
        <f t="shared" si="5"/>
        <v>0.952914798206278</v>
      </c>
    </row>
    <row r="27" spans="1:30" ht="15" customHeight="1" x14ac:dyDescent="0.2">
      <c r="A27" s="11"/>
      <c r="B27" s="42" t="s">
        <v>112</v>
      </c>
      <c r="C27" s="43"/>
      <c r="D27" s="44">
        <v>0</v>
      </c>
      <c r="E27" s="44">
        <v>15700</v>
      </c>
      <c r="F27" s="44">
        <v>5200</v>
      </c>
      <c r="G27" s="44">
        <v>21900</v>
      </c>
      <c r="H27" s="44">
        <v>24800</v>
      </c>
      <c r="I27" s="44">
        <v>26700</v>
      </c>
      <c r="J27" s="44">
        <v>10200</v>
      </c>
      <c r="K27" s="44">
        <v>17300</v>
      </c>
      <c r="L27" s="44">
        <v>2400</v>
      </c>
      <c r="M27" s="44">
        <v>40900</v>
      </c>
      <c r="N27" s="44">
        <v>30200</v>
      </c>
      <c r="O27" s="44">
        <v>55500</v>
      </c>
      <c r="P27" s="46"/>
      <c r="Q27" s="44">
        <f t="shared" si="6"/>
        <v>20900</v>
      </c>
      <c r="R27" s="47">
        <f t="shared" si="1"/>
        <v>-0.67138364779874216</v>
      </c>
      <c r="S27" s="48"/>
      <c r="T27" s="44">
        <f t="shared" si="7"/>
        <v>73400</v>
      </c>
      <c r="U27" s="49">
        <f t="shared" si="2"/>
        <v>1.4630872483221475</v>
      </c>
      <c r="V27" s="50"/>
      <c r="W27" s="44">
        <f t="shared" si="8"/>
        <v>29900</v>
      </c>
      <c r="X27" s="49">
        <f t="shared" si="3"/>
        <v>-6.2695924764890276E-2</v>
      </c>
      <c r="Y27" s="51"/>
      <c r="Z27" s="45">
        <f t="shared" si="9"/>
        <v>126600</v>
      </c>
      <c r="AA27" s="52">
        <f t="shared" si="4"/>
        <v>0.71777476255088191</v>
      </c>
      <c r="AB27" s="43"/>
      <c r="AC27" s="45">
        <f t="shared" si="10"/>
        <v>250800</v>
      </c>
      <c r="AD27" s="52">
        <f t="shared" si="5"/>
        <v>0.26030150753768844</v>
      </c>
    </row>
    <row r="28" spans="1:30" ht="15" customHeight="1" x14ac:dyDescent="0.2">
      <c r="A28" s="11"/>
      <c r="B28" s="42" t="s">
        <v>113</v>
      </c>
      <c r="C28" s="43"/>
      <c r="D28" s="44">
        <v>0</v>
      </c>
      <c r="E28" s="44">
        <v>16200</v>
      </c>
      <c r="F28" s="44">
        <v>12600</v>
      </c>
      <c r="G28" s="44">
        <v>19400</v>
      </c>
      <c r="H28" s="44">
        <v>3600</v>
      </c>
      <c r="I28" s="44">
        <v>32200</v>
      </c>
      <c r="J28" s="44">
        <v>12300</v>
      </c>
      <c r="K28" s="44">
        <v>17100</v>
      </c>
      <c r="L28" s="44">
        <v>16600</v>
      </c>
      <c r="M28" s="44">
        <v>28700</v>
      </c>
      <c r="N28" s="44">
        <v>14900</v>
      </c>
      <c r="O28" s="44">
        <v>36600</v>
      </c>
      <c r="P28" s="46"/>
      <c r="Q28" s="44">
        <f t="shared" si="6"/>
        <v>28800</v>
      </c>
      <c r="R28" s="47">
        <f t="shared" si="1"/>
        <v>-0.52159468438538203</v>
      </c>
      <c r="S28" s="48"/>
      <c r="T28" s="44">
        <f t="shared" si="7"/>
        <v>55200</v>
      </c>
      <c r="U28" s="49">
        <f t="shared" si="2"/>
        <v>-2.8169014084507005E-2</v>
      </c>
      <c r="V28" s="50"/>
      <c r="W28" s="44">
        <f t="shared" si="8"/>
        <v>46000</v>
      </c>
      <c r="X28" s="49">
        <f t="shared" si="3"/>
        <v>-0.12045889101338436</v>
      </c>
      <c r="Y28" s="51"/>
      <c r="Z28" s="45">
        <f t="shared" si="9"/>
        <v>80200</v>
      </c>
      <c r="AA28" s="52">
        <f t="shared" si="4"/>
        <v>0.99007444168734482</v>
      </c>
      <c r="AB28" s="43"/>
      <c r="AC28" s="45">
        <f t="shared" si="10"/>
        <v>210200</v>
      </c>
      <c r="AD28" s="52">
        <f t="shared" si="5"/>
        <v>2.8625954198473469E-3</v>
      </c>
    </row>
    <row r="29" spans="1:30" ht="15" customHeight="1" x14ac:dyDescent="0.2">
      <c r="A29" s="11"/>
      <c r="B29" s="42" t="s">
        <v>114</v>
      </c>
      <c r="C29" s="43"/>
      <c r="D29" s="44">
        <v>0</v>
      </c>
      <c r="E29" s="44">
        <v>0</v>
      </c>
      <c r="F29" s="44">
        <v>4400</v>
      </c>
      <c r="G29" s="44">
        <v>0</v>
      </c>
      <c r="H29" s="44">
        <v>2300</v>
      </c>
      <c r="I29" s="44">
        <v>14300</v>
      </c>
      <c r="J29" s="44">
        <v>0</v>
      </c>
      <c r="K29" s="44">
        <v>0</v>
      </c>
      <c r="L29" s="44">
        <v>0</v>
      </c>
      <c r="M29" s="44">
        <v>7300</v>
      </c>
      <c r="N29" s="44">
        <v>14400</v>
      </c>
      <c r="O29" s="44">
        <v>6200</v>
      </c>
      <c r="P29" s="46"/>
      <c r="Q29" s="44">
        <f t="shared" si="6"/>
        <v>4400</v>
      </c>
      <c r="R29" s="47">
        <f t="shared" si="1"/>
        <v>-0.33333333333333337</v>
      </c>
      <c r="S29" s="48"/>
      <c r="T29" s="44">
        <f t="shared" si="7"/>
        <v>16600</v>
      </c>
      <c r="U29" s="49">
        <f t="shared" si="2"/>
        <v>-0.28755364806866957</v>
      </c>
      <c r="V29" s="50"/>
      <c r="W29" s="44">
        <f t="shared" si="8"/>
        <v>0</v>
      </c>
      <c r="X29" s="49">
        <f t="shared" si="3"/>
        <v>-1</v>
      </c>
      <c r="Y29" s="51"/>
      <c r="Z29" s="45">
        <f t="shared" si="9"/>
        <v>27900</v>
      </c>
      <c r="AA29" s="52">
        <f t="shared" si="4"/>
        <v>1.3644067796610169</v>
      </c>
      <c r="AB29" s="43"/>
      <c r="AC29" s="45">
        <f t="shared" si="10"/>
        <v>48900</v>
      </c>
      <c r="AD29" s="52">
        <f t="shared" si="5"/>
        <v>-0.25683890577507595</v>
      </c>
    </row>
    <row r="30" spans="1:30" ht="15" customHeight="1" x14ac:dyDescent="0.2">
      <c r="A30" s="11"/>
      <c r="B30" s="42" t="s">
        <v>115</v>
      </c>
      <c r="C30" s="43"/>
      <c r="D30" s="44">
        <v>10200</v>
      </c>
      <c r="E30" s="44">
        <v>19500</v>
      </c>
      <c r="F30" s="44">
        <v>6000</v>
      </c>
      <c r="G30" s="44">
        <v>0</v>
      </c>
      <c r="H30" s="44">
        <v>3200</v>
      </c>
      <c r="I30" s="44">
        <v>18200</v>
      </c>
      <c r="J30" s="44">
        <v>29300</v>
      </c>
      <c r="K30" s="44">
        <v>29900</v>
      </c>
      <c r="L30" s="44">
        <v>24100</v>
      </c>
      <c r="M30" s="44">
        <v>22600</v>
      </c>
      <c r="N30" s="44">
        <v>23300</v>
      </c>
      <c r="O30" s="44">
        <v>16400</v>
      </c>
      <c r="P30" s="46"/>
      <c r="Q30" s="44">
        <f t="shared" si="6"/>
        <v>35700</v>
      </c>
      <c r="R30" s="47">
        <f t="shared" si="1"/>
        <v>-0.31213872832369938</v>
      </c>
      <c r="S30" s="48"/>
      <c r="T30" s="44">
        <f t="shared" si="7"/>
        <v>21400</v>
      </c>
      <c r="U30" s="49">
        <f t="shared" si="2"/>
        <v>-0.40720221606648199</v>
      </c>
      <c r="V30" s="50"/>
      <c r="W30" s="44">
        <f t="shared" si="8"/>
        <v>83300</v>
      </c>
      <c r="X30" s="49">
        <f t="shared" si="3"/>
        <v>1.3936781609195403</v>
      </c>
      <c r="Y30" s="51"/>
      <c r="Z30" s="45">
        <f t="shared" si="9"/>
        <v>62300</v>
      </c>
      <c r="AA30" s="52">
        <f t="shared" si="4"/>
        <v>1.3074074074074074</v>
      </c>
      <c r="AB30" s="43"/>
      <c r="AC30" s="45">
        <f t="shared" si="10"/>
        <v>202700</v>
      </c>
      <c r="AD30" s="52">
        <f t="shared" si="5"/>
        <v>0.35313751668891857</v>
      </c>
    </row>
    <row r="31" spans="1:30" ht="15" customHeight="1" x14ac:dyDescent="0.2">
      <c r="A31" s="11"/>
      <c r="B31" s="42" t="s">
        <v>116</v>
      </c>
      <c r="C31" s="43"/>
      <c r="D31" s="44">
        <v>17000</v>
      </c>
      <c r="E31" s="44">
        <v>1000</v>
      </c>
      <c r="F31" s="44">
        <v>34300</v>
      </c>
      <c r="G31" s="44">
        <v>2500</v>
      </c>
      <c r="H31" s="44">
        <v>11900</v>
      </c>
      <c r="I31" s="44">
        <v>3400</v>
      </c>
      <c r="J31" s="44">
        <v>10200</v>
      </c>
      <c r="K31" s="44">
        <v>3300</v>
      </c>
      <c r="L31" s="44">
        <v>0</v>
      </c>
      <c r="M31" s="44">
        <v>25900</v>
      </c>
      <c r="N31" s="44">
        <v>0</v>
      </c>
      <c r="O31" s="44">
        <v>14200</v>
      </c>
      <c r="P31" s="46"/>
      <c r="Q31" s="44">
        <f t="shared" si="6"/>
        <v>52300</v>
      </c>
      <c r="R31" s="47">
        <f t="shared" si="1"/>
        <v>0.88808664259927794</v>
      </c>
      <c r="S31" s="48"/>
      <c r="T31" s="44">
        <f t="shared" si="7"/>
        <v>17800</v>
      </c>
      <c r="U31" s="49">
        <f t="shared" si="2"/>
        <v>-0.44200626959247646</v>
      </c>
      <c r="V31" s="50"/>
      <c r="W31" s="44">
        <f t="shared" si="8"/>
        <v>13500</v>
      </c>
      <c r="X31" s="49">
        <f t="shared" si="3"/>
        <v>-0.65822784810126578</v>
      </c>
      <c r="Y31" s="51"/>
      <c r="Z31" s="45">
        <f t="shared" si="9"/>
        <v>40100</v>
      </c>
      <c r="AA31" s="52">
        <f t="shared" si="4"/>
        <v>1.144385026737968</v>
      </c>
      <c r="AB31" s="43"/>
      <c r="AC31" s="45">
        <f t="shared" si="10"/>
        <v>123700</v>
      </c>
      <c r="AD31" s="52">
        <f t="shared" si="5"/>
        <v>5.0084889643463582E-2</v>
      </c>
    </row>
    <row r="32" spans="1:30" s="21" customFormat="1" ht="15" customHeight="1" x14ac:dyDescent="0.2">
      <c r="A32" s="53"/>
      <c r="B32" s="42" t="s">
        <v>117</v>
      </c>
      <c r="C32" s="55"/>
      <c r="D32" s="44">
        <v>0</v>
      </c>
      <c r="E32" s="44">
        <v>4800</v>
      </c>
      <c r="F32" s="44">
        <v>5900</v>
      </c>
      <c r="G32" s="44">
        <v>5300</v>
      </c>
      <c r="H32" s="44">
        <v>7400</v>
      </c>
      <c r="I32" s="44">
        <v>17300</v>
      </c>
      <c r="J32" s="44">
        <v>9300</v>
      </c>
      <c r="K32" s="44">
        <v>7700</v>
      </c>
      <c r="L32" s="44">
        <v>7700</v>
      </c>
      <c r="M32" s="44">
        <v>11100</v>
      </c>
      <c r="N32" s="44">
        <v>1900</v>
      </c>
      <c r="O32" s="44">
        <v>19800</v>
      </c>
      <c r="P32" s="58"/>
      <c r="Q32" s="44">
        <f t="shared" si="6"/>
        <v>10700</v>
      </c>
      <c r="R32" s="47">
        <f t="shared" si="1"/>
        <v>-0.15748031496062997</v>
      </c>
      <c r="S32" s="60"/>
      <c r="T32" s="44">
        <f t="shared" si="7"/>
        <v>30000</v>
      </c>
      <c r="U32" s="49">
        <f t="shared" si="2"/>
        <v>0.16731517509727634</v>
      </c>
      <c r="V32" s="50"/>
      <c r="W32" s="44">
        <f t="shared" si="8"/>
        <v>24700</v>
      </c>
      <c r="X32" s="49">
        <f t="shared" si="3"/>
        <v>0.76428571428571423</v>
      </c>
      <c r="Y32" s="51"/>
      <c r="Z32" s="45">
        <f t="shared" si="9"/>
        <v>32800</v>
      </c>
      <c r="AA32" s="52">
        <f t="shared" si="4"/>
        <v>0.31200000000000006</v>
      </c>
      <c r="AB32" s="43"/>
      <c r="AC32" s="45">
        <f t="shared" si="10"/>
        <v>98200</v>
      </c>
      <c r="AD32" s="52">
        <f t="shared" si="5"/>
        <v>0.26873385012919893</v>
      </c>
    </row>
    <row r="33" spans="1:30" s="21" customFormat="1" ht="15" customHeight="1" x14ac:dyDescent="0.2">
      <c r="A33" s="53"/>
      <c r="B33" s="42" t="s">
        <v>118</v>
      </c>
      <c r="C33" s="55"/>
      <c r="D33" s="44">
        <v>0</v>
      </c>
      <c r="E33" s="44">
        <v>11900</v>
      </c>
      <c r="F33" s="44">
        <v>8900</v>
      </c>
      <c r="G33" s="44">
        <v>0</v>
      </c>
      <c r="H33" s="44">
        <v>0</v>
      </c>
      <c r="I33" s="44">
        <v>12100</v>
      </c>
      <c r="J33" s="44">
        <v>7600</v>
      </c>
      <c r="K33" s="44">
        <v>12100</v>
      </c>
      <c r="L33" s="44">
        <v>7300</v>
      </c>
      <c r="M33" s="44">
        <v>18600</v>
      </c>
      <c r="N33" s="44">
        <v>0</v>
      </c>
      <c r="O33" s="44">
        <v>17900</v>
      </c>
      <c r="P33" s="58"/>
      <c r="Q33" s="44">
        <f t="shared" si="6"/>
        <v>20800</v>
      </c>
      <c r="R33" s="47">
        <f t="shared" si="1"/>
        <v>0</v>
      </c>
      <c r="S33" s="60"/>
      <c r="T33" s="44">
        <f t="shared" si="7"/>
        <v>12100</v>
      </c>
      <c r="U33" s="49">
        <f t="shared" si="2"/>
        <v>-0.573943661971831</v>
      </c>
      <c r="V33" s="50"/>
      <c r="W33" s="44">
        <f t="shared" si="8"/>
        <v>27000</v>
      </c>
      <c r="X33" s="49">
        <f t="shared" si="3"/>
        <v>1.2131147540983607</v>
      </c>
      <c r="Y33" s="51"/>
      <c r="Z33" s="45">
        <f t="shared" si="9"/>
        <v>36500</v>
      </c>
      <c r="AA33" s="52">
        <f t="shared" si="4"/>
        <v>5.6363636363636367</v>
      </c>
      <c r="AB33" s="43"/>
      <c r="AC33" s="45">
        <f t="shared" si="10"/>
        <v>96400</v>
      </c>
      <c r="AD33" s="52">
        <f t="shared" si="5"/>
        <v>1.0911062906724514</v>
      </c>
    </row>
    <row r="34" spans="1:30" ht="15" customHeight="1" x14ac:dyDescent="0.2">
      <c r="A34" s="11"/>
      <c r="B34" s="42" t="s">
        <v>119</v>
      </c>
      <c r="C34" s="43"/>
      <c r="D34" s="44">
        <v>0</v>
      </c>
      <c r="E34" s="44">
        <v>3800</v>
      </c>
      <c r="F34" s="44">
        <v>16300</v>
      </c>
      <c r="G34" s="44">
        <v>12800</v>
      </c>
      <c r="H34" s="44">
        <v>14200</v>
      </c>
      <c r="I34" s="44">
        <v>19300</v>
      </c>
      <c r="J34" s="44">
        <v>3000</v>
      </c>
      <c r="K34" s="44">
        <v>23300</v>
      </c>
      <c r="L34" s="44">
        <v>8700</v>
      </c>
      <c r="M34" s="44">
        <v>14600</v>
      </c>
      <c r="N34" s="44">
        <v>13600</v>
      </c>
      <c r="O34" s="44">
        <v>9600</v>
      </c>
      <c r="P34" s="46"/>
      <c r="Q34" s="44">
        <f t="shared" si="6"/>
        <v>20100</v>
      </c>
      <c r="R34" s="47">
        <f t="shared" si="1"/>
        <v>-3.8277511961722466E-2</v>
      </c>
      <c r="S34" s="48"/>
      <c r="T34" s="44">
        <f t="shared" si="7"/>
        <v>46300</v>
      </c>
      <c r="U34" s="49">
        <f t="shared" si="2"/>
        <v>0.39039039039039047</v>
      </c>
      <c r="V34" s="50"/>
      <c r="W34" s="44">
        <f t="shared" si="8"/>
        <v>35000</v>
      </c>
      <c r="X34" s="49">
        <f t="shared" si="3"/>
        <v>0.12540192926045024</v>
      </c>
      <c r="Y34" s="51"/>
      <c r="Z34" s="45">
        <f t="shared" si="9"/>
        <v>37800</v>
      </c>
      <c r="AA34" s="52">
        <f t="shared" si="4"/>
        <v>-0.125</v>
      </c>
      <c r="AB34" s="43"/>
      <c r="AC34" s="45">
        <f t="shared" si="10"/>
        <v>139200</v>
      </c>
      <c r="AD34" s="52">
        <f t="shared" si="5"/>
        <v>8.32684824902723E-2</v>
      </c>
    </row>
    <row r="35" spans="1:30" s="21" customFormat="1" ht="15" customHeight="1" thickBot="1" x14ac:dyDescent="0.25">
      <c r="A35" s="53"/>
      <c r="B35" s="42" t="s">
        <v>120</v>
      </c>
      <c r="C35" s="55"/>
      <c r="D35" s="44">
        <v>0</v>
      </c>
      <c r="E35" s="44">
        <v>19700</v>
      </c>
      <c r="F35" s="44">
        <v>18000</v>
      </c>
      <c r="G35" s="44">
        <v>13800</v>
      </c>
      <c r="H35" s="44">
        <v>0</v>
      </c>
      <c r="I35" s="44">
        <v>6500</v>
      </c>
      <c r="J35" s="44">
        <v>4000</v>
      </c>
      <c r="K35" s="44">
        <v>4200</v>
      </c>
      <c r="L35" s="44">
        <v>12500</v>
      </c>
      <c r="M35" s="44">
        <v>5900</v>
      </c>
      <c r="N35" s="44">
        <v>16600</v>
      </c>
      <c r="O35" s="44">
        <v>17800</v>
      </c>
      <c r="P35" s="58"/>
      <c r="Q35" s="44">
        <f t="shared" si="6"/>
        <v>37700</v>
      </c>
      <c r="R35" s="47">
        <f t="shared" si="1"/>
        <v>0.42803030303030298</v>
      </c>
      <c r="S35" s="60"/>
      <c r="T35" s="44">
        <f t="shared" si="7"/>
        <v>20300</v>
      </c>
      <c r="U35" s="49">
        <f t="shared" si="2"/>
        <v>-0.31418918918918914</v>
      </c>
      <c r="V35" s="50"/>
      <c r="W35" s="44">
        <f t="shared" si="8"/>
        <v>20700</v>
      </c>
      <c r="X35" s="49">
        <f t="shared" si="3"/>
        <v>-0.34285714285714286</v>
      </c>
      <c r="Y35" s="51"/>
      <c r="Z35" s="45">
        <f t="shared" si="9"/>
        <v>40300</v>
      </c>
      <c r="AA35" s="52">
        <f t="shared" si="4"/>
        <v>0.625</v>
      </c>
      <c r="AB35" s="43"/>
      <c r="AC35" s="45">
        <f t="shared" si="10"/>
        <v>119000</v>
      </c>
      <c r="AD35" s="52">
        <f t="shared" si="5"/>
        <v>5.966162065894931E-2</v>
      </c>
    </row>
    <row r="36" spans="1:30" s="21" customFormat="1" ht="15" hidden="1" customHeight="1" outlineLevel="1" thickBot="1" x14ac:dyDescent="0.25">
      <c r="A36" s="53"/>
      <c r="B36" s="42" t="s">
        <v>121</v>
      </c>
      <c r="C36" s="55"/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58"/>
      <c r="Q36" s="44">
        <f t="shared" si="6"/>
        <v>0</v>
      </c>
      <c r="R36" s="82" t="s">
        <v>122</v>
      </c>
      <c r="S36" s="60"/>
      <c r="T36" s="44">
        <f t="shared" si="7"/>
        <v>0</v>
      </c>
      <c r="U36" s="82" t="s">
        <v>122</v>
      </c>
      <c r="V36" s="50"/>
      <c r="W36" s="44">
        <f t="shared" si="8"/>
        <v>0</v>
      </c>
      <c r="X36" s="82" t="s">
        <v>122</v>
      </c>
      <c r="Y36" s="51"/>
      <c r="Z36" s="45">
        <f t="shared" si="9"/>
        <v>0</v>
      </c>
      <c r="AA36" s="82" t="s">
        <v>122</v>
      </c>
      <c r="AB36" s="43"/>
      <c r="AC36" s="45">
        <f t="shared" si="10"/>
        <v>0</v>
      </c>
      <c r="AD36" s="82" t="s">
        <v>122</v>
      </c>
    </row>
    <row r="37" spans="1:30" ht="15" customHeight="1" collapsed="1" x14ac:dyDescent="0.2">
      <c r="B37" s="69" t="s">
        <v>78</v>
      </c>
      <c r="C37" s="43"/>
      <c r="D37" s="70">
        <f>SUM(D6:D36)</f>
        <v>205800</v>
      </c>
      <c r="E37" s="70">
        <f t="shared" ref="E37:O37" si="11">SUM(E6:E36)</f>
        <v>250100</v>
      </c>
      <c r="F37" s="70">
        <f t="shared" si="11"/>
        <v>419600</v>
      </c>
      <c r="G37" s="70">
        <f t="shared" si="11"/>
        <v>264900</v>
      </c>
      <c r="H37" s="70">
        <f t="shared" si="11"/>
        <v>260300</v>
      </c>
      <c r="I37" s="70">
        <f t="shared" si="11"/>
        <v>452100</v>
      </c>
      <c r="J37" s="70">
        <f t="shared" si="11"/>
        <v>256500</v>
      </c>
      <c r="K37" s="70">
        <f t="shared" si="11"/>
        <v>265700</v>
      </c>
      <c r="L37" s="70">
        <f t="shared" si="11"/>
        <v>435000</v>
      </c>
      <c r="M37" s="70">
        <f t="shared" si="11"/>
        <v>390100</v>
      </c>
      <c r="N37" s="70">
        <f t="shared" si="11"/>
        <v>332500</v>
      </c>
      <c r="O37" s="70">
        <f t="shared" si="11"/>
        <v>462200</v>
      </c>
      <c r="P37" s="72"/>
      <c r="Q37" s="70">
        <f>SUM(Q6:Q36)</f>
        <v>875500</v>
      </c>
      <c r="R37" s="73">
        <f>IFERROR(Q37/Q73-1,0)</f>
        <v>0.3833148996681941</v>
      </c>
      <c r="S37" s="74"/>
      <c r="T37" s="70">
        <f>SUM(T6:T36)</f>
        <v>977300</v>
      </c>
      <c r="U37" s="75">
        <f>IFERROR(T37/T73-1,0)</f>
        <v>0.138115756375917</v>
      </c>
      <c r="V37" s="50"/>
      <c r="W37" s="70">
        <f>SUM(W6:W36)</f>
        <v>957200</v>
      </c>
      <c r="X37" s="75">
        <f>IFERROR(W37/W73-1,0)</f>
        <v>0.2327108821635544</v>
      </c>
      <c r="Y37" s="76"/>
      <c r="Z37" s="71">
        <f>SUM(Z6:Z36)</f>
        <v>1184800</v>
      </c>
      <c r="AA37" s="77">
        <f>IFERROR(Z37/Z73-1,0)</f>
        <v>0.30729339070947814</v>
      </c>
      <c r="AB37" s="43"/>
      <c r="AC37" s="71">
        <f>SUM(AC6:AC36)</f>
        <v>3994800</v>
      </c>
      <c r="AD37" s="77">
        <f>IFERROR(AC37/AC73-1,0)</f>
        <v>0.25844254032258074</v>
      </c>
    </row>
    <row r="38" spans="1:30" s="84" customFormat="1" ht="15" customHeight="1" x14ac:dyDescent="0.2">
      <c r="A38" s="83"/>
      <c r="B38" s="84" t="s">
        <v>123</v>
      </c>
      <c r="D38" s="85">
        <f>D36</f>
        <v>0</v>
      </c>
      <c r="E38" s="85">
        <f t="shared" ref="E38:Q38" si="12">E36</f>
        <v>0</v>
      </c>
      <c r="F38" s="85">
        <f t="shared" si="12"/>
        <v>0</v>
      </c>
      <c r="G38" s="85">
        <f t="shared" si="12"/>
        <v>0</v>
      </c>
      <c r="H38" s="85">
        <f t="shared" si="12"/>
        <v>0</v>
      </c>
      <c r="I38" s="85">
        <f t="shared" si="12"/>
        <v>0</v>
      </c>
      <c r="J38" s="85">
        <f t="shared" si="12"/>
        <v>0</v>
      </c>
      <c r="K38" s="85">
        <f t="shared" si="12"/>
        <v>0</v>
      </c>
      <c r="L38" s="85">
        <f t="shared" si="12"/>
        <v>0</v>
      </c>
      <c r="M38" s="85">
        <f t="shared" si="12"/>
        <v>0</v>
      </c>
      <c r="N38" s="85">
        <f t="shared" si="12"/>
        <v>0</v>
      </c>
      <c r="O38" s="85">
        <f t="shared" si="12"/>
        <v>0</v>
      </c>
      <c r="P38" s="85"/>
      <c r="Q38" s="85">
        <f t="shared" si="12"/>
        <v>0</v>
      </c>
      <c r="R38" s="86"/>
      <c r="S38" s="86"/>
      <c r="T38" s="85">
        <f t="shared" ref="T38" si="13">T36</f>
        <v>0</v>
      </c>
      <c r="U38" s="86"/>
      <c r="W38" s="85">
        <f t="shared" ref="W38" si="14">W36</f>
        <v>0</v>
      </c>
      <c r="X38" s="86"/>
      <c r="Y38" s="86"/>
      <c r="Z38" s="85">
        <f t="shared" ref="Z38" si="15">Z36</f>
        <v>0</v>
      </c>
      <c r="AA38" s="86"/>
      <c r="AC38" s="85">
        <f t="shared" ref="AC38" si="16">AC36</f>
        <v>0</v>
      </c>
      <c r="AD38" s="86"/>
    </row>
    <row r="39" spans="1:30" ht="24.95" customHeight="1" x14ac:dyDescent="0.2"/>
    <row r="40" spans="1:30" ht="15" customHeight="1" x14ac:dyDescent="0.2">
      <c r="A40" s="31">
        <v>2021</v>
      </c>
      <c r="B40" s="34" t="s">
        <v>11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37" t="s">
        <v>79</v>
      </c>
      <c r="R40" s="37"/>
      <c r="S40" s="36"/>
      <c r="T40" s="37" t="s">
        <v>80</v>
      </c>
      <c r="U40" s="37"/>
      <c r="W40" s="37" t="s">
        <v>81</v>
      </c>
      <c r="X40" s="37"/>
      <c r="Y40" s="36"/>
      <c r="Z40" s="37" t="s">
        <v>82</v>
      </c>
      <c r="AA40" s="37"/>
      <c r="AC40" s="37" t="s">
        <v>83</v>
      </c>
      <c r="AD40" s="37"/>
    </row>
    <row r="41" spans="1:30" ht="15" hidden="1" customHeight="1" outlineLevel="1" x14ac:dyDescent="0.2">
      <c r="B41" s="38" t="s">
        <v>90</v>
      </c>
      <c r="D41" s="39">
        <v>44197</v>
      </c>
      <c r="E41" s="39">
        <f>EOMONTH(D41,0)+1</f>
        <v>44228</v>
      </c>
      <c r="F41" s="39">
        <f t="shared" ref="F41:O41" si="17">EOMONTH(E41,0)+1</f>
        <v>44256</v>
      </c>
      <c r="G41" s="39">
        <f t="shared" si="17"/>
        <v>44287</v>
      </c>
      <c r="H41" s="39">
        <f t="shared" si="17"/>
        <v>44317</v>
      </c>
      <c r="I41" s="39">
        <f t="shared" si="17"/>
        <v>44348</v>
      </c>
      <c r="J41" s="39">
        <f t="shared" si="17"/>
        <v>44378</v>
      </c>
      <c r="K41" s="39">
        <f t="shared" si="17"/>
        <v>44409</v>
      </c>
      <c r="L41" s="39">
        <f t="shared" si="17"/>
        <v>44440</v>
      </c>
      <c r="M41" s="39">
        <f t="shared" si="17"/>
        <v>44470</v>
      </c>
      <c r="N41" s="39">
        <f t="shared" si="17"/>
        <v>44501</v>
      </c>
      <c r="O41" s="39">
        <f t="shared" si="17"/>
        <v>44531</v>
      </c>
      <c r="P41" s="40"/>
      <c r="Q41" s="39" t="s">
        <v>53</v>
      </c>
      <c r="R41" s="39" t="s">
        <v>76</v>
      </c>
      <c r="S41" s="41"/>
      <c r="T41" s="39" t="s">
        <v>53</v>
      </c>
      <c r="U41" s="39" t="s">
        <v>76</v>
      </c>
      <c r="W41" s="39" t="s">
        <v>53</v>
      </c>
      <c r="X41" s="39" t="s">
        <v>76</v>
      </c>
      <c r="Y41" s="41"/>
      <c r="Z41" s="39" t="s">
        <v>53</v>
      </c>
      <c r="AA41" s="39" t="s">
        <v>76</v>
      </c>
      <c r="AC41" s="39" t="s">
        <v>53</v>
      </c>
      <c r="AD41" s="39" t="s">
        <v>76</v>
      </c>
    </row>
    <row r="42" spans="1:30" ht="15" hidden="1" customHeight="1" outlineLevel="1" x14ac:dyDescent="0.2">
      <c r="A42" s="11"/>
      <c r="B42" s="42" t="s">
        <v>91</v>
      </c>
      <c r="C42" s="43"/>
      <c r="D42" s="44">
        <v>0</v>
      </c>
      <c r="E42" s="44">
        <v>2000</v>
      </c>
      <c r="F42" s="44">
        <v>6900</v>
      </c>
      <c r="G42" s="44">
        <v>13700</v>
      </c>
      <c r="H42" s="44">
        <v>300</v>
      </c>
      <c r="I42" s="44">
        <v>31200</v>
      </c>
      <c r="J42" s="44">
        <v>14300</v>
      </c>
      <c r="K42" s="44">
        <v>4000</v>
      </c>
      <c r="L42" s="44">
        <v>13700</v>
      </c>
      <c r="M42" s="44">
        <v>17900</v>
      </c>
      <c r="N42" s="44">
        <v>20200</v>
      </c>
      <c r="O42" s="44">
        <v>11700</v>
      </c>
      <c r="P42" s="46"/>
      <c r="Q42" s="44">
        <f>SUM(D42:F42)</f>
        <v>8900</v>
      </c>
      <c r="R42" s="47">
        <f>IFERROR(Q42/Q77-1,0)</f>
        <v>0</v>
      </c>
      <c r="S42" s="48"/>
      <c r="T42" s="44">
        <f>SUM(G42:I42)</f>
        <v>45200</v>
      </c>
      <c r="U42" s="49">
        <f>IFERROR(T42/T77-1,0)</f>
        <v>0</v>
      </c>
      <c r="V42" s="50"/>
      <c r="W42" s="44">
        <f>SUM(J42:L42)</f>
        <v>32000</v>
      </c>
      <c r="X42" s="49">
        <f>IFERROR(W42/W77-1,0)</f>
        <v>29.389363722697055</v>
      </c>
      <c r="Y42" s="51"/>
      <c r="Z42" s="44">
        <f>SUM(M42:O42)</f>
        <v>49800</v>
      </c>
      <c r="AA42" s="49">
        <f>IFERROR(Z42/Z77-1,0)</f>
        <v>0</v>
      </c>
      <c r="AB42" s="50"/>
      <c r="AC42" s="44">
        <f>Q42+T42+W42+Z42</f>
        <v>135900</v>
      </c>
      <c r="AD42" s="49">
        <f>IFERROR(AC42/AC77-1,0)</f>
        <v>128.05982905982907</v>
      </c>
    </row>
    <row r="43" spans="1:30" ht="15" hidden="1" customHeight="1" outlineLevel="1" x14ac:dyDescent="0.2">
      <c r="A43" s="11"/>
      <c r="B43" s="42" t="s">
        <v>92</v>
      </c>
      <c r="C43" s="43"/>
      <c r="D43" s="44">
        <v>0</v>
      </c>
      <c r="E43" s="44">
        <v>9900</v>
      </c>
      <c r="F43" s="44">
        <v>9700</v>
      </c>
      <c r="G43" s="44">
        <v>13900</v>
      </c>
      <c r="H43" s="44">
        <v>14400</v>
      </c>
      <c r="I43" s="44">
        <v>10100</v>
      </c>
      <c r="J43" s="44">
        <v>7100</v>
      </c>
      <c r="K43" s="44">
        <v>1500</v>
      </c>
      <c r="L43" s="44">
        <v>20200</v>
      </c>
      <c r="M43" s="44">
        <v>9900</v>
      </c>
      <c r="N43" s="44">
        <v>18900</v>
      </c>
      <c r="O43" s="44">
        <v>11800</v>
      </c>
      <c r="P43" s="46"/>
      <c r="Q43" s="44">
        <f t="shared" ref="Q43:Q72" si="18">SUM(D43:F43)</f>
        <v>19600</v>
      </c>
      <c r="R43" s="47">
        <f t="shared" ref="R43:R71" si="19">IFERROR(Q43/Q78-1,0)</f>
        <v>0</v>
      </c>
      <c r="S43" s="48"/>
      <c r="T43" s="44">
        <f t="shared" ref="T43:T72" si="20">SUM(G43:I43)</f>
        <v>38400</v>
      </c>
      <c r="U43" s="49">
        <f t="shared" ref="U43:U71" si="21">IFERROR(T43/T78-1,0)</f>
        <v>0</v>
      </c>
      <c r="V43" s="50"/>
      <c r="W43" s="44">
        <f t="shared" ref="W43:W72" si="22">SUM(J43:L43)</f>
        <v>28800</v>
      </c>
      <c r="X43" s="49">
        <f t="shared" ref="X43:X71" si="23">IFERROR(W43/W78-1,0)</f>
        <v>0</v>
      </c>
      <c r="Y43" s="51"/>
      <c r="Z43" s="44">
        <f t="shared" ref="Z43:Z72" si="24">SUM(M43:O43)</f>
        <v>40600</v>
      </c>
      <c r="AA43" s="49">
        <f t="shared" ref="AA43:AA71" si="25">IFERROR(Z43/Z78-1,0)</f>
        <v>21.783389450056116</v>
      </c>
      <c r="AB43" s="50"/>
      <c r="AC43" s="44">
        <f t="shared" ref="AC43:AC72" si="26">Q43+T43+W43+Z43</f>
        <v>127400</v>
      </c>
      <c r="AD43" s="49">
        <f t="shared" ref="AD43:AD71" si="27">IFERROR(AC43/AC78-1,0)</f>
        <v>70.492704826038164</v>
      </c>
    </row>
    <row r="44" spans="1:30" ht="15" hidden="1" customHeight="1" outlineLevel="1" x14ac:dyDescent="0.2">
      <c r="A44" s="11"/>
      <c r="B44" s="42" t="s">
        <v>93</v>
      </c>
      <c r="C44" s="43"/>
      <c r="D44" s="44">
        <v>200</v>
      </c>
      <c r="E44" s="44">
        <v>8000</v>
      </c>
      <c r="F44" s="44">
        <v>11700</v>
      </c>
      <c r="G44" s="44">
        <v>22400</v>
      </c>
      <c r="H44" s="44">
        <v>2300</v>
      </c>
      <c r="I44" s="44">
        <v>14600</v>
      </c>
      <c r="J44" s="44">
        <v>8600</v>
      </c>
      <c r="K44" s="44">
        <v>0</v>
      </c>
      <c r="L44" s="44">
        <v>17700</v>
      </c>
      <c r="M44" s="44">
        <v>9900</v>
      </c>
      <c r="N44" s="44">
        <v>4700</v>
      </c>
      <c r="O44" s="44">
        <v>0</v>
      </c>
      <c r="P44" s="46"/>
      <c r="Q44" s="44">
        <f t="shared" si="18"/>
        <v>19900</v>
      </c>
      <c r="R44" s="47">
        <f t="shared" si="19"/>
        <v>0</v>
      </c>
      <c r="S44" s="48"/>
      <c r="T44" s="44">
        <f t="shared" si="20"/>
        <v>39300</v>
      </c>
      <c r="U44" s="49">
        <f t="shared" si="21"/>
        <v>0</v>
      </c>
      <c r="V44" s="50"/>
      <c r="W44" s="44">
        <f t="shared" si="22"/>
        <v>26300</v>
      </c>
      <c r="X44" s="49">
        <f t="shared" si="23"/>
        <v>0</v>
      </c>
      <c r="Y44" s="51"/>
      <c r="Z44" s="44">
        <f t="shared" si="24"/>
        <v>14600</v>
      </c>
      <c r="AA44" s="49">
        <f t="shared" si="25"/>
        <v>0</v>
      </c>
      <c r="AB44" s="50"/>
      <c r="AC44" s="44">
        <f t="shared" si="26"/>
        <v>100100</v>
      </c>
      <c r="AD44" s="49">
        <f t="shared" si="27"/>
        <v>0</v>
      </c>
    </row>
    <row r="45" spans="1:30" ht="15" hidden="1" customHeight="1" outlineLevel="1" x14ac:dyDescent="0.2">
      <c r="A45" s="11"/>
      <c r="B45" s="42" t="s">
        <v>94</v>
      </c>
      <c r="C45" s="43"/>
      <c r="D45" s="44">
        <v>900</v>
      </c>
      <c r="E45" s="44">
        <v>3200</v>
      </c>
      <c r="F45" s="44">
        <v>9300</v>
      </c>
      <c r="G45" s="44">
        <v>4700</v>
      </c>
      <c r="H45" s="44">
        <v>6100</v>
      </c>
      <c r="I45" s="44">
        <v>8000</v>
      </c>
      <c r="J45" s="44">
        <v>11700</v>
      </c>
      <c r="K45" s="44">
        <v>2300</v>
      </c>
      <c r="L45" s="44">
        <v>4500</v>
      </c>
      <c r="M45" s="44">
        <v>16800</v>
      </c>
      <c r="N45" s="44">
        <v>4200</v>
      </c>
      <c r="O45" s="44">
        <v>6300</v>
      </c>
      <c r="P45" s="46"/>
      <c r="Q45" s="44">
        <f t="shared" si="18"/>
        <v>13400</v>
      </c>
      <c r="R45" s="47">
        <f t="shared" si="19"/>
        <v>0</v>
      </c>
      <c r="S45" s="48"/>
      <c r="T45" s="44">
        <f t="shared" si="20"/>
        <v>18800</v>
      </c>
      <c r="U45" s="49">
        <f t="shared" si="21"/>
        <v>0</v>
      </c>
      <c r="V45" s="50"/>
      <c r="W45" s="44">
        <f t="shared" si="22"/>
        <v>18500</v>
      </c>
      <c r="X45" s="49">
        <f t="shared" si="23"/>
        <v>0</v>
      </c>
      <c r="Y45" s="51"/>
      <c r="Z45" s="44">
        <f t="shared" si="24"/>
        <v>27300</v>
      </c>
      <c r="AA45" s="49">
        <f t="shared" si="25"/>
        <v>0</v>
      </c>
      <c r="AB45" s="50"/>
      <c r="AC45" s="44">
        <f t="shared" si="26"/>
        <v>78000</v>
      </c>
      <c r="AD45" s="49">
        <f t="shared" si="27"/>
        <v>0</v>
      </c>
    </row>
    <row r="46" spans="1:30" ht="15" hidden="1" customHeight="1" outlineLevel="1" x14ac:dyDescent="0.2">
      <c r="A46" s="11"/>
      <c r="B46" s="42" t="s">
        <v>95</v>
      </c>
      <c r="C46" s="43"/>
      <c r="D46" s="44">
        <v>5400</v>
      </c>
      <c r="E46" s="44">
        <v>2900</v>
      </c>
      <c r="F46" s="44">
        <v>24300</v>
      </c>
      <c r="G46" s="44">
        <v>7100</v>
      </c>
      <c r="H46" s="44">
        <v>2600</v>
      </c>
      <c r="I46" s="44">
        <v>0</v>
      </c>
      <c r="J46" s="44">
        <v>6200</v>
      </c>
      <c r="K46" s="44">
        <v>0</v>
      </c>
      <c r="L46" s="44">
        <v>19100</v>
      </c>
      <c r="M46" s="44">
        <v>0</v>
      </c>
      <c r="N46" s="44">
        <v>15200</v>
      </c>
      <c r="O46" s="44">
        <v>0</v>
      </c>
      <c r="P46" s="46"/>
      <c r="Q46" s="44">
        <f t="shared" si="18"/>
        <v>32600</v>
      </c>
      <c r="R46" s="47">
        <f t="shared" si="19"/>
        <v>0</v>
      </c>
      <c r="S46" s="48"/>
      <c r="T46" s="44">
        <f t="shared" si="20"/>
        <v>9700</v>
      </c>
      <c r="U46" s="49">
        <f t="shared" si="21"/>
        <v>0</v>
      </c>
      <c r="V46" s="50"/>
      <c r="W46" s="44">
        <f t="shared" si="22"/>
        <v>25300</v>
      </c>
      <c r="X46" s="49">
        <f t="shared" si="23"/>
        <v>0</v>
      </c>
      <c r="Y46" s="51"/>
      <c r="Z46" s="44">
        <f t="shared" si="24"/>
        <v>15200</v>
      </c>
      <c r="AA46" s="49">
        <f t="shared" si="25"/>
        <v>0</v>
      </c>
      <c r="AB46" s="50"/>
      <c r="AC46" s="44">
        <f t="shared" si="26"/>
        <v>82800</v>
      </c>
      <c r="AD46" s="49">
        <f t="shared" si="27"/>
        <v>0</v>
      </c>
    </row>
    <row r="47" spans="1:30" ht="15" hidden="1" customHeight="1" outlineLevel="1" x14ac:dyDescent="0.2">
      <c r="A47" s="11"/>
      <c r="B47" s="42" t="s">
        <v>96</v>
      </c>
      <c r="C47" s="43"/>
      <c r="D47" s="44">
        <v>0</v>
      </c>
      <c r="E47" s="44">
        <v>0</v>
      </c>
      <c r="F47" s="44">
        <v>18800</v>
      </c>
      <c r="G47" s="44">
        <v>10300</v>
      </c>
      <c r="H47" s="44">
        <v>27100</v>
      </c>
      <c r="I47" s="44">
        <v>0</v>
      </c>
      <c r="J47" s="44">
        <v>0</v>
      </c>
      <c r="K47" s="44">
        <v>0</v>
      </c>
      <c r="L47" s="44">
        <v>13700</v>
      </c>
      <c r="M47" s="44">
        <v>0</v>
      </c>
      <c r="N47" s="44">
        <v>3400</v>
      </c>
      <c r="O47" s="44">
        <v>15200</v>
      </c>
      <c r="P47" s="46"/>
      <c r="Q47" s="44">
        <f t="shared" si="18"/>
        <v>18800</v>
      </c>
      <c r="R47" s="47">
        <f t="shared" si="19"/>
        <v>0</v>
      </c>
      <c r="S47" s="48"/>
      <c r="T47" s="44">
        <f t="shared" si="20"/>
        <v>37400</v>
      </c>
      <c r="U47" s="49">
        <f t="shared" si="21"/>
        <v>0</v>
      </c>
      <c r="V47" s="50"/>
      <c r="W47" s="44">
        <f t="shared" si="22"/>
        <v>13700</v>
      </c>
      <c r="X47" s="49">
        <f t="shared" si="23"/>
        <v>0</v>
      </c>
      <c r="Y47" s="51"/>
      <c r="Z47" s="44">
        <f t="shared" si="24"/>
        <v>18600</v>
      </c>
      <c r="AA47" s="49">
        <f t="shared" si="25"/>
        <v>0</v>
      </c>
      <c r="AB47" s="50"/>
      <c r="AC47" s="44">
        <f t="shared" si="26"/>
        <v>88500</v>
      </c>
      <c r="AD47" s="49">
        <f t="shared" si="27"/>
        <v>0</v>
      </c>
    </row>
    <row r="48" spans="1:30" ht="15" hidden="1" customHeight="1" outlineLevel="1" x14ac:dyDescent="0.2">
      <c r="A48" s="11"/>
      <c r="B48" s="42" t="s">
        <v>97</v>
      </c>
      <c r="C48" s="43"/>
      <c r="D48" s="44">
        <v>0</v>
      </c>
      <c r="E48" s="44">
        <v>2700</v>
      </c>
      <c r="F48" s="44">
        <v>5800</v>
      </c>
      <c r="G48" s="44">
        <v>9300</v>
      </c>
      <c r="H48" s="44">
        <v>4700</v>
      </c>
      <c r="I48" s="44">
        <v>19500</v>
      </c>
      <c r="J48" s="44">
        <v>17400</v>
      </c>
      <c r="K48" s="44">
        <v>3800</v>
      </c>
      <c r="L48" s="44">
        <v>0</v>
      </c>
      <c r="M48" s="44">
        <v>4500</v>
      </c>
      <c r="N48" s="44">
        <v>8700</v>
      </c>
      <c r="O48" s="44">
        <v>13200</v>
      </c>
      <c r="P48" s="46"/>
      <c r="Q48" s="44">
        <f t="shared" si="18"/>
        <v>8500</v>
      </c>
      <c r="R48" s="47">
        <f t="shared" si="19"/>
        <v>0</v>
      </c>
      <c r="S48" s="48"/>
      <c r="T48" s="44">
        <f t="shared" si="20"/>
        <v>33500</v>
      </c>
      <c r="U48" s="49">
        <f t="shared" si="21"/>
        <v>0</v>
      </c>
      <c r="V48" s="50"/>
      <c r="W48" s="44">
        <f t="shared" si="22"/>
        <v>21200</v>
      </c>
      <c r="X48" s="49">
        <f t="shared" si="23"/>
        <v>0</v>
      </c>
      <c r="Y48" s="51"/>
      <c r="Z48" s="44">
        <f t="shared" si="24"/>
        <v>26400</v>
      </c>
      <c r="AA48" s="49">
        <f t="shared" si="25"/>
        <v>0</v>
      </c>
      <c r="AB48" s="50"/>
      <c r="AC48" s="44">
        <f t="shared" si="26"/>
        <v>89600</v>
      </c>
      <c r="AD48" s="49">
        <f t="shared" si="27"/>
        <v>0</v>
      </c>
    </row>
    <row r="49" spans="1:30" ht="15" hidden="1" customHeight="1" outlineLevel="1" x14ac:dyDescent="0.2">
      <c r="A49" s="11"/>
      <c r="B49" s="42" t="s">
        <v>98</v>
      </c>
      <c r="C49" s="43"/>
      <c r="D49" s="44">
        <v>0</v>
      </c>
      <c r="E49" s="44">
        <v>0</v>
      </c>
      <c r="F49" s="44">
        <v>2800</v>
      </c>
      <c r="G49" s="44">
        <v>1300</v>
      </c>
      <c r="H49" s="44">
        <v>8900</v>
      </c>
      <c r="I49" s="44">
        <v>19600</v>
      </c>
      <c r="J49" s="44">
        <v>8900</v>
      </c>
      <c r="K49" s="44">
        <v>9400</v>
      </c>
      <c r="L49" s="44">
        <v>0</v>
      </c>
      <c r="M49" s="44">
        <v>0</v>
      </c>
      <c r="N49" s="44">
        <v>0</v>
      </c>
      <c r="O49" s="44">
        <v>25400</v>
      </c>
      <c r="P49" s="46"/>
      <c r="Q49" s="44">
        <f t="shared" si="18"/>
        <v>2800</v>
      </c>
      <c r="R49" s="47">
        <f t="shared" si="19"/>
        <v>0</v>
      </c>
      <c r="S49" s="48"/>
      <c r="T49" s="44">
        <f t="shared" si="20"/>
        <v>29800</v>
      </c>
      <c r="U49" s="49">
        <f t="shared" si="21"/>
        <v>0</v>
      </c>
      <c r="V49" s="50"/>
      <c r="W49" s="44">
        <f t="shared" si="22"/>
        <v>18300</v>
      </c>
      <c r="X49" s="49">
        <f t="shared" si="23"/>
        <v>0</v>
      </c>
      <c r="Y49" s="51"/>
      <c r="Z49" s="44">
        <f t="shared" si="24"/>
        <v>25400</v>
      </c>
      <c r="AA49" s="49">
        <f t="shared" si="25"/>
        <v>0</v>
      </c>
      <c r="AB49" s="50"/>
      <c r="AC49" s="44">
        <f t="shared" si="26"/>
        <v>76300</v>
      </c>
      <c r="AD49" s="49">
        <f t="shared" si="27"/>
        <v>0</v>
      </c>
    </row>
    <row r="50" spans="1:30" ht="15" hidden="1" customHeight="1" outlineLevel="1" x14ac:dyDescent="0.2">
      <c r="A50" s="11"/>
      <c r="B50" s="42" t="s">
        <v>99</v>
      </c>
      <c r="C50" s="43"/>
      <c r="D50" s="44">
        <v>17900</v>
      </c>
      <c r="E50" s="44">
        <v>0</v>
      </c>
      <c r="F50" s="44">
        <v>11600</v>
      </c>
      <c r="G50" s="44">
        <v>0</v>
      </c>
      <c r="H50" s="44">
        <v>0</v>
      </c>
      <c r="I50" s="44">
        <v>3700</v>
      </c>
      <c r="J50" s="44">
        <v>2600</v>
      </c>
      <c r="K50" s="44">
        <v>2200</v>
      </c>
      <c r="L50" s="44">
        <v>4300</v>
      </c>
      <c r="M50" s="44">
        <v>1000</v>
      </c>
      <c r="N50" s="44">
        <v>6200</v>
      </c>
      <c r="O50" s="44">
        <v>0</v>
      </c>
      <c r="P50" s="46"/>
      <c r="Q50" s="44">
        <f t="shared" si="18"/>
        <v>29500</v>
      </c>
      <c r="R50" s="47">
        <f t="shared" si="19"/>
        <v>0</v>
      </c>
      <c r="S50" s="48"/>
      <c r="T50" s="44">
        <f t="shared" si="20"/>
        <v>3700</v>
      </c>
      <c r="U50" s="49">
        <f t="shared" si="21"/>
        <v>0</v>
      </c>
      <c r="V50" s="50"/>
      <c r="W50" s="44">
        <f t="shared" si="22"/>
        <v>9100</v>
      </c>
      <c r="X50" s="49">
        <f t="shared" si="23"/>
        <v>0</v>
      </c>
      <c r="Y50" s="51"/>
      <c r="Z50" s="44">
        <f t="shared" si="24"/>
        <v>7200</v>
      </c>
      <c r="AA50" s="49">
        <f t="shared" si="25"/>
        <v>0</v>
      </c>
      <c r="AB50" s="50"/>
      <c r="AC50" s="44">
        <f t="shared" si="26"/>
        <v>49500</v>
      </c>
      <c r="AD50" s="49">
        <f t="shared" si="27"/>
        <v>0</v>
      </c>
    </row>
    <row r="51" spans="1:30" ht="15" hidden="1" customHeight="1" outlineLevel="1" x14ac:dyDescent="0.2">
      <c r="A51" s="11"/>
      <c r="B51" s="42" t="s">
        <v>100</v>
      </c>
      <c r="C51" s="43"/>
      <c r="D51" s="44">
        <v>22400</v>
      </c>
      <c r="E51" s="44">
        <v>9500</v>
      </c>
      <c r="F51" s="44">
        <v>14200</v>
      </c>
      <c r="G51" s="44">
        <v>7200</v>
      </c>
      <c r="H51" s="44">
        <v>7600</v>
      </c>
      <c r="I51" s="44">
        <v>16100</v>
      </c>
      <c r="J51" s="44">
        <v>11700</v>
      </c>
      <c r="K51" s="44">
        <v>35600</v>
      </c>
      <c r="L51" s="44">
        <v>24200</v>
      </c>
      <c r="M51" s="44">
        <v>12400</v>
      </c>
      <c r="N51" s="44">
        <v>20600</v>
      </c>
      <c r="O51" s="44">
        <v>3500</v>
      </c>
      <c r="P51" s="46"/>
      <c r="Q51" s="44">
        <f t="shared" si="18"/>
        <v>46100</v>
      </c>
      <c r="R51" s="47">
        <f t="shared" si="19"/>
        <v>0</v>
      </c>
      <c r="S51" s="48"/>
      <c r="T51" s="44">
        <f t="shared" si="20"/>
        <v>30900</v>
      </c>
      <c r="U51" s="49">
        <f t="shared" si="21"/>
        <v>4.6937534549474851</v>
      </c>
      <c r="V51" s="50"/>
      <c r="W51" s="44">
        <f t="shared" si="22"/>
        <v>71500</v>
      </c>
      <c r="X51" s="49">
        <f t="shared" si="23"/>
        <v>10.614684860298896</v>
      </c>
      <c r="Y51" s="51"/>
      <c r="Z51" s="44">
        <f t="shared" si="24"/>
        <v>36500</v>
      </c>
      <c r="AA51" s="49">
        <f t="shared" si="25"/>
        <v>0</v>
      </c>
      <c r="AB51" s="50"/>
      <c r="AC51" s="44">
        <f t="shared" si="26"/>
        <v>185000</v>
      </c>
      <c r="AD51" s="49">
        <f t="shared" si="27"/>
        <v>14.971682638349305</v>
      </c>
    </row>
    <row r="52" spans="1:30" ht="15" hidden="1" customHeight="1" outlineLevel="1" x14ac:dyDescent="0.2">
      <c r="A52" s="11"/>
      <c r="B52" s="42" t="s">
        <v>101</v>
      </c>
      <c r="C52" s="43"/>
      <c r="D52" s="44">
        <v>5300</v>
      </c>
      <c r="E52" s="44">
        <v>4200</v>
      </c>
      <c r="F52" s="44">
        <v>7300</v>
      </c>
      <c r="G52" s="44">
        <v>7800</v>
      </c>
      <c r="H52" s="44">
        <v>0</v>
      </c>
      <c r="I52" s="44">
        <v>5600</v>
      </c>
      <c r="J52" s="44">
        <v>0</v>
      </c>
      <c r="K52" s="44">
        <v>0</v>
      </c>
      <c r="L52" s="44">
        <v>7500</v>
      </c>
      <c r="M52" s="44">
        <v>2400</v>
      </c>
      <c r="N52" s="44">
        <v>10200</v>
      </c>
      <c r="O52" s="44">
        <v>0</v>
      </c>
      <c r="P52" s="46"/>
      <c r="Q52" s="44">
        <f t="shared" si="18"/>
        <v>16800</v>
      </c>
      <c r="R52" s="47">
        <f t="shared" si="19"/>
        <v>0</v>
      </c>
      <c r="S52" s="48"/>
      <c r="T52" s="44">
        <f t="shared" si="20"/>
        <v>13400</v>
      </c>
      <c r="U52" s="49">
        <f t="shared" si="21"/>
        <v>0</v>
      </c>
      <c r="V52" s="50"/>
      <c r="W52" s="44">
        <f t="shared" si="22"/>
        <v>7500</v>
      </c>
      <c r="X52" s="49">
        <f t="shared" si="23"/>
        <v>0</v>
      </c>
      <c r="Y52" s="51"/>
      <c r="Z52" s="44">
        <f t="shared" si="24"/>
        <v>12600</v>
      </c>
      <c r="AA52" s="49">
        <f t="shared" si="25"/>
        <v>0</v>
      </c>
      <c r="AB52" s="50"/>
      <c r="AC52" s="44">
        <f t="shared" si="26"/>
        <v>50300</v>
      </c>
      <c r="AD52" s="49">
        <f t="shared" si="27"/>
        <v>0</v>
      </c>
    </row>
    <row r="53" spans="1:30" ht="15" hidden="1" customHeight="1" outlineLevel="1" x14ac:dyDescent="0.2">
      <c r="A53" s="11"/>
      <c r="B53" s="42" t="s">
        <v>102</v>
      </c>
      <c r="C53" s="43"/>
      <c r="D53" s="44">
        <v>0</v>
      </c>
      <c r="E53" s="44">
        <v>12300</v>
      </c>
      <c r="F53" s="44">
        <v>4000</v>
      </c>
      <c r="G53" s="44">
        <v>30200</v>
      </c>
      <c r="H53" s="44">
        <v>6900</v>
      </c>
      <c r="I53" s="44">
        <v>27900</v>
      </c>
      <c r="J53" s="44">
        <v>16100</v>
      </c>
      <c r="K53" s="44">
        <v>19400</v>
      </c>
      <c r="L53" s="44">
        <v>8100</v>
      </c>
      <c r="M53" s="44">
        <v>22800</v>
      </c>
      <c r="N53" s="44">
        <v>4000</v>
      </c>
      <c r="O53" s="44">
        <v>38600</v>
      </c>
      <c r="P53" s="46"/>
      <c r="Q53" s="44">
        <f t="shared" si="18"/>
        <v>16300</v>
      </c>
      <c r="R53" s="47">
        <f t="shared" si="19"/>
        <v>0</v>
      </c>
      <c r="S53" s="48"/>
      <c r="T53" s="44">
        <f t="shared" si="20"/>
        <v>65000</v>
      </c>
      <c r="U53" s="49">
        <f t="shared" si="21"/>
        <v>0</v>
      </c>
      <c r="V53" s="50"/>
      <c r="W53" s="44">
        <f t="shared" si="22"/>
        <v>43600</v>
      </c>
      <c r="X53" s="49">
        <f t="shared" si="23"/>
        <v>4.9807956104252398</v>
      </c>
      <c r="Y53" s="51"/>
      <c r="Z53" s="44">
        <f t="shared" si="24"/>
        <v>65400</v>
      </c>
      <c r="AA53" s="49">
        <f t="shared" si="25"/>
        <v>0</v>
      </c>
      <c r="AB53" s="50"/>
      <c r="AC53" s="44">
        <f t="shared" si="26"/>
        <v>190300</v>
      </c>
      <c r="AD53" s="49">
        <f t="shared" si="27"/>
        <v>25.104252400548695</v>
      </c>
    </row>
    <row r="54" spans="1:30" ht="15" hidden="1" customHeight="1" outlineLevel="1" x14ac:dyDescent="0.2">
      <c r="A54" s="11"/>
      <c r="B54" s="42" t="s">
        <v>103</v>
      </c>
      <c r="C54" s="43"/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19100</v>
      </c>
      <c r="J54" s="44">
        <v>0</v>
      </c>
      <c r="K54" s="44">
        <v>0</v>
      </c>
      <c r="L54" s="44">
        <v>3100</v>
      </c>
      <c r="M54" s="44">
        <v>6100</v>
      </c>
      <c r="N54" s="44">
        <v>2000</v>
      </c>
      <c r="O54" s="44">
        <v>8400</v>
      </c>
      <c r="P54" s="46"/>
      <c r="Q54" s="44">
        <f t="shared" si="18"/>
        <v>0</v>
      </c>
      <c r="R54" s="47">
        <f t="shared" si="19"/>
        <v>0</v>
      </c>
      <c r="S54" s="48"/>
      <c r="T54" s="44">
        <f t="shared" si="20"/>
        <v>19100</v>
      </c>
      <c r="U54" s="49">
        <f t="shared" si="21"/>
        <v>0</v>
      </c>
      <c r="V54" s="50"/>
      <c r="W54" s="44">
        <f t="shared" si="22"/>
        <v>3100</v>
      </c>
      <c r="X54" s="49">
        <f t="shared" si="23"/>
        <v>0</v>
      </c>
      <c r="Y54" s="51"/>
      <c r="Z54" s="44">
        <f t="shared" si="24"/>
        <v>16500</v>
      </c>
      <c r="AA54" s="49">
        <f t="shared" si="25"/>
        <v>0</v>
      </c>
      <c r="AB54" s="50"/>
      <c r="AC54" s="44">
        <f t="shared" si="26"/>
        <v>38700</v>
      </c>
      <c r="AD54" s="49">
        <f t="shared" si="27"/>
        <v>0</v>
      </c>
    </row>
    <row r="55" spans="1:30" ht="15" hidden="1" customHeight="1" outlineLevel="1" x14ac:dyDescent="0.2">
      <c r="A55" s="11"/>
      <c r="B55" s="42" t="s">
        <v>104</v>
      </c>
      <c r="C55" s="43"/>
      <c r="D55" s="44">
        <v>5200</v>
      </c>
      <c r="E55" s="44">
        <v>1800</v>
      </c>
      <c r="F55" s="44">
        <v>3700</v>
      </c>
      <c r="G55" s="44">
        <v>12900</v>
      </c>
      <c r="H55" s="44">
        <v>6800</v>
      </c>
      <c r="I55" s="44">
        <v>7600</v>
      </c>
      <c r="J55" s="44">
        <v>2300</v>
      </c>
      <c r="K55" s="44">
        <v>20800</v>
      </c>
      <c r="L55" s="44">
        <v>5400</v>
      </c>
      <c r="M55" s="44">
        <v>20100</v>
      </c>
      <c r="N55" s="44">
        <v>14200</v>
      </c>
      <c r="O55" s="44">
        <v>53300</v>
      </c>
      <c r="P55" s="46"/>
      <c r="Q55" s="44">
        <f t="shared" si="18"/>
        <v>10700</v>
      </c>
      <c r="R55" s="47">
        <f t="shared" si="19"/>
        <v>0</v>
      </c>
      <c r="S55" s="48"/>
      <c r="T55" s="44">
        <f t="shared" si="20"/>
        <v>27300</v>
      </c>
      <c r="U55" s="49">
        <f t="shared" si="21"/>
        <v>0</v>
      </c>
      <c r="V55" s="50"/>
      <c r="W55" s="44">
        <f t="shared" si="22"/>
        <v>28500</v>
      </c>
      <c r="X55" s="49">
        <f t="shared" si="23"/>
        <v>0</v>
      </c>
      <c r="Y55" s="51"/>
      <c r="Z55" s="44">
        <f t="shared" si="24"/>
        <v>87600</v>
      </c>
      <c r="AA55" s="49">
        <f t="shared" si="25"/>
        <v>0</v>
      </c>
      <c r="AB55" s="50"/>
      <c r="AC55" s="44">
        <f t="shared" si="26"/>
        <v>154100</v>
      </c>
      <c r="AD55" s="49">
        <f t="shared" si="27"/>
        <v>0</v>
      </c>
    </row>
    <row r="56" spans="1:30" ht="15" hidden="1" customHeight="1" outlineLevel="1" x14ac:dyDescent="0.2">
      <c r="A56" s="11"/>
      <c r="B56" s="42" t="s">
        <v>105</v>
      </c>
      <c r="C56" s="43"/>
      <c r="D56" s="44">
        <v>2700</v>
      </c>
      <c r="E56" s="44">
        <v>0</v>
      </c>
      <c r="F56" s="44">
        <v>16200</v>
      </c>
      <c r="G56" s="44">
        <v>1100</v>
      </c>
      <c r="H56" s="44">
        <v>8600</v>
      </c>
      <c r="I56" s="44">
        <v>13700</v>
      </c>
      <c r="J56" s="44">
        <v>7800</v>
      </c>
      <c r="K56" s="44">
        <v>7600</v>
      </c>
      <c r="L56" s="44">
        <v>15600</v>
      </c>
      <c r="M56" s="44">
        <v>3500</v>
      </c>
      <c r="N56" s="44">
        <v>0</v>
      </c>
      <c r="O56" s="44">
        <v>25400</v>
      </c>
      <c r="P56" s="46"/>
      <c r="Q56" s="44">
        <f t="shared" si="18"/>
        <v>18900</v>
      </c>
      <c r="R56" s="47">
        <f t="shared" si="19"/>
        <v>0</v>
      </c>
      <c r="S56" s="48"/>
      <c r="T56" s="44">
        <f t="shared" si="20"/>
        <v>23400</v>
      </c>
      <c r="U56" s="49">
        <f t="shared" si="21"/>
        <v>0</v>
      </c>
      <c r="V56" s="50"/>
      <c r="W56" s="44">
        <f t="shared" si="22"/>
        <v>31000</v>
      </c>
      <c r="X56" s="49">
        <f t="shared" si="23"/>
        <v>0</v>
      </c>
      <c r="Y56" s="51"/>
      <c r="Z56" s="44">
        <f t="shared" si="24"/>
        <v>28900</v>
      </c>
      <c r="AA56" s="49">
        <f t="shared" si="25"/>
        <v>0</v>
      </c>
      <c r="AB56" s="50"/>
      <c r="AC56" s="44">
        <f t="shared" si="26"/>
        <v>102200</v>
      </c>
      <c r="AD56" s="49">
        <f t="shared" si="27"/>
        <v>0</v>
      </c>
    </row>
    <row r="57" spans="1:30" ht="15" hidden="1" customHeight="1" outlineLevel="1" x14ac:dyDescent="0.2">
      <c r="A57" s="11"/>
      <c r="B57" s="42" t="s">
        <v>106</v>
      </c>
      <c r="C57" s="43"/>
      <c r="D57" s="44">
        <v>9800</v>
      </c>
      <c r="E57" s="44">
        <v>0</v>
      </c>
      <c r="F57" s="44">
        <v>7700</v>
      </c>
      <c r="G57" s="44">
        <v>10800</v>
      </c>
      <c r="H57" s="44">
        <v>11600</v>
      </c>
      <c r="I57" s="44">
        <v>3200</v>
      </c>
      <c r="J57" s="44">
        <v>9400</v>
      </c>
      <c r="K57" s="44">
        <v>19800</v>
      </c>
      <c r="L57" s="44">
        <v>12600</v>
      </c>
      <c r="M57" s="44">
        <v>16400</v>
      </c>
      <c r="N57" s="44">
        <v>14200</v>
      </c>
      <c r="O57" s="44">
        <v>21700</v>
      </c>
      <c r="P57" s="46"/>
      <c r="Q57" s="44">
        <f t="shared" si="18"/>
        <v>17500</v>
      </c>
      <c r="R57" s="47">
        <f t="shared" si="19"/>
        <v>0</v>
      </c>
      <c r="S57" s="48"/>
      <c r="T57" s="44">
        <f t="shared" si="20"/>
        <v>25600</v>
      </c>
      <c r="U57" s="49">
        <f t="shared" si="21"/>
        <v>0</v>
      </c>
      <c r="V57" s="50"/>
      <c r="W57" s="44">
        <f t="shared" si="22"/>
        <v>41800</v>
      </c>
      <c r="X57" s="49">
        <f t="shared" si="23"/>
        <v>8.9240265906932574</v>
      </c>
      <c r="Y57" s="51"/>
      <c r="Z57" s="44">
        <f t="shared" si="24"/>
        <v>52300</v>
      </c>
      <c r="AA57" s="49">
        <f t="shared" si="25"/>
        <v>0</v>
      </c>
      <c r="AB57" s="50"/>
      <c r="AC57" s="44">
        <f t="shared" si="26"/>
        <v>137200</v>
      </c>
      <c r="AD57" s="49">
        <f t="shared" si="27"/>
        <v>31.573599240265906</v>
      </c>
    </row>
    <row r="58" spans="1:30" ht="15" hidden="1" customHeight="1" outlineLevel="1" x14ac:dyDescent="0.2">
      <c r="A58" s="11"/>
      <c r="B58" s="42" t="s">
        <v>107</v>
      </c>
      <c r="C58" s="43"/>
      <c r="D58" s="44">
        <v>0</v>
      </c>
      <c r="E58" s="44">
        <v>0</v>
      </c>
      <c r="F58" s="44">
        <v>0</v>
      </c>
      <c r="G58" s="44">
        <v>0</v>
      </c>
      <c r="H58" s="44">
        <v>2800</v>
      </c>
      <c r="I58" s="44">
        <v>0</v>
      </c>
      <c r="J58" s="44">
        <v>0</v>
      </c>
      <c r="K58" s="44">
        <v>0</v>
      </c>
      <c r="L58" s="44">
        <v>700</v>
      </c>
      <c r="M58" s="44">
        <v>500</v>
      </c>
      <c r="N58" s="44">
        <v>5500</v>
      </c>
      <c r="O58" s="44">
        <v>0</v>
      </c>
      <c r="P58" s="46"/>
      <c r="Q58" s="44">
        <f t="shared" si="18"/>
        <v>0</v>
      </c>
      <c r="R58" s="47">
        <f t="shared" si="19"/>
        <v>0</v>
      </c>
      <c r="S58" s="48"/>
      <c r="T58" s="44">
        <f t="shared" si="20"/>
        <v>2800</v>
      </c>
      <c r="U58" s="49">
        <f t="shared" si="21"/>
        <v>0</v>
      </c>
      <c r="V58" s="50"/>
      <c r="W58" s="44">
        <f t="shared" si="22"/>
        <v>700</v>
      </c>
      <c r="X58" s="49">
        <f t="shared" si="23"/>
        <v>0</v>
      </c>
      <c r="Y58" s="51"/>
      <c r="Z58" s="44">
        <f t="shared" si="24"/>
        <v>6000</v>
      </c>
      <c r="AA58" s="49">
        <f t="shared" si="25"/>
        <v>0</v>
      </c>
      <c r="AB58" s="50"/>
      <c r="AC58" s="44">
        <f t="shared" si="26"/>
        <v>9500</v>
      </c>
      <c r="AD58" s="49">
        <f t="shared" si="27"/>
        <v>0</v>
      </c>
    </row>
    <row r="59" spans="1:30" ht="15" hidden="1" customHeight="1" outlineLevel="1" x14ac:dyDescent="0.2">
      <c r="A59" s="11"/>
      <c r="B59" s="42" t="s">
        <v>108</v>
      </c>
      <c r="C59" s="43"/>
      <c r="D59" s="44">
        <v>0</v>
      </c>
      <c r="E59" s="44">
        <v>0</v>
      </c>
      <c r="F59" s="44">
        <v>6900</v>
      </c>
      <c r="G59" s="44">
        <v>10400</v>
      </c>
      <c r="H59" s="44">
        <v>0</v>
      </c>
      <c r="I59" s="44">
        <v>0</v>
      </c>
      <c r="J59" s="44">
        <v>7000</v>
      </c>
      <c r="K59" s="44">
        <v>6600</v>
      </c>
      <c r="L59" s="44">
        <v>2100</v>
      </c>
      <c r="M59" s="44">
        <v>0</v>
      </c>
      <c r="N59" s="44">
        <v>0</v>
      </c>
      <c r="O59" s="44">
        <v>2800</v>
      </c>
      <c r="P59" s="46"/>
      <c r="Q59" s="44">
        <f t="shared" si="18"/>
        <v>6900</v>
      </c>
      <c r="R59" s="47">
        <f t="shared" si="19"/>
        <v>0</v>
      </c>
      <c r="S59" s="48"/>
      <c r="T59" s="44">
        <f t="shared" si="20"/>
        <v>10400</v>
      </c>
      <c r="U59" s="49">
        <f t="shared" si="21"/>
        <v>0</v>
      </c>
      <c r="V59" s="50"/>
      <c r="W59" s="44">
        <f t="shared" si="22"/>
        <v>15700</v>
      </c>
      <c r="X59" s="49">
        <f t="shared" si="23"/>
        <v>0</v>
      </c>
      <c r="Y59" s="51"/>
      <c r="Z59" s="44">
        <f t="shared" si="24"/>
        <v>2800</v>
      </c>
      <c r="AA59" s="49">
        <f t="shared" si="25"/>
        <v>0</v>
      </c>
      <c r="AB59" s="50"/>
      <c r="AC59" s="44">
        <f t="shared" si="26"/>
        <v>35800</v>
      </c>
      <c r="AD59" s="49">
        <f t="shared" si="27"/>
        <v>0</v>
      </c>
    </row>
    <row r="60" spans="1:30" ht="15" hidden="1" customHeight="1" outlineLevel="1" x14ac:dyDescent="0.2">
      <c r="A60" s="11"/>
      <c r="B60" s="42" t="s">
        <v>109</v>
      </c>
      <c r="C60" s="43"/>
      <c r="D60" s="44">
        <v>7400</v>
      </c>
      <c r="E60" s="44">
        <v>13300</v>
      </c>
      <c r="F60" s="44">
        <v>22400</v>
      </c>
      <c r="G60" s="44">
        <v>12800</v>
      </c>
      <c r="H60" s="44">
        <v>4400</v>
      </c>
      <c r="I60" s="44">
        <v>5700</v>
      </c>
      <c r="J60" s="44">
        <v>2400</v>
      </c>
      <c r="K60" s="44">
        <v>22000</v>
      </c>
      <c r="L60" s="44">
        <v>20800</v>
      </c>
      <c r="M60" s="44">
        <v>13200</v>
      </c>
      <c r="N60" s="44">
        <v>23700</v>
      </c>
      <c r="O60" s="44">
        <v>15400</v>
      </c>
      <c r="P60" s="46"/>
      <c r="Q60" s="44">
        <f t="shared" si="18"/>
        <v>43100</v>
      </c>
      <c r="R60" s="47">
        <f t="shared" si="19"/>
        <v>0</v>
      </c>
      <c r="S60" s="48"/>
      <c r="T60" s="44">
        <f t="shared" si="20"/>
        <v>22900</v>
      </c>
      <c r="U60" s="49">
        <f t="shared" si="21"/>
        <v>0</v>
      </c>
      <c r="V60" s="50"/>
      <c r="W60" s="44">
        <f t="shared" si="22"/>
        <v>45200</v>
      </c>
      <c r="X60" s="49">
        <f t="shared" si="23"/>
        <v>3.8105576841209023</v>
      </c>
      <c r="Y60" s="51"/>
      <c r="Z60" s="44">
        <f t="shared" si="24"/>
        <v>52300</v>
      </c>
      <c r="AA60" s="49">
        <f t="shared" si="25"/>
        <v>6.7792652089840848</v>
      </c>
      <c r="AB60" s="50"/>
      <c r="AC60" s="44">
        <f t="shared" si="26"/>
        <v>163500</v>
      </c>
      <c r="AD60" s="49">
        <f t="shared" si="27"/>
        <v>9.1433091382840121</v>
      </c>
    </row>
    <row r="61" spans="1:30" ht="15" hidden="1" customHeight="1" outlineLevel="1" x14ac:dyDescent="0.2">
      <c r="A61" s="11"/>
      <c r="B61" s="42" t="s">
        <v>110</v>
      </c>
      <c r="C61" s="43"/>
      <c r="D61" s="44">
        <v>7600</v>
      </c>
      <c r="E61" s="44">
        <v>6000</v>
      </c>
      <c r="F61" s="44">
        <v>10700</v>
      </c>
      <c r="G61" s="44">
        <v>10800</v>
      </c>
      <c r="H61" s="44">
        <v>28200</v>
      </c>
      <c r="I61" s="44">
        <v>9100</v>
      </c>
      <c r="J61" s="44">
        <v>0</v>
      </c>
      <c r="K61" s="44">
        <v>8200</v>
      </c>
      <c r="L61" s="44">
        <v>5500</v>
      </c>
      <c r="M61" s="44">
        <v>14200</v>
      </c>
      <c r="N61" s="44">
        <v>19500</v>
      </c>
      <c r="O61" s="44">
        <v>9000</v>
      </c>
      <c r="P61" s="46"/>
      <c r="Q61" s="44">
        <f t="shared" si="18"/>
        <v>24300</v>
      </c>
      <c r="R61" s="47">
        <f t="shared" si="19"/>
        <v>0</v>
      </c>
      <c r="S61" s="48"/>
      <c r="T61" s="44">
        <f t="shared" si="20"/>
        <v>48100</v>
      </c>
      <c r="U61" s="49">
        <f t="shared" si="21"/>
        <v>0</v>
      </c>
      <c r="V61" s="50"/>
      <c r="W61" s="44">
        <f t="shared" si="22"/>
        <v>13700</v>
      </c>
      <c r="X61" s="49">
        <f t="shared" si="23"/>
        <v>0</v>
      </c>
      <c r="Y61" s="51"/>
      <c r="Z61" s="44">
        <f t="shared" si="24"/>
        <v>42700</v>
      </c>
      <c r="AA61" s="49">
        <f t="shared" si="25"/>
        <v>0</v>
      </c>
      <c r="AB61" s="50"/>
      <c r="AC61" s="44">
        <f t="shared" si="26"/>
        <v>128800</v>
      </c>
      <c r="AD61" s="49">
        <f t="shared" si="27"/>
        <v>0</v>
      </c>
    </row>
    <row r="62" spans="1:30" ht="15" hidden="1" customHeight="1" outlineLevel="1" x14ac:dyDescent="0.2">
      <c r="A62" s="11"/>
      <c r="B62" s="42" t="s">
        <v>111</v>
      </c>
      <c r="C62" s="43"/>
      <c r="D62" s="44">
        <v>4700</v>
      </c>
      <c r="E62" s="44">
        <v>0</v>
      </c>
      <c r="F62" s="44">
        <v>3600</v>
      </c>
      <c r="G62" s="44">
        <v>8500</v>
      </c>
      <c r="H62" s="44">
        <v>9900</v>
      </c>
      <c r="I62" s="44">
        <v>700</v>
      </c>
      <c r="J62" s="44">
        <v>5300</v>
      </c>
      <c r="K62" s="44">
        <v>0</v>
      </c>
      <c r="L62" s="44">
        <v>4300</v>
      </c>
      <c r="M62" s="44">
        <v>1900</v>
      </c>
      <c r="N62" s="44">
        <v>2600</v>
      </c>
      <c r="O62" s="44">
        <v>3100</v>
      </c>
      <c r="P62" s="46"/>
      <c r="Q62" s="44">
        <f t="shared" si="18"/>
        <v>8300</v>
      </c>
      <c r="R62" s="47">
        <f t="shared" si="19"/>
        <v>0</v>
      </c>
      <c r="S62" s="48"/>
      <c r="T62" s="44">
        <f t="shared" si="20"/>
        <v>19100</v>
      </c>
      <c r="U62" s="49">
        <f t="shared" si="21"/>
        <v>0</v>
      </c>
      <c r="V62" s="50"/>
      <c r="W62" s="44">
        <f t="shared" si="22"/>
        <v>9600</v>
      </c>
      <c r="X62" s="49">
        <f t="shared" si="23"/>
        <v>0.12874779541446202</v>
      </c>
      <c r="Y62" s="51"/>
      <c r="Z62" s="44">
        <f t="shared" si="24"/>
        <v>7600</v>
      </c>
      <c r="AA62" s="49">
        <f t="shared" si="25"/>
        <v>0</v>
      </c>
      <c r="AB62" s="50"/>
      <c r="AC62" s="44">
        <f t="shared" si="26"/>
        <v>44600</v>
      </c>
      <c r="AD62" s="49">
        <f t="shared" si="27"/>
        <v>4.2439741328630216</v>
      </c>
    </row>
    <row r="63" spans="1:30" ht="15" hidden="1" customHeight="1" outlineLevel="1" x14ac:dyDescent="0.2">
      <c r="A63" s="11"/>
      <c r="B63" s="42" t="s">
        <v>112</v>
      </c>
      <c r="C63" s="43"/>
      <c r="D63" s="44">
        <v>100</v>
      </c>
      <c r="E63" s="44">
        <v>25200</v>
      </c>
      <c r="F63" s="44">
        <v>38300</v>
      </c>
      <c r="G63" s="44">
        <v>10800</v>
      </c>
      <c r="H63" s="44">
        <v>2600</v>
      </c>
      <c r="I63" s="44">
        <v>16400</v>
      </c>
      <c r="J63" s="44">
        <v>0</v>
      </c>
      <c r="K63" s="44">
        <v>0</v>
      </c>
      <c r="L63" s="44">
        <v>31900</v>
      </c>
      <c r="M63" s="44">
        <v>23400</v>
      </c>
      <c r="N63" s="44">
        <v>15200</v>
      </c>
      <c r="O63" s="44">
        <v>35100</v>
      </c>
      <c r="P63" s="46"/>
      <c r="Q63" s="44">
        <f t="shared" si="18"/>
        <v>63600</v>
      </c>
      <c r="R63" s="47">
        <f t="shared" si="19"/>
        <v>0</v>
      </c>
      <c r="S63" s="48"/>
      <c r="T63" s="44">
        <f t="shared" si="20"/>
        <v>29800</v>
      </c>
      <c r="U63" s="49">
        <f t="shared" si="21"/>
        <v>0</v>
      </c>
      <c r="V63" s="50"/>
      <c r="W63" s="44">
        <f t="shared" si="22"/>
        <v>31900</v>
      </c>
      <c r="X63" s="49">
        <f t="shared" si="23"/>
        <v>11.704101951413779</v>
      </c>
      <c r="Y63" s="51"/>
      <c r="Z63" s="44">
        <f t="shared" si="24"/>
        <v>73700</v>
      </c>
      <c r="AA63" s="49">
        <f t="shared" si="25"/>
        <v>0</v>
      </c>
      <c r="AB63" s="50"/>
      <c r="AC63" s="44">
        <f t="shared" si="26"/>
        <v>199000</v>
      </c>
      <c r="AD63" s="49">
        <f t="shared" si="27"/>
        <v>78.251294305057741</v>
      </c>
    </row>
    <row r="64" spans="1:30" ht="15" hidden="1" customHeight="1" outlineLevel="1" x14ac:dyDescent="0.2">
      <c r="A64" s="11"/>
      <c r="B64" s="42" t="s">
        <v>113</v>
      </c>
      <c r="C64" s="43"/>
      <c r="D64" s="44">
        <v>11400</v>
      </c>
      <c r="E64" s="44">
        <v>37700</v>
      </c>
      <c r="F64" s="44">
        <v>11100</v>
      </c>
      <c r="G64" s="44">
        <v>3000</v>
      </c>
      <c r="H64" s="44">
        <v>18500</v>
      </c>
      <c r="I64" s="44">
        <v>35300</v>
      </c>
      <c r="J64" s="44">
        <v>16200</v>
      </c>
      <c r="K64" s="44">
        <v>2400</v>
      </c>
      <c r="L64" s="44">
        <v>33700</v>
      </c>
      <c r="M64" s="44">
        <v>4700</v>
      </c>
      <c r="N64" s="44">
        <v>21500</v>
      </c>
      <c r="O64" s="44">
        <v>14100</v>
      </c>
      <c r="P64" s="46"/>
      <c r="Q64" s="44">
        <f t="shared" si="18"/>
        <v>60200</v>
      </c>
      <c r="R64" s="47">
        <f t="shared" si="19"/>
        <v>0</v>
      </c>
      <c r="S64" s="48"/>
      <c r="T64" s="44">
        <f t="shared" si="20"/>
        <v>56800</v>
      </c>
      <c r="U64" s="49">
        <f t="shared" si="21"/>
        <v>5.6784244562022339</v>
      </c>
      <c r="V64" s="50"/>
      <c r="W64" s="44">
        <f t="shared" si="22"/>
        <v>52300</v>
      </c>
      <c r="X64" s="49">
        <f t="shared" si="23"/>
        <v>0</v>
      </c>
      <c r="Y64" s="51"/>
      <c r="Z64" s="44">
        <f t="shared" si="24"/>
        <v>40300</v>
      </c>
      <c r="AA64" s="49">
        <f t="shared" si="25"/>
        <v>0</v>
      </c>
      <c r="AB64" s="50"/>
      <c r="AC64" s="44">
        <f t="shared" si="26"/>
        <v>209600</v>
      </c>
      <c r="AD64" s="49">
        <f t="shared" si="27"/>
        <v>23.64432686654909</v>
      </c>
    </row>
    <row r="65" spans="1:30" ht="15" hidden="1" customHeight="1" outlineLevel="1" x14ac:dyDescent="0.2">
      <c r="A65" s="11"/>
      <c r="B65" s="42" t="s">
        <v>114</v>
      </c>
      <c r="C65" s="43"/>
      <c r="D65" s="44">
        <v>6600</v>
      </c>
      <c r="E65" s="44">
        <v>0</v>
      </c>
      <c r="F65" s="44">
        <v>0</v>
      </c>
      <c r="G65" s="44">
        <v>9200</v>
      </c>
      <c r="H65" s="44">
        <v>13800</v>
      </c>
      <c r="I65" s="44">
        <v>300</v>
      </c>
      <c r="J65" s="44">
        <v>5200</v>
      </c>
      <c r="K65" s="44">
        <v>5100</v>
      </c>
      <c r="L65" s="44">
        <v>13800</v>
      </c>
      <c r="M65" s="44">
        <v>0</v>
      </c>
      <c r="N65" s="44">
        <v>11800</v>
      </c>
      <c r="O65" s="44">
        <v>0</v>
      </c>
      <c r="P65" s="46"/>
      <c r="Q65" s="44">
        <f t="shared" si="18"/>
        <v>6600</v>
      </c>
      <c r="R65" s="47">
        <f t="shared" si="19"/>
        <v>0</v>
      </c>
      <c r="S65" s="48"/>
      <c r="T65" s="44">
        <f t="shared" si="20"/>
        <v>23300</v>
      </c>
      <c r="U65" s="49">
        <f t="shared" si="21"/>
        <v>0</v>
      </c>
      <c r="V65" s="50"/>
      <c r="W65" s="44">
        <f t="shared" si="22"/>
        <v>24100</v>
      </c>
      <c r="X65" s="49">
        <f t="shared" si="23"/>
        <v>0</v>
      </c>
      <c r="Y65" s="51"/>
      <c r="Z65" s="44">
        <f t="shared" si="24"/>
        <v>11800</v>
      </c>
      <c r="AA65" s="49">
        <f t="shared" si="25"/>
        <v>0</v>
      </c>
      <c r="AB65" s="50"/>
      <c r="AC65" s="44">
        <f t="shared" si="26"/>
        <v>65800</v>
      </c>
      <c r="AD65" s="49">
        <f t="shared" si="27"/>
        <v>0</v>
      </c>
    </row>
    <row r="66" spans="1:30" ht="15" hidden="1" customHeight="1" outlineLevel="1" x14ac:dyDescent="0.2">
      <c r="A66" s="11"/>
      <c r="B66" s="42" t="s">
        <v>115</v>
      </c>
      <c r="C66" s="43"/>
      <c r="D66" s="44">
        <v>12200</v>
      </c>
      <c r="E66" s="44">
        <v>8200</v>
      </c>
      <c r="F66" s="44">
        <v>31500</v>
      </c>
      <c r="G66" s="44">
        <v>1900</v>
      </c>
      <c r="H66" s="44">
        <v>8000</v>
      </c>
      <c r="I66" s="44">
        <v>26200</v>
      </c>
      <c r="J66" s="44">
        <v>7700</v>
      </c>
      <c r="K66" s="44">
        <v>11600</v>
      </c>
      <c r="L66" s="44">
        <v>15500</v>
      </c>
      <c r="M66" s="44">
        <v>2400</v>
      </c>
      <c r="N66" s="44">
        <v>0</v>
      </c>
      <c r="O66" s="44">
        <v>24600</v>
      </c>
      <c r="P66" s="46"/>
      <c r="Q66" s="44">
        <f t="shared" si="18"/>
        <v>51900</v>
      </c>
      <c r="R66" s="47">
        <f t="shared" si="19"/>
        <v>0</v>
      </c>
      <c r="S66" s="48"/>
      <c r="T66" s="44">
        <f t="shared" si="20"/>
        <v>36100</v>
      </c>
      <c r="U66" s="49">
        <f t="shared" si="21"/>
        <v>13.8559670781893</v>
      </c>
      <c r="V66" s="50"/>
      <c r="W66" s="44">
        <f t="shared" si="22"/>
        <v>34800</v>
      </c>
      <c r="X66" s="49">
        <f t="shared" si="23"/>
        <v>6.8114478114478114</v>
      </c>
      <c r="Y66" s="51"/>
      <c r="Z66" s="44">
        <f t="shared" si="24"/>
        <v>27000</v>
      </c>
      <c r="AA66" s="49">
        <f t="shared" si="25"/>
        <v>0</v>
      </c>
      <c r="AB66" s="50"/>
      <c r="AC66" s="44">
        <f t="shared" si="26"/>
        <v>149800</v>
      </c>
      <c r="AD66" s="49">
        <f t="shared" si="27"/>
        <v>20.757443718228032</v>
      </c>
    </row>
    <row r="67" spans="1:30" ht="15" hidden="1" customHeight="1" outlineLevel="1" x14ac:dyDescent="0.2">
      <c r="A67" s="11"/>
      <c r="B67" s="42" t="s">
        <v>116</v>
      </c>
      <c r="C67" s="43"/>
      <c r="D67" s="44">
        <v>6700</v>
      </c>
      <c r="E67" s="44">
        <v>12100</v>
      </c>
      <c r="F67" s="44">
        <v>8900</v>
      </c>
      <c r="G67" s="44">
        <v>0</v>
      </c>
      <c r="H67" s="44">
        <v>14300</v>
      </c>
      <c r="I67" s="44">
        <v>17600</v>
      </c>
      <c r="J67" s="44">
        <v>9300</v>
      </c>
      <c r="K67" s="44">
        <v>19600</v>
      </c>
      <c r="L67" s="44">
        <v>10600</v>
      </c>
      <c r="M67" s="44">
        <v>2900</v>
      </c>
      <c r="N67" s="44">
        <v>0</v>
      </c>
      <c r="O67" s="44">
        <v>15800</v>
      </c>
      <c r="P67" s="46"/>
      <c r="Q67" s="44">
        <f t="shared" si="18"/>
        <v>27700</v>
      </c>
      <c r="R67" s="47">
        <f t="shared" si="19"/>
        <v>0</v>
      </c>
      <c r="S67" s="48"/>
      <c r="T67" s="44">
        <f t="shared" si="20"/>
        <v>31900</v>
      </c>
      <c r="U67" s="49">
        <f t="shared" si="21"/>
        <v>0</v>
      </c>
      <c r="V67" s="50"/>
      <c r="W67" s="44">
        <f t="shared" si="22"/>
        <v>39500</v>
      </c>
      <c r="X67" s="49">
        <f t="shared" si="23"/>
        <v>7.5553389646956894</v>
      </c>
      <c r="Y67" s="51"/>
      <c r="Z67" s="44">
        <f t="shared" si="24"/>
        <v>18700</v>
      </c>
      <c r="AA67" s="49">
        <f t="shared" si="25"/>
        <v>0</v>
      </c>
      <c r="AB67" s="50"/>
      <c r="AC67" s="44">
        <f t="shared" si="26"/>
        <v>117800</v>
      </c>
      <c r="AD67" s="49">
        <f t="shared" si="27"/>
        <v>24.514403292181068</v>
      </c>
    </row>
    <row r="68" spans="1:30" s="21" customFormat="1" ht="15" hidden="1" customHeight="1" outlineLevel="1" x14ac:dyDescent="0.2">
      <c r="A68" s="53"/>
      <c r="B68" s="42" t="s">
        <v>117</v>
      </c>
      <c r="C68" s="55"/>
      <c r="D68" s="44">
        <v>4100</v>
      </c>
      <c r="E68" s="44">
        <v>0</v>
      </c>
      <c r="F68" s="44">
        <v>8600</v>
      </c>
      <c r="G68" s="44">
        <v>9100</v>
      </c>
      <c r="H68" s="44">
        <v>16600</v>
      </c>
      <c r="I68" s="44">
        <v>0</v>
      </c>
      <c r="J68" s="44">
        <v>2100</v>
      </c>
      <c r="K68" s="44">
        <v>1600</v>
      </c>
      <c r="L68" s="44">
        <v>10300</v>
      </c>
      <c r="M68" s="44">
        <v>16100</v>
      </c>
      <c r="N68" s="44">
        <v>0</v>
      </c>
      <c r="O68" s="44">
        <v>8900</v>
      </c>
      <c r="P68" s="58"/>
      <c r="Q68" s="44">
        <f t="shared" si="18"/>
        <v>12700</v>
      </c>
      <c r="R68" s="47">
        <f t="shared" si="19"/>
        <v>0</v>
      </c>
      <c r="S68" s="48"/>
      <c r="T68" s="44">
        <f t="shared" si="20"/>
        <v>25700</v>
      </c>
      <c r="U68" s="49">
        <f t="shared" si="21"/>
        <v>0</v>
      </c>
      <c r="V68" s="50"/>
      <c r="W68" s="44">
        <f t="shared" si="22"/>
        <v>14000</v>
      </c>
      <c r="X68" s="49">
        <f t="shared" si="23"/>
        <v>0</v>
      </c>
      <c r="Y68" s="51"/>
      <c r="Z68" s="44">
        <f t="shared" si="24"/>
        <v>25000</v>
      </c>
      <c r="AA68" s="49">
        <f t="shared" si="25"/>
        <v>0</v>
      </c>
      <c r="AB68" s="50"/>
      <c r="AC68" s="44">
        <f t="shared" si="26"/>
        <v>77400</v>
      </c>
      <c r="AD68" s="49">
        <f t="shared" si="27"/>
        <v>0</v>
      </c>
    </row>
    <row r="69" spans="1:30" s="21" customFormat="1" ht="15" hidden="1" customHeight="1" outlineLevel="1" x14ac:dyDescent="0.2">
      <c r="A69" s="53"/>
      <c r="B69" s="42" t="s">
        <v>118</v>
      </c>
      <c r="C69" s="55"/>
      <c r="D69" s="44">
        <v>0</v>
      </c>
      <c r="E69" s="44">
        <v>0</v>
      </c>
      <c r="F69" s="44">
        <v>0</v>
      </c>
      <c r="G69" s="44">
        <v>13600</v>
      </c>
      <c r="H69" s="44">
        <v>7000</v>
      </c>
      <c r="I69" s="44">
        <v>7800</v>
      </c>
      <c r="J69" s="44">
        <v>5600</v>
      </c>
      <c r="K69" s="44">
        <v>6600</v>
      </c>
      <c r="L69" s="44">
        <v>0</v>
      </c>
      <c r="M69" s="44">
        <v>0</v>
      </c>
      <c r="N69" s="44">
        <v>4200</v>
      </c>
      <c r="O69" s="44">
        <v>1300</v>
      </c>
      <c r="P69" s="58"/>
      <c r="Q69" s="44">
        <f t="shared" si="18"/>
        <v>0</v>
      </c>
      <c r="R69" s="47">
        <f t="shared" si="19"/>
        <v>0</v>
      </c>
      <c r="S69" s="48"/>
      <c r="T69" s="44">
        <f t="shared" si="20"/>
        <v>28400</v>
      </c>
      <c r="U69" s="49">
        <f t="shared" si="21"/>
        <v>0</v>
      </c>
      <c r="V69" s="50"/>
      <c r="W69" s="44">
        <f t="shared" si="22"/>
        <v>12200</v>
      </c>
      <c r="X69" s="49">
        <f t="shared" si="23"/>
        <v>0</v>
      </c>
      <c r="Y69" s="51"/>
      <c r="Z69" s="44">
        <f t="shared" si="24"/>
        <v>5500</v>
      </c>
      <c r="AA69" s="49">
        <f t="shared" si="25"/>
        <v>0</v>
      </c>
      <c r="AB69" s="50"/>
      <c r="AC69" s="44">
        <f t="shared" si="26"/>
        <v>46100</v>
      </c>
      <c r="AD69" s="49">
        <f t="shared" si="27"/>
        <v>0</v>
      </c>
    </row>
    <row r="70" spans="1:30" ht="15" hidden="1" customHeight="1" outlineLevel="1" x14ac:dyDescent="0.2">
      <c r="A70" s="11"/>
      <c r="B70" s="42" t="s">
        <v>119</v>
      </c>
      <c r="C70" s="43"/>
      <c r="D70" s="44">
        <v>0</v>
      </c>
      <c r="E70" s="44">
        <v>0</v>
      </c>
      <c r="F70" s="44">
        <v>20900</v>
      </c>
      <c r="G70" s="44">
        <v>10300</v>
      </c>
      <c r="H70" s="44">
        <v>6100</v>
      </c>
      <c r="I70" s="44">
        <v>16900</v>
      </c>
      <c r="J70" s="44">
        <v>9900</v>
      </c>
      <c r="K70" s="44">
        <v>15500</v>
      </c>
      <c r="L70" s="44">
        <v>5700</v>
      </c>
      <c r="M70" s="44">
        <v>28000</v>
      </c>
      <c r="N70" s="44">
        <v>4400</v>
      </c>
      <c r="O70" s="44">
        <v>10800</v>
      </c>
      <c r="P70" s="46"/>
      <c r="Q70" s="44">
        <f t="shared" si="18"/>
        <v>20900</v>
      </c>
      <c r="R70" s="47">
        <f t="shared" si="19"/>
        <v>0</v>
      </c>
      <c r="S70" s="48"/>
      <c r="T70" s="44">
        <f t="shared" si="20"/>
        <v>33300</v>
      </c>
      <c r="U70" s="49">
        <f t="shared" si="21"/>
        <v>0</v>
      </c>
      <c r="V70" s="50"/>
      <c r="W70" s="44">
        <f t="shared" si="22"/>
        <v>31100</v>
      </c>
      <c r="X70" s="49">
        <f t="shared" si="23"/>
        <v>0</v>
      </c>
      <c r="Y70" s="51"/>
      <c r="Z70" s="44">
        <f t="shared" si="24"/>
        <v>43200</v>
      </c>
      <c r="AA70" s="49">
        <f t="shared" si="25"/>
        <v>0</v>
      </c>
      <c r="AB70" s="50"/>
      <c r="AC70" s="44">
        <f t="shared" si="26"/>
        <v>128500</v>
      </c>
      <c r="AD70" s="49">
        <f t="shared" si="27"/>
        <v>0</v>
      </c>
    </row>
    <row r="71" spans="1:30" s="21" customFormat="1" ht="15" hidden="1" customHeight="1" outlineLevel="1" x14ac:dyDescent="0.2">
      <c r="A71" s="53"/>
      <c r="B71" s="42" t="s">
        <v>120</v>
      </c>
      <c r="C71" s="55"/>
      <c r="D71" s="44">
        <v>9600</v>
      </c>
      <c r="E71" s="44">
        <v>0</v>
      </c>
      <c r="F71" s="44">
        <v>16800</v>
      </c>
      <c r="G71" s="44">
        <v>6400</v>
      </c>
      <c r="H71" s="44">
        <v>2800</v>
      </c>
      <c r="I71" s="44">
        <v>20400</v>
      </c>
      <c r="J71" s="44">
        <v>5900</v>
      </c>
      <c r="K71" s="44">
        <v>24400</v>
      </c>
      <c r="L71" s="44">
        <v>1200</v>
      </c>
      <c r="M71" s="44">
        <v>13800</v>
      </c>
      <c r="N71" s="44">
        <v>11000</v>
      </c>
      <c r="O71" s="44">
        <v>0</v>
      </c>
      <c r="P71" s="58"/>
      <c r="Q71" s="44">
        <f t="shared" si="18"/>
        <v>26400</v>
      </c>
      <c r="R71" s="47">
        <f t="shared" si="19"/>
        <v>0</v>
      </c>
      <c r="S71" s="48"/>
      <c r="T71" s="44">
        <f t="shared" si="20"/>
        <v>29600</v>
      </c>
      <c r="U71" s="49">
        <f t="shared" si="21"/>
        <v>0</v>
      </c>
      <c r="V71" s="50"/>
      <c r="W71" s="44">
        <f t="shared" si="22"/>
        <v>31500</v>
      </c>
      <c r="X71" s="49">
        <f t="shared" si="23"/>
        <v>0</v>
      </c>
      <c r="Y71" s="51"/>
      <c r="Z71" s="44">
        <f t="shared" si="24"/>
        <v>24800</v>
      </c>
      <c r="AA71" s="49">
        <f t="shared" si="25"/>
        <v>0</v>
      </c>
      <c r="AB71" s="50"/>
      <c r="AC71" s="44">
        <f t="shared" si="26"/>
        <v>112300</v>
      </c>
      <c r="AD71" s="49">
        <f t="shared" si="27"/>
        <v>0</v>
      </c>
    </row>
    <row r="72" spans="1:30" s="21" customFormat="1" ht="15" hidden="1" customHeight="1" outlineLevel="1" thickBot="1" x14ac:dyDescent="0.25">
      <c r="A72" s="53"/>
      <c r="B72" s="42" t="s">
        <v>121</v>
      </c>
      <c r="C72" s="55"/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58"/>
      <c r="Q72" s="44">
        <f t="shared" si="18"/>
        <v>0</v>
      </c>
      <c r="R72" s="82" t="s">
        <v>122</v>
      </c>
      <c r="S72" s="60"/>
      <c r="T72" s="44">
        <f t="shared" si="20"/>
        <v>0</v>
      </c>
      <c r="U72" s="82" t="s">
        <v>122</v>
      </c>
      <c r="V72" s="50"/>
      <c r="W72" s="44">
        <f t="shared" si="22"/>
        <v>0</v>
      </c>
      <c r="X72" s="82" t="s">
        <v>122</v>
      </c>
      <c r="Y72" s="51"/>
      <c r="Z72" s="45">
        <f t="shared" si="24"/>
        <v>0</v>
      </c>
      <c r="AA72" s="82" t="s">
        <v>122</v>
      </c>
      <c r="AB72" s="43"/>
      <c r="AC72" s="45">
        <f t="shared" si="26"/>
        <v>0</v>
      </c>
      <c r="AD72" s="82" t="s">
        <v>122</v>
      </c>
    </row>
    <row r="73" spans="1:30" ht="15" hidden="1" customHeight="1" outlineLevel="1" x14ac:dyDescent="0.2">
      <c r="B73" s="69" t="s">
        <v>78</v>
      </c>
      <c r="C73" s="43"/>
      <c r="D73" s="70">
        <f t="shared" ref="D73:O73" si="28">SUM(D42:D72)</f>
        <v>140200</v>
      </c>
      <c r="E73" s="70">
        <f t="shared" si="28"/>
        <v>159000</v>
      </c>
      <c r="F73" s="70">
        <f t="shared" si="28"/>
        <v>333700</v>
      </c>
      <c r="G73" s="70">
        <f t="shared" si="28"/>
        <v>259500</v>
      </c>
      <c r="H73" s="70">
        <f t="shared" si="28"/>
        <v>242900</v>
      </c>
      <c r="I73" s="70">
        <f t="shared" si="28"/>
        <v>356300</v>
      </c>
      <c r="J73" s="70">
        <f t="shared" si="28"/>
        <v>200700</v>
      </c>
      <c r="K73" s="70">
        <f t="shared" si="28"/>
        <v>250000</v>
      </c>
      <c r="L73" s="70">
        <f t="shared" si="28"/>
        <v>325800</v>
      </c>
      <c r="M73" s="70">
        <f t="shared" si="28"/>
        <v>264800</v>
      </c>
      <c r="N73" s="70">
        <f t="shared" si="28"/>
        <v>266100</v>
      </c>
      <c r="O73" s="70">
        <f t="shared" si="28"/>
        <v>375400</v>
      </c>
      <c r="P73" s="72"/>
      <c r="Q73" s="70">
        <f>SUM(Q42:Q72)</f>
        <v>632900</v>
      </c>
      <c r="R73" s="73">
        <f>IFERROR(Q73/Q108-1,0)</f>
        <v>0</v>
      </c>
      <c r="S73" s="74"/>
      <c r="T73" s="70">
        <f>SUM(T42:T72)</f>
        <v>858700</v>
      </c>
      <c r="U73" s="75">
        <f>IFERROR(T73/T108-1,0)</f>
        <v>51.481359247035812</v>
      </c>
      <c r="V73" s="50"/>
      <c r="W73" s="70">
        <f>SUM(W42:W72)</f>
        <v>776500</v>
      </c>
      <c r="X73" s="75">
        <f>IFERROR(W73/W108-1,0)</f>
        <v>15.111629837120034</v>
      </c>
      <c r="Y73" s="76"/>
      <c r="Z73" s="70">
        <f>SUM(Z42:Z72)</f>
        <v>906300</v>
      </c>
      <c r="AA73" s="75">
        <f>IFERROR(Z73/Z108-1,0)</f>
        <v>105.56084656084656</v>
      </c>
      <c r="AB73" s="50"/>
      <c r="AC73" s="70">
        <f>SUM(AC42:AC72)</f>
        <v>3174400</v>
      </c>
      <c r="AD73" s="75">
        <f>IFERROR(AC73/AC108-1,0)</f>
        <v>42.448030439900357</v>
      </c>
    </row>
    <row r="74" spans="1:30" ht="24.95" customHeight="1" collapsed="1" x14ac:dyDescent="0.2"/>
    <row r="75" spans="1:30" ht="15" customHeight="1" x14ac:dyDescent="0.2">
      <c r="A75" s="31">
        <v>2020</v>
      </c>
      <c r="B75" s="34" t="s">
        <v>11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37" t="s">
        <v>84</v>
      </c>
      <c r="R75" s="37"/>
      <c r="S75" s="36"/>
      <c r="T75" s="37" t="s">
        <v>85</v>
      </c>
      <c r="U75" s="37"/>
      <c r="W75" s="37" t="s">
        <v>86</v>
      </c>
      <c r="X75" s="37"/>
      <c r="Y75" s="36"/>
      <c r="Z75" s="37" t="s">
        <v>87</v>
      </c>
      <c r="AA75" s="37"/>
      <c r="AC75" s="37" t="s">
        <v>88</v>
      </c>
      <c r="AD75" s="37"/>
    </row>
    <row r="76" spans="1:30" ht="15" hidden="1" customHeight="1" outlineLevel="1" x14ac:dyDescent="0.2">
      <c r="B76" s="38" t="s">
        <v>90</v>
      </c>
      <c r="D76" s="39">
        <v>43831</v>
      </c>
      <c r="E76" s="39">
        <f>EOMONTH(D76,0)+1</f>
        <v>43862</v>
      </c>
      <c r="F76" s="39">
        <f t="shared" ref="F76:O76" si="29">EOMONTH(E76,0)+1</f>
        <v>43891</v>
      </c>
      <c r="G76" s="39">
        <f t="shared" si="29"/>
        <v>43922</v>
      </c>
      <c r="H76" s="39">
        <f t="shared" si="29"/>
        <v>43952</v>
      </c>
      <c r="I76" s="39">
        <f t="shared" si="29"/>
        <v>43983</v>
      </c>
      <c r="J76" s="39">
        <f t="shared" si="29"/>
        <v>44013</v>
      </c>
      <c r="K76" s="39">
        <f t="shared" si="29"/>
        <v>44044</v>
      </c>
      <c r="L76" s="39">
        <f t="shared" si="29"/>
        <v>44075</v>
      </c>
      <c r="M76" s="39">
        <f t="shared" si="29"/>
        <v>44105</v>
      </c>
      <c r="N76" s="39">
        <f t="shared" si="29"/>
        <v>44136</v>
      </c>
      <c r="O76" s="39">
        <f t="shared" si="29"/>
        <v>44166</v>
      </c>
      <c r="P76" s="40"/>
      <c r="Q76" s="39" t="s">
        <v>53</v>
      </c>
      <c r="R76" s="39" t="s">
        <v>76</v>
      </c>
      <c r="S76" s="41"/>
      <c r="T76" s="39" t="s">
        <v>53</v>
      </c>
      <c r="U76" s="39" t="s">
        <v>76</v>
      </c>
      <c r="W76" s="39" t="s">
        <v>53</v>
      </c>
      <c r="X76" s="39" t="s">
        <v>76</v>
      </c>
      <c r="Y76" s="41"/>
      <c r="Z76" s="39" t="s">
        <v>53</v>
      </c>
      <c r="AA76" s="39" t="s">
        <v>76</v>
      </c>
      <c r="AC76" s="39" t="s">
        <v>53</v>
      </c>
      <c r="AD76" s="39" t="s">
        <v>76</v>
      </c>
    </row>
    <row r="77" spans="1:30" ht="15" hidden="1" customHeight="1" outlineLevel="1" x14ac:dyDescent="0.2">
      <c r="A77" s="11"/>
      <c r="B77" s="42" t="s">
        <v>91</v>
      </c>
      <c r="C77" s="43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1053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6"/>
      <c r="Q77" s="44">
        <f>SUM(D77:F77)</f>
        <v>0</v>
      </c>
      <c r="R77" s="47">
        <f>IFERROR(Q77/Q112-1,0)</f>
        <v>0</v>
      </c>
      <c r="S77" s="48"/>
      <c r="T77" s="44">
        <f>SUM(G77:I77)</f>
        <v>0</v>
      </c>
      <c r="U77" s="49">
        <f>IFERROR(T77/T112-1,0)</f>
        <v>0</v>
      </c>
      <c r="V77" s="50"/>
      <c r="W77" s="44">
        <f>SUM(J77:L77)</f>
        <v>1053</v>
      </c>
      <c r="X77" s="49">
        <f>IFERROR(W77/W112-1,0)</f>
        <v>0</v>
      </c>
      <c r="Y77" s="51"/>
      <c r="Z77" s="44">
        <f>SUM(M77:O77)</f>
        <v>0</v>
      </c>
      <c r="AA77" s="49">
        <f>IFERROR(Z77/Z112-1,0)</f>
        <v>0</v>
      </c>
      <c r="AB77" s="50"/>
      <c r="AC77" s="44">
        <f>Q77+T77+W77+Z77</f>
        <v>1053</v>
      </c>
      <c r="AD77" s="49">
        <f>IFERROR(AC77/AC112-1,0)</f>
        <v>0</v>
      </c>
    </row>
    <row r="78" spans="1:30" ht="15" hidden="1" customHeight="1" outlineLevel="1" x14ac:dyDescent="0.2">
      <c r="A78" s="11"/>
      <c r="B78" s="42" t="s">
        <v>92</v>
      </c>
      <c r="C78" s="43"/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1782</v>
      </c>
      <c r="O78" s="44">
        <v>0</v>
      </c>
      <c r="P78" s="46"/>
      <c r="Q78" s="44">
        <f t="shared" ref="Q78:Q107" si="30">SUM(D78:F78)</f>
        <v>0</v>
      </c>
      <c r="R78" s="47">
        <f t="shared" ref="R78:R106" si="31">IFERROR(Q78/Q113-1,0)</f>
        <v>0</v>
      </c>
      <c r="S78" s="48"/>
      <c r="T78" s="44">
        <f t="shared" ref="T78:T107" si="32">SUM(G78:I78)</f>
        <v>0</v>
      </c>
      <c r="U78" s="49">
        <f t="shared" ref="U78:U106" si="33">IFERROR(T78/T113-1,0)</f>
        <v>0</v>
      </c>
      <c r="V78" s="50"/>
      <c r="W78" s="44">
        <f t="shared" ref="W78:W107" si="34">SUM(J78:L78)</f>
        <v>0</v>
      </c>
      <c r="X78" s="49">
        <f t="shared" ref="X78:X106" si="35">IFERROR(W78/W113-1,0)</f>
        <v>0</v>
      </c>
      <c r="Y78" s="51"/>
      <c r="Z78" s="44">
        <f t="shared" ref="Z78:Z107" si="36">SUM(M78:O78)</f>
        <v>1782</v>
      </c>
      <c r="AA78" s="49">
        <f t="shared" ref="AA78:AA106" si="37">IFERROR(Z78/Z113-1,0)</f>
        <v>0</v>
      </c>
      <c r="AB78" s="50"/>
      <c r="AC78" s="44">
        <f t="shared" ref="AC78:AC107" si="38">Q78+T78+W78+Z78</f>
        <v>1782</v>
      </c>
      <c r="AD78" s="49">
        <f t="shared" ref="AD78:AD106" si="39">IFERROR(AC78/AC113-1,0)</f>
        <v>0</v>
      </c>
    </row>
    <row r="79" spans="1:30" ht="15" hidden="1" customHeight="1" outlineLevel="1" x14ac:dyDescent="0.2">
      <c r="A79" s="11"/>
      <c r="B79" s="42" t="s">
        <v>93</v>
      </c>
      <c r="C79" s="43"/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6"/>
      <c r="Q79" s="44">
        <f t="shared" si="30"/>
        <v>0</v>
      </c>
      <c r="R79" s="47">
        <f t="shared" si="31"/>
        <v>0</v>
      </c>
      <c r="S79" s="48"/>
      <c r="T79" s="44">
        <f t="shared" si="32"/>
        <v>0</v>
      </c>
      <c r="U79" s="49">
        <f t="shared" si="33"/>
        <v>0</v>
      </c>
      <c r="V79" s="50"/>
      <c r="W79" s="44">
        <f t="shared" si="34"/>
        <v>0</v>
      </c>
      <c r="X79" s="49">
        <f t="shared" si="35"/>
        <v>0</v>
      </c>
      <c r="Y79" s="51"/>
      <c r="Z79" s="44">
        <f t="shared" si="36"/>
        <v>0</v>
      </c>
      <c r="AA79" s="49">
        <f t="shared" si="37"/>
        <v>0</v>
      </c>
      <c r="AB79" s="50"/>
      <c r="AC79" s="44">
        <f t="shared" si="38"/>
        <v>0</v>
      </c>
      <c r="AD79" s="49">
        <f t="shared" si="39"/>
        <v>0</v>
      </c>
    </row>
    <row r="80" spans="1:30" ht="15" hidden="1" customHeight="1" outlineLevel="1" x14ac:dyDescent="0.2">
      <c r="A80" s="11"/>
      <c r="B80" s="42" t="s">
        <v>94</v>
      </c>
      <c r="C80" s="43"/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6"/>
      <c r="Q80" s="44">
        <f t="shared" si="30"/>
        <v>0</v>
      </c>
      <c r="R80" s="47">
        <f t="shared" si="31"/>
        <v>0</v>
      </c>
      <c r="S80" s="48"/>
      <c r="T80" s="44">
        <f t="shared" si="32"/>
        <v>0</v>
      </c>
      <c r="U80" s="49">
        <f t="shared" si="33"/>
        <v>0</v>
      </c>
      <c r="V80" s="50"/>
      <c r="W80" s="44">
        <f t="shared" si="34"/>
        <v>0</v>
      </c>
      <c r="X80" s="49">
        <f t="shared" si="35"/>
        <v>0</v>
      </c>
      <c r="Y80" s="51"/>
      <c r="Z80" s="44">
        <f t="shared" si="36"/>
        <v>0</v>
      </c>
      <c r="AA80" s="49">
        <f t="shared" si="37"/>
        <v>0</v>
      </c>
      <c r="AB80" s="50"/>
      <c r="AC80" s="44">
        <f t="shared" si="38"/>
        <v>0</v>
      </c>
      <c r="AD80" s="49">
        <f t="shared" si="39"/>
        <v>0</v>
      </c>
    </row>
    <row r="81" spans="1:30" ht="15" hidden="1" customHeight="1" outlineLevel="1" x14ac:dyDescent="0.2">
      <c r="A81" s="11"/>
      <c r="B81" s="42" t="s">
        <v>95</v>
      </c>
      <c r="C81" s="43"/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6"/>
      <c r="Q81" s="44">
        <f t="shared" si="30"/>
        <v>0</v>
      </c>
      <c r="R81" s="47">
        <f t="shared" si="31"/>
        <v>0</v>
      </c>
      <c r="S81" s="48"/>
      <c r="T81" s="44">
        <f t="shared" si="32"/>
        <v>0</v>
      </c>
      <c r="U81" s="49">
        <f t="shared" si="33"/>
        <v>0</v>
      </c>
      <c r="V81" s="50"/>
      <c r="W81" s="44">
        <f t="shared" si="34"/>
        <v>0</v>
      </c>
      <c r="X81" s="49">
        <f t="shared" si="35"/>
        <v>0</v>
      </c>
      <c r="Y81" s="51"/>
      <c r="Z81" s="44">
        <f t="shared" si="36"/>
        <v>0</v>
      </c>
      <c r="AA81" s="49">
        <f t="shared" si="37"/>
        <v>0</v>
      </c>
      <c r="AB81" s="50"/>
      <c r="AC81" s="44">
        <f t="shared" si="38"/>
        <v>0</v>
      </c>
      <c r="AD81" s="49">
        <f t="shared" si="39"/>
        <v>0</v>
      </c>
    </row>
    <row r="82" spans="1:30" ht="15" hidden="1" customHeight="1" outlineLevel="1" x14ac:dyDescent="0.2">
      <c r="A82" s="11"/>
      <c r="B82" s="42" t="s">
        <v>96</v>
      </c>
      <c r="C82" s="43"/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6"/>
      <c r="Q82" s="44">
        <f t="shared" si="30"/>
        <v>0</v>
      </c>
      <c r="R82" s="47">
        <f t="shared" si="31"/>
        <v>0</v>
      </c>
      <c r="S82" s="48"/>
      <c r="T82" s="44">
        <f t="shared" si="32"/>
        <v>0</v>
      </c>
      <c r="U82" s="49">
        <f t="shared" si="33"/>
        <v>0</v>
      </c>
      <c r="V82" s="50"/>
      <c r="W82" s="44">
        <f t="shared" si="34"/>
        <v>0</v>
      </c>
      <c r="X82" s="49">
        <f t="shared" si="35"/>
        <v>0</v>
      </c>
      <c r="Y82" s="51"/>
      <c r="Z82" s="44">
        <f t="shared" si="36"/>
        <v>0</v>
      </c>
      <c r="AA82" s="49">
        <f t="shared" si="37"/>
        <v>0</v>
      </c>
      <c r="AB82" s="50"/>
      <c r="AC82" s="44">
        <f t="shared" si="38"/>
        <v>0</v>
      </c>
      <c r="AD82" s="49">
        <f t="shared" si="39"/>
        <v>0</v>
      </c>
    </row>
    <row r="83" spans="1:30" ht="15" hidden="1" customHeight="1" outlineLevel="1" x14ac:dyDescent="0.2">
      <c r="A83" s="11"/>
      <c r="B83" s="42" t="s">
        <v>97</v>
      </c>
      <c r="C83" s="43"/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6"/>
      <c r="Q83" s="44">
        <f t="shared" si="30"/>
        <v>0</v>
      </c>
      <c r="R83" s="47">
        <f t="shared" si="31"/>
        <v>0</v>
      </c>
      <c r="S83" s="48"/>
      <c r="T83" s="44">
        <f t="shared" si="32"/>
        <v>0</v>
      </c>
      <c r="U83" s="49">
        <f t="shared" si="33"/>
        <v>0</v>
      </c>
      <c r="V83" s="50"/>
      <c r="W83" s="44">
        <f t="shared" si="34"/>
        <v>0</v>
      </c>
      <c r="X83" s="49">
        <f t="shared" si="35"/>
        <v>0</v>
      </c>
      <c r="Y83" s="51"/>
      <c r="Z83" s="44">
        <f t="shared" si="36"/>
        <v>0</v>
      </c>
      <c r="AA83" s="49">
        <f t="shared" si="37"/>
        <v>0</v>
      </c>
      <c r="AB83" s="50"/>
      <c r="AC83" s="44">
        <f t="shared" si="38"/>
        <v>0</v>
      </c>
      <c r="AD83" s="49">
        <f t="shared" si="39"/>
        <v>0</v>
      </c>
    </row>
    <row r="84" spans="1:30" ht="15" hidden="1" customHeight="1" outlineLevel="1" x14ac:dyDescent="0.2">
      <c r="A84" s="11"/>
      <c r="B84" s="42" t="s">
        <v>98</v>
      </c>
      <c r="C84" s="43"/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6"/>
      <c r="Q84" s="44">
        <f t="shared" si="30"/>
        <v>0</v>
      </c>
      <c r="R84" s="47">
        <f t="shared" si="31"/>
        <v>0</v>
      </c>
      <c r="S84" s="48"/>
      <c r="T84" s="44">
        <f t="shared" si="32"/>
        <v>0</v>
      </c>
      <c r="U84" s="49">
        <f t="shared" si="33"/>
        <v>0</v>
      </c>
      <c r="V84" s="50"/>
      <c r="W84" s="44">
        <f t="shared" si="34"/>
        <v>0</v>
      </c>
      <c r="X84" s="49">
        <f t="shared" si="35"/>
        <v>0</v>
      </c>
      <c r="Y84" s="51"/>
      <c r="Z84" s="44">
        <f t="shared" si="36"/>
        <v>0</v>
      </c>
      <c r="AA84" s="49">
        <f t="shared" si="37"/>
        <v>0</v>
      </c>
      <c r="AB84" s="50"/>
      <c r="AC84" s="44">
        <f t="shared" si="38"/>
        <v>0</v>
      </c>
      <c r="AD84" s="49">
        <f t="shared" si="39"/>
        <v>0</v>
      </c>
    </row>
    <row r="85" spans="1:30" ht="15" hidden="1" customHeight="1" outlineLevel="1" x14ac:dyDescent="0.2">
      <c r="A85" s="11"/>
      <c r="B85" s="42" t="s">
        <v>99</v>
      </c>
      <c r="C85" s="43"/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6"/>
      <c r="Q85" s="44">
        <f t="shared" si="30"/>
        <v>0</v>
      </c>
      <c r="R85" s="47">
        <f t="shared" si="31"/>
        <v>0</v>
      </c>
      <c r="S85" s="48"/>
      <c r="T85" s="44">
        <f t="shared" si="32"/>
        <v>0</v>
      </c>
      <c r="U85" s="49">
        <f t="shared" si="33"/>
        <v>0</v>
      </c>
      <c r="V85" s="50"/>
      <c r="W85" s="44">
        <f t="shared" si="34"/>
        <v>0</v>
      </c>
      <c r="X85" s="49">
        <f t="shared" si="35"/>
        <v>0</v>
      </c>
      <c r="Y85" s="51"/>
      <c r="Z85" s="44">
        <f t="shared" si="36"/>
        <v>0</v>
      </c>
      <c r="AA85" s="49">
        <f t="shared" si="37"/>
        <v>0</v>
      </c>
      <c r="AB85" s="50"/>
      <c r="AC85" s="44">
        <f t="shared" si="38"/>
        <v>0</v>
      </c>
      <c r="AD85" s="49">
        <f t="shared" si="39"/>
        <v>0</v>
      </c>
    </row>
    <row r="86" spans="1:30" ht="15" hidden="1" customHeight="1" outlineLevel="1" x14ac:dyDescent="0.2">
      <c r="A86" s="11"/>
      <c r="B86" s="42" t="s">
        <v>100</v>
      </c>
      <c r="C86" s="43"/>
      <c r="D86" s="44">
        <v>0</v>
      </c>
      <c r="E86" s="44">
        <v>0</v>
      </c>
      <c r="F86" s="44">
        <v>0</v>
      </c>
      <c r="G86" s="44">
        <v>0</v>
      </c>
      <c r="H86" s="44">
        <v>3402</v>
      </c>
      <c r="I86" s="44">
        <v>2025</v>
      </c>
      <c r="J86" s="44">
        <v>6156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6"/>
      <c r="Q86" s="44">
        <f t="shared" si="30"/>
        <v>0</v>
      </c>
      <c r="R86" s="47">
        <f t="shared" si="31"/>
        <v>0</v>
      </c>
      <c r="S86" s="48"/>
      <c r="T86" s="44">
        <f t="shared" si="32"/>
        <v>5427</v>
      </c>
      <c r="U86" s="49">
        <f t="shared" si="33"/>
        <v>0</v>
      </c>
      <c r="V86" s="50"/>
      <c r="W86" s="44">
        <f t="shared" si="34"/>
        <v>6156</v>
      </c>
      <c r="X86" s="49">
        <f t="shared" si="35"/>
        <v>0</v>
      </c>
      <c r="Y86" s="51"/>
      <c r="Z86" s="44">
        <f t="shared" si="36"/>
        <v>0</v>
      </c>
      <c r="AA86" s="49">
        <f t="shared" si="37"/>
        <v>0</v>
      </c>
      <c r="AB86" s="50"/>
      <c r="AC86" s="44">
        <f t="shared" si="38"/>
        <v>11583</v>
      </c>
      <c r="AD86" s="49">
        <f t="shared" si="39"/>
        <v>0</v>
      </c>
    </row>
    <row r="87" spans="1:30" ht="15" hidden="1" customHeight="1" outlineLevel="1" x14ac:dyDescent="0.2">
      <c r="A87" s="11"/>
      <c r="B87" s="42" t="s">
        <v>101</v>
      </c>
      <c r="C87" s="43"/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6"/>
      <c r="Q87" s="44">
        <f t="shared" si="30"/>
        <v>0</v>
      </c>
      <c r="R87" s="47">
        <f t="shared" si="31"/>
        <v>0</v>
      </c>
      <c r="S87" s="48"/>
      <c r="T87" s="44">
        <f t="shared" si="32"/>
        <v>0</v>
      </c>
      <c r="U87" s="49">
        <f t="shared" si="33"/>
        <v>0</v>
      </c>
      <c r="V87" s="50"/>
      <c r="W87" s="44">
        <f t="shared" si="34"/>
        <v>0</v>
      </c>
      <c r="X87" s="49">
        <f t="shared" si="35"/>
        <v>0</v>
      </c>
      <c r="Y87" s="51"/>
      <c r="Z87" s="44">
        <f t="shared" si="36"/>
        <v>0</v>
      </c>
      <c r="AA87" s="49">
        <f t="shared" si="37"/>
        <v>0</v>
      </c>
      <c r="AB87" s="50"/>
      <c r="AC87" s="44">
        <f t="shared" si="38"/>
        <v>0</v>
      </c>
      <c r="AD87" s="49">
        <f t="shared" si="39"/>
        <v>0</v>
      </c>
    </row>
    <row r="88" spans="1:30" ht="15" hidden="1" customHeight="1" outlineLevel="1" x14ac:dyDescent="0.2">
      <c r="A88" s="11"/>
      <c r="B88" s="42" t="s">
        <v>102</v>
      </c>
      <c r="C88" s="43"/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7290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6"/>
      <c r="Q88" s="44">
        <f t="shared" si="30"/>
        <v>0</v>
      </c>
      <c r="R88" s="47">
        <f t="shared" si="31"/>
        <v>0</v>
      </c>
      <c r="S88" s="48"/>
      <c r="T88" s="44">
        <f t="shared" si="32"/>
        <v>0</v>
      </c>
      <c r="U88" s="49">
        <f t="shared" si="33"/>
        <v>0</v>
      </c>
      <c r="V88" s="50"/>
      <c r="W88" s="44">
        <f t="shared" si="34"/>
        <v>7290</v>
      </c>
      <c r="X88" s="49">
        <f t="shared" si="35"/>
        <v>0</v>
      </c>
      <c r="Y88" s="51"/>
      <c r="Z88" s="44">
        <f t="shared" si="36"/>
        <v>0</v>
      </c>
      <c r="AA88" s="49">
        <f t="shared" si="37"/>
        <v>0</v>
      </c>
      <c r="AB88" s="50"/>
      <c r="AC88" s="44">
        <f t="shared" si="38"/>
        <v>7290</v>
      </c>
      <c r="AD88" s="49">
        <f t="shared" si="39"/>
        <v>0</v>
      </c>
    </row>
    <row r="89" spans="1:30" ht="15" hidden="1" customHeight="1" outlineLevel="1" x14ac:dyDescent="0.2">
      <c r="A89" s="11"/>
      <c r="B89" s="42" t="s">
        <v>103</v>
      </c>
      <c r="C89" s="43"/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6"/>
      <c r="Q89" s="44">
        <f t="shared" si="30"/>
        <v>0</v>
      </c>
      <c r="R89" s="47">
        <f t="shared" si="31"/>
        <v>0</v>
      </c>
      <c r="S89" s="48"/>
      <c r="T89" s="44">
        <f t="shared" si="32"/>
        <v>0</v>
      </c>
      <c r="U89" s="49">
        <f t="shared" si="33"/>
        <v>0</v>
      </c>
      <c r="V89" s="50"/>
      <c r="W89" s="44">
        <f t="shared" si="34"/>
        <v>0</v>
      </c>
      <c r="X89" s="49">
        <f t="shared" si="35"/>
        <v>0</v>
      </c>
      <c r="Y89" s="51"/>
      <c r="Z89" s="44">
        <f t="shared" si="36"/>
        <v>0</v>
      </c>
      <c r="AA89" s="49">
        <f t="shared" si="37"/>
        <v>0</v>
      </c>
      <c r="AB89" s="50"/>
      <c r="AC89" s="44">
        <f t="shared" si="38"/>
        <v>0</v>
      </c>
      <c r="AD89" s="49">
        <f t="shared" si="39"/>
        <v>0</v>
      </c>
    </row>
    <row r="90" spans="1:30" ht="15" hidden="1" customHeight="1" outlineLevel="1" x14ac:dyDescent="0.2">
      <c r="A90" s="11"/>
      <c r="B90" s="42" t="s">
        <v>104</v>
      </c>
      <c r="C90" s="43"/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6"/>
      <c r="Q90" s="44">
        <f t="shared" si="30"/>
        <v>0</v>
      </c>
      <c r="R90" s="47">
        <f t="shared" si="31"/>
        <v>0</v>
      </c>
      <c r="S90" s="48"/>
      <c r="T90" s="44">
        <f t="shared" si="32"/>
        <v>0</v>
      </c>
      <c r="U90" s="49">
        <f t="shared" si="33"/>
        <v>0</v>
      </c>
      <c r="V90" s="50"/>
      <c r="W90" s="44">
        <f t="shared" si="34"/>
        <v>0</v>
      </c>
      <c r="X90" s="49">
        <f t="shared" si="35"/>
        <v>0</v>
      </c>
      <c r="Y90" s="51"/>
      <c r="Z90" s="44">
        <f t="shared" si="36"/>
        <v>0</v>
      </c>
      <c r="AA90" s="49">
        <f t="shared" si="37"/>
        <v>0</v>
      </c>
      <c r="AB90" s="50"/>
      <c r="AC90" s="44">
        <f t="shared" si="38"/>
        <v>0</v>
      </c>
      <c r="AD90" s="49">
        <f t="shared" si="39"/>
        <v>0</v>
      </c>
    </row>
    <row r="91" spans="1:30" ht="15" hidden="1" customHeight="1" outlineLevel="1" x14ac:dyDescent="0.2">
      <c r="A91" s="11"/>
      <c r="B91" s="42" t="s">
        <v>105</v>
      </c>
      <c r="C91" s="43"/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6"/>
      <c r="Q91" s="44">
        <f t="shared" si="30"/>
        <v>0</v>
      </c>
      <c r="R91" s="47">
        <f t="shared" si="31"/>
        <v>0</v>
      </c>
      <c r="S91" s="48"/>
      <c r="T91" s="44">
        <f t="shared" si="32"/>
        <v>0</v>
      </c>
      <c r="U91" s="49">
        <f t="shared" si="33"/>
        <v>0</v>
      </c>
      <c r="V91" s="50"/>
      <c r="W91" s="44">
        <f t="shared" si="34"/>
        <v>0</v>
      </c>
      <c r="X91" s="49">
        <f t="shared" si="35"/>
        <v>0</v>
      </c>
      <c r="Y91" s="51"/>
      <c r="Z91" s="44">
        <f t="shared" si="36"/>
        <v>0</v>
      </c>
      <c r="AA91" s="49">
        <f t="shared" si="37"/>
        <v>0</v>
      </c>
      <c r="AB91" s="50"/>
      <c r="AC91" s="44">
        <f t="shared" si="38"/>
        <v>0</v>
      </c>
      <c r="AD91" s="49">
        <f t="shared" si="39"/>
        <v>0</v>
      </c>
    </row>
    <row r="92" spans="1:30" ht="15" hidden="1" customHeight="1" outlineLevel="1" x14ac:dyDescent="0.2">
      <c r="A92" s="11"/>
      <c r="B92" s="42" t="s">
        <v>106</v>
      </c>
      <c r="C92" s="43"/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4212</v>
      </c>
      <c r="L92" s="44">
        <v>0</v>
      </c>
      <c r="M92" s="44">
        <v>0</v>
      </c>
      <c r="N92" s="44">
        <v>0</v>
      </c>
      <c r="O92" s="44">
        <v>0</v>
      </c>
      <c r="P92" s="46"/>
      <c r="Q92" s="44">
        <f t="shared" si="30"/>
        <v>0</v>
      </c>
      <c r="R92" s="47">
        <f t="shared" si="31"/>
        <v>0</v>
      </c>
      <c r="S92" s="48"/>
      <c r="T92" s="44">
        <f t="shared" si="32"/>
        <v>0</v>
      </c>
      <c r="U92" s="49">
        <f t="shared" si="33"/>
        <v>0</v>
      </c>
      <c r="V92" s="50"/>
      <c r="W92" s="44">
        <f t="shared" si="34"/>
        <v>4212</v>
      </c>
      <c r="X92" s="49">
        <f t="shared" si="35"/>
        <v>0</v>
      </c>
      <c r="Y92" s="51"/>
      <c r="Z92" s="44">
        <f t="shared" si="36"/>
        <v>0</v>
      </c>
      <c r="AA92" s="49">
        <f t="shared" si="37"/>
        <v>0</v>
      </c>
      <c r="AB92" s="50"/>
      <c r="AC92" s="44">
        <f t="shared" si="38"/>
        <v>4212</v>
      </c>
      <c r="AD92" s="49">
        <f t="shared" si="39"/>
        <v>0</v>
      </c>
    </row>
    <row r="93" spans="1:30" ht="15" hidden="1" customHeight="1" outlineLevel="1" x14ac:dyDescent="0.2">
      <c r="A93" s="11"/>
      <c r="B93" s="42" t="s">
        <v>107</v>
      </c>
      <c r="C93" s="43"/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6"/>
      <c r="Q93" s="44">
        <f t="shared" si="30"/>
        <v>0</v>
      </c>
      <c r="R93" s="47">
        <f t="shared" si="31"/>
        <v>0</v>
      </c>
      <c r="S93" s="48"/>
      <c r="T93" s="44">
        <f t="shared" si="32"/>
        <v>0</v>
      </c>
      <c r="U93" s="49">
        <f t="shared" si="33"/>
        <v>0</v>
      </c>
      <c r="V93" s="50"/>
      <c r="W93" s="44">
        <f t="shared" si="34"/>
        <v>0</v>
      </c>
      <c r="X93" s="49">
        <f t="shared" si="35"/>
        <v>0</v>
      </c>
      <c r="Y93" s="51"/>
      <c r="Z93" s="44">
        <f t="shared" si="36"/>
        <v>0</v>
      </c>
      <c r="AA93" s="49">
        <f t="shared" si="37"/>
        <v>0</v>
      </c>
      <c r="AB93" s="50"/>
      <c r="AC93" s="44">
        <f t="shared" si="38"/>
        <v>0</v>
      </c>
      <c r="AD93" s="49">
        <f t="shared" si="39"/>
        <v>0</v>
      </c>
    </row>
    <row r="94" spans="1:30" ht="15" hidden="1" customHeight="1" outlineLevel="1" x14ac:dyDescent="0.2">
      <c r="A94" s="11"/>
      <c r="B94" s="42" t="s">
        <v>108</v>
      </c>
      <c r="C94" s="43"/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6"/>
      <c r="Q94" s="44">
        <f t="shared" si="30"/>
        <v>0</v>
      </c>
      <c r="R94" s="47">
        <f t="shared" si="31"/>
        <v>0</v>
      </c>
      <c r="S94" s="48"/>
      <c r="T94" s="44">
        <f t="shared" si="32"/>
        <v>0</v>
      </c>
      <c r="U94" s="49">
        <f t="shared" si="33"/>
        <v>0</v>
      </c>
      <c r="V94" s="50"/>
      <c r="W94" s="44">
        <f t="shared" si="34"/>
        <v>0</v>
      </c>
      <c r="X94" s="49">
        <f t="shared" si="35"/>
        <v>0</v>
      </c>
      <c r="Y94" s="51"/>
      <c r="Z94" s="44">
        <f t="shared" si="36"/>
        <v>0</v>
      </c>
      <c r="AA94" s="49">
        <f t="shared" si="37"/>
        <v>0</v>
      </c>
      <c r="AB94" s="50"/>
      <c r="AC94" s="44">
        <f t="shared" si="38"/>
        <v>0</v>
      </c>
      <c r="AD94" s="49">
        <f t="shared" si="39"/>
        <v>0</v>
      </c>
    </row>
    <row r="95" spans="1:30" ht="15" hidden="1" customHeight="1" outlineLevel="1" x14ac:dyDescent="0.2">
      <c r="A95" s="11"/>
      <c r="B95" s="42" t="s">
        <v>109</v>
      </c>
      <c r="C95" s="43"/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3564</v>
      </c>
      <c r="K95" s="44">
        <v>4374</v>
      </c>
      <c r="L95" s="44">
        <v>1458</v>
      </c>
      <c r="M95" s="44">
        <v>6723</v>
      </c>
      <c r="N95" s="44">
        <v>0</v>
      </c>
      <c r="O95" s="44">
        <v>0</v>
      </c>
      <c r="P95" s="46"/>
      <c r="Q95" s="44">
        <f t="shared" si="30"/>
        <v>0</v>
      </c>
      <c r="R95" s="47">
        <f t="shared" si="31"/>
        <v>0</v>
      </c>
      <c r="S95" s="48"/>
      <c r="T95" s="44">
        <f t="shared" si="32"/>
        <v>0</v>
      </c>
      <c r="U95" s="49">
        <f t="shared" si="33"/>
        <v>0</v>
      </c>
      <c r="V95" s="50"/>
      <c r="W95" s="44">
        <f t="shared" si="34"/>
        <v>9396</v>
      </c>
      <c r="X95" s="49">
        <f t="shared" si="35"/>
        <v>0</v>
      </c>
      <c r="Y95" s="51"/>
      <c r="Z95" s="44">
        <f t="shared" si="36"/>
        <v>6723</v>
      </c>
      <c r="AA95" s="49">
        <f t="shared" si="37"/>
        <v>0</v>
      </c>
      <c r="AB95" s="50"/>
      <c r="AC95" s="44">
        <f t="shared" si="38"/>
        <v>16119</v>
      </c>
      <c r="AD95" s="49">
        <f t="shared" si="39"/>
        <v>0</v>
      </c>
    </row>
    <row r="96" spans="1:30" ht="15" hidden="1" customHeight="1" outlineLevel="1" x14ac:dyDescent="0.2">
      <c r="A96" s="11"/>
      <c r="B96" s="42" t="s">
        <v>110</v>
      </c>
      <c r="C96" s="43"/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6"/>
      <c r="Q96" s="44">
        <f t="shared" si="30"/>
        <v>0</v>
      </c>
      <c r="R96" s="47">
        <f t="shared" si="31"/>
        <v>0</v>
      </c>
      <c r="S96" s="48"/>
      <c r="T96" s="44">
        <f t="shared" si="32"/>
        <v>0</v>
      </c>
      <c r="U96" s="49">
        <f t="shared" si="33"/>
        <v>0</v>
      </c>
      <c r="V96" s="50"/>
      <c r="W96" s="44">
        <f t="shared" si="34"/>
        <v>0</v>
      </c>
      <c r="X96" s="49">
        <f t="shared" si="35"/>
        <v>0</v>
      </c>
      <c r="Y96" s="51"/>
      <c r="Z96" s="44">
        <f t="shared" si="36"/>
        <v>0</v>
      </c>
      <c r="AA96" s="49">
        <f t="shared" si="37"/>
        <v>0</v>
      </c>
      <c r="AB96" s="50"/>
      <c r="AC96" s="44">
        <f t="shared" si="38"/>
        <v>0</v>
      </c>
      <c r="AD96" s="49">
        <f t="shared" si="39"/>
        <v>0</v>
      </c>
    </row>
    <row r="97" spans="1:30" ht="15" hidden="1" customHeight="1" outlineLevel="1" x14ac:dyDescent="0.2">
      <c r="A97" s="11"/>
      <c r="B97" s="42" t="s">
        <v>111</v>
      </c>
      <c r="C97" s="43"/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8505</v>
      </c>
      <c r="M97" s="44">
        <v>0</v>
      </c>
      <c r="N97" s="44">
        <v>0</v>
      </c>
      <c r="O97" s="44">
        <v>0</v>
      </c>
      <c r="P97" s="46"/>
      <c r="Q97" s="44">
        <f t="shared" si="30"/>
        <v>0</v>
      </c>
      <c r="R97" s="47">
        <f t="shared" si="31"/>
        <v>0</v>
      </c>
      <c r="S97" s="48"/>
      <c r="T97" s="44">
        <f t="shared" si="32"/>
        <v>0</v>
      </c>
      <c r="U97" s="49">
        <f t="shared" si="33"/>
        <v>0</v>
      </c>
      <c r="V97" s="50"/>
      <c r="W97" s="44">
        <f t="shared" si="34"/>
        <v>8505</v>
      </c>
      <c r="X97" s="49">
        <f t="shared" si="35"/>
        <v>0</v>
      </c>
      <c r="Y97" s="51"/>
      <c r="Z97" s="44">
        <f t="shared" si="36"/>
        <v>0</v>
      </c>
      <c r="AA97" s="49">
        <f t="shared" si="37"/>
        <v>0</v>
      </c>
      <c r="AB97" s="50"/>
      <c r="AC97" s="44">
        <f t="shared" si="38"/>
        <v>8505</v>
      </c>
      <c r="AD97" s="49">
        <f t="shared" si="39"/>
        <v>0</v>
      </c>
    </row>
    <row r="98" spans="1:30" ht="15" hidden="1" customHeight="1" outlineLevel="1" x14ac:dyDescent="0.2">
      <c r="A98" s="11"/>
      <c r="B98" s="42" t="s">
        <v>112</v>
      </c>
      <c r="C98" s="43"/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2511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6"/>
      <c r="Q98" s="44">
        <f t="shared" si="30"/>
        <v>0</v>
      </c>
      <c r="R98" s="47">
        <f t="shared" si="31"/>
        <v>0</v>
      </c>
      <c r="S98" s="48"/>
      <c r="T98" s="44">
        <f t="shared" si="32"/>
        <v>0</v>
      </c>
      <c r="U98" s="49">
        <f t="shared" si="33"/>
        <v>0</v>
      </c>
      <c r="V98" s="50"/>
      <c r="W98" s="44">
        <f t="shared" si="34"/>
        <v>2511</v>
      </c>
      <c r="X98" s="49">
        <f t="shared" si="35"/>
        <v>0</v>
      </c>
      <c r="Y98" s="51"/>
      <c r="Z98" s="44">
        <f t="shared" si="36"/>
        <v>0</v>
      </c>
      <c r="AA98" s="49">
        <f t="shared" si="37"/>
        <v>0</v>
      </c>
      <c r="AB98" s="50"/>
      <c r="AC98" s="44">
        <f t="shared" si="38"/>
        <v>2511</v>
      </c>
      <c r="AD98" s="49">
        <f t="shared" si="39"/>
        <v>0</v>
      </c>
    </row>
    <row r="99" spans="1:30" ht="15" hidden="1" customHeight="1" outlineLevel="1" x14ac:dyDescent="0.2">
      <c r="A99" s="11"/>
      <c r="B99" s="42" t="s">
        <v>113</v>
      </c>
      <c r="C99" s="43"/>
      <c r="D99" s="44">
        <v>0</v>
      </c>
      <c r="E99" s="44">
        <v>0</v>
      </c>
      <c r="F99" s="44">
        <v>0</v>
      </c>
      <c r="G99" s="44">
        <v>0</v>
      </c>
      <c r="H99" s="44">
        <v>6642</v>
      </c>
      <c r="I99" s="44">
        <v>1863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6"/>
      <c r="Q99" s="44">
        <f t="shared" si="30"/>
        <v>0</v>
      </c>
      <c r="R99" s="47">
        <f t="shared" si="31"/>
        <v>0</v>
      </c>
      <c r="S99" s="48"/>
      <c r="T99" s="44">
        <f t="shared" si="32"/>
        <v>8505</v>
      </c>
      <c r="U99" s="49">
        <f t="shared" si="33"/>
        <v>0</v>
      </c>
      <c r="V99" s="50"/>
      <c r="W99" s="44">
        <f t="shared" si="34"/>
        <v>0</v>
      </c>
      <c r="X99" s="49">
        <f t="shared" si="35"/>
        <v>0</v>
      </c>
      <c r="Y99" s="51"/>
      <c r="Z99" s="44">
        <f t="shared" si="36"/>
        <v>0</v>
      </c>
      <c r="AA99" s="49">
        <f t="shared" si="37"/>
        <v>0</v>
      </c>
      <c r="AB99" s="50"/>
      <c r="AC99" s="44">
        <f t="shared" si="38"/>
        <v>8505</v>
      </c>
      <c r="AD99" s="49">
        <f t="shared" si="39"/>
        <v>0</v>
      </c>
    </row>
    <row r="100" spans="1:30" ht="15" hidden="1" customHeight="1" outlineLevel="1" x14ac:dyDescent="0.2">
      <c r="A100" s="11"/>
      <c r="B100" s="42" t="s">
        <v>114</v>
      </c>
      <c r="C100" s="43"/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6"/>
      <c r="Q100" s="44">
        <f t="shared" si="30"/>
        <v>0</v>
      </c>
      <c r="R100" s="47">
        <f t="shared" si="31"/>
        <v>0</v>
      </c>
      <c r="S100" s="48"/>
      <c r="T100" s="44">
        <f t="shared" si="32"/>
        <v>0</v>
      </c>
      <c r="U100" s="49">
        <f t="shared" si="33"/>
        <v>0</v>
      </c>
      <c r="V100" s="50"/>
      <c r="W100" s="44">
        <f t="shared" si="34"/>
        <v>0</v>
      </c>
      <c r="X100" s="49">
        <f t="shared" si="35"/>
        <v>0</v>
      </c>
      <c r="Y100" s="51"/>
      <c r="Z100" s="44">
        <f t="shared" si="36"/>
        <v>0</v>
      </c>
      <c r="AA100" s="49">
        <f t="shared" si="37"/>
        <v>0</v>
      </c>
      <c r="AB100" s="50"/>
      <c r="AC100" s="44">
        <f t="shared" si="38"/>
        <v>0</v>
      </c>
      <c r="AD100" s="49">
        <f t="shared" si="39"/>
        <v>0</v>
      </c>
    </row>
    <row r="101" spans="1:30" ht="15" hidden="1" customHeight="1" outlineLevel="1" x14ac:dyDescent="0.2">
      <c r="A101" s="11"/>
      <c r="B101" s="42" t="s">
        <v>115</v>
      </c>
      <c r="C101" s="43"/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2430</v>
      </c>
      <c r="J101" s="44">
        <v>4455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6"/>
      <c r="Q101" s="44">
        <f t="shared" si="30"/>
        <v>0</v>
      </c>
      <c r="R101" s="47">
        <f t="shared" si="31"/>
        <v>0</v>
      </c>
      <c r="S101" s="48"/>
      <c r="T101" s="44">
        <f t="shared" si="32"/>
        <v>2430</v>
      </c>
      <c r="U101" s="49">
        <f t="shared" si="33"/>
        <v>0</v>
      </c>
      <c r="V101" s="50"/>
      <c r="W101" s="44">
        <f t="shared" si="34"/>
        <v>4455</v>
      </c>
      <c r="X101" s="49">
        <f t="shared" si="35"/>
        <v>0</v>
      </c>
      <c r="Y101" s="51"/>
      <c r="Z101" s="44">
        <f t="shared" si="36"/>
        <v>0</v>
      </c>
      <c r="AA101" s="49">
        <f t="shared" si="37"/>
        <v>0</v>
      </c>
      <c r="AB101" s="50"/>
      <c r="AC101" s="44">
        <f t="shared" si="38"/>
        <v>6885</v>
      </c>
      <c r="AD101" s="49">
        <f t="shared" si="39"/>
        <v>0</v>
      </c>
    </row>
    <row r="102" spans="1:30" ht="15" hidden="1" customHeight="1" outlineLevel="1" x14ac:dyDescent="0.2">
      <c r="A102" s="11"/>
      <c r="B102" s="42" t="s">
        <v>116</v>
      </c>
      <c r="C102" s="43"/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4617</v>
      </c>
      <c r="L102" s="44">
        <v>0</v>
      </c>
      <c r="M102" s="44">
        <v>0</v>
      </c>
      <c r="N102" s="44">
        <v>0</v>
      </c>
      <c r="O102" s="44">
        <v>0</v>
      </c>
      <c r="P102" s="46"/>
      <c r="Q102" s="44">
        <f t="shared" si="30"/>
        <v>0</v>
      </c>
      <c r="R102" s="47">
        <f t="shared" si="31"/>
        <v>0</v>
      </c>
      <c r="S102" s="48"/>
      <c r="T102" s="44">
        <f t="shared" si="32"/>
        <v>0</v>
      </c>
      <c r="U102" s="49">
        <f t="shared" si="33"/>
        <v>0</v>
      </c>
      <c r="V102" s="50"/>
      <c r="W102" s="44">
        <f t="shared" si="34"/>
        <v>4617</v>
      </c>
      <c r="X102" s="49">
        <f t="shared" si="35"/>
        <v>0</v>
      </c>
      <c r="Y102" s="51"/>
      <c r="Z102" s="44">
        <f t="shared" si="36"/>
        <v>0</v>
      </c>
      <c r="AA102" s="49">
        <f t="shared" si="37"/>
        <v>0</v>
      </c>
      <c r="AB102" s="50"/>
      <c r="AC102" s="44">
        <f t="shared" si="38"/>
        <v>4617</v>
      </c>
      <c r="AD102" s="49">
        <f t="shared" si="39"/>
        <v>0</v>
      </c>
    </row>
    <row r="103" spans="1:30" s="21" customFormat="1" ht="15" hidden="1" customHeight="1" outlineLevel="1" x14ac:dyDescent="0.2">
      <c r="A103" s="53"/>
      <c r="B103" s="42" t="s">
        <v>117</v>
      </c>
      <c r="C103" s="55"/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58"/>
      <c r="Q103" s="44">
        <f t="shared" si="30"/>
        <v>0</v>
      </c>
      <c r="R103" s="47">
        <f t="shared" si="31"/>
        <v>0</v>
      </c>
      <c r="S103" s="48"/>
      <c r="T103" s="44">
        <f t="shared" si="32"/>
        <v>0</v>
      </c>
      <c r="U103" s="49">
        <f t="shared" si="33"/>
        <v>0</v>
      </c>
      <c r="V103" s="50"/>
      <c r="W103" s="44">
        <f t="shared" si="34"/>
        <v>0</v>
      </c>
      <c r="X103" s="49">
        <f t="shared" si="35"/>
        <v>0</v>
      </c>
      <c r="Y103" s="51"/>
      <c r="Z103" s="44">
        <f t="shared" si="36"/>
        <v>0</v>
      </c>
      <c r="AA103" s="49">
        <f t="shared" si="37"/>
        <v>0</v>
      </c>
      <c r="AB103" s="50"/>
      <c r="AC103" s="44">
        <f t="shared" si="38"/>
        <v>0</v>
      </c>
      <c r="AD103" s="49">
        <f t="shared" si="39"/>
        <v>0</v>
      </c>
    </row>
    <row r="104" spans="1:30" s="21" customFormat="1" ht="15" hidden="1" customHeight="1" outlineLevel="1" x14ac:dyDescent="0.2">
      <c r="A104" s="53"/>
      <c r="B104" s="42" t="s">
        <v>118</v>
      </c>
      <c r="C104" s="55"/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58"/>
      <c r="Q104" s="44">
        <f t="shared" si="30"/>
        <v>0</v>
      </c>
      <c r="R104" s="47">
        <f t="shared" si="31"/>
        <v>0</v>
      </c>
      <c r="S104" s="48"/>
      <c r="T104" s="44">
        <f t="shared" si="32"/>
        <v>0</v>
      </c>
      <c r="U104" s="49">
        <f t="shared" si="33"/>
        <v>0</v>
      </c>
      <c r="V104" s="50"/>
      <c r="W104" s="44">
        <f t="shared" si="34"/>
        <v>0</v>
      </c>
      <c r="X104" s="49">
        <f t="shared" si="35"/>
        <v>0</v>
      </c>
      <c r="Y104" s="51"/>
      <c r="Z104" s="44">
        <f t="shared" si="36"/>
        <v>0</v>
      </c>
      <c r="AA104" s="49">
        <f t="shared" si="37"/>
        <v>0</v>
      </c>
      <c r="AB104" s="50"/>
      <c r="AC104" s="44">
        <f t="shared" si="38"/>
        <v>0</v>
      </c>
      <c r="AD104" s="49">
        <f t="shared" si="39"/>
        <v>0</v>
      </c>
    </row>
    <row r="105" spans="1:30" ht="15" hidden="1" customHeight="1" outlineLevel="1" x14ac:dyDescent="0.2">
      <c r="A105" s="11"/>
      <c r="B105" s="42" t="s">
        <v>119</v>
      </c>
      <c r="C105" s="43"/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6"/>
      <c r="Q105" s="44">
        <f t="shared" si="30"/>
        <v>0</v>
      </c>
      <c r="R105" s="47">
        <f t="shared" si="31"/>
        <v>0</v>
      </c>
      <c r="S105" s="48"/>
      <c r="T105" s="44">
        <f t="shared" si="32"/>
        <v>0</v>
      </c>
      <c r="U105" s="49">
        <f t="shared" si="33"/>
        <v>0</v>
      </c>
      <c r="V105" s="50"/>
      <c r="W105" s="44">
        <f t="shared" si="34"/>
        <v>0</v>
      </c>
      <c r="X105" s="49">
        <f t="shared" si="35"/>
        <v>0</v>
      </c>
      <c r="Y105" s="51"/>
      <c r="Z105" s="44">
        <f t="shared" si="36"/>
        <v>0</v>
      </c>
      <c r="AA105" s="49">
        <f t="shared" si="37"/>
        <v>0</v>
      </c>
      <c r="AB105" s="50"/>
      <c r="AC105" s="44">
        <f t="shared" si="38"/>
        <v>0</v>
      </c>
      <c r="AD105" s="49">
        <f t="shared" si="39"/>
        <v>0</v>
      </c>
    </row>
    <row r="106" spans="1:30" s="21" customFormat="1" ht="15" hidden="1" customHeight="1" outlineLevel="1" x14ac:dyDescent="0.2">
      <c r="A106" s="53"/>
      <c r="B106" s="42" t="s">
        <v>120</v>
      </c>
      <c r="C106" s="55"/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58"/>
      <c r="Q106" s="44">
        <f t="shared" si="30"/>
        <v>0</v>
      </c>
      <c r="R106" s="47">
        <f t="shared" si="31"/>
        <v>0</v>
      </c>
      <c r="S106" s="48"/>
      <c r="T106" s="44">
        <f t="shared" si="32"/>
        <v>0</v>
      </c>
      <c r="U106" s="49">
        <f t="shared" si="33"/>
        <v>0</v>
      </c>
      <c r="V106" s="50"/>
      <c r="W106" s="44">
        <f t="shared" si="34"/>
        <v>0</v>
      </c>
      <c r="X106" s="49">
        <f t="shared" si="35"/>
        <v>0</v>
      </c>
      <c r="Y106" s="51"/>
      <c r="Z106" s="44">
        <f t="shared" si="36"/>
        <v>0</v>
      </c>
      <c r="AA106" s="49">
        <f t="shared" si="37"/>
        <v>0</v>
      </c>
      <c r="AB106" s="50"/>
      <c r="AC106" s="44">
        <f t="shared" si="38"/>
        <v>0</v>
      </c>
      <c r="AD106" s="49">
        <f t="shared" si="39"/>
        <v>0</v>
      </c>
    </row>
    <row r="107" spans="1:30" s="21" customFormat="1" ht="15" hidden="1" customHeight="1" outlineLevel="1" thickBot="1" x14ac:dyDescent="0.25">
      <c r="A107" s="53"/>
      <c r="B107" s="42" t="s">
        <v>121</v>
      </c>
      <c r="C107" s="55"/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58"/>
      <c r="Q107" s="44">
        <f t="shared" si="30"/>
        <v>0</v>
      </c>
      <c r="R107" s="82" t="s">
        <v>122</v>
      </c>
      <c r="S107" s="60"/>
      <c r="T107" s="44">
        <f t="shared" si="32"/>
        <v>0</v>
      </c>
      <c r="U107" s="82" t="s">
        <v>122</v>
      </c>
      <c r="V107" s="50"/>
      <c r="W107" s="44">
        <f t="shared" si="34"/>
        <v>0</v>
      </c>
      <c r="X107" s="82" t="s">
        <v>122</v>
      </c>
      <c r="Y107" s="51"/>
      <c r="Z107" s="45">
        <f t="shared" si="36"/>
        <v>0</v>
      </c>
      <c r="AA107" s="82" t="s">
        <v>122</v>
      </c>
      <c r="AB107" s="43"/>
      <c r="AC107" s="45">
        <f t="shared" si="38"/>
        <v>0</v>
      </c>
      <c r="AD107" s="82" t="s">
        <v>122</v>
      </c>
    </row>
    <row r="108" spans="1:30" ht="15" hidden="1" customHeight="1" outlineLevel="1" x14ac:dyDescent="0.2">
      <c r="B108" s="69" t="s">
        <v>78</v>
      </c>
      <c r="C108" s="43"/>
      <c r="D108" s="70">
        <f t="shared" ref="D108:O108" si="40">SUM(D77:D107)</f>
        <v>0</v>
      </c>
      <c r="E108" s="70">
        <f t="shared" si="40"/>
        <v>0</v>
      </c>
      <c r="F108" s="70">
        <f t="shared" si="40"/>
        <v>0</v>
      </c>
      <c r="G108" s="70">
        <f t="shared" si="40"/>
        <v>0</v>
      </c>
      <c r="H108" s="70">
        <f t="shared" si="40"/>
        <v>10044</v>
      </c>
      <c r="I108" s="70">
        <f t="shared" si="40"/>
        <v>6318</v>
      </c>
      <c r="J108" s="70">
        <f t="shared" si="40"/>
        <v>25029</v>
      </c>
      <c r="K108" s="70">
        <f t="shared" si="40"/>
        <v>13203</v>
      </c>
      <c r="L108" s="70">
        <f t="shared" si="40"/>
        <v>9963</v>
      </c>
      <c r="M108" s="70">
        <f t="shared" si="40"/>
        <v>6723</v>
      </c>
      <c r="N108" s="70">
        <f t="shared" si="40"/>
        <v>1782</v>
      </c>
      <c r="O108" s="70">
        <f t="shared" si="40"/>
        <v>0</v>
      </c>
      <c r="P108" s="72"/>
      <c r="Q108" s="70">
        <f>SUM(Q77:Q107)</f>
        <v>0</v>
      </c>
      <c r="R108" s="73">
        <f>IFERROR(Q108/Q118-1,0)</f>
        <v>0</v>
      </c>
      <c r="S108" s="74"/>
      <c r="T108" s="70">
        <f>SUM(T77:T107)</f>
        <v>16362</v>
      </c>
      <c r="U108" s="75">
        <f>IFERROR(T108/T118-1,0)</f>
        <v>0</v>
      </c>
      <c r="V108" s="50"/>
      <c r="W108" s="70">
        <f>SUM(W77:W107)</f>
        <v>48195</v>
      </c>
      <c r="X108" s="75">
        <f>IFERROR(W108/W118-1,0)</f>
        <v>0</v>
      </c>
      <c r="Y108" s="76"/>
      <c r="Z108" s="70">
        <f>SUM(Z77:Z107)</f>
        <v>8505</v>
      </c>
      <c r="AA108" s="75">
        <f>IFERROR(Z108/Z118-1,0)</f>
        <v>0</v>
      </c>
      <c r="AB108" s="50"/>
      <c r="AC108" s="70">
        <f>SUM(AC77:AC107)</f>
        <v>73062</v>
      </c>
      <c r="AD108" s="75">
        <f>IFERROR(AC108/AC118-1,0)</f>
        <v>0</v>
      </c>
    </row>
    <row r="109" spans="1:30" ht="15" customHeight="1" collapsed="1" x14ac:dyDescent="0.2"/>
  </sheetData>
  <mergeCells count="15">
    <mergeCell ref="Q75:R75"/>
    <mergeCell ref="T75:U75"/>
    <mergeCell ref="W75:X75"/>
    <mergeCell ref="Z75:AA75"/>
    <mergeCell ref="AC75:AD75"/>
    <mergeCell ref="Q4:R4"/>
    <mergeCell ref="T4:U4"/>
    <mergeCell ref="W4:X4"/>
    <mergeCell ref="Z4:AA4"/>
    <mergeCell ref="AC4:AD4"/>
    <mergeCell ref="Q40:R40"/>
    <mergeCell ref="T40:U40"/>
    <mergeCell ref="W40:X40"/>
    <mergeCell ref="Z40:AA40"/>
    <mergeCell ref="AC40:AD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B4E9-35B5-4050-B7E7-CDF328E4E789}">
  <dimension ref="A1:AD33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124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125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126</v>
      </c>
      <c r="C6" s="43"/>
      <c r="D6" s="44">
        <v>16300</v>
      </c>
      <c r="E6" s="44">
        <v>6600</v>
      </c>
      <c r="F6" s="44">
        <v>81700</v>
      </c>
      <c r="G6" s="44">
        <v>33200</v>
      </c>
      <c r="H6" s="44">
        <v>31700</v>
      </c>
      <c r="I6" s="44">
        <v>57500</v>
      </c>
      <c r="J6" s="44">
        <v>53100</v>
      </c>
      <c r="K6" s="44">
        <v>54300</v>
      </c>
      <c r="L6" s="44">
        <v>98900</v>
      </c>
      <c r="M6" s="44">
        <v>69400</v>
      </c>
      <c r="N6" s="44">
        <v>76200</v>
      </c>
      <c r="O6" s="44">
        <v>66600</v>
      </c>
      <c r="P6" s="46"/>
      <c r="Q6" s="44">
        <f t="shared" ref="Q6:Q11" si="1">SUM(D6:F6)</f>
        <v>104600</v>
      </c>
      <c r="R6" s="47">
        <f t="shared" ref="R6:R12" si="2">IFERROR(Q6/Q16-1,0)</f>
        <v>-0.54042179261862922</v>
      </c>
      <c r="S6" s="48"/>
      <c r="T6" s="44">
        <f t="shared" ref="T6:T11" si="3">SUM(G6:I6)</f>
        <v>122400</v>
      </c>
      <c r="U6" s="49">
        <f t="shared" ref="U6:U12" si="4">IFERROR(T6/T16-1,0)</f>
        <v>-0.60349854227405242</v>
      </c>
      <c r="V6" s="50"/>
      <c r="W6" s="44">
        <f t="shared" ref="W6:W11" si="5">SUM(J6:L6)</f>
        <v>206300</v>
      </c>
      <c r="X6" s="49">
        <f t="shared" ref="X6:X12" si="6">IFERROR(W6/W16-1,0)</f>
        <v>-0.2655749377002492</v>
      </c>
      <c r="Y6" s="51"/>
      <c r="Z6" s="45">
        <f t="shared" ref="Z6:Z11" si="7">SUM(M6:O6)</f>
        <v>212200</v>
      </c>
      <c r="AA6" s="52">
        <f t="shared" ref="AA6:AA12" si="8">IFERROR(Z6/Z16-1,0)</f>
        <v>-0.4110463502636692</v>
      </c>
      <c r="AB6" s="43"/>
      <c r="AC6" s="45">
        <f t="shared" ref="AC6:AC11" si="9">Q6+T6+W6+Z6</f>
        <v>645500</v>
      </c>
      <c r="AD6" s="52">
        <f t="shared" ref="AD6:AD12" si="10">IFERROR(AC6/AC16-1,0)</f>
        <v>-0.45180467091295118</v>
      </c>
    </row>
    <row r="7" spans="1:30" s="21" customFormat="1" ht="15" customHeight="1" x14ac:dyDescent="0.2">
      <c r="A7" s="53"/>
      <c r="B7" s="42" t="s">
        <v>127</v>
      </c>
      <c r="C7" s="55"/>
      <c r="D7" s="44">
        <v>115200</v>
      </c>
      <c r="E7" s="44">
        <v>82100</v>
      </c>
      <c r="F7" s="44">
        <v>113300</v>
      </c>
      <c r="G7" s="44">
        <v>98100</v>
      </c>
      <c r="H7" s="44">
        <v>85700</v>
      </c>
      <c r="I7" s="44">
        <v>184000</v>
      </c>
      <c r="J7" s="44">
        <v>79900</v>
      </c>
      <c r="K7" s="44">
        <v>87200</v>
      </c>
      <c r="L7" s="44">
        <v>140900</v>
      </c>
      <c r="M7" s="44">
        <v>157000</v>
      </c>
      <c r="N7" s="44">
        <v>76300</v>
      </c>
      <c r="O7" s="44">
        <v>172100</v>
      </c>
      <c r="P7" s="58"/>
      <c r="Q7" s="44">
        <f t="shared" si="1"/>
        <v>310600</v>
      </c>
      <c r="R7" s="59">
        <f t="shared" si="2"/>
        <v>1.6985230234578625</v>
      </c>
      <c r="S7" s="60"/>
      <c r="T7" s="44">
        <f t="shared" si="3"/>
        <v>367800</v>
      </c>
      <c r="U7" s="61">
        <f t="shared" si="4"/>
        <v>1.2454212454212454</v>
      </c>
      <c r="V7" s="62"/>
      <c r="W7" s="44">
        <f t="shared" si="5"/>
        <v>308000</v>
      </c>
      <c r="X7" s="61">
        <f t="shared" si="6"/>
        <v>1.5860621326616289</v>
      </c>
      <c r="Y7" s="63"/>
      <c r="Z7" s="45">
        <f t="shared" si="7"/>
        <v>405400</v>
      </c>
      <c r="AA7" s="52">
        <f t="shared" si="8"/>
        <v>2.7192660550458716</v>
      </c>
      <c r="AB7" s="43"/>
      <c r="AC7" s="45">
        <f t="shared" si="9"/>
        <v>1391800</v>
      </c>
      <c r="AD7" s="52">
        <f t="shared" si="10"/>
        <v>1.7451676528599607</v>
      </c>
    </row>
    <row r="8" spans="1:30" s="21" customFormat="1" ht="15" customHeight="1" x14ac:dyDescent="0.2">
      <c r="A8" s="53"/>
      <c r="B8" s="42" t="s">
        <v>128</v>
      </c>
      <c r="C8" s="55"/>
      <c r="D8" s="44">
        <v>19100</v>
      </c>
      <c r="E8" s="44">
        <v>64800</v>
      </c>
      <c r="F8" s="44">
        <v>101200</v>
      </c>
      <c r="G8" s="44">
        <v>51400</v>
      </c>
      <c r="H8" s="44">
        <v>59300</v>
      </c>
      <c r="I8" s="44">
        <v>94800</v>
      </c>
      <c r="J8" s="44">
        <v>30300</v>
      </c>
      <c r="K8" s="44">
        <v>37900</v>
      </c>
      <c r="L8" s="44">
        <v>45300</v>
      </c>
      <c r="M8" s="44">
        <v>55000</v>
      </c>
      <c r="N8" s="44">
        <v>42600</v>
      </c>
      <c r="O8" s="44">
        <v>100500</v>
      </c>
      <c r="P8" s="58"/>
      <c r="Q8" s="44">
        <f t="shared" si="1"/>
        <v>185100</v>
      </c>
      <c r="R8" s="59">
        <f t="shared" si="2"/>
        <v>1.2167664670658684</v>
      </c>
      <c r="S8" s="60"/>
      <c r="T8" s="44">
        <f t="shared" si="3"/>
        <v>205500</v>
      </c>
      <c r="U8" s="61">
        <f t="shared" si="4"/>
        <v>0.65993537964458815</v>
      </c>
      <c r="V8" s="62"/>
      <c r="W8" s="44">
        <f t="shared" si="5"/>
        <v>113500</v>
      </c>
      <c r="X8" s="61">
        <f t="shared" si="6"/>
        <v>-0.32879952690715553</v>
      </c>
      <c r="Y8" s="63"/>
      <c r="Z8" s="45">
        <f t="shared" si="7"/>
        <v>198100</v>
      </c>
      <c r="AA8" s="52">
        <f t="shared" si="8"/>
        <v>7.3131094257854912E-2</v>
      </c>
      <c r="AB8" s="43"/>
      <c r="AC8" s="45">
        <f t="shared" si="9"/>
        <v>702200</v>
      </c>
      <c r="AD8" s="52">
        <f t="shared" si="10"/>
        <v>0.25169340463458112</v>
      </c>
    </row>
    <row r="9" spans="1:30" ht="15" customHeight="1" x14ac:dyDescent="0.2">
      <c r="A9" s="11"/>
      <c r="B9" s="42" t="s">
        <v>129</v>
      </c>
      <c r="C9" s="43"/>
      <c r="D9" s="44">
        <v>36400</v>
      </c>
      <c r="E9" s="44">
        <v>24900</v>
      </c>
      <c r="F9" s="44">
        <v>66100</v>
      </c>
      <c r="G9" s="44">
        <v>48100</v>
      </c>
      <c r="H9" s="44">
        <v>40400</v>
      </c>
      <c r="I9" s="44">
        <v>55500</v>
      </c>
      <c r="J9" s="44">
        <v>74100</v>
      </c>
      <c r="K9" s="44">
        <v>45800</v>
      </c>
      <c r="L9" s="44">
        <v>102300</v>
      </c>
      <c r="M9" s="44">
        <v>67800</v>
      </c>
      <c r="N9" s="44">
        <v>55200</v>
      </c>
      <c r="O9" s="44">
        <v>81200</v>
      </c>
      <c r="P9" s="46"/>
      <c r="Q9" s="44">
        <f t="shared" si="1"/>
        <v>127400</v>
      </c>
      <c r="R9" s="47">
        <f t="shared" si="2"/>
        <v>0.34105263157894727</v>
      </c>
      <c r="S9" s="48"/>
      <c r="T9" s="44">
        <f t="shared" si="3"/>
        <v>144000</v>
      </c>
      <c r="U9" s="49">
        <f t="shared" si="4"/>
        <v>7.1428571428571397E-2</v>
      </c>
      <c r="V9" s="50"/>
      <c r="W9" s="44">
        <f t="shared" si="5"/>
        <v>222200</v>
      </c>
      <c r="X9" s="49">
        <f t="shared" si="6"/>
        <v>1.2153539381854435</v>
      </c>
      <c r="Y9" s="51"/>
      <c r="Z9" s="45">
        <f t="shared" si="7"/>
        <v>204200</v>
      </c>
      <c r="AA9" s="52">
        <f t="shared" si="8"/>
        <v>0.35590969455511279</v>
      </c>
      <c r="AB9" s="43"/>
      <c r="AC9" s="45">
        <f t="shared" si="9"/>
        <v>697800</v>
      </c>
      <c r="AD9" s="52">
        <f t="shared" si="10"/>
        <v>0.45284197376639601</v>
      </c>
    </row>
    <row r="10" spans="1:30" s="21" customFormat="1" ht="15" customHeight="1" x14ac:dyDescent="0.2">
      <c r="A10" s="53"/>
      <c r="B10" s="42" t="s">
        <v>130</v>
      </c>
      <c r="C10" s="55"/>
      <c r="D10" s="81">
        <v>18800</v>
      </c>
      <c r="E10" s="81">
        <v>71700</v>
      </c>
      <c r="F10" s="81">
        <v>57300</v>
      </c>
      <c r="G10" s="81">
        <v>34100</v>
      </c>
      <c r="H10" s="81">
        <v>43200</v>
      </c>
      <c r="I10" s="81">
        <v>60300</v>
      </c>
      <c r="J10" s="81">
        <v>19100</v>
      </c>
      <c r="K10" s="81">
        <v>40500</v>
      </c>
      <c r="L10" s="81">
        <v>47600</v>
      </c>
      <c r="M10" s="81">
        <v>40900</v>
      </c>
      <c r="N10" s="81">
        <v>82200</v>
      </c>
      <c r="O10" s="81">
        <v>41800</v>
      </c>
      <c r="P10" s="58"/>
      <c r="Q10" s="81">
        <f t="shared" si="1"/>
        <v>147800</v>
      </c>
      <c r="R10" s="87">
        <f t="shared" si="2"/>
        <v>0.32318710832587283</v>
      </c>
      <c r="S10" s="60"/>
      <c r="T10" s="81">
        <f t="shared" si="3"/>
        <v>137600</v>
      </c>
      <c r="U10" s="88">
        <f t="shared" si="4"/>
        <v>7.4999999999999956E-2</v>
      </c>
      <c r="V10" s="62"/>
      <c r="W10" s="81">
        <f t="shared" si="5"/>
        <v>107200</v>
      </c>
      <c r="X10" s="88">
        <f t="shared" si="6"/>
        <v>9.3370681605975392E-4</v>
      </c>
      <c r="Y10" s="63"/>
      <c r="Z10" s="89">
        <f t="shared" si="7"/>
        <v>164900</v>
      </c>
      <c r="AA10" s="90">
        <f t="shared" si="8"/>
        <v>0.61984282907662092</v>
      </c>
      <c r="AB10" s="43"/>
      <c r="AC10" s="89">
        <f t="shared" si="9"/>
        <v>557500</v>
      </c>
      <c r="AD10" s="90">
        <f t="shared" si="10"/>
        <v>0.24275523851983949</v>
      </c>
    </row>
    <row r="11" spans="1:30" s="21" customFormat="1" ht="15" customHeight="1" thickBot="1" x14ac:dyDescent="0.25">
      <c r="A11" s="53"/>
      <c r="B11" s="42" t="s">
        <v>131</v>
      </c>
      <c r="C11" s="55"/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58"/>
      <c r="Q11" s="44">
        <f t="shared" si="1"/>
        <v>0</v>
      </c>
      <c r="R11" s="65">
        <f t="shared" si="2"/>
        <v>0</v>
      </c>
      <c r="S11" s="60"/>
      <c r="T11" s="44">
        <f t="shared" si="3"/>
        <v>0</v>
      </c>
      <c r="U11" s="61">
        <f t="shared" si="4"/>
        <v>0</v>
      </c>
      <c r="V11" s="62"/>
      <c r="W11" s="44">
        <f t="shared" si="5"/>
        <v>0</v>
      </c>
      <c r="X11" s="61">
        <f t="shared" si="6"/>
        <v>0</v>
      </c>
      <c r="Y11" s="63"/>
      <c r="Z11" s="45">
        <f t="shared" si="7"/>
        <v>0</v>
      </c>
      <c r="AA11" s="52">
        <f t="shared" si="8"/>
        <v>0</v>
      </c>
      <c r="AB11" s="43"/>
      <c r="AC11" s="45">
        <f t="shared" si="9"/>
        <v>0</v>
      </c>
      <c r="AD11" s="52">
        <f t="shared" si="10"/>
        <v>0</v>
      </c>
    </row>
    <row r="12" spans="1:30" ht="15" customHeight="1" x14ac:dyDescent="0.2">
      <c r="B12" s="69" t="s">
        <v>78</v>
      </c>
      <c r="C12" s="43"/>
      <c r="D12" s="70">
        <f t="shared" ref="D12:O12" si="11">SUM(D6:D11)</f>
        <v>205800</v>
      </c>
      <c r="E12" s="70">
        <f t="shared" si="11"/>
        <v>250100</v>
      </c>
      <c r="F12" s="70">
        <f t="shared" si="11"/>
        <v>419600</v>
      </c>
      <c r="G12" s="70">
        <f t="shared" si="11"/>
        <v>264900</v>
      </c>
      <c r="H12" s="70">
        <f t="shared" si="11"/>
        <v>260300</v>
      </c>
      <c r="I12" s="70">
        <f t="shared" si="11"/>
        <v>452100</v>
      </c>
      <c r="J12" s="70">
        <f t="shared" si="11"/>
        <v>256500</v>
      </c>
      <c r="K12" s="70">
        <f t="shared" si="11"/>
        <v>265700</v>
      </c>
      <c r="L12" s="70">
        <f t="shared" si="11"/>
        <v>435000</v>
      </c>
      <c r="M12" s="70">
        <f t="shared" si="11"/>
        <v>390100</v>
      </c>
      <c r="N12" s="70">
        <f t="shared" si="11"/>
        <v>332500</v>
      </c>
      <c r="O12" s="70">
        <f t="shared" si="11"/>
        <v>462200</v>
      </c>
      <c r="P12" s="72"/>
      <c r="Q12" s="70">
        <f>SUM(Q6:Q11)</f>
        <v>875500</v>
      </c>
      <c r="R12" s="73">
        <f t="shared" si="2"/>
        <v>0.3833148996681941</v>
      </c>
      <c r="S12" s="74"/>
      <c r="T12" s="70">
        <f>SUM(T6:T11)</f>
        <v>977300</v>
      </c>
      <c r="U12" s="75">
        <f t="shared" si="4"/>
        <v>0.138115756375917</v>
      </c>
      <c r="V12" s="50"/>
      <c r="W12" s="70">
        <f>SUM(W6:W11)</f>
        <v>957200</v>
      </c>
      <c r="X12" s="75">
        <f t="shared" si="6"/>
        <v>0.2327108821635544</v>
      </c>
      <c r="Y12" s="76"/>
      <c r="Z12" s="71">
        <f>SUM(Z6:Z11)</f>
        <v>1184800</v>
      </c>
      <c r="AA12" s="77">
        <f t="shared" si="8"/>
        <v>0.30729339070947814</v>
      </c>
      <c r="AB12" s="43"/>
      <c r="AC12" s="71">
        <f>SUM(AC6:AC11)</f>
        <v>3994800</v>
      </c>
      <c r="AD12" s="77">
        <f t="shared" si="10"/>
        <v>0.25844254032258074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125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127</v>
      </c>
      <c r="C16" s="43"/>
      <c r="D16" s="44">
        <v>55400</v>
      </c>
      <c r="E16" s="44">
        <v>75400</v>
      </c>
      <c r="F16" s="44">
        <v>96800</v>
      </c>
      <c r="G16" s="44">
        <v>99600</v>
      </c>
      <c r="H16" s="44">
        <v>102700</v>
      </c>
      <c r="I16" s="44">
        <v>106400</v>
      </c>
      <c r="J16" s="44">
        <v>66900</v>
      </c>
      <c r="K16" s="44">
        <v>131300</v>
      </c>
      <c r="L16" s="44">
        <v>82700</v>
      </c>
      <c r="M16" s="44">
        <v>81100</v>
      </c>
      <c r="N16" s="44">
        <v>123300</v>
      </c>
      <c r="O16" s="44">
        <v>155900</v>
      </c>
      <c r="P16" s="46"/>
      <c r="Q16" s="44">
        <f t="shared" ref="Q16:Q21" si="13">SUM(D16:F16)</f>
        <v>227600</v>
      </c>
      <c r="R16" s="47">
        <f t="shared" ref="R16:R22" si="14">IFERROR(Q16/Q26-1,0)</f>
        <v>0</v>
      </c>
      <c r="S16" s="48"/>
      <c r="T16" s="44">
        <f t="shared" ref="T16:T21" si="15">SUM(G16:I16)</f>
        <v>308700</v>
      </c>
      <c r="U16" s="49">
        <f t="shared" ref="U16:U22" si="16">IFERROR(T16/T26-1,0)</f>
        <v>0</v>
      </c>
      <c r="V16" s="50"/>
      <c r="W16" s="44">
        <f t="shared" ref="W16:W21" si="17">SUM(J16:L16)</f>
        <v>280900</v>
      </c>
      <c r="X16" s="49">
        <f t="shared" ref="X16:X22" si="18">IFERROR(W16/W26-1,0)</f>
        <v>14.907803828293124</v>
      </c>
      <c r="Y16" s="51"/>
      <c r="Z16" s="44">
        <f t="shared" ref="Z16:Z21" si="19">SUM(M16:O16)</f>
        <v>360300</v>
      </c>
      <c r="AA16" s="49">
        <f t="shared" ref="AA16:AA22" si="20">IFERROR(Z16/Z26-1,0)</f>
        <v>0</v>
      </c>
      <c r="AB16" s="50"/>
      <c r="AC16" s="44">
        <f t="shared" ref="AC16:AC21" si="21">Q16+T16+W16+Z16</f>
        <v>1177500</v>
      </c>
      <c r="AD16" s="49">
        <f t="shared" ref="AD16:AD22" si="22">IFERROR(AC16/AC26-1,0)</f>
        <v>65.683656133197417</v>
      </c>
    </row>
    <row r="17" spans="1:30" s="21" customFormat="1" ht="15" hidden="1" customHeight="1" outlineLevel="1" x14ac:dyDescent="0.2">
      <c r="A17" s="53"/>
      <c r="B17" s="42" t="s">
        <v>126</v>
      </c>
      <c r="C17" s="55"/>
      <c r="D17" s="44">
        <v>31200</v>
      </c>
      <c r="E17" s="44">
        <v>32300</v>
      </c>
      <c r="F17" s="44">
        <v>51600</v>
      </c>
      <c r="G17" s="44">
        <v>53100</v>
      </c>
      <c r="H17" s="44">
        <v>35300</v>
      </c>
      <c r="I17" s="44">
        <v>75400</v>
      </c>
      <c r="J17" s="44">
        <v>27100</v>
      </c>
      <c r="K17" s="44">
        <v>52800</v>
      </c>
      <c r="L17" s="44">
        <v>39200</v>
      </c>
      <c r="M17" s="44">
        <v>36400</v>
      </c>
      <c r="N17" s="44">
        <v>36000</v>
      </c>
      <c r="O17" s="44">
        <v>36600</v>
      </c>
      <c r="P17" s="58"/>
      <c r="Q17" s="44">
        <f t="shared" si="13"/>
        <v>115100</v>
      </c>
      <c r="R17" s="59">
        <f t="shared" si="14"/>
        <v>0</v>
      </c>
      <c r="S17" s="60"/>
      <c r="T17" s="44">
        <f t="shared" si="15"/>
        <v>163800</v>
      </c>
      <c r="U17" s="61">
        <f t="shared" si="16"/>
        <v>24.925925925925927</v>
      </c>
      <c r="V17" s="62"/>
      <c r="W17" s="44">
        <f t="shared" si="17"/>
        <v>119100</v>
      </c>
      <c r="X17" s="61">
        <f t="shared" si="18"/>
        <v>13.852225963337075</v>
      </c>
      <c r="Y17" s="63"/>
      <c r="Z17" s="44">
        <f t="shared" si="19"/>
        <v>109000</v>
      </c>
      <c r="AA17" s="49">
        <f t="shared" si="20"/>
        <v>0</v>
      </c>
      <c r="AB17" s="50"/>
      <c r="AC17" s="44">
        <f t="shared" si="21"/>
        <v>507000</v>
      </c>
      <c r="AD17" s="49">
        <f t="shared" si="22"/>
        <v>34.363046662481693</v>
      </c>
    </row>
    <row r="18" spans="1:30" s="21" customFormat="1" ht="15" hidden="1" customHeight="1" outlineLevel="1" x14ac:dyDescent="0.2">
      <c r="A18" s="53"/>
      <c r="B18" s="42" t="s">
        <v>128</v>
      </c>
      <c r="C18" s="55"/>
      <c r="D18" s="44">
        <v>19600</v>
      </c>
      <c r="E18" s="44">
        <v>5300</v>
      </c>
      <c r="F18" s="44">
        <v>58600</v>
      </c>
      <c r="G18" s="44">
        <v>38400</v>
      </c>
      <c r="H18" s="44">
        <v>44500</v>
      </c>
      <c r="I18" s="44">
        <v>40900</v>
      </c>
      <c r="J18" s="44">
        <v>49400</v>
      </c>
      <c r="K18" s="44">
        <v>36100</v>
      </c>
      <c r="L18" s="44">
        <v>83600</v>
      </c>
      <c r="M18" s="44">
        <v>77400</v>
      </c>
      <c r="N18" s="44">
        <v>34100</v>
      </c>
      <c r="O18" s="44">
        <v>73100</v>
      </c>
      <c r="P18" s="58"/>
      <c r="Q18" s="44">
        <f t="shared" si="13"/>
        <v>83500</v>
      </c>
      <c r="R18" s="59">
        <f t="shared" si="14"/>
        <v>0</v>
      </c>
      <c r="S18" s="60"/>
      <c r="T18" s="44">
        <f t="shared" si="15"/>
        <v>123800</v>
      </c>
      <c r="U18" s="61">
        <f t="shared" si="16"/>
        <v>17.638964167419452</v>
      </c>
      <c r="V18" s="62"/>
      <c r="W18" s="44">
        <f t="shared" si="17"/>
        <v>169100</v>
      </c>
      <c r="X18" s="61">
        <f t="shared" si="18"/>
        <v>39.147198480531813</v>
      </c>
      <c r="Y18" s="63"/>
      <c r="Z18" s="44">
        <f t="shared" si="19"/>
        <v>184600</v>
      </c>
      <c r="AA18" s="49">
        <f t="shared" si="20"/>
        <v>0</v>
      </c>
      <c r="AB18" s="50"/>
      <c r="AC18" s="44">
        <f t="shared" si="21"/>
        <v>561000</v>
      </c>
      <c r="AD18" s="49">
        <f t="shared" si="22"/>
        <v>50.686014372581539</v>
      </c>
    </row>
    <row r="19" spans="1:30" ht="15" hidden="1" customHeight="1" outlineLevel="1" x14ac:dyDescent="0.2">
      <c r="A19" s="11"/>
      <c r="B19" s="42" t="s">
        <v>129</v>
      </c>
      <c r="C19" s="43"/>
      <c r="D19" s="44">
        <v>16600</v>
      </c>
      <c r="E19" s="44">
        <v>16700</v>
      </c>
      <c r="F19" s="44">
        <v>61700</v>
      </c>
      <c r="G19" s="44">
        <v>28600</v>
      </c>
      <c r="H19" s="44">
        <v>34000</v>
      </c>
      <c r="I19" s="44">
        <v>71800</v>
      </c>
      <c r="J19" s="44">
        <v>29700</v>
      </c>
      <c r="K19" s="44">
        <v>14100</v>
      </c>
      <c r="L19" s="44">
        <v>56500</v>
      </c>
      <c r="M19" s="44">
        <v>42100</v>
      </c>
      <c r="N19" s="44">
        <v>28200</v>
      </c>
      <c r="O19" s="44">
        <v>80300</v>
      </c>
      <c r="P19" s="46"/>
      <c r="Q19" s="44">
        <f t="shared" si="13"/>
        <v>95000</v>
      </c>
      <c r="R19" s="47">
        <f t="shared" si="14"/>
        <v>0</v>
      </c>
      <c r="S19" s="48"/>
      <c r="T19" s="44">
        <f t="shared" si="15"/>
        <v>134400</v>
      </c>
      <c r="U19" s="49">
        <f t="shared" si="16"/>
        <v>38.506172839506171</v>
      </c>
      <c r="V19" s="50"/>
      <c r="W19" s="44">
        <f t="shared" si="17"/>
        <v>100300</v>
      </c>
      <c r="X19" s="49">
        <f t="shared" si="18"/>
        <v>11.89866255144033</v>
      </c>
      <c r="Y19" s="51"/>
      <c r="Z19" s="44">
        <f t="shared" si="19"/>
        <v>150600</v>
      </c>
      <c r="AA19" s="49">
        <f t="shared" si="20"/>
        <v>83.511784511784512</v>
      </c>
      <c r="AB19" s="50"/>
      <c r="AC19" s="44">
        <f t="shared" si="21"/>
        <v>480300</v>
      </c>
      <c r="AD19" s="49">
        <f t="shared" si="22"/>
        <v>36.060185185185183</v>
      </c>
    </row>
    <row r="20" spans="1:30" s="21" customFormat="1" ht="15" hidden="1" customHeight="1" outlineLevel="1" x14ac:dyDescent="0.2">
      <c r="A20" s="53"/>
      <c r="B20" s="42" t="s">
        <v>130</v>
      </c>
      <c r="C20" s="55"/>
      <c r="D20" s="81">
        <v>17400</v>
      </c>
      <c r="E20" s="81">
        <v>29300</v>
      </c>
      <c r="F20" s="81">
        <v>65000</v>
      </c>
      <c r="G20" s="81">
        <v>39800</v>
      </c>
      <c r="H20" s="81">
        <v>26400</v>
      </c>
      <c r="I20" s="81">
        <v>61800</v>
      </c>
      <c r="J20" s="81">
        <v>27600</v>
      </c>
      <c r="K20" s="81">
        <v>15700</v>
      </c>
      <c r="L20" s="81">
        <v>63800</v>
      </c>
      <c r="M20" s="81">
        <v>27800</v>
      </c>
      <c r="N20" s="81">
        <v>44500</v>
      </c>
      <c r="O20" s="81">
        <v>29500</v>
      </c>
      <c r="P20" s="58"/>
      <c r="Q20" s="81">
        <f t="shared" si="13"/>
        <v>111700</v>
      </c>
      <c r="R20" s="87">
        <f t="shared" si="14"/>
        <v>0</v>
      </c>
      <c r="S20" s="60"/>
      <c r="T20" s="81">
        <f t="shared" si="15"/>
        <v>128000</v>
      </c>
      <c r="U20" s="88">
        <f t="shared" si="16"/>
        <v>0</v>
      </c>
      <c r="V20" s="62"/>
      <c r="W20" s="81">
        <f t="shared" si="17"/>
        <v>107100</v>
      </c>
      <c r="X20" s="88">
        <f t="shared" si="18"/>
        <v>9.1709401709401703</v>
      </c>
      <c r="Y20" s="63"/>
      <c r="Z20" s="81">
        <f t="shared" si="19"/>
        <v>101800</v>
      </c>
      <c r="AA20" s="91">
        <f t="shared" si="20"/>
        <v>14.142049680202291</v>
      </c>
      <c r="AB20" s="50"/>
      <c r="AC20" s="81">
        <f t="shared" si="21"/>
        <v>448600</v>
      </c>
      <c r="AD20" s="91">
        <f t="shared" si="22"/>
        <v>25.001275140555265</v>
      </c>
    </row>
    <row r="21" spans="1:30" s="21" customFormat="1" ht="15" hidden="1" customHeight="1" outlineLevel="1" thickBot="1" x14ac:dyDescent="0.25">
      <c r="A21" s="53"/>
      <c r="B21" s="42" t="s">
        <v>131</v>
      </c>
      <c r="C21" s="55"/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58"/>
      <c r="Q21" s="44">
        <f t="shared" si="13"/>
        <v>0</v>
      </c>
      <c r="R21" s="65">
        <f t="shared" si="14"/>
        <v>0</v>
      </c>
      <c r="S21" s="60"/>
      <c r="T21" s="44">
        <f t="shared" si="15"/>
        <v>0</v>
      </c>
      <c r="U21" s="61">
        <f t="shared" si="16"/>
        <v>0</v>
      </c>
      <c r="V21" s="62"/>
      <c r="W21" s="44">
        <f t="shared" si="17"/>
        <v>0</v>
      </c>
      <c r="X21" s="61">
        <f t="shared" si="18"/>
        <v>0</v>
      </c>
      <c r="Y21" s="63"/>
      <c r="Z21" s="44">
        <f t="shared" si="19"/>
        <v>0</v>
      </c>
      <c r="AA21" s="49">
        <f t="shared" si="20"/>
        <v>0</v>
      </c>
      <c r="AB21" s="50"/>
      <c r="AC21" s="44">
        <f t="shared" si="21"/>
        <v>0</v>
      </c>
      <c r="AD21" s="49">
        <f t="shared" si="22"/>
        <v>0</v>
      </c>
    </row>
    <row r="22" spans="1:30" ht="15" hidden="1" customHeight="1" outlineLevel="1" x14ac:dyDescent="0.2">
      <c r="B22" s="69" t="s">
        <v>78</v>
      </c>
      <c r="C22" s="43"/>
      <c r="D22" s="70">
        <f t="shared" ref="D22:O22" si="23">SUM(D16:D21)</f>
        <v>140200</v>
      </c>
      <c r="E22" s="70">
        <f t="shared" si="23"/>
        <v>159000</v>
      </c>
      <c r="F22" s="70">
        <f t="shared" si="23"/>
        <v>333700</v>
      </c>
      <c r="G22" s="70">
        <f t="shared" si="23"/>
        <v>259500</v>
      </c>
      <c r="H22" s="70">
        <f t="shared" si="23"/>
        <v>242900</v>
      </c>
      <c r="I22" s="70">
        <f t="shared" si="23"/>
        <v>356300</v>
      </c>
      <c r="J22" s="70">
        <f t="shared" si="23"/>
        <v>200700</v>
      </c>
      <c r="K22" s="70">
        <f t="shared" si="23"/>
        <v>250000</v>
      </c>
      <c r="L22" s="70">
        <f t="shared" si="23"/>
        <v>325800</v>
      </c>
      <c r="M22" s="70">
        <f t="shared" si="23"/>
        <v>264800</v>
      </c>
      <c r="N22" s="70">
        <f t="shared" si="23"/>
        <v>266100</v>
      </c>
      <c r="O22" s="70">
        <f t="shared" si="23"/>
        <v>375400</v>
      </c>
      <c r="P22" s="72"/>
      <c r="Q22" s="70">
        <f>SUM(Q16:Q21)</f>
        <v>632900</v>
      </c>
      <c r="R22" s="73">
        <f t="shared" si="14"/>
        <v>0</v>
      </c>
      <c r="S22" s="74"/>
      <c r="T22" s="70">
        <f>SUM(T16:T21)</f>
        <v>858700</v>
      </c>
      <c r="U22" s="75">
        <f t="shared" si="16"/>
        <v>51.481359247035812</v>
      </c>
      <c r="V22" s="50"/>
      <c r="W22" s="70">
        <f>SUM(W16:W21)</f>
        <v>776500</v>
      </c>
      <c r="X22" s="75">
        <f t="shared" si="18"/>
        <v>15.111629837120034</v>
      </c>
      <c r="Y22" s="76"/>
      <c r="Z22" s="70">
        <f>SUM(Z16:Z21)</f>
        <v>906300</v>
      </c>
      <c r="AA22" s="75">
        <f t="shared" si="20"/>
        <v>105.56084656084656</v>
      </c>
      <c r="AB22" s="50"/>
      <c r="AC22" s="70">
        <f>SUM(AC16:AC21)</f>
        <v>3174400</v>
      </c>
      <c r="AD22" s="75">
        <f t="shared" si="22"/>
        <v>42.448030439900357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125</v>
      </c>
      <c r="D25" s="39">
        <v>43831</v>
      </c>
      <c r="E25" s="39">
        <f>EOMONTH(D25,0)+1</f>
        <v>43862</v>
      </c>
      <c r="F25" s="39">
        <f t="shared" ref="F25:O25" si="24">EOMONTH(E25,0)+1</f>
        <v>43891</v>
      </c>
      <c r="G25" s="39">
        <f t="shared" si="24"/>
        <v>43922</v>
      </c>
      <c r="H25" s="39">
        <f t="shared" si="24"/>
        <v>43952</v>
      </c>
      <c r="I25" s="39">
        <f t="shared" si="24"/>
        <v>43983</v>
      </c>
      <c r="J25" s="39">
        <f t="shared" si="24"/>
        <v>44013</v>
      </c>
      <c r="K25" s="39">
        <f t="shared" si="24"/>
        <v>44044</v>
      </c>
      <c r="L25" s="39">
        <f t="shared" si="24"/>
        <v>44075</v>
      </c>
      <c r="M25" s="39">
        <f t="shared" si="24"/>
        <v>44105</v>
      </c>
      <c r="N25" s="39">
        <f t="shared" si="24"/>
        <v>44136</v>
      </c>
      <c r="O25" s="39">
        <f t="shared" si="24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127</v>
      </c>
      <c r="C26" s="43"/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10854</v>
      </c>
      <c r="K26" s="44">
        <v>4617</v>
      </c>
      <c r="L26" s="44">
        <v>2187</v>
      </c>
      <c r="M26" s="44">
        <v>0</v>
      </c>
      <c r="N26" s="44">
        <v>0</v>
      </c>
      <c r="O26" s="44">
        <v>0</v>
      </c>
      <c r="P26" s="46"/>
      <c r="Q26" s="44">
        <f t="shared" ref="Q26:Q31" si="25">SUM(D26:F26)</f>
        <v>0</v>
      </c>
      <c r="R26" s="47">
        <f t="shared" ref="R26:R32" si="26">IFERROR(Q26/Q36-1,0)</f>
        <v>0</v>
      </c>
      <c r="S26" s="48"/>
      <c r="T26" s="44">
        <f t="shared" ref="T26:T31" si="27">SUM(G26:I26)</f>
        <v>0</v>
      </c>
      <c r="U26" s="49">
        <f t="shared" ref="U26:U32" si="28">IFERROR(T26/T36-1,0)</f>
        <v>0</v>
      </c>
      <c r="V26" s="50"/>
      <c r="W26" s="44">
        <f t="shared" ref="W26:W31" si="29">SUM(J26:L26)</f>
        <v>17658</v>
      </c>
      <c r="X26" s="49">
        <f t="shared" ref="X26:X32" si="30">IFERROR(W26/W36-1,0)</f>
        <v>0</v>
      </c>
      <c r="Y26" s="51"/>
      <c r="Z26" s="44">
        <f t="shared" ref="Z26:Z31" si="31">SUM(M26:O26)</f>
        <v>0</v>
      </c>
      <c r="AA26" s="49">
        <f t="shared" ref="AA26:AA32" si="32">IFERROR(Z26/Z36-1,0)</f>
        <v>0</v>
      </c>
      <c r="AB26" s="50"/>
      <c r="AC26" s="44">
        <f t="shared" ref="AC26:AC31" si="33">Q26+T26+W26+Z26</f>
        <v>17658</v>
      </c>
      <c r="AD26" s="49">
        <f t="shared" ref="AD26:AD32" si="34">IFERROR(AC26/AC36-1,0)</f>
        <v>0</v>
      </c>
    </row>
    <row r="27" spans="1:30" s="21" customFormat="1" ht="15" hidden="1" customHeight="1" outlineLevel="1" x14ac:dyDescent="0.2">
      <c r="A27" s="53"/>
      <c r="B27" s="42" t="s">
        <v>126</v>
      </c>
      <c r="C27" s="55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6318</v>
      </c>
      <c r="J27" s="44">
        <v>8019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58"/>
      <c r="Q27" s="44">
        <f t="shared" si="25"/>
        <v>0</v>
      </c>
      <c r="R27" s="59">
        <f t="shared" si="26"/>
        <v>0</v>
      </c>
      <c r="S27" s="60"/>
      <c r="T27" s="44">
        <f t="shared" si="27"/>
        <v>6318</v>
      </c>
      <c r="U27" s="61">
        <f t="shared" si="28"/>
        <v>0</v>
      </c>
      <c r="V27" s="62"/>
      <c r="W27" s="44">
        <f t="shared" si="29"/>
        <v>8019</v>
      </c>
      <c r="X27" s="61">
        <f t="shared" si="30"/>
        <v>0</v>
      </c>
      <c r="Y27" s="63"/>
      <c r="Z27" s="44">
        <f t="shared" si="31"/>
        <v>0</v>
      </c>
      <c r="AA27" s="49">
        <f t="shared" si="32"/>
        <v>0</v>
      </c>
      <c r="AB27" s="50"/>
      <c r="AC27" s="44">
        <f t="shared" si="33"/>
        <v>14337</v>
      </c>
      <c r="AD27" s="49">
        <f t="shared" si="34"/>
        <v>0</v>
      </c>
    </row>
    <row r="28" spans="1:30" s="21" customFormat="1" ht="15" hidden="1" customHeight="1" outlineLevel="1" x14ac:dyDescent="0.2">
      <c r="A28" s="53"/>
      <c r="B28" s="42" t="s">
        <v>128</v>
      </c>
      <c r="C28" s="55"/>
      <c r="D28" s="44">
        <v>0</v>
      </c>
      <c r="E28" s="44">
        <v>0</v>
      </c>
      <c r="F28" s="44">
        <v>0</v>
      </c>
      <c r="G28" s="44">
        <v>0</v>
      </c>
      <c r="H28" s="44">
        <v>6642</v>
      </c>
      <c r="I28" s="44">
        <v>0</v>
      </c>
      <c r="J28" s="44">
        <v>0</v>
      </c>
      <c r="K28" s="44">
        <v>4212</v>
      </c>
      <c r="L28" s="44">
        <v>0</v>
      </c>
      <c r="M28" s="44">
        <v>0</v>
      </c>
      <c r="N28" s="44">
        <v>0</v>
      </c>
      <c r="O28" s="44">
        <v>0</v>
      </c>
      <c r="P28" s="58"/>
      <c r="Q28" s="44">
        <f t="shared" si="25"/>
        <v>0</v>
      </c>
      <c r="R28" s="59">
        <f t="shared" si="26"/>
        <v>0</v>
      </c>
      <c r="S28" s="60"/>
      <c r="T28" s="44">
        <f t="shared" si="27"/>
        <v>6642</v>
      </c>
      <c r="U28" s="61">
        <f t="shared" si="28"/>
        <v>0</v>
      </c>
      <c r="V28" s="62"/>
      <c r="W28" s="44">
        <f t="shared" si="29"/>
        <v>4212</v>
      </c>
      <c r="X28" s="61">
        <f t="shared" si="30"/>
        <v>0</v>
      </c>
      <c r="Y28" s="63"/>
      <c r="Z28" s="44">
        <f t="shared" si="31"/>
        <v>0</v>
      </c>
      <c r="AA28" s="49">
        <f t="shared" si="32"/>
        <v>0</v>
      </c>
      <c r="AB28" s="50"/>
      <c r="AC28" s="44">
        <f t="shared" si="33"/>
        <v>10854</v>
      </c>
      <c r="AD28" s="49">
        <f t="shared" si="34"/>
        <v>0</v>
      </c>
    </row>
    <row r="29" spans="1:30" ht="15" hidden="1" customHeight="1" outlineLevel="1" x14ac:dyDescent="0.2">
      <c r="A29" s="11"/>
      <c r="B29" s="42" t="s">
        <v>129</v>
      </c>
      <c r="C29" s="43"/>
      <c r="D29" s="44">
        <v>0</v>
      </c>
      <c r="E29" s="44">
        <v>0</v>
      </c>
      <c r="F29" s="44">
        <v>0</v>
      </c>
      <c r="G29" s="44">
        <v>0</v>
      </c>
      <c r="H29" s="44">
        <v>3402</v>
      </c>
      <c r="I29" s="44">
        <v>0</v>
      </c>
      <c r="J29" s="44">
        <v>0</v>
      </c>
      <c r="K29" s="44">
        <v>0</v>
      </c>
      <c r="L29" s="44">
        <v>7776</v>
      </c>
      <c r="M29" s="44">
        <v>0</v>
      </c>
      <c r="N29" s="44">
        <v>1782</v>
      </c>
      <c r="O29" s="44">
        <v>0</v>
      </c>
      <c r="P29" s="46"/>
      <c r="Q29" s="44">
        <f t="shared" si="25"/>
        <v>0</v>
      </c>
      <c r="R29" s="47">
        <f t="shared" si="26"/>
        <v>0</v>
      </c>
      <c r="S29" s="48"/>
      <c r="T29" s="44">
        <f t="shared" si="27"/>
        <v>3402</v>
      </c>
      <c r="U29" s="49">
        <f t="shared" si="28"/>
        <v>0</v>
      </c>
      <c r="V29" s="50"/>
      <c r="W29" s="44">
        <f t="shared" si="29"/>
        <v>7776</v>
      </c>
      <c r="X29" s="49">
        <f t="shared" si="30"/>
        <v>0</v>
      </c>
      <c r="Y29" s="51"/>
      <c r="Z29" s="44">
        <f t="shared" si="31"/>
        <v>1782</v>
      </c>
      <c r="AA29" s="49">
        <f t="shared" si="32"/>
        <v>0</v>
      </c>
      <c r="AB29" s="50"/>
      <c r="AC29" s="44">
        <f t="shared" si="33"/>
        <v>12960</v>
      </c>
      <c r="AD29" s="49">
        <f t="shared" si="34"/>
        <v>0</v>
      </c>
    </row>
    <row r="30" spans="1:30" s="21" customFormat="1" ht="15" hidden="1" customHeight="1" outlineLevel="1" x14ac:dyDescent="0.2">
      <c r="A30" s="53"/>
      <c r="B30" s="42" t="s">
        <v>130</v>
      </c>
      <c r="C30" s="55"/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6156</v>
      </c>
      <c r="K30" s="81">
        <v>4374</v>
      </c>
      <c r="L30" s="81">
        <v>0</v>
      </c>
      <c r="M30" s="81">
        <v>6723</v>
      </c>
      <c r="N30" s="81">
        <v>0</v>
      </c>
      <c r="O30" s="81">
        <v>0</v>
      </c>
      <c r="P30" s="58"/>
      <c r="Q30" s="81">
        <f t="shared" si="25"/>
        <v>0</v>
      </c>
      <c r="R30" s="87">
        <f t="shared" si="26"/>
        <v>0</v>
      </c>
      <c r="S30" s="60"/>
      <c r="T30" s="81">
        <f t="shared" si="27"/>
        <v>0</v>
      </c>
      <c r="U30" s="88">
        <f t="shared" si="28"/>
        <v>0</v>
      </c>
      <c r="V30" s="62"/>
      <c r="W30" s="81">
        <f t="shared" si="29"/>
        <v>10530</v>
      </c>
      <c r="X30" s="88">
        <f t="shared" si="30"/>
        <v>0</v>
      </c>
      <c r="Y30" s="63"/>
      <c r="Z30" s="81">
        <f t="shared" si="31"/>
        <v>6723</v>
      </c>
      <c r="AA30" s="91">
        <f t="shared" si="32"/>
        <v>0</v>
      </c>
      <c r="AB30" s="50"/>
      <c r="AC30" s="81">
        <f t="shared" si="33"/>
        <v>17253</v>
      </c>
      <c r="AD30" s="91">
        <f t="shared" si="34"/>
        <v>0</v>
      </c>
    </row>
    <row r="31" spans="1:30" s="21" customFormat="1" ht="15" hidden="1" customHeight="1" outlineLevel="1" thickBot="1" x14ac:dyDescent="0.25">
      <c r="A31" s="53"/>
      <c r="B31" s="42" t="s">
        <v>131</v>
      </c>
      <c r="C31" s="55"/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58"/>
      <c r="Q31" s="44">
        <f t="shared" si="25"/>
        <v>0</v>
      </c>
      <c r="R31" s="65">
        <f t="shared" si="26"/>
        <v>0</v>
      </c>
      <c r="S31" s="60"/>
      <c r="T31" s="44">
        <f t="shared" si="27"/>
        <v>0</v>
      </c>
      <c r="U31" s="61">
        <f t="shared" si="28"/>
        <v>0</v>
      </c>
      <c r="V31" s="62"/>
      <c r="W31" s="44">
        <f t="shared" si="29"/>
        <v>0</v>
      </c>
      <c r="X31" s="61">
        <f t="shared" si="30"/>
        <v>0</v>
      </c>
      <c r="Y31" s="63"/>
      <c r="Z31" s="44">
        <f t="shared" si="31"/>
        <v>0</v>
      </c>
      <c r="AA31" s="49">
        <f t="shared" si="32"/>
        <v>0</v>
      </c>
      <c r="AB31" s="50"/>
      <c r="AC31" s="44">
        <f t="shared" si="33"/>
        <v>0</v>
      </c>
      <c r="AD31" s="49">
        <f t="shared" si="34"/>
        <v>0</v>
      </c>
    </row>
    <row r="32" spans="1:30" ht="15" hidden="1" customHeight="1" outlineLevel="1" x14ac:dyDescent="0.2">
      <c r="B32" s="69" t="s">
        <v>78</v>
      </c>
      <c r="C32" s="43"/>
      <c r="D32" s="70">
        <f t="shared" ref="D32:O32" si="35">SUM(D26:D31)</f>
        <v>0</v>
      </c>
      <c r="E32" s="70">
        <f t="shared" si="35"/>
        <v>0</v>
      </c>
      <c r="F32" s="70">
        <f t="shared" si="35"/>
        <v>0</v>
      </c>
      <c r="G32" s="70">
        <f t="shared" si="35"/>
        <v>0</v>
      </c>
      <c r="H32" s="70">
        <f t="shared" si="35"/>
        <v>10044</v>
      </c>
      <c r="I32" s="70">
        <f t="shared" si="35"/>
        <v>6318</v>
      </c>
      <c r="J32" s="70">
        <f t="shared" si="35"/>
        <v>25029</v>
      </c>
      <c r="K32" s="70">
        <f t="shared" si="35"/>
        <v>13203</v>
      </c>
      <c r="L32" s="70">
        <f t="shared" si="35"/>
        <v>9963</v>
      </c>
      <c r="M32" s="70">
        <f t="shared" si="35"/>
        <v>6723</v>
      </c>
      <c r="N32" s="70">
        <f t="shared" si="35"/>
        <v>1782</v>
      </c>
      <c r="O32" s="70">
        <f t="shared" si="35"/>
        <v>0</v>
      </c>
      <c r="P32" s="72"/>
      <c r="Q32" s="70">
        <f>SUM(Q26:Q31)</f>
        <v>0</v>
      </c>
      <c r="R32" s="73">
        <f t="shared" si="26"/>
        <v>0</v>
      </c>
      <c r="S32" s="74"/>
      <c r="T32" s="70">
        <f>SUM(T26:T31)</f>
        <v>16362</v>
      </c>
      <c r="U32" s="75">
        <f t="shared" si="28"/>
        <v>0</v>
      </c>
      <c r="V32" s="50"/>
      <c r="W32" s="70">
        <f>SUM(W26:W31)</f>
        <v>48195</v>
      </c>
      <c r="X32" s="75">
        <f t="shared" si="30"/>
        <v>0</v>
      </c>
      <c r="Y32" s="76"/>
      <c r="Z32" s="70">
        <f>SUM(Z26:Z31)</f>
        <v>8505</v>
      </c>
      <c r="AA32" s="75">
        <f t="shared" si="32"/>
        <v>0</v>
      </c>
      <c r="AB32" s="50"/>
      <c r="AC32" s="70">
        <f>SUM(AC26:AC31)</f>
        <v>73062</v>
      </c>
      <c r="AD32" s="75">
        <f t="shared" si="34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41DD-CF9A-4E19-AB1F-B453C7C5C856}">
  <dimension ref="A1:AD33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132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133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60</v>
      </c>
      <c r="C6" s="43"/>
      <c r="D6" s="44">
        <v>90200</v>
      </c>
      <c r="E6" s="44">
        <v>60100</v>
      </c>
      <c r="F6" s="44">
        <v>125400</v>
      </c>
      <c r="G6" s="44">
        <v>91200</v>
      </c>
      <c r="H6" s="44">
        <v>93700</v>
      </c>
      <c r="I6" s="44">
        <v>94400</v>
      </c>
      <c r="J6" s="44">
        <v>100800</v>
      </c>
      <c r="K6" s="44">
        <v>58200</v>
      </c>
      <c r="L6" s="44">
        <v>137000</v>
      </c>
      <c r="M6" s="44">
        <v>86700</v>
      </c>
      <c r="N6" s="44">
        <v>113200</v>
      </c>
      <c r="O6" s="44">
        <v>124100</v>
      </c>
      <c r="P6" s="46"/>
      <c r="Q6" s="44">
        <f t="shared" ref="Q6:Q11" si="1">SUM(D6:F6)</f>
        <v>275700</v>
      </c>
      <c r="R6" s="47">
        <f t="shared" ref="R6:R12" si="2">IFERROR(Q6/Q16-1,0)</f>
        <v>0.38682092555331993</v>
      </c>
      <c r="S6" s="48"/>
      <c r="T6" s="44">
        <f t="shared" ref="T6:T11" si="3">SUM(G6:I6)</f>
        <v>279300</v>
      </c>
      <c r="U6" s="49">
        <f t="shared" ref="U6:U12" si="4">IFERROR(T6/T16-1,0)</f>
        <v>2.2327964860907823E-2</v>
      </c>
      <c r="V6" s="50"/>
      <c r="W6" s="44">
        <f t="shared" ref="W6:W11" si="5">SUM(J6:L6)</f>
        <v>296000</v>
      </c>
      <c r="X6" s="49">
        <f t="shared" ref="X6:X12" si="6">IFERROR(W6/W16-1,0)</f>
        <v>0.42102736437830046</v>
      </c>
      <c r="Y6" s="51"/>
      <c r="Z6" s="45">
        <f t="shared" ref="Z6:Z11" si="7">SUM(M6:O6)</f>
        <v>324000</v>
      </c>
      <c r="AA6" s="52">
        <f t="shared" ref="AA6:AA12" si="8">IFERROR(Z6/Z16-1,0)</f>
        <v>0.26909518213866046</v>
      </c>
      <c r="AB6" s="43"/>
      <c r="AC6" s="45">
        <f t="shared" ref="AC6:AC11" si="9">Q6+T6+W6+Z6</f>
        <v>1175000</v>
      </c>
      <c r="AD6" s="52">
        <f t="shared" ref="AD6:AD12" si="10">IFERROR(AC6/AC16-1,0)</f>
        <v>0.25587858058999569</v>
      </c>
    </row>
    <row r="7" spans="1:30" s="21" customFormat="1" ht="15" customHeight="1" x14ac:dyDescent="0.2">
      <c r="A7" s="53"/>
      <c r="B7" s="42" t="s">
        <v>134</v>
      </c>
      <c r="C7" s="55"/>
      <c r="D7" s="44">
        <v>62200</v>
      </c>
      <c r="E7" s="44">
        <v>63700</v>
      </c>
      <c r="F7" s="44">
        <v>42400</v>
      </c>
      <c r="G7" s="44">
        <v>37300</v>
      </c>
      <c r="H7" s="44">
        <v>26400</v>
      </c>
      <c r="I7" s="44">
        <v>79700</v>
      </c>
      <c r="J7" s="44">
        <v>24600</v>
      </c>
      <c r="K7" s="44">
        <v>22300</v>
      </c>
      <c r="L7" s="44">
        <v>85000</v>
      </c>
      <c r="M7" s="44">
        <v>65000</v>
      </c>
      <c r="N7" s="44">
        <v>65000</v>
      </c>
      <c r="O7" s="44">
        <v>83800</v>
      </c>
      <c r="P7" s="58"/>
      <c r="Q7" s="44">
        <f t="shared" si="1"/>
        <v>168300</v>
      </c>
      <c r="R7" s="59">
        <f t="shared" si="2"/>
        <v>0.20992092020129394</v>
      </c>
      <c r="S7" s="60"/>
      <c r="T7" s="44">
        <f t="shared" si="3"/>
        <v>143400</v>
      </c>
      <c r="U7" s="61">
        <f t="shared" si="4"/>
        <v>-0.15248226950354615</v>
      </c>
      <c r="V7" s="62"/>
      <c r="W7" s="44">
        <f t="shared" si="5"/>
        <v>131900</v>
      </c>
      <c r="X7" s="61">
        <f t="shared" si="6"/>
        <v>0.1915085817524842</v>
      </c>
      <c r="Y7" s="63"/>
      <c r="Z7" s="45">
        <f t="shared" si="7"/>
        <v>213800</v>
      </c>
      <c r="AA7" s="52">
        <f t="shared" si="8"/>
        <v>0.32383900928792575</v>
      </c>
      <c r="AB7" s="43"/>
      <c r="AC7" s="45">
        <f t="shared" si="9"/>
        <v>657400</v>
      </c>
      <c r="AD7" s="52">
        <f t="shared" si="10"/>
        <v>0.13247200689061156</v>
      </c>
    </row>
    <row r="8" spans="1:30" s="21" customFormat="1" ht="15" customHeight="1" x14ac:dyDescent="0.2">
      <c r="A8" s="53"/>
      <c r="B8" s="42" t="s">
        <v>135</v>
      </c>
      <c r="C8" s="55"/>
      <c r="D8" s="44">
        <v>0</v>
      </c>
      <c r="E8" s="44">
        <v>43300</v>
      </c>
      <c r="F8" s="44">
        <v>85900</v>
      </c>
      <c r="G8" s="44">
        <v>39700</v>
      </c>
      <c r="H8" s="44">
        <v>39900</v>
      </c>
      <c r="I8" s="44">
        <v>24500</v>
      </c>
      <c r="J8" s="44">
        <v>52000</v>
      </c>
      <c r="K8" s="44">
        <v>46400</v>
      </c>
      <c r="L8" s="44">
        <v>61700</v>
      </c>
      <c r="M8" s="44">
        <v>52300</v>
      </c>
      <c r="N8" s="44">
        <v>35500</v>
      </c>
      <c r="O8" s="44">
        <v>44300</v>
      </c>
      <c r="P8" s="58"/>
      <c r="Q8" s="44">
        <f t="shared" si="1"/>
        <v>129200</v>
      </c>
      <c r="R8" s="59">
        <f t="shared" si="2"/>
        <v>0.97553516819571873</v>
      </c>
      <c r="S8" s="60"/>
      <c r="T8" s="44">
        <f t="shared" si="3"/>
        <v>104100</v>
      </c>
      <c r="U8" s="61">
        <f t="shared" si="4"/>
        <v>0.34496124031007747</v>
      </c>
      <c r="V8" s="62"/>
      <c r="W8" s="44">
        <f t="shared" si="5"/>
        <v>160100</v>
      </c>
      <c r="X8" s="61">
        <f t="shared" si="6"/>
        <v>0.31444991789819365</v>
      </c>
      <c r="Y8" s="63"/>
      <c r="Z8" s="45">
        <f t="shared" si="7"/>
        <v>132100</v>
      </c>
      <c r="AA8" s="52">
        <f t="shared" si="8"/>
        <v>6.1044176706827269E-2</v>
      </c>
      <c r="AB8" s="43"/>
      <c r="AC8" s="45">
        <f t="shared" si="9"/>
        <v>525500</v>
      </c>
      <c r="AD8" s="52">
        <f t="shared" si="10"/>
        <v>0.3505525571832433</v>
      </c>
    </row>
    <row r="9" spans="1:30" ht="15" customHeight="1" x14ac:dyDescent="0.2">
      <c r="A9" s="11"/>
      <c r="B9" s="42" t="s">
        <v>136</v>
      </c>
      <c r="C9" s="43"/>
      <c r="D9" s="44">
        <v>8200</v>
      </c>
      <c r="E9" s="44">
        <v>36700</v>
      </c>
      <c r="F9" s="44">
        <v>64300</v>
      </c>
      <c r="G9" s="44">
        <v>24600</v>
      </c>
      <c r="H9" s="44">
        <v>18000</v>
      </c>
      <c r="I9" s="44">
        <v>64400</v>
      </c>
      <c r="J9" s="44">
        <v>21200</v>
      </c>
      <c r="K9" s="44">
        <v>47000</v>
      </c>
      <c r="L9" s="44">
        <v>72200</v>
      </c>
      <c r="M9" s="44">
        <v>60500</v>
      </c>
      <c r="N9" s="44">
        <v>56600</v>
      </c>
      <c r="O9" s="44">
        <v>61500</v>
      </c>
      <c r="P9" s="46"/>
      <c r="Q9" s="44">
        <f t="shared" si="1"/>
        <v>109200</v>
      </c>
      <c r="R9" s="47">
        <f t="shared" si="2"/>
        <v>0.91578947368421049</v>
      </c>
      <c r="S9" s="48"/>
      <c r="T9" s="44">
        <f t="shared" si="3"/>
        <v>107000</v>
      </c>
      <c r="U9" s="49">
        <f t="shared" si="4"/>
        <v>0.1169102296450939</v>
      </c>
      <c r="V9" s="50"/>
      <c r="W9" s="44">
        <f t="shared" si="5"/>
        <v>140400</v>
      </c>
      <c r="X9" s="49">
        <f t="shared" si="6"/>
        <v>0.43705220061412486</v>
      </c>
      <c r="Y9" s="51"/>
      <c r="Z9" s="45">
        <f t="shared" si="7"/>
        <v>178600</v>
      </c>
      <c r="AA9" s="52">
        <f t="shared" si="8"/>
        <v>0.43916196615632552</v>
      </c>
      <c r="AB9" s="43"/>
      <c r="AC9" s="45">
        <f t="shared" si="9"/>
        <v>535200</v>
      </c>
      <c r="AD9" s="52">
        <f t="shared" si="10"/>
        <v>0.42872397223705283</v>
      </c>
    </row>
    <row r="10" spans="1:30" s="21" customFormat="1" ht="15" customHeight="1" x14ac:dyDescent="0.2">
      <c r="A10" s="53"/>
      <c r="B10" s="42" t="s">
        <v>137</v>
      </c>
      <c r="C10" s="55"/>
      <c r="D10" s="81">
        <v>17100</v>
      </c>
      <c r="E10" s="81">
        <v>36600</v>
      </c>
      <c r="F10" s="81">
        <v>31800</v>
      </c>
      <c r="G10" s="81">
        <v>42400</v>
      </c>
      <c r="H10" s="81">
        <v>17400</v>
      </c>
      <c r="I10" s="81">
        <v>107000</v>
      </c>
      <c r="J10" s="81">
        <v>41100</v>
      </c>
      <c r="K10" s="81">
        <v>45000</v>
      </c>
      <c r="L10" s="81">
        <v>58200</v>
      </c>
      <c r="M10" s="81">
        <v>52900</v>
      </c>
      <c r="N10" s="81">
        <v>41000</v>
      </c>
      <c r="O10" s="81">
        <v>110700</v>
      </c>
      <c r="P10" s="58"/>
      <c r="Q10" s="81">
        <f t="shared" si="1"/>
        <v>85500</v>
      </c>
      <c r="R10" s="87">
        <f t="shared" si="2"/>
        <v>-0.12755102040816324</v>
      </c>
      <c r="S10" s="60"/>
      <c r="T10" s="81">
        <f t="shared" si="3"/>
        <v>166800</v>
      </c>
      <c r="U10" s="88">
        <f t="shared" si="4"/>
        <v>0.40404040404040398</v>
      </c>
      <c r="V10" s="62"/>
      <c r="W10" s="81">
        <f t="shared" si="5"/>
        <v>144300</v>
      </c>
      <c r="X10" s="88">
        <f t="shared" si="6"/>
        <v>0.38218390804597702</v>
      </c>
      <c r="Y10" s="63"/>
      <c r="Z10" s="89">
        <f t="shared" si="7"/>
        <v>204600</v>
      </c>
      <c r="AA10" s="90">
        <f t="shared" si="8"/>
        <v>1.0398803589232304</v>
      </c>
      <c r="AB10" s="43"/>
      <c r="AC10" s="89">
        <f t="shared" si="9"/>
        <v>601200</v>
      </c>
      <c r="AD10" s="90">
        <f t="shared" si="10"/>
        <v>0.42633451957295376</v>
      </c>
    </row>
    <row r="11" spans="1:30" s="21" customFormat="1" ht="15" customHeight="1" thickBot="1" x14ac:dyDescent="0.25">
      <c r="A11" s="53"/>
      <c r="B11" s="42" t="s">
        <v>138</v>
      </c>
      <c r="C11" s="55"/>
      <c r="D11" s="81">
        <v>28100</v>
      </c>
      <c r="E11" s="81">
        <v>9700</v>
      </c>
      <c r="F11" s="81">
        <v>69800</v>
      </c>
      <c r="G11" s="81">
        <v>29700</v>
      </c>
      <c r="H11" s="81">
        <v>64900</v>
      </c>
      <c r="I11" s="81">
        <v>82100</v>
      </c>
      <c r="J11" s="81">
        <v>16800</v>
      </c>
      <c r="K11" s="81">
        <v>46800</v>
      </c>
      <c r="L11" s="81">
        <v>20900</v>
      </c>
      <c r="M11" s="81">
        <v>72700</v>
      </c>
      <c r="N11" s="81">
        <v>21200</v>
      </c>
      <c r="O11" s="81">
        <v>37800</v>
      </c>
      <c r="P11" s="58"/>
      <c r="Q11" s="44">
        <f t="shared" si="1"/>
        <v>107600</v>
      </c>
      <c r="R11" s="65">
        <f t="shared" si="2"/>
        <v>0.44235924932975879</v>
      </c>
      <c r="S11" s="60"/>
      <c r="T11" s="44">
        <f t="shared" si="3"/>
        <v>176700</v>
      </c>
      <c r="U11" s="61">
        <f t="shared" si="4"/>
        <v>0.42156074014481093</v>
      </c>
      <c r="V11" s="62"/>
      <c r="W11" s="44">
        <f t="shared" si="5"/>
        <v>84500</v>
      </c>
      <c r="X11" s="61">
        <f t="shared" si="6"/>
        <v>-0.36751497005988021</v>
      </c>
      <c r="Y11" s="63"/>
      <c r="Z11" s="45">
        <f t="shared" si="7"/>
        <v>131700</v>
      </c>
      <c r="AA11" s="52">
        <f t="shared" si="8"/>
        <v>-6.3300142247510682E-2</v>
      </c>
      <c r="AB11" s="43"/>
      <c r="AC11" s="45">
        <f t="shared" si="9"/>
        <v>500500</v>
      </c>
      <c r="AD11" s="52">
        <f t="shared" si="10"/>
        <v>5.79158740224055E-2</v>
      </c>
    </row>
    <row r="12" spans="1:30" ht="15" customHeight="1" x14ac:dyDescent="0.2">
      <c r="B12" s="69" t="s">
        <v>78</v>
      </c>
      <c r="C12" s="43"/>
      <c r="D12" s="70">
        <f>SUM(D6:D11)</f>
        <v>205800</v>
      </c>
      <c r="E12" s="70">
        <f t="shared" ref="E12:O12" si="11">SUM(E6:E11)</f>
        <v>250100</v>
      </c>
      <c r="F12" s="70">
        <f t="shared" si="11"/>
        <v>419600</v>
      </c>
      <c r="G12" s="70">
        <f t="shared" si="11"/>
        <v>264900</v>
      </c>
      <c r="H12" s="70">
        <f t="shared" si="11"/>
        <v>260300</v>
      </c>
      <c r="I12" s="70">
        <f t="shared" si="11"/>
        <v>452100</v>
      </c>
      <c r="J12" s="70">
        <f t="shared" si="11"/>
        <v>256500</v>
      </c>
      <c r="K12" s="70">
        <f t="shared" si="11"/>
        <v>265700</v>
      </c>
      <c r="L12" s="70">
        <f t="shared" si="11"/>
        <v>435000</v>
      </c>
      <c r="M12" s="70">
        <f t="shared" si="11"/>
        <v>390100</v>
      </c>
      <c r="N12" s="70">
        <f t="shared" si="11"/>
        <v>332500</v>
      </c>
      <c r="O12" s="70">
        <f t="shared" si="11"/>
        <v>462200</v>
      </c>
      <c r="P12" s="72"/>
      <c r="Q12" s="70">
        <f>SUM(Q6:Q11)</f>
        <v>875500</v>
      </c>
      <c r="R12" s="73">
        <f t="shared" si="2"/>
        <v>0.3833148996681941</v>
      </c>
      <c r="S12" s="74"/>
      <c r="T12" s="70">
        <f>SUM(T6:T11)</f>
        <v>977300</v>
      </c>
      <c r="U12" s="75">
        <f t="shared" si="4"/>
        <v>0.138115756375917</v>
      </c>
      <c r="V12" s="50"/>
      <c r="W12" s="70">
        <f>SUM(W6:W11)</f>
        <v>957200</v>
      </c>
      <c r="X12" s="75">
        <f t="shared" si="6"/>
        <v>0.2327108821635544</v>
      </c>
      <c r="Y12" s="76"/>
      <c r="Z12" s="71">
        <f>SUM(Z6:Z11)</f>
        <v>1184800</v>
      </c>
      <c r="AA12" s="77">
        <f t="shared" si="8"/>
        <v>0.30729339070947814</v>
      </c>
      <c r="AB12" s="43"/>
      <c r="AC12" s="71">
        <f>SUM(AC6:AC11)</f>
        <v>3994800</v>
      </c>
      <c r="AD12" s="77">
        <f t="shared" si="10"/>
        <v>0.25844254032258074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133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60</v>
      </c>
      <c r="C16" s="43"/>
      <c r="D16" s="44">
        <v>57300</v>
      </c>
      <c r="E16" s="44">
        <v>23000</v>
      </c>
      <c r="F16" s="44">
        <v>118500</v>
      </c>
      <c r="G16" s="44">
        <v>76400</v>
      </c>
      <c r="H16" s="44">
        <v>94800</v>
      </c>
      <c r="I16" s="44">
        <v>102000</v>
      </c>
      <c r="J16" s="44">
        <v>52900</v>
      </c>
      <c r="K16" s="44">
        <v>61500</v>
      </c>
      <c r="L16" s="44">
        <v>93900</v>
      </c>
      <c r="M16" s="44">
        <v>69400</v>
      </c>
      <c r="N16" s="44">
        <v>91100</v>
      </c>
      <c r="O16" s="44">
        <v>94800</v>
      </c>
      <c r="P16" s="46"/>
      <c r="Q16" s="44">
        <f t="shared" ref="Q16:Q21" si="13">SUM(D16:F16)</f>
        <v>198800</v>
      </c>
      <c r="R16" s="47">
        <f t="shared" ref="R16:R22" si="14">IFERROR(Q16/Q26-1,0)</f>
        <v>0</v>
      </c>
      <c r="S16" s="48"/>
      <c r="T16" s="44">
        <f t="shared" ref="T16:T21" si="15">SUM(G16:I16)</f>
        <v>273200</v>
      </c>
      <c r="U16" s="49">
        <f t="shared" ref="U16:U22" si="16">IFERROR(T16/T26-1,0)</f>
        <v>0</v>
      </c>
      <c r="V16" s="50"/>
      <c r="W16" s="44">
        <f t="shared" ref="W16:W21" si="17">SUM(J16:L16)</f>
        <v>208300</v>
      </c>
      <c r="X16" s="49">
        <f t="shared" ref="X16:X22" si="18">IFERROR(W16/W26-1,0)</f>
        <v>23.491475602586714</v>
      </c>
      <c r="Y16" s="51"/>
      <c r="Z16" s="44">
        <f t="shared" ref="Z16:Z21" si="19">SUM(M16:O16)</f>
        <v>255300</v>
      </c>
      <c r="AA16" s="49">
        <f t="shared" ref="AA16:AA22" si="20">IFERROR(Z16/Z26-1,0)</f>
        <v>142.26599326599327</v>
      </c>
      <c r="AB16" s="50"/>
      <c r="AC16" s="44">
        <f t="shared" ref="AC16:AC21" si="21">Q16+T16+W16+Z16</f>
        <v>935600</v>
      </c>
      <c r="AD16" s="49">
        <f t="shared" ref="AD16:AD22" si="22">IFERROR(AC16/AC26-1,0)</f>
        <v>89.949742393311951</v>
      </c>
    </row>
    <row r="17" spans="1:30" s="21" customFormat="1" ht="15" hidden="1" customHeight="1" outlineLevel="1" x14ac:dyDescent="0.2">
      <c r="A17" s="53"/>
      <c r="B17" s="42" t="s">
        <v>134</v>
      </c>
      <c r="C17" s="55"/>
      <c r="D17" s="44">
        <v>25400</v>
      </c>
      <c r="E17" s="44">
        <v>56800</v>
      </c>
      <c r="F17" s="44">
        <v>56900</v>
      </c>
      <c r="G17" s="44">
        <v>55300</v>
      </c>
      <c r="H17" s="44">
        <v>47700</v>
      </c>
      <c r="I17" s="44">
        <v>66200</v>
      </c>
      <c r="J17" s="44">
        <v>28800</v>
      </c>
      <c r="K17" s="44">
        <v>24500</v>
      </c>
      <c r="L17" s="44">
        <v>57400</v>
      </c>
      <c r="M17" s="44">
        <v>28700</v>
      </c>
      <c r="N17" s="44">
        <v>50400</v>
      </c>
      <c r="O17" s="44">
        <v>82400</v>
      </c>
      <c r="P17" s="58"/>
      <c r="Q17" s="44">
        <f t="shared" si="13"/>
        <v>139100</v>
      </c>
      <c r="R17" s="59">
        <f t="shared" si="14"/>
        <v>0</v>
      </c>
      <c r="S17" s="60"/>
      <c r="T17" s="44">
        <f t="shared" si="15"/>
        <v>169200</v>
      </c>
      <c r="U17" s="61">
        <f t="shared" si="16"/>
        <v>0</v>
      </c>
      <c r="V17" s="62"/>
      <c r="W17" s="44">
        <f t="shared" si="17"/>
        <v>110700</v>
      </c>
      <c r="X17" s="61">
        <f t="shared" si="18"/>
        <v>0</v>
      </c>
      <c r="Y17" s="63"/>
      <c r="Z17" s="44">
        <f t="shared" si="19"/>
        <v>161500</v>
      </c>
      <c r="AA17" s="49">
        <f t="shared" si="20"/>
        <v>0</v>
      </c>
      <c r="AB17" s="50"/>
      <c r="AC17" s="44">
        <f t="shared" si="21"/>
        <v>580500</v>
      </c>
      <c r="AD17" s="49">
        <f t="shared" si="22"/>
        <v>0</v>
      </c>
    </row>
    <row r="18" spans="1:30" s="21" customFormat="1" ht="15" hidden="1" customHeight="1" outlineLevel="1" x14ac:dyDescent="0.2">
      <c r="A18" s="53"/>
      <c r="B18" s="42" t="s">
        <v>135</v>
      </c>
      <c r="C18" s="55"/>
      <c r="D18" s="44">
        <v>3900</v>
      </c>
      <c r="E18" s="44">
        <v>25200</v>
      </c>
      <c r="F18" s="44">
        <v>36300</v>
      </c>
      <c r="G18" s="44">
        <v>20700</v>
      </c>
      <c r="H18" s="44">
        <v>17000</v>
      </c>
      <c r="I18" s="44">
        <v>39700</v>
      </c>
      <c r="J18" s="44">
        <v>44500</v>
      </c>
      <c r="K18" s="44">
        <v>28600</v>
      </c>
      <c r="L18" s="44">
        <v>48700</v>
      </c>
      <c r="M18" s="44">
        <v>52600</v>
      </c>
      <c r="N18" s="44">
        <v>49100</v>
      </c>
      <c r="O18" s="44">
        <v>22800</v>
      </c>
      <c r="P18" s="58"/>
      <c r="Q18" s="44">
        <f t="shared" si="13"/>
        <v>65400</v>
      </c>
      <c r="R18" s="59">
        <f t="shared" si="14"/>
        <v>0</v>
      </c>
      <c r="S18" s="60"/>
      <c r="T18" s="44">
        <f t="shared" si="15"/>
        <v>77400</v>
      </c>
      <c r="U18" s="61">
        <f t="shared" si="16"/>
        <v>0</v>
      </c>
      <c r="V18" s="62"/>
      <c r="W18" s="44">
        <f t="shared" si="17"/>
        <v>121800</v>
      </c>
      <c r="X18" s="61">
        <f t="shared" si="18"/>
        <v>0</v>
      </c>
      <c r="Y18" s="63"/>
      <c r="Z18" s="44">
        <f t="shared" si="19"/>
        <v>124500</v>
      </c>
      <c r="AA18" s="49">
        <f t="shared" si="20"/>
        <v>0</v>
      </c>
      <c r="AB18" s="50"/>
      <c r="AC18" s="44">
        <f t="shared" si="21"/>
        <v>389100</v>
      </c>
      <c r="AD18" s="49">
        <f t="shared" si="22"/>
        <v>0</v>
      </c>
    </row>
    <row r="19" spans="1:30" ht="15" hidden="1" customHeight="1" outlineLevel="1" x14ac:dyDescent="0.2">
      <c r="A19" s="11"/>
      <c r="B19" s="42" t="s">
        <v>136</v>
      </c>
      <c r="C19" s="43"/>
      <c r="D19" s="44">
        <v>11800</v>
      </c>
      <c r="E19" s="44">
        <v>12600</v>
      </c>
      <c r="F19" s="44">
        <v>32600</v>
      </c>
      <c r="G19" s="44">
        <v>36700</v>
      </c>
      <c r="H19" s="44">
        <v>20600</v>
      </c>
      <c r="I19" s="44">
        <v>38500</v>
      </c>
      <c r="J19" s="44">
        <v>9300</v>
      </c>
      <c r="K19" s="44">
        <v>25700</v>
      </c>
      <c r="L19" s="44">
        <v>62700</v>
      </c>
      <c r="M19" s="44">
        <v>44700</v>
      </c>
      <c r="N19" s="44">
        <v>24600</v>
      </c>
      <c r="O19" s="44">
        <v>54800</v>
      </c>
      <c r="P19" s="46"/>
      <c r="Q19" s="44">
        <f t="shared" si="13"/>
        <v>57000</v>
      </c>
      <c r="R19" s="47">
        <f t="shared" si="14"/>
        <v>0</v>
      </c>
      <c r="S19" s="48"/>
      <c r="T19" s="44">
        <f t="shared" si="15"/>
        <v>95800</v>
      </c>
      <c r="U19" s="49">
        <f t="shared" si="16"/>
        <v>16.652478348995761</v>
      </c>
      <c r="V19" s="50"/>
      <c r="W19" s="44">
        <f t="shared" si="17"/>
        <v>97700</v>
      </c>
      <c r="X19" s="49">
        <f t="shared" si="18"/>
        <v>15.752400548696844</v>
      </c>
      <c r="Y19" s="51"/>
      <c r="Z19" s="44">
        <f t="shared" si="19"/>
        <v>124100</v>
      </c>
      <c r="AA19" s="49">
        <f t="shared" si="20"/>
        <v>0</v>
      </c>
      <c r="AB19" s="50"/>
      <c r="AC19" s="44">
        <f t="shared" si="21"/>
        <v>374600</v>
      </c>
      <c r="AD19" s="49">
        <f t="shared" si="22"/>
        <v>32.2711608490985</v>
      </c>
    </row>
    <row r="20" spans="1:30" s="21" customFormat="1" ht="15" hidden="1" customHeight="1" outlineLevel="1" x14ac:dyDescent="0.2">
      <c r="A20" s="53"/>
      <c r="B20" s="42" t="s">
        <v>137</v>
      </c>
      <c r="C20" s="55"/>
      <c r="D20" s="81">
        <v>25300</v>
      </c>
      <c r="E20" s="81">
        <v>26600</v>
      </c>
      <c r="F20" s="81">
        <v>46100</v>
      </c>
      <c r="G20" s="81">
        <v>40000</v>
      </c>
      <c r="H20" s="81">
        <v>26100</v>
      </c>
      <c r="I20" s="81">
        <v>52700</v>
      </c>
      <c r="J20" s="81">
        <v>19200</v>
      </c>
      <c r="K20" s="81">
        <v>51000</v>
      </c>
      <c r="L20" s="81">
        <v>34200</v>
      </c>
      <c r="M20" s="81">
        <v>17600</v>
      </c>
      <c r="N20" s="81">
        <v>23600</v>
      </c>
      <c r="O20" s="81">
        <v>59100</v>
      </c>
      <c r="P20" s="58"/>
      <c r="Q20" s="81">
        <f t="shared" si="13"/>
        <v>98000</v>
      </c>
      <c r="R20" s="87">
        <f t="shared" si="14"/>
        <v>0</v>
      </c>
      <c r="S20" s="60"/>
      <c r="T20" s="81">
        <f t="shared" si="15"/>
        <v>118800</v>
      </c>
      <c r="U20" s="88">
        <f t="shared" si="16"/>
        <v>9.8641975308641978</v>
      </c>
      <c r="V20" s="62"/>
      <c r="W20" s="81">
        <f t="shared" si="17"/>
        <v>104400</v>
      </c>
      <c r="X20" s="88">
        <f t="shared" si="18"/>
        <v>3.1711614527148511</v>
      </c>
      <c r="Y20" s="63"/>
      <c r="Z20" s="81">
        <f t="shared" si="19"/>
        <v>100300</v>
      </c>
      <c r="AA20" s="91">
        <f t="shared" si="20"/>
        <v>13.918934999256285</v>
      </c>
      <c r="AB20" s="50"/>
      <c r="AC20" s="81">
        <f t="shared" si="21"/>
        <v>421500</v>
      </c>
      <c r="AD20" s="91">
        <f t="shared" si="22"/>
        <v>8.874200576287862</v>
      </c>
    </row>
    <row r="21" spans="1:30" s="21" customFormat="1" ht="15" hidden="1" customHeight="1" outlineLevel="1" thickBot="1" x14ac:dyDescent="0.25">
      <c r="A21" s="53"/>
      <c r="B21" s="42" t="s">
        <v>138</v>
      </c>
      <c r="C21" s="55"/>
      <c r="D21" s="81">
        <v>16500</v>
      </c>
      <c r="E21" s="81">
        <v>14800</v>
      </c>
      <c r="F21" s="81">
        <v>43300</v>
      </c>
      <c r="G21" s="81">
        <v>30400</v>
      </c>
      <c r="H21" s="81">
        <v>36700</v>
      </c>
      <c r="I21" s="81">
        <v>57200</v>
      </c>
      <c r="J21" s="81">
        <v>46000</v>
      </c>
      <c r="K21" s="81">
        <v>58700</v>
      </c>
      <c r="L21" s="81">
        <v>28900</v>
      </c>
      <c r="M21" s="81">
        <v>51800</v>
      </c>
      <c r="N21" s="81">
        <v>27300</v>
      </c>
      <c r="O21" s="81">
        <v>61500</v>
      </c>
      <c r="P21" s="58"/>
      <c r="Q21" s="44">
        <f t="shared" si="13"/>
        <v>74600</v>
      </c>
      <c r="R21" s="65">
        <f t="shared" si="14"/>
        <v>0</v>
      </c>
      <c r="S21" s="60"/>
      <c r="T21" s="44">
        <f t="shared" si="15"/>
        <v>124300</v>
      </c>
      <c r="U21" s="61">
        <f t="shared" si="16"/>
        <v>0</v>
      </c>
      <c r="V21" s="62"/>
      <c r="W21" s="44">
        <f t="shared" si="17"/>
        <v>133600</v>
      </c>
      <c r="X21" s="61">
        <f t="shared" si="18"/>
        <v>14.131951523388832</v>
      </c>
      <c r="Y21" s="63"/>
      <c r="Z21" s="44">
        <f t="shared" si="19"/>
        <v>140600</v>
      </c>
      <c r="AA21" s="49">
        <f t="shared" si="20"/>
        <v>0</v>
      </c>
      <c r="AB21" s="50"/>
      <c r="AC21" s="44">
        <f t="shared" si="21"/>
        <v>473100</v>
      </c>
      <c r="AD21" s="49">
        <f t="shared" si="22"/>
        <v>52.58477743798845</v>
      </c>
    </row>
    <row r="22" spans="1:30" ht="15" hidden="1" customHeight="1" outlineLevel="1" x14ac:dyDescent="0.2">
      <c r="B22" s="69" t="s">
        <v>78</v>
      </c>
      <c r="C22" s="43"/>
      <c r="D22" s="70">
        <f t="shared" ref="D22:O22" si="23">SUM(D16:D21)</f>
        <v>140200</v>
      </c>
      <c r="E22" s="70">
        <f t="shared" si="23"/>
        <v>159000</v>
      </c>
      <c r="F22" s="70">
        <f t="shared" si="23"/>
        <v>333700</v>
      </c>
      <c r="G22" s="70">
        <f t="shared" si="23"/>
        <v>259500</v>
      </c>
      <c r="H22" s="70">
        <f t="shared" si="23"/>
        <v>242900</v>
      </c>
      <c r="I22" s="70">
        <f t="shared" si="23"/>
        <v>356300</v>
      </c>
      <c r="J22" s="70">
        <f t="shared" si="23"/>
        <v>200700</v>
      </c>
      <c r="K22" s="70">
        <f t="shared" si="23"/>
        <v>250000</v>
      </c>
      <c r="L22" s="70">
        <f t="shared" si="23"/>
        <v>325800</v>
      </c>
      <c r="M22" s="70">
        <f t="shared" si="23"/>
        <v>264800</v>
      </c>
      <c r="N22" s="70">
        <f t="shared" si="23"/>
        <v>266100</v>
      </c>
      <c r="O22" s="70">
        <f t="shared" si="23"/>
        <v>375400</v>
      </c>
      <c r="P22" s="72"/>
      <c r="Q22" s="70">
        <f>SUM(Q16:Q21)</f>
        <v>632900</v>
      </c>
      <c r="R22" s="73">
        <f t="shared" si="14"/>
        <v>0</v>
      </c>
      <c r="S22" s="74"/>
      <c r="T22" s="70">
        <f>SUM(T16:T21)</f>
        <v>858700</v>
      </c>
      <c r="U22" s="75">
        <f t="shared" si="16"/>
        <v>51.481359247035812</v>
      </c>
      <c r="V22" s="50"/>
      <c r="W22" s="70">
        <f>SUM(W16:W21)</f>
        <v>776500</v>
      </c>
      <c r="X22" s="75">
        <f t="shared" si="18"/>
        <v>15.111629837120034</v>
      </c>
      <c r="Y22" s="76"/>
      <c r="Z22" s="70">
        <f>SUM(Z16:Z21)</f>
        <v>906300</v>
      </c>
      <c r="AA22" s="75">
        <f t="shared" si="20"/>
        <v>105.56084656084656</v>
      </c>
      <c r="AB22" s="50"/>
      <c r="AC22" s="70">
        <f>SUM(AC16:AC21)</f>
        <v>3174400</v>
      </c>
      <c r="AD22" s="75">
        <f t="shared" si="22"/>
        <v>42.448030439900357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133</v>
      </c>
      <c r="D25" s="39">
        <v>43831</v>
      </c>
      <c r="E25" s="39">
        <f>EOMONTH(D25,0)+1</f>
        <v>43862</v>
      </c>
      <c r="F25" s="39">
        <f t="shared" ref="F25:O25" si="24">EOMONTH(E25,0)+1</f>
        <v>43891</v>
      </c>
      <c r="G25" s="39">
        <f t="shared" si="24"/>
        <v>43922</v>
      </c>
      <c r="H25" s="39">
        <f t="shared" si="24"/>
        <v>43952</v>
      </c>
      <c r="I25" s="39">
        <f t="shared" si="24"/>
        <v>43983</v>
      </c>
      <c r="J25" s="39">
        <f t="shared" si="24"/>
        <v>44013</v>
      </c>
      <c r="K25" s="39">
        <f t="shared" si="24"/>
        <v>44044</v>
      </c>
      <c r="L25" s="39">
        <f t="shared" si="24"/>
        <v>44075</v>
      </c>
      <c r="M25" s="39">
        <f t="shared" si="24"/>
        <v>44105</v>
      </c>
      <c r="N25" s="39">
        <f t="shared" si="24"/>
        <v>44136</v>
      </c>
      <c r="O25" s="39">
        <f t="shared" si="24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60</v>
      </c>
      <c r="C26" s="43"/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8505</v>
      </c>
      <c r="M26" s="44">
        <v>0</v>
      </c>
      <c r="N26" s="44">
        <v>1782</v>
      </c>
      <c r="O26" s="44">
        <v>0</v>
      </c>
      <c r="P26" s="46"/>
      <c r="Q26" s="44">
        <f t="shared" ref="Q26:Q31" si="25">SUM(D26:F26)</f>
        <v>0</v>
      </c>
      <c r="R26" s="47">
        <f t="shared" ref="R26:R32" si="26">IFERROR(Q26/Q36-1,0)</f>
        <v>0</v>
      </c>
      <c r="S26" s="48"/>
      <c r="T26" s="44">
        <f t="shared" ref="T26:T31" si="27">SUM(G26:I26)</f>
        <v>0</v>
      </c>
      <c r="U26" s="49">
        <f t="shared" ref="U26:U32" si="28">IFERROR(T26/T36-1,0)</f>
        <v>0</v>
      </c>
      <c r="V26" s="50"/>
      <c r="W26" s="44">
        <f t="shared" ref="W26:W31" si="29">SUM(J26:L26)</f>
        <v>8505</v>
      </c>
      <c r="X26" s="49">
        <f t="shared" ref="X26:X32" si="30">IFERROR(W26/W36-1,0)</f>
        <v>0</v>
      </c>
      <c r="Y26" s="51"/>
      <c r="Z26" s="44">
        <f t="shared" ref="Z26:Z31" si="31">SUM(M26:O26)</f>
        <v>1782</v>
      </c>
      <c r="AA26" s="49">
        <f t="shared" ref="AA26:AA32" si="32">IFERROR(Z26/Z36-1,0)</f>
        <v>0</v>
      </c>
      <c r="AB26" s="50"/>
      <c r="AC26" s="44">
        <f t="shared" ref="AC26:AC31" si="33">Q26+T26+W26+Z26</f>
        <v>10287</v>
      </c>
      <c r="AD26" s="49">
        <f t="shared" ref="AD26:AD32" si="34">IFERROR(AC26/AC36-1,0)</f>
        <v>0</v>
      </c>
    </row>
    <row r="27" spans="1:30" s="21" customFormat="1" ht="15" hidden="1" customHeight="1" outlineLevel="1" x14ac:dyDescent="0.2">
      <c r="A27" s="53"/>
      <c r="B27" s="42" t="s">
        <v>134</v>
      </c>
      <c r="C27" s="55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58"/>
      <c r="Q27" s="44">
        <f t="shared" si="25"/>
        <v>0</v>
      </c>
      <c r="R27" s="59">
        <f t="shared" si="26"/>
        <v>0</v>
      </c>
      <c r="S27" s="60"/>
      <c r="T27" s="44">
        <f t="shared" si="27"/>
        <v>0</v>
      </c>
      <c r="U27" s="61">
        <f t="shared" si="28"/>
        <v>0</v>
      </c>
      <c r="V27" s="62"/>
      <c r="W27" s="44">
        <f t="shared" si="29"/>
        <v>0</v>
      </c>
      <c r="X27" s="61">
        <f t="shared" si="30"/>
        <v>0</v>
      </c>
      <c r="Y27" s="63"/>
      <c r="Z27" s="44">
        <f t="shared" si="31"/>
        <v>0</v>
      </c>
      <c r="AA27" s="49">
        <f t="shared" si="32"/>
        <v>0</v>
      </c>
      <c r="AB27" s="50"/>
      <c r="AC27" s="44">
        <f t="shared" si="33"/>
        <v>0</v>
      </c>
      <c r="AD27" s="49">
        <f t="shared" si="34"/>
        <v>0</v>
      </c>
    </row>
    <row r="28" spans="1:30" s="21" customFormat="1" ht="15" hidden="1" customHeight="1" outlineLevel="1" x14ac:dyDescent="0.2">
      <c r="A28" s="53"/>
      <c r="B28" s="42" t="s">
        <v>135</v>
      </c>
      <c r="C28" s="55"/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58"/>
      <c r="Q28" s="44">
        <f t="shared" si="25"/>
        <v>0</v>
      </c>
      <c r="R28" s="59">
        <f t="shared" si="26"/>
        <v>0</v>
      </c>
      <c r="S28" s="60"/>
      <c r="T28" s="44">
        <f t="shared" si="27"/>
        <v>0</v>
      </c>
      <c r="U28" s="61">
        <f t="shared" si="28"/>
        <v>0</v>
      </c>
      <c r="V28" s="62"/>
      <c r="W28" s="44">
        <f t="shared" si="29"/>
        <v>0</v>
      </c>
      <c r="X28" s="61">
        <f t="shared" si="30"/>
        <v>0</v>
      </c>
      <c r="Y28" s="63"/>
      <c r="Z28" s="44">
        <f t="shared" si="31"/>
        <v>0</v>
      </c>
      <c r="AA28" s="49">
        <f t="shared" si="32"/>
        <v>0</v>
      </c>
      <c r="AB28" s="50"/>
      <c r="AC28" s="44">
        <f t="shared" si="33"/>
        <v>0</v>
      </c>
      <c r="AD28" s="49">
        <f t="shared" si="34"/>
        <v>0</v>
      </c>
    </row>
    <row r="29" spans="1:30" ht="15" hidden="1" customHeight="1" outlineLevel="1" x14ac:dyDescent="0.2">
      <c r="A29" s="11"/>
      <c r="B29" s="42" t="s">
        <v>136</v>
      </c>
      <c r="C29" s="43"/>
      <c r="D29" s="44">
        <v>0</v>
      </c>
      <c r="E29" s="44">
        <v>0</v>
      </c>
      <c r="F29" s="44">
        <v>0</v>
      </c>
      <c r="G29" s="44">
        <v>0</v>
      </c>
      <c r="H29" s="44">
        <v>3402</v>
      </c>
      <c r="I29" s="44">
        <v>2025</v>
      </c>
      <c r="J29" s="44">
        <v>0</v>
      </c>
      <c r="K29" s="44">
        <v>4374</v>
      </c>
      <c r="L29" s="44">
        <v>1458</v>
      </c>
      <c r="M29" s="44">
        <v>0</v>
      </c>
      <c r="N29" s="44">
        <v>0</v>
      </c>
      <c r="O29" s="44">
        <v>0</v>
      </c>
      <c r="P29" s="46"/>
      <c r="Q29" s="44">
        <f t="shared" si="25"/>
        <v>0</v>
      </c>
      <c r="R29" s="47">
        <f t="shared" si="26"/>
        <v>0</v>
      </c>
      <c r="S29" s="48"/>
      <c r="T29" s="44">
        <f t="shared" si="27"/>
        <v>5427</v>
      </c>
      <c r="U29" s="49">
        <f t="shared" si="28"/>
        <v>0</v>
      </c>
      <c r="V29" s="50"/>
      <c r="W29" s="44">
        <f t="shared" si="29"/>
        <v>5832</v>
      </c>
      <c r="X29" s="49">
        <f t="shared" si="30"/>
        <v>0</v>
      </c>
      <c r="Y29" s="51"/>
      <c r="Z29" s="44">
        <f t="shared" si="31"/>
        <v>0</v>
      </c>
      <c r="AA29" s="49">
        <f t="shared" si="32"/>
        <v>0</v>
      </c>
      <c r="AB29" s="50"/>
      <c r="AC29" s="44">
        <f t="shared" si="33"/>
        <v>11259</v>
      </c>
      <c r="AD29" s="49">
        <f t="shared" si="34"/>
        <v>0</v>
      </c>
    </row>
    <row r="30" spans="1:30" s="21" customFormat="1" ht="15" hidden="1" customHeight="1" outlineLevel="1" x14ac:dyDescent="0.2">
      <c r="A30" s="53"/>
      <c r="B30" s="42" t="s">
        <v>137</v>
      </c>
      <c r="C30" s="55"/>
      <c r="D30" s="81">
        <v>0</v>
      </c>
      <c r="E30" s="81">
        <v>0</v>
      </c>
      <c r="F30" s="81">
        <v>0</v>
      </c>
      <c r="G30" s="81">
        <v>0</v>
      </c>
      <c r="H30" s="81">
        <v>6642</v>
      </c>
      <c r="I30" s="81">
        <v>4293</v>
      </c>
      <c r="J30" s="81">
        <v>25029</v>
      </c>
      <c r="K30" s="81">
        <v>0</v>
      </c>
      <c r="L30" s="81">
        <v>0</v>
      </c>
      <c r="M30" s="81">
        <v>6723</v>
      </c>
      <c r="N30" s="81">
        <v>0</v>
      </c>
      <c r="O30" s="81">
        <v>0</v>
      </c>
      <c r="P30" s="58"/>
      <c r="Q30" s="81">
        <f t="shared" si="25"/>
        <v>0</v>
      </c>
      <c r="R30" s="87">
        <f t="shared" si="26"/>
        <v>0</v>
      </c>
      <c r="S30" s="60"/>
      <c r="T30" s="81">
        <f t="shared" si="27"/>
        <v>10935</v>
      </c>
      <c r="U30" s="88">
        <f t="shared" si="28"/>
        <v>0</v>
      </c>
      <c r="V30" s="62"/>
      <c r="W30" s="81">
        <f t="shared" si="29"/>
        <v>25029</v>
      </c>
      <c r="X30" s="88">
        <f t="shared" si="30"/>
        <v>0</v>
      </c>
      <c r="Y30" s="63"/>
      <c r="Z30" s="81">
        <f t="shared" si="31"/>
        <v>6723</v>
      </c>
      <c r="AA30" s="91">
        <f t="shared" si="32"/>
        <v>0</v>
      </c>
      <c r="AB30" s="50"/>
      <c r="AC30" s="81">
        <f t="shared" si="33"/>
        <v>42687</v>
      </c>
      <c r="AD30" s="91">
        <f t="shared" si="34"/>
        <v>0</v>
      </c>
    </row>
    <row r="31" spans="1:30" s="21" customFormat="1" ht="15" hidden="1" customHeight="1" outlineLevel="1" thickBot="1" x14ac:dyDescent="0.25">
      <c r="A31" s="53"/>
      <c r="B31" s="42" t="s">
        <v>138</v>
      </c>
      <c r="C31" s="55"/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8829</v>
      </c>
      <c r="L31" s="81">
        <v>0</v>
      </c>
      <c r="M31" s="81">
        <v>0</v>
      </c>
      <c r="N31" s="81">
        <v>0</v>
      </c>
      <c r="O31" s="81">
        <v>0</v>
      </c>
      <c r="P31" s="58"/>
      <c r="Q31" s="44">
        <f t="shared" si="25"/>
        <v>0</v>
      </c>
      <c r="R31" s="65">
        <f t="shared" si="26"/>
        <v>0</v>
      </c>
      <c r="S31" s="60"/>
      <c r="T31" s="44">
        <f t="shared" si="27"/>
        <v>0</v>
      </c>
      <c r="U31" s="61">
        <f t="shared" si="28"/>
        <v>0</v>
      </c>
      <c r="V31" s="62"/>
      <c r="W31" s="44">
        <f t="shared" si="29"/>
        <v>8829</v>
      </c>
      <c r="X31" s="61">
        <f t="shared" si="30"/>
        <v>0</v>
      </c>
      <c r="Y31" s="63"/>
      <c r="Z31" s="44">
        <f t="shared" si="31"/>
        <v>0</v>
      </c>
      <c r="AA31" s="49">
        <f t="shared" si="32"/>
        <v>0</v>
      </c>
      <c r="AB31" s="50"/>
      <c r="AC31" s="44">
        <f t="shared" si="33"/>
        <v>8829</v>
      </c>
      <c r="AD31" s="49">
        <f t="shared" si="34"/>
        <v>0</v>
      </c>
    </row>
    <row r="32" spans="1:30" ht="15" hidden="1" customHeight="1" outlineLevel="1" x14ac:dyDescent="0.2">
      <c r="B32" s="69" t="s">
        <v>78</v>
      </c>
      <c r="C32" s="43"/>
      <c r="D32" s="70">
        <f t="shared" ref="D32:O32" si="35">SUM(D26:D31)</f>
        <v>0</v>
      </c>
      <c r="E32" s="70">
        <f t="shared" si="35"/>
        <v>0</v>
      </c>
      <c r="F32" s="70">
        <f t="shared" si="35"/>
        <v>0</v>
      </c>
      <c r="G32" s="70">
        <f t="shared" si="35"/>
        <v>0</v>
      </c>
      <c r="H32" s="70">
        <f t="shared" si="35"/>
        <v>10044</v>
      </c>
      <c r="I32" s="70">
        <f t="shared" si="35"/>
        <v>6318</v>
      </c>
      <c r="J32" s="70">
        <f t="shared" si="35"/>
        <v>25029</v>
      </c>
      <c r="K32" s="70">
        <f t="shared" si="35"/>
        <v>13203</v>
      </c>
      <c r="L32" s="70">
        <f t="shared" si="35"/>
        <v>9963</v>
      </c>
      <c r="M32" s="70">
        <f t="shared" si="35"/>
        <v>6723</v>
      </c>
      <c r="N32" s="70">
        <f t="shared" si="35"/>
        <v>1782</v>
      </c>
      <c r="O32" s="70">
        <f t="shared" si="35"/>
        <v>0</v>
      </c>
      <c r="P32" s="72"/>
      <c r="Q32" s="70">
        <f>SUM(Q26:Q31)</f>
        <v>0</v>
      </c>
      <c r="R32" s="73">
        <f t="shared" si="26"/>
        <v>0</v>
      </c>
      <c r="S32" s="74"/>
      <c r="T32" s="70">
        <f>SUM(T26:T31)</f>
        <v>16362</v>
      </c>
      <c r="U32" s="75">
        <f t="shared" si="28"/>
        <v>0</v>
      </c>
      <c r="V32" s="50"/>
      <c r="W32" s="70">
        <f>SUM(W26:W31)</f>
        <v>48195</v>
      </c>
      <c r="X32" s="75">
        <f t="shared" si="30"/>
        <v>0</v>
      </c>
      <c r="Y32" s="76"/>
      <c r="Z32" s="70">
        <f>SUM(Z26:Z31)</f>
        <v>8505</v>
      </c>
      <c r="AA32" s="75">
        <f t="shared" si="32"/>
        <v>0</v>
      </c>
      <c r="AB32" s="50"/>
      <c r="AC32" s="70">
        <f>SUM(AC26:AC31)</f>
        <v>73062</v>
      </c>
      <c r="AD32" s="75">
        <f t="shared" si="34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D9F3-41B5-4A6F-85B6-604A32DE5FB6}">
  <dimension ref="A1:AD33"/>
  <sheetViews>
    <sheetView showGridLines="0" workbookViewId="0">
      <selection activeCell="G4" sqref="G4"/>
    </sheetView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139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140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141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11"/>
      <c r="B6" s="42" t="s">
        <v>142</v>
      </c>
      <c r="C6" s="43"/>
      <c r="D6" s="44">
        <v>117900</v>
      </c>
      <c r="E6" s="44">
        <v>120100</v>
      </c>
      <c r="F6" s="44">
        <v>286300</v>
      </c>
      <c r="G6" s="44">
        <v>180100</v>
      </c>
      <c r="H6" s="44">
        <v>147200</v>
      </c>
      <c r="I6" s="44">
        <v>285500</v>
      </c>
      <c r="J6" s="44">
        <v>150500</v>
      </c>
      <c r="K6" s="44">
        <v>164400</v>
      </c>
      <c r="L6" s="44">
        <v>259500</v>
      </c>
      <c r="M6" s="44">
        <v>230000</v>
      </c>
      <c r="N6" s="44">
        <v>199100</v>
      </c>
      <c r="O6" s="44">
        <v>306600</v>
      </c>
      <c r="P6" s="46"/>
      <c r="Q6" s="44">
        <f t="shared" ref="Q6:Q11" si="1">SUM(D6:F6)</f>
        <v>524300</v>
      </c>
      <c r="R6" s="47">
        <f t="shared" ref="R6:R12" si="2">IFERROR(Q6/Q16-1,0)</f>
        <v>0.17109671655126202</v>
      </c>
      <c r="S6" s="48"/>
      <c r="T6" s="44">
        <f t="shared" ref="T6:T11" si="3">SUM(G6:I6)</f>
        <v>612800</v>
      </c>
      <c r="U6" s="49">
        <f t="shared" ref="U6:U12" si="4">IFERROR(T6/T16-1,0)</f>
        <v>0.2440113682501015</v>
      </c>
      <c r="V6" s="50"/>
      <c r="W6" s="44">
        <f t="shared" ref="W6:W11" si="5">SUM(J6:L6)</f>
        <v>574400</v>
      </c>
      <c r="X6" s="49">
        <f t="shared" ref="X6:X12" si="6">IFERROR(W6/W16-1,0)</f>
        <v>0.2236898167873882</v>
      </c>
      <c r="Y6" s="51"/>
      <c r="Z6" s="45">
        <f t="shared" ref="Z6:Z11" si="7">SUM(M6:O6)</f>
        <v>735700</v>
      </c>
      <c r="AA6" s="52">
        <f t="shared" ref="AA6:AA12" si="8">IFERROR(Z6/Z16-1,0)</f>
        <v>0.1657423546189194</v>
      </c>
      <c r="AB6" s="43"/>
      <c r="AC6" s="45">
        <f t="shared" ref="AC6:AC11" si="9">Q6+T6+W6+Z6</f>
        <v>2447200</v>
      </c>
      <c r="AD6" s="52">
        <f t="shared" ref="AD6:AD12" si="10">IFERROR(AC6/AC16-1,0)</f>
        <v>0.19913759310074486</v>
      </c>
    </row>
    <row r="7" spans="1:30" s="21" customFormat="1" ht="15" customHeight="1" x14ac:dyDescent="0.2">
      <c r="A7" s="53"/>
      <c r="B7" s="42" t="s">
        <v>143</v>
      </c>
      <c r="C7" s="55"/>
      <c r="D7" s="44">
        <v>24900</v>
      </c>
      <c r="E7" s="44">
        <v>86500</v>
      </c>
      <c r="F7" s="44">
        <v>66600</v>
      </c>
      <c r="G7" s="44">
        <v>43400</v>
      </c>
      <c r="H7" s="44">
        <v>63500</v>
      </c>
      <c r="I7" s="44">
        <v>74200</v>
      </c>
      <c r="J7" s="44">
        <v>48200</v>
      </c>
      <c r="K7" s="44">
        <v>35000</v>
      </c>
      <c r="L7" s="44">
        <v>99900</v>
      </c>
      <c r="M7" s="44">
        <v>69100</v>
      </c>
      <c r="N7" s="44">
        <v>77900</v>
      </c>
      <c r="O7" s="44">
        <v>66000</v>
      </c>
      <c r="P7" s="58"/>
      <c r="Q7" s="44">
        <f t="shared" si="1"/>
        <v>178000</v>
      </c>
      <c r="R7" s="59">
        <f t="shared" si="2"/>
        <v>1.5</v>
      </c>
      <c r="S7" s="60"/>
      <c r="T7" s="44">
        <f t="shared" si="3"/>
        <v>181100</v>
      </c>
      <c r="U7" s="61">
        <f t="shared" si="4"/>
        <v>0.13542319749216292</v>
      </c>
      <c r="V7" s="62"/>
      <c r="W7" s="44">
        <f t="shared" si="5"/>
        <v>183100</v>
      </c>
      <c r="X7" s="61">
        <f t="shared" si="6"/>
        <v>0.19908316961362149</v>
      </c>
      <c r="Y7" s="63"/>
      <c r="Z7" s="45">
        <f t="shared" si="7"/>
        <v>213000</v>
      </c>
      <c r="AA7" s="52">
        <f t="shared" si="8"/>
        <v>0.56617647058823528</v>
      </c>
      <c r="AB7" s="43"/>
      <c r="AC7" s="45">
        <f t="shared" si="9"/>
        <v>755200</v>
      </c>
      <c r="AD7" s="52">
        <f t="shared" si="10"/>
        <v>0.45398536773199849</v>
      </c>
    </row>
    <row r="8" spans="1:30" s="21" customFormat="1" ht="15" customHeight="1" x14ac:dyDescent="0.2">
      <c r="A8" s="53"/>
      <c r="B8" s="42" t="s">
        <v>144</v>
      </c>
      <c r="C8" s="55"/>
      <c r="D8" s="44">
        <v>11500</v>
      </c>
      <c r="E8" s="44">
        <v>18200</v>
      </c>
      <c r="F8" s="44">
        <v>39700</v>
      </c>
      <c r="G8" s="44">
        <v>17100</v>
      </c>
      <c r="H8" s="44">
        <v>19700</v>
      </c>
      <c r="I8" s="44">
        <v>46100</v>
      </c>
      <c r="J8" s="44">
        <v>9100</v>
      </c>
      <c r="K8" s="44">
        <v>27500</v>
      </c>
      <c r="L8" s="44">
        <v>32000</v>
      </c>
      <c r="M8" s="44">
        <v>49800</v>
      </c>
      <c r="N8" s="44">
        <v>20400</v>
      </c>
      <c r="O8" s="44">
        <v>49700</v>
      </c>
      <c r="P8" s="58"/>
      <c r="Q8" s="44">
        <f t="shared" si="1"/>
        <v>69400</v>
      </c>
      <c r="R8" s="59">
        <f t="shared" si="2"/>
        <v>-5.0615595075239384E-2</v>
      </c>
      <c r="S8" s="60"/>
      <c r="T8" s="44">
        <f t="shared" si="3"/>
        <v>82900</v>
      </c>
      <c r="U8" s="61">
        <f t="shared" si="4"/>
        <v>-0.14799588900308325</v>
      </c>
      <c r="V8" s="62"/>
      <c r="W8" s="44">
        <f t="shared" si="5"/>
        <v>68600</v>
      </c>
      <c r="X8" s="61">
        <f t="shared" si="6"/>
        <v>0.50769230769230766</v>
      </c>
      <c r="Y8" s="63"/>
      <c r="Z8" s="45">
        <f t="shared" si="7"/>
        <v>119900</v>
      </c>
      <c r="AA8" s="52">
        <f t="shared" si="8"/>
        <v>1.355599214145383</v>
      </c>
      <c r="AB8" s="43"/>
      <c r="AC8" s="45">
        <f t="shared" si="9"/>
        <v>340800</v>
      </c>
      <c r="AD8" s="52">
        <f t="shared" si="10"/>
        <v>0.27736131934032993</v>
      </c>
    </row>
    <row r="9" spans="1:30" ht="15" customHeight="1" x14ac:dyDescent="0.2">
      <c r="A9" s="11"/>
      <c r="B9" s="42" t="s">
        <v>145</v>
      </c>
      <c r="C9" s="43"/>
      <c r="D9" s="44">
        <v>32100</v>
      </c>
      <c r="E9" s="44">
        <v>20300</v>
      </c>
      <c r="F9" s="44">
        <v>22800</v>
      </c>
      <c r="G9" s="44">
        <v>22200</v>
      </c>
      <c r="H9" s="44">
        <v>19500</v>
      </c>
      <c r="I9" s="44">
        <v>38000</v>
      </c>
      <c r="J9" s="44">
        <v>43200</v>
      </c>
      <c r="K9" s="44">
        <v>37300</v>
      </c>
      <c r="L9" s="44">
        <v>24100</v>
      </c>
      <c r="M9" s="44">
        <v>22700</v>
      </c>
      <c r="N9" s="44">
        <v>32900</v>
      </c>
      <c r="O9" s="44">
        <v>30100</v>
      </c>
      <c r="P9" s="46"/>
      <c r="Q9" s="44">
        <f t="shared" si="1"/>
        <v>75200</v>
      </c>
      <c r="R9" s="47">
        <f t="shared" si="2"/>
        <v>2.1464435146443517</v>
      </c>
      <c r="S9" s="48"/>
      <c r="T9" s="44">
        <f t="shared" si="3"/>
        <v>79700</v>
      </c>
      <c r="U9" s="49">
        <f t="shared" si="4"/>
        <v>0.32392026578073096</v>
      </c>
      <c r="V9" s="50"/>
      <c r="W9" s="44">
        <f t="shared" si="5"/>
        <v>104600</v>
      </c>
      <c r="X9" s="49">
        <f t="shared" si="6"/>
        <v>0.33930857874519837</v>
      </c>
      <c r="Y9" s="51"/>
      <c r="Z9" s="45">
        <f t="shared" si="7"/>
        <v>85700</v>
      </c>
      <c r="AA9" s="52">
        <f t="shared" si="8"/>
        <v>7.2590738423028878E-2</v>
      </c>
      <c r="AB9" s="43"/>
      <c r="AC9" s="45">
        <f t="shared" si="9"/>
        <v>345200</v>
      </c>
      <c r="AD9" s="52">
        <f t="shared" si="10"/>
        <v>0.42585708384964893</v>
      </c>
    </row>
    <row r="10" spans="1:30" s="21" customFormat="1" ht="15" customHeight="1" x14ac:dyDescent="0.2">
      <c r="A10" s="53"/>
      <c r="B10" s="42" t="s">
        <v>146</v>
      </c>
      <c r="C10" s="55"/>
      <c r="D10" s="81">
        <v>19400</v>
      </c>
      <c r="E10" s="81">
        <v>5000</v>
      </c>
      <c r="F10" s="81">
        <v>4200</v>
      </c>
      <c r="G10" s="81">
        <v>2100</v>
      </c>
      <c r="H10" s="81">
        <v>10400</v>
      </c>
      <c r="I10" s="81">
        <v>8300</v>
      </c>
      <c r="J10" s="81">
        <v>5500</v>
      </c>
      <c r="K10" s="81">
        <v>1500</v>
      </c>
      <c r="L10" s="81">
        <v>19500</v>
      </c>
      <c r="M10" s="81">
        <v>18500</v>
      </c>
      <c r="N10" s="81">
        <v>2200</v>
      </c>
      <c r="O10" s="81">
        <v>9800</v>
      </c>
      <c r="P10" s="58"/>
      <c r="Q10" s="81">
        <f t="shared" si="1"/>
        <v>28600</v>
      </c>
      <c r="R10" s="87">
        <f t="shared" si="2"/>
        <v>0.68235294117647061</v>
      </c>
      <c r="S10" s="60"/>
      <c r="T10" s="81">
        <f t="shared" si="3"/>
        <v>20800</v>
      </c>
      <c r="U10" s="88">
        <f t="shared" si="4"/>
        <v>-0.57637474541751521</v>
      </c>
      <c r="V10" s="62"/>
      <c r="W10" s="81">
        <f t="shared" si="5"/>
        <v>26500</v>
      </c>
      <c r="X10" s="88">
        <f t="shared" si="6"/>
        <v>-0.13961038961038963</v>
      </c>
      <c r="Y10" s="63"/>
      <c r="Z10" s="89">
        <f t="shared" si="7"/>
        <v>30500</v>
      </c>
      <c r="AA10" s="90">
        <f t="shared" si="8"/>
        <v>2.6309523809523809</v>
      </c>
      <c r="AB10" s="43"/>
      <c r="AC10" s="89">
        <f t="shared" si="9"/>
        <v>106400</v>
      </c>
      <c r="AD10" s="90">
        <f t="shared" si="10"/>
        <v>1.0446343779677125E-2</v>
      </c>
    </row>
    <row r="11" spans="1:30" s="21" customFormat="1" ht="15" customHeight="1" thickBot="1" x14ac:dyDescent="0.25">
      <c r="A11" s="53"/>
      <c r="B11" s="42" t="s">
        <v>147</v>
      </c>
      <c r="C11" s="55"/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58"/>
      <c r="Q11" s="44">
        <f t="shared" si="1"/>
        <v>0</v>
      </c>
      <c r="R11" s="65">
        <f t="shared" si="2"/>
        <v>0</v>
      </c>
      <c r="S11" s="60"/>
      <c r="T11" s="44">
        <f t="shared" si="3"/>
        <v>0</v>
      </c>
      <c r="U11" s="61">
        <f t="shared" si="4"/>
        <v>0</v>
      </c>
      <c r="V11" s="62"/>
      <c r="W11" s="44">
        <f t="shared" si="5"/>
        <v>0</v>
      </c>
      <c r="X11" s="61">
        <f t="shared" si="6"/>
        <v>0</v>
      </c>
      <c r="Y11" s="63"/>
      <c r="Z11" s="45">
        <f t="shared" si="7"/>
        <v>0</v>
      </c>
      <c r="AA11" s="52">
        <f t="shared" si="8"/>
        <v>0</v>
      </c>
      <c r="AB11" s="43"/>
      <c r="AC11" s="45">
        <f t="shared" si="9"/>
        <v>0</v>
      </c>
      <c r="AD11" s="52">
        <f t="shared" si="10"/>
        <v>0</v>
      </c>
    </row>
    <row r="12" spans="1:30" ht="15" customHeight="1" x14ac:dyDescent="0.2">
      <c r="B12" s="69" t="s">
        <v>78</v>
      </c>
      <c r="C12" s="43"/>
      <c r="D12" s="70">
        <f>SUM(D6:D11)</f>
        <v>205800</v>
      </c>
      <c r="E12" s="70">
        <f t="shared" ref="E12:O12" si="11">SUM(E6:E11)</f>
        <v>250100</v>
      </c>
      <c r="F12" s="70">
        <f t="shared" si="11"/>
        <v>419600</v>
      </c>
      <c r="G12" s="70">
        <f t="shared" si="11"/>
        <v>264900</v>
      </c>
      <c r="H12" s="70">
        <f t="shared" si="11"/>
        <v>260300</v>
      </c>
      <c r="I12" s="70">
        <f t="shared" si="11"/>
        <v>452100</v>
      </c>
      <c r="J12" s="70">
        <f t="shared" si="11"/>
        <v>256500</v>
      </c>
      <c r="K12" s="70">
        <f t="shared" si="11"/>
        <v>265700</v>
      </c>
      <c r="L12" s="70">
        <f t="shared" si="11"/>
        <v>435000</v>
      </c>
      <c r="M12" s="70">
        <f t="shared" si="11"/>
        <v>390100</v>
      </c>
      <c r="N12" s="70">
        <f t="shared" si="11"/>
        <v>332500</v>
      </c>
      <c r="O12" s="70">
        <f t="shared" si="11"/>
        <v>462200</v>
      </c>
      <c r="P12" s="72"/>
      <c r="Q12" s="70">
        <f>SUM(Q6:Q11)</f>
        <v>875500</v>
      </c>
      <c r="R12" s="73">
        <f t="shared" si="2"/>
        <v>0.3833148996681941</v>
      </c>
      <c r="S12" s="74"/>
      <c r="T12" s="70">
        <f>SUM(T6:T11)</f>
        <v>977300</v>
      </c>
      <c r="U12" s="75">
        <f t="shared" si="4"/>
        <v>0.138115756375917</v>
      </c>
      <c r="V12" s="50"/>
      <c r="W12" s="70">
        <f>SUM(W6:W11)</f>
        <v>957200</v>
      </c>
      <c r="X12" s="75">
        <f t="shared" si="6"/>
        <v>0.2327108821635544</v>
      </c>
      <c r="Y12" s="76"/>
      <c r="Z12" s="71">
        <f>SUM(Z6:Z11)</f>
        <v>1184800</v>
      </c>
      <c r="AA12" s="77">
        <f t="shared" si="8"/>
        <v>0.30729339070947814</v>
      </c>
      <c r="AB12" s="43"/>
      <c r="AC12" s="71">
        <f>SUM(AC6:AC11)</f>
        <v>3994800</v>
      </c>
      <c r="AD12" s="77">
        <f t="shared" si="10"/>
        <v>0.25844254032258074</v>
      </c>
    </row>
    <row r="13" spans="1:30" ht="24.95" customHeight="1" x14ac:dyDescent="0.2"/>
    <row r="14" spans="1:30" ht="15" customHeight="1" x14ac:dyDescent="0.2">
      <c r="A14" s="31">
        <v>2021</v>
      </c>
      <c r="B14" s="34" t="s">
        <v>140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 t="s">
        <v>79</v>
      </c>
      <c r="R14" s="37"/>
      <c r="S14" s="36"/>
      <c r="T14" s="37" t="s">
        <v>80</v>
      </c>
      <c r="U14" s="37"/>
      <c r="W14" s="37" t="s">
        <v>81</v>
      </c>
      <c r="X14" s="37"/>
      <c r="Y14" s="36"/>
      <c r="Z14" s="37" t="s">
        <v>82</v>
      </c>
      <c r="AA14" s="37"/>
      <c r="AC14" s="37" t="s">
        <v>83</v>
      </c>
      <c r="AD14" s="37"/>
    </row>
    <row r="15" spans="1:30" ht="15" hidden="1" customHeight="1" outlineLevel="1" x14ac:dyDescent="0.2">
      <c r="B15" s="38" t="s">
        <v>141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40"/>
      <c r="Q15" s="39" t="s">
        <v>53</v>
      </c>
      <c r="R15" s="39" t="s">
        <v>76</v>
      </c>
      <c r="S15" s="41"/>
      <c r="T15" s="39" t="s">
        <v>53</v>
      </c>
      <c r="U15" s="39" t="s">
        <v>76</v>
      </c>
      <c r="W15" s="39" t="s">
        <v>53</v>
      </c>
      <c r="X15" s="39" t="s">
        <v>76</v>
      </c>
      <c r="Y15" s="41"/>
      <c r="Z15" s="39" t="s">
        <v>53</v>
      </c>
      <c r="AA15" s="39" t="s">
        <v>76</v>
      </c>
      <c r="AC15" s="39" t="s">
        <v>53</v>
      </c>
      <c r="AD15" s="39" t="s">
        <v>76</v>
      </c>
    </row>
    <row r="16" spans="1:30" ht="15" hidden="1" customHeight="1" outlineLevel="1" x14ac:dyDescent="0.2">
      <c r="A16" s="11"/>
      <c r="B16" s="42" t="s">
        <v>142</v>
      </c>
      <c r="C16" s="43"/>
      <c r="D16" s="44">
        <v>100200</v>
      </c>
      <c r="E16" s="44">
        <v>122100</v>
      </c>
      <c r="F16" s="44">
        <v>225400</v>
      </c>
      <c r="G16" s="44">
        <v>124700</v>
      </c>
      <c r="H16" s="44">
        <v>126500</v>
      </c>
      <c r="I16" s="44">
        <v>241400</v>
      </c>
      <c r="J16" s="44">
        <v>101000</v>
      </c>
      <c r="K16" s="44">
        <v>185200</v>
      </c>
      <c r="L16" s="44">
        <v>183200</v>
      </c>
      <c r="M16" s="44">
        <v>182500</v>
      </c>
      <c r="N16" s="44">
        <v>179600</v>
      </c>
      <c r="O16" s="44">
        <v>269000</v>
      </c>
      <c r="P16" s="46"/>
      <c r="Q16" s="44">
        <f t="shared" ref="Q16:Q21" si="13">SUM(D16:F16)</f>
        <v>447700</v>
      </c>
      <c r="R16" s="47">
        <f t="shared" ref="R16:R22" si="14">IFERROR(Q16/Q26-1,0)</f>
        <v>0</v>
      </c>
      <c r="S16" s="48"/>
      <c r="T16" s="44">
        <f t="shared" ref="T16:T21" si="15">SUM(G16:I16)</f>
        <v>492600</v>
      </c>
      <c r="U16" s="49">
        <f t="shared" ref="U16:U22" si="16">IFERROR(T16/T26-1,0)</f>
        <v>89.76838032061913</v>
      </c>
      <c r="V16" s="50"/>
      <c r="W16" s="44">
        <f t="shared" ref="W16:W21" si="17">SUM(J16:L16)</f>
        <v>469400</v>
      </c>
      <c r="X16" s="49">
        <f t="shared" ref="X16:X22" si="18">IFERROR(W16/W26-1,0)</f>
        <v>19.26245359578693</v>
      </c>
      <c r="Y16" s="51"/>
      <c r="Z16" s="44">
        <f t="shared" ref="Z16:Z21" si="19">SUM(M16:O16)</f>
        <v>631100</v>
      </c>
      <c r="AA16" s="49">
        <f t="shared" ref="AA16:AA22" si="20">IFERROR(Z16/Z26-1,0)</f>
        <v>353.15263748597084</v>
      </c>
      <c r="AB16" s="50"/>
      <c r="AC16" s="44">
        <f t="shared" ref="AC16:AC21" si="21">Q16+T16+W16+Z16</f>
        <v>2040800</v>
      </c>
      <c r="AD16" s="49">
        <f t="shared" ref="AD16:AD22" si="22">IFERROR(AC16/AC26-1,0)</f>
        <v>66.186831275720166</v>
      </c>
    </row>
    <row r="17" spans="1:30" s="21" customFormat="1" ht="15" hidden="1" customHeight="1" outlineLevel="1" x14ac:dyDescent="0.2">
      <c r="A17" s="53"/>
      <c r="B17" s="42" t="s">
        <v>143</v>
      </c>
      <c r="C17" s="55"/>
      <c r="D17" s="44">
        <v>11700</v>
      </c>
      <c r="E17" s="44">
        <v>25700</v>
      </c>
      <c r="F17" s="44">
        <v>33800</v>
      </c>
      <c r="G17" s="44">
        <v>63100</v>
      </c>
      <c r="H17" s="44">
        <v>48700</v>
      </c>
      <c r="I17" s="44">
        <v>47700</v>
      </c>
      <c r="J17" s="44">
        <v>51200</v>
      </c>
      <c r="K17" s="44">
        <v>34400</v>
      </c>
      <c r="L17" s="44">
        <v>67100</v>
      </c>
      <c r="M17" s="44">
        <v>44500</v>
      </c>
      <c r="N17" s="44">
        <v>44500</v>
      </c>
      <c r="O17" s="44">
        <v>47000</v>
      </c>
      <c r="P17" s="58"/>
      <c r="Q17" s="44">
        <f t="shared" si="13"/>
        <v>71200</v>
      </c>
      <c r="R17" s="59">
        <f t="shared" si="14"/>
        <v>0</v>
      </c>
      <c r="S17" s="60"/>
      <c r="T17" s="44">
        <f t="shared" si="15"/>
        <v>159500</v>
      </c>
      <c r="U17" s="61">
        <f t="shared" si="16"/>
        <v>13.586191129401007</v>
      </c>
      <c r="V17" s="62"/>
      <c r="W17" s="44">
        <f t="shared" si="17"/>
        <v>152700</v>
      </c>
      <c r="X17" s="61">
        <f t="shared" si="18"/>
        <v>5.1009229294018938</v>
      </c>
      <c r="Y17" s="63"/>
      <c r="Z17" s="44">
        <f t="shared" si="19"/>
        <v>136000</v>
      </c>
      <c r="AA17" s="49">
        <f t="shared" si="20"/>
        <v>19.229064405771233</v>
      </c>
      <c r="AB17" s="50"/>
      <c r="AC17" s="44">
        <f t="shared" si="21"/>
        <v>519400</v>
      </c>
      <c r="AD17" s="49">
        <f t="shared" si="22"/>
        <v>11.167638859605969</v>
      </c>
    </row>
    <row r="18" spans="1:30" s="21" customFormat="1" ht="15" hidden="1" customHeight="1" outlineLevel="1" x14ac:dyDescent="0.2">
      <c r="A18" s="53"/>
      <c r="B18" s="42" t="s">
        <v>144</v>
      </c>
      <c r="C18" s="55"/>
      <c r="D18" s="44">
        <v>5900</v>
      </c>
      <c r="E18" s="44">
        <v>8000</v>
      </c>
      <c r="F18" s="44">
        <v>59200</v>
      </c>
      <c r="G18" s="44">
        <v>22700</v>
      </c>
      <c r="H18" s="44">
        <v>45600</v>
      </c>
      <c r="I18" s="44">
        <v>29000</v>
      </c>
      <c r="J18" s="44">
        <v>15700</v>
      </c>
      <c r="K18" s="44">
        <v>5100</v>
      </c>
      <c r="L18" s="44">
        <v>24700</v>
      </c>
      <c r="M18" s="44">
        <v>37800</v>
      </c>
      <c r="N18" s="44">
        <v>7200</v>
      </c>
      <c r="O18" s="44">
        <v>5900</v>
      </c>
      <c r="P18" s="58"/>
      <c r="Q18" s="44">
        <f t="shared" si="13"/>
        <v>73100</v>
      </c>
      <c r="R18" s="59">
        <f t="shared" si="14"/>
        <v>0</v>
      </c>
      <c r="S18" s="60"/>
      <c r="T18" s="44">
        <f t="shared" si="15"/>
        <v>97300</v>
      </c>
      <c r="U18" s="61">
        <f t="shared" si="16"/>
        <v>0</v>
      </c>
      <c r="V18" s="62"/>
      <c r="W18" s="44">
        <f t="shared" si="17"/>
        <v>45500</v>
      </c>
      <c r="X18" s="61">
        <f t="shared" si="18"/>
        <v>0</v>
      </c>
      <c r="Y18" s="63"/>
      <c r="Z18" s="44">
        <f t="shared" si="19"/>
        <v>50900</v>
      </c>
      <c r="AA18" s="49">
        <f t="shared" si="20"/>
        <v>0</v>
      </c>
      <c r="AB18" s="50"/>
      <c r="AC18" s="44">
        <f t="shared" si="21"/>
        <v>266800</v>
      </c>
      <c r="AD18" s="49">
        <f t="shared" si="22"/>
        <v>0</v>
      </c>
    </row>
    <row r="19" spans="1:30" ht="15" hidden="1" customHeight="1" outlineLevel="1" x14ac:dyDescent="0.2">
      <c r="A19" s="11"/>
      <c r="B19" s="42" t="s">
        <v>145</v>
      </c>
      <c r="C19" s="43"/>
      <c r="D19" s="44">
        <v>12300</v>
      </c>
      <c r="E19" s="44">
        <v>3200</v>
      </c>
      <c r="F19" s="44">
        <v>8400</v>
      </c>
      <c r="G19" s="44">
        <v>33600</v>
      </c>
      <c r="H19" s="44">
        <v>2800</v>
      </c>
      <c r="I19" s="44">
        <v>23800</v>
      </c>
      <c r="J19" s="44">
        <v>15200</v>
      </c>
      <c r="K19" s="44">
        <v>14200</v>
      </c>
      <c r="L19" s="44">
        <v>48700</v>
      </c>
      <c r="M19" s="44">
        <v>0</v>
      </c>
      <c r="N19" s="44">
        <v>34800</v>
      </c>
      <c r="O19" s="44">
        <v>45100</v>
      </c>
      <c r="P19" s="46"/>
      <c r="Q19" s="44">
        <f t="shared" si="13"/>
        <v>23900</v>
      </c>
      <c r="R19" s="47">
        <f t="shared" si="14"/>
        <v>0</v>
      </c>
      <c r="S19" s="48"/>
      <c r="T19" s="44">
        <f t="shared" si="15"/>
        <v>60200</v>
      </c>
      <c r="U19" s="49">
        <f t="shared" si="16"/>
        <v>0</v>
      </c>
      <c r="V19" s="50"/>
      <c r="W19" s="44">
        <f t="shared" si="17"/>
        <v>78100</v>
      </c>
      <c r="X19" s="49">
        <f t="shared" si="18"/>
        <v>0</v>
      </c>
      <c r="Y19" s="51"/>
      <c r="Z19" s="44">
        <f t="shared" si="19"/>
        <v>79900</v>
      </c>
      <c r="AA19" s="49">
        <f t="shared" si="20"/>
        <v>0</v>
      </c>
      <c r="AB19" s="50"/>
      <c r="AC19" s="44">
        <f t="shared" si="21"/>
        <v>242100</v>
      </c>
      <c r="AD19" s="49">
        <f t="shared" si="22"/>
        <v>0</v>
      </c>
    </row>
    <row r="20" spans="1:30" s="21" customFormat="1" ht="15" hidden="1" customHeight="1" outlineLevel="1" x14ac:dyDescent="0.2">
      <c r="A20" s="53"/>
      <c r="B20" s="42" t="s">
        <v>146</v>
      </c>
      <c r="C20" s="55"/>
      <c r="D20" s="81">
        <v>10100</v>
      </c>
      <c r="E20" s="81">
        <v>0</v>
      </c>
      <c r="F20" s="81">
        <v>6900</v>
      </c>
      <c r="G20" s="81">
        <v>15400</v>
      </c>
      <c r="H20" s="81">
        <v>19300</v>
      </c>
      <c r="I20" s="81">
        <v>14400</v>
      </c>
      <c r="J20" s="81">
        <v>17600</v>
      </c>
      <c r="K20" s="81">
        <v>11100</v>
      </c>
      <c r="L20" s="81">
        <v>2100</v>
      </c>
      <c r="M20" s="81">
        <v>0</v>
      </c>
      <c r="N20" s="81">
        <v>0</v>
      </c>
      <c r="O20" s="81">
        <v>8400</v>
      </c>
      <c r="P20" s="58"/>
      <c r="Q20" s="81">
        <f t="shared" si="13"/>
        <v>17000</v>
      </c>
      <c r="R20" s="87">
        <f t="shared" si="14"/>
        <v>0</v>
      </c>
      <c r="S20" s="60"/>
      <c r="T20" s="81">
        <f t="shared" si="15"/>
        <v>49100</v>
      </c>
      <c r="U20" s="88">
        <f t="shared" si="16"/>
        <v>0</v>
      </c>
      <c r="V20" s="62"/>
      <c r="W20" s="81">
        <f t="shared" si="17"/>
        <v>30800</v>
      </c>
      <c r="X20" s="88">
        <f t="shared" si="18"/>
        <v>0</v>
      </c>
      <c r="Y20" s="63"/>
      <c r="Z20" s="81">
        <f t="shared" si="19"/>
        <v>8400</v>
      </c>
      <c r="AA20" s="91">
        <f t="shared" si="20"/>
        <v>0</v>
      </c>
      <c r="AB20" s="50"/>
      <c r="AC20" s="81">
        <f t="shared" si="21"/>
        <v>105300</v>
      </c>
      <c r="AD20" s="91">
        <f t="shared" si="22"/>
        <v>0</v>
      </c>
    </row>
    <row r="21" spans="1:30" s="21" customFormat="1" ht="15" hidden="1" customHeight="1" outlineLevel="1" thickBot="1" x14ac:dyDescent="0.25">
      <c r="A21" s="53"/>
      <c r="B21" s="42" t="s">
        <v>147</v>
      </c>
      <c r="C21" s="55"/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58"/>
      <c r="Q21" s="44">
        <f t="shared" si="13"/>
        <v>0</v>
      </c>
      <c r="R21" s="65">
        <f t="shared" si="14"/>
        <v>0</v>
      </c>
      <c r="S21" s="60"/>
      <c r="T21" s="44">
        <f t="shared" si="15"/>
        <v>0</v>
      </c>
      <c r="U21" s="61">
        <f t="shared" si="16"/>
        <v>0</v>
      </c>
      <c r="V21" s="62"/>
      <c r="W21" s="44">
        <f t="shared" si="17"/>
        <v>0</v>
      </c>
      <c r="X21" s="61">
        <f t="shared" si="18"/>
        <v>0</v>
      </c>
      <c r="Y21" s="63"/>
      <c r="Z21" s="44">
        <f t="shared" si="19"/>
        <v>0</v>
      </c>
      <c r="AA21" s="49">
        <f t="shared" si="20"/>
        <v>0</v>
      </c>
      <c r="AB21" s="50"/>
      <c r="AC21" s="44">
        <f t="shared" si="21"/>
        <v>0</v>
      </c>
      <c r="AD21" s="49">
        <f t="shared" si="22"/>
        <v>0</v>
      </c>
    </row>
    <row r="22" spans="1:30" ht="15" hidden="1" customHeight="1" outlineLevel="1" x14ac:dyDescent="0.2">
      <c r="B22" s="69" t="s">
        <v>78</v>
      </c>
      <c r="C22" s="43"/>
      <c r="D22" s="70">
        <f>SUM(D16:D21)</f>
        <v>140200</v>
      </c>
      <c r="E22" s="70">
        <f t="shared" ref="E22:O22" si="23">SUM(E16:E21)</f>
        <v>159000</v>
      </c>
      <c r="F22" s="70">
        <f t="shared" si="23"/>
        <v>333700</v>
      </c>
      <c r="G22" s="70">
        <f t="shared" si="23"/>
        <v>259500</v>
      </c>
      <c r="H22" s="70">
        <f t="shared" si="23"/>
        <v>242900</v>
      </c>
      <c r="I22" s="70">
        <f t="shared" si="23"/>
        <v>356300</v>
      </c>
      <c r="J22" s="70">
        <f t="shared" si="23"/>
        <v>200700</v>
      </c>
      <c r="K22" s="70">
        <f t="shared" si="23"/>
        <v>250000</v>
      </c>
      <c r="L22" s="70">
        <f t="shared" si="23"/>
        <v>325800</v>
      </c>
      <c r="M22" s="70">
        <f t="shared" si="23"/>
        <v>264800</v>
      </c>
      <c r="N22" s="70">
        <f t="shared" si="23"/>
        <v>266100</v>
      </c>
      <c r="O22" s="70">
        <f t="shared" si="23"/>
        <v>375400</v>
      </c>
      <c r="P22" s="72"/>
      <c r="Q22" s="70">
        <f>SUM(Q16:Q21)</f>
        <v>632900</v>
      </c>
      <c r="R22" s="73">
        <f t="shared" si="14"/>
        <v>0</v>
      </c>
      <c r="S22" s="74"/>
      <c r="T22" s="70">
        <f>SUM(T16:T21)</f>
        <v>858700</v>
      </c>
      <c r="U22" s="75">
        <f t="shared" si="16"/>
        <v>51.481359247035812</v>
      </c>
      <c r="V22" s="50"/>
      <c r="W22" s="70">
        <f>SUM(W16:W21)</f>
        <v>776500</v>
      </c>
      <c r="X22" s="75">
        <f t="shared" si="18"/>
        <v>15.111629837120034</v>
      </c>
      <c r="Y22" s="76"/>
      <c r="Z22" s="70">
        <f>SUM(Z16:Z21)</f>
        <v>906300</v>
      </c>
      <c r="AA22" s="75">
        <f t="shared" si="20"/>
        <v>105.56084656084656</v>
      </c>
      <c r="AB22" s="50"/>
      <c r="AC22" s="70">
        <f>SUM(AC16:AC21)</f>
        <v>3174400</v>
      </c>
      <c r="AD22" s="75">
        <f t="shared" si="22"/>
        <v>42.448030439900357</v>
      </c>
    </row>
    <row r="23" spans="1:30" ht="24.95" customHeight="1" collapsed="1" x14ac:dyDescent="0.2"/>
    <row r="24" spans="1:30" ht="15" customHeight="1" x14ac:dyDescent="0.2">
      <c r="A24" s="31">
        <v>2020</v>
      </c>
      <c r="B24" s="34" t="s">
        <v>140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 t="s">
        <v>84</v>
      </c>
      <c r="R24" s="37"/>
      <c r="S24" s="36"/>
      <c r="T24" s="37" t="s">
        <v>85</v>
      </c>
      <c r="U24" s="37"/>
      <c r="W24" s="37" t="s">
        <v>86</v>
      </c>
      <c r="X24" s="37"/>
      <c r="Y24" s="36"/>
      <c r="Z24" s="37" t="s">
        <v>87</v>
      </c>
      <c r="AA24" s="37"/>
      <c r="AC24" s="37" t="s">
        <v>88</v>
      </c>
      <c r="AD24" s="37"/>
    </row>
    <row r="25" spans="1:30" ht="15" hidden="1" customHeight="1" outlineLevel="1" x14ac:dyDescent="0.2">
      <c r="B25" s="38" t="s">
        <v>141</v>
      </c>
      <c r="D25" s="39">
        <v>43831</v>
      </c>
      <c r="E25" s="39">
        <f>EOMONTH(D25,0)+1</f>
        <v>43862</v>
      </c>
      <c r="F25" s="39">
        <f t="shared" ref="F25:O25" si="24">EOMONTH(E25,0)+1</f>
        <v>43891</v>
      </c>
      <c r="G25" s="39">
        <f t="shared" si="24"/>
        <v>43922</v>
      </c>
      <c r="H25" s="39">
        <f t="shared" si="24"/>
        <v>43952</v>
      </c>
      <c r="I25" s="39">
        <f t="shared" si="24"/>
        <v>43983</v>
      </c>
      <c r="J25" s="39">
        <f t="shared" si="24"/>
        <v>44013</v>
      </c>
      <c r="K25" s="39">
        <f t="shared" si="24"/>
        <v>44044</v>
      </c>
      <c r="L25" s="39">
        <f t="shared" si="24"/>
        <v>44075</v>
      </c>
      <c r="M25" s="39">
        <f t="shared" si="24"/>
        <v>44105</v>
      </c>
      <c r="N25" s="39">
        <f t="shared" si="24"/>
        <v>44136</v>
      </c>
      <c r="O25" s="39">
        <f t="shared" si="24"/>
        <v>44166</v>
      </c>
      <c r="P25" s="40"/>
      <c r="Q25" s="39" t="s">
        <v>53</v>
      </c>
      <c r="R25" s="39" t="s">
        <v>76</v>
      </c>
      <c r="S25" s="41"/>
      <c r="T25" s="39" t="s">
        <v>53</v>
      </c>
      <c r="U25" s="39" t="s">
        <v>76</v>
      </c>
      <c r="W25" s="39" t="s">
        <v>53</v>
      </c>
      <c r="X25" s="39" t="s">
        <v>76</v>
      </c>
      <c r="Y25" s="41"/>
      <c r="Z25" s="39" t="s">
        <v>53</v>
      </c>
      <c r="AA25" s="39" t="s">
        <v>76</v>
      </c>
      <c r="AC25" s="39" t="s">
        <v>53</v>
      </c>
      <c r="AD25" s="39" t="s">
        <v>76</v>
      </c>
    </row>
    <row r="26" spans="1:30" ht="15" hidden="1" customHeight="1" outlineLevel="1" x14ac:dyDescent="0.2">
      <c r="A26" s="11"/>
      <c r="B26" s="42" t="s">
        <v>142</v>
      </c>
      <c r="C26" s="43"/>
      <c r="D26" s="44">
        <v>0</v>
      </c>
      <c r="E26" s="44">
        <v>0</v>
      </c>
      <c r="F26" s="44">
        <v>0</v>
      </c>
      <c r="G26" s="44">
        <v>0</v>
      </c>
      <c r="H26" s="44">
        <v>3402</v>
      </c>
      <c r="I26" s="44">
        <v>2025</v>
      </c>
      <c r="J26" s="44">
        <v>0</v>
      </c>
      <c r="K26" s="44">
        <v>13203</v>
      </c>
      <c r="L26" s="44">
        <v>9963</v>
      </c>
      <c r="M26" s="44">
        <v>0</v>
      </c>
      <c r="N26" s="44">
        <v>1782</v>
      </c>
      <c r="O26" s="44">
        <v>0</v>
      </c>
      <c r="P26" s="46"/>
      <c r="Q26" s="44">
        <f t="shared" ref="Q26:Q31" si="25">SUM(D26:F26)</f>
        <v>0</v>
      </c>
      <c r="R26" s="47">
        <f t="shared" ref="R26:R32" si="26">IFERROR(Q26/Q36-1,0)</f>
        <v>0</v>
      </c>
      <c r="S26" s="48"/>
      <c r="T26" s="44">
        <f t="shared" ref="T26:T31" si="27">SUM(G26:I26)</f>
        <v>5427</v>
      </c>
      <c r="U26" s="49">
        <f t="shared" ref="U26:U32" si="28">IFERROR(T26/T36-1,0)</f>
        <v>0</v>
      </c>
      <c r="V26" s="50"/>
      <c r="W26" s="44">
        <f t="shared" ref="W26:W31" si="29">SUM(J26:L26)</f>
        <v>23166</v>
      </c>
      <c r="X26" s="49">
        <f t="shared" ref="X26:X32" si="30">IFERROR(W26/W36-1,0)</f>
        <v>0</v>
      </c>
      <c r="Y26" s="51"/>
      <c r="Z26" s="44">
        <f t="shared" ref="Z26:Z31" si="31">SUM(M26:O26)</f>
        <v>1782</v>
      </c>
      <c r="AA26" s="49">
        <f t="shared" ref="AA26:AA32" si="32">IFERROR(Z26/Z36-1,0)</f>
        <v>0</v>
      </c>
      <c r="AB26" s="50"/>
      <c r="AC26" s="44">
        <f t="shared" ref="AC26:AC31" si="33">Q26+T26+W26+Z26</f>
        <v>30375</v>
      </c>
      <c r="AD26" s="49">
        <f t="shared" ref="AD26:AD32" si="34">IFERROR(AC26/AC36-1,0)</f>
        <v>0</v>
      </c>
    </row>
    <row r="27" spans="1:30" s="21" customFormat="1" ht="15" hidden="1" customHeight="1" outlineLevel="1" x14ac:dyDescent="0.2">
      <c r="A27" s="53"/>
      <c r="B27" s="42" t="s">
        <v>143</v>
      </c>
      <c r="C27" s="55"/>
      <c r="D27" s="44">
        <v>0</v>
      </c>
      <c r="E27" s="44">
        <v>0</v>
      </c>
      <c r="F27" s="44">
        <v>0</v>
      </c>
      <c r="G27" s="44">
        <v>0</v>
      </c>
      <c r="H27" s="44">
        <v>6642</v>
      </c>
      <c r="I27" s="44">
        <v>4293</v>
      </c>
      <c r="J27" s="44">
        <v>25029</v>
      </c>
      <c r="K27" s="44">
        <v>0</v>
      </c>
      <c r="L27" s="44">
        <v>0</v>
      </c>
      <c r="M27" s="44">
        <v>6723</v>
      </c>
      <c r="N27" s="44">
        <v>0</v>
      </c>
      <c r="O27" s="44">
        <v>0</v>
      </c>
      <c r="P27" s="58"/>
      <c r="Q27" s="44">
        <f t="shared" si="25"/>
        <v>0</v>
      </c>
      <c r="R27" s="59">
        <f t="shared" si="26"/>
        <v>0</v>
      </c>
      <c r="S27" s="60"/>
      <c r="T27" s="44">
        <f t="shared" si="27"/>
        <v>10935</v>
      </c>
      <c r="U27" s="61">
        <f t="shared" si="28"/>
        <v>0</v>
      </c>
      <c r="V27" s="62"/>
      <c r="W27" s="44">
        <f t="shared" si="29"/>
        <v>25029</v>
      </c>
      <c r="X27" s="61">
        <f t="shared" si="30"/>
        <v>0</v>
      </c>
      <c r="Y27" s="63"/>
      <c r="Z27" s="44">
        <f t="shared" si="31"/>
        <v>6723</v>
      </c>
      <c r="AA27" s="49">
        <f t="shared" si="32"/>
        <v>0</v>
      </c>
      <c r="AB27" s="50"/>
      <c r="AC27" s="44">
        <f t="shared" si="33"/>
        <v>42687</v>
      </c>
      <c r="AD27" s="49">
        <f t="shared" si="34"/>
        <v>0</v>
      </c>
    </row>
    <row r="28" spans="1:30" s="21" customFormat="1" ht="15" hidden="1" customHeight="1" outlineLevel="1" x14ac:dyDescent="0.2">
      <c r="A28" s="53"/>
      <c r="B28" s="42" t="s">
        <v>144</v>
      </c>
      <c r="C28" s="55"/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58"/>
      <c r="Q28" s="44">
        <f t="shared" si="25"/>
        <v>0</v>
      </c>
      <c r="R28" s="59">
        <f t="shared" si="26"/>
        <v>0</v>
      </c>
      <c r="S28" s="60"/>
      <c r="T28" s="44">
        <f t="shared" si="27"/>
        <v>0</v>
      </c>
      <c r="U28" s="61">
        <f t="shared" si="28"/>
        <v>0</v>
      </c>
      <c r="V28" s="62"/>
      <c r="W28" s="44">
        <f t="shared" si="29"/>
        <v>0</v>
      </c>
      <c r="X28" s="61">
        <f t="shared" si="30"/>
        <v>0</v>
      </c>
      <c r="Y28" s="63"/>
      <c r="Z28" s="44">
        <f t="shared" si="31"/>
        <v>0</v>
      </c>
      <c r="AA28" s="49">
        <f t="shared" si="32"/>
        <v>0</v>
      </c>
      <c r="AB28" s="50"/>
      <c r="AC28" s="44">
        <f t="shared" si="33"/>
        <v>0</v>
      </c>
      <c r="AD28" s="49">
        <f t="shared" si="34"/>
        <v>0</v>
      </c>
    </row>
    <row r="29" spans="1:30" ht="15" hidden="1" customHeight="1" outlineLevel="1" x14ac:dyDescent="0.2">
      <c r="A29" s="11"/>
      <c r="B29" s="42" t="s">
        <v>145</v>
      </c>
      <c r="C29" s="43"/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6"/>
      <c r="Q29" s="44">
        <f t="shared" si="25"/>
        <v>0</v>
      </c>
      <c r="R29" s="47">
        <f t="shared" si="26"/>
        <v>0</v>
      </c>
      <c r="S29" s="48"/>
      <c r="T29" s="44">
        <f t="shared" si="27"/>
        <v>0</v>
      </c>
      <c r="U29" s="49">
        <f t="shared" si="28"/>
        <v>0</v>
      </c>
      <c r="V29" s="50"/>
      <c r="W29" s="44">
        <f t="shared" si="29"/>
        <v>0</v>
      </c>
      <c r="X29" s="49">
        <f t="shared" si="30"/>
        <v>0</v>
      </c>
      <c r="Y29" s="51"/>
      <c r="Z29" s="44">
        <f t="shared" si="31"/>
        <v>0</v>
      </c>
      <c r="AA29" s="49">
        <f t="shared" si="32"/>
        <v>0</v>
      </c>
      <c r="AB29" s="50"/>
      <c r="AC29" s="44">
        <f t="shared" si="33"/>
        <v>0</v>
      </c>
      <c r="AD29" s="49">
        <f t="shared" si="34"/>
        <v>0</v>
      </c>
    </row>
    <row r="30" spans="1:30" s="21" customFormat="1" ht="15" hidden="1" customHeight="1" outlineLevel="1" x14ac:dyDescent="0.2">
      <c r="A30" s="53"/>
      <c r="B30" s="42" t="s">
        <v>146</v>
      </c>
      <c r="C30" s="55"/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58"/>
      <c r="Q30" s="81">
        <f t="shared" si="25"/>
        <v>0</v>
      </c>
      <c r="R30" s="87">
        <f t="shared" si="26"/>
        <v>0</v>
      </c>
      <c r="S30" s="60"/>
      <c r="T30" s="81">
        <f t="shared" si="27"/>
        <v>0</v>
      </c>
      <c r="U30" s="88">
        <f t="shared" si="28"/>
        <v>0</v>
      </c>
      <c r="V30" s="62"/>
      <c r="W30" s="81">
        <f t="shared" si="29"/>
        <v>0</v>
      </c>
      <c r="X30" s="88">
        <f t="shared" si="30"/>
        <v>0</v>
      </c>
      <c r="Y30" s="63"/>
      <c r="Z30" s="81">
        <f t="shared" si="31"/>
        <v>0</v>
      </c>
      <c r="AA30" s="91">
        <f t="shared" si="32"/>
        <v>0</v>
      </c>
      <c r="AB30" s="50"/>
      <c r="AC30" s="81">
        <f t="shared" si="33"/>
        <v>0</v>
      </c>
      <c r="AD30" s="91">
        <f t="shared" si="34"/>
        <v>0</v>
      </c>
    </row>
    <row r="31" spans="1:30" s="21" customFormat="1" ht="15" hidden="1" customHeight="1" outlineLevel="1" thickBot="1" x14ac:dyDescent="0.25">
      <c r="A31" s="53"/>
      <c r="B31" s="42" t="s">
        <v>147</v>
      </c>
      <c r="C31" s="55"/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58"/>
      <c r="Q31" s="44">
        <f t="shared" si="25"/>
        <v>0</v>
      </c>
      <c r="R31" s="65">
        <f t="shared" si="26"/>
        <v>0</v>
      </c>
      <c r="S31" s="60"/>
      <c r="T31" s="44">
        <f t="shared" si="27"/>
        <v>0</v>
      </c>
      <c r="U31" s="61">
        <f t="shared" si="28"/>
        <v>0</v>
      </c>
      <c r="V31" s="62"/>
      <c r="W31" s="44">
        <f t="shared" si="29"/>
        <v>0</v>
      </c>
      <c r="X31" s="61">
        <f t="shared" si="30"/>
        <v>0</v>
      </c>
      <c r="Y31" s="63"/>
      <c r="Z31" s="44">
        <f t="shared" si="31"/>
        <v>0</v>
      </c>
      <c r="AA31" s="49">
        <f t="shared" si="32"/>
        <v>0</v>
      </c>
      <c r="AB31" s="50"/>
      <c r="AC31" s="44">
        <f t="shared" si="33"/>
        <v>0</v>
      </c>
      <c r="AD31" s="49">
        <f t="shared" si="34"/>
        <v>0</v>
      </c>
    </row>
    <row r="32" spans="1:30" ht="15" hidden="1" customHeight="1" outlineLevel="1" x14ac:dyDescent="0.2">
      <c r="B32" s="69" t="s">
        <v>78</v>
      </c>
      <c r="C32" s="43"/>
      <c r="D32" s="70">
        <f>SUM(D26:D31)</f>
        <v>0</v>
      </c>
      <c r="E32" s="70">
        <f t="shared" ref="E32:O32" si="35">SUM(E26:E31)</f>
        <v>0</v>
      </c>
      <c r="F32" s="70">
        <f t="shared" si="35"/>
        <v>0</v>
      </c>
      <c r="G32" s="70">
        <f t="shared" si="35"/>
        <v>0</v>
      </c>
      <c r="H32" s="70">
        <f t="shared" si="35"/>
        <v>10044</v>
      </c>
      <c r="I32" s="70">
        <f t="shared" si="35"/>
        <v>6318</v>
      </c>
      <c r="J32" s="70">
        <f t="shared" si="35"/>
        <v>25029</v>
      </c>
      <c r="K32" s="70">
        <f t="shared" si="35"/>
        <v>13203</v>
      </c>
      <c r="L32" s="70">
        <f t="shared" si="35"/>
        <v>9963</v>
      </c>
      <c r="M32" s="70">
        <f t="shared" si="35"/>
        <v>6723</v>
      </c>
      <c r="N32" s="70">
        <f t="shared" si="35"/>
        <v>1782</v>
      </c>
      <c r="O32" s="70">
        <f t="shared" si="35"/>
        <v>0</v>
      </c>
      <c r="P32" s="72"/>
      <c r="Q32" s="70">
        <f>SUM(Q26:Q31)</f>
        <v>0</v>
      </c>
      <c r="R32" s="73">
        <f t="shared" si="26"/>
        <v>0</v>
      </c>
      <c r="S32" s="74"/>
      <c r="T32" s="70">
        <f>SUM(T26:T31)</f>
        <v>16362</v>
      </c>
      <c r="U32" s="75">
        <f t="shared" si="28"/>
        <v>0</v>
      </c>
      <c r="V32" s="50"/>
      <c r="W32" s="70">
        <f>SUM(W26:W31)</f>
        <v>48195</v>
      </c>
      <c r="X32" s="75">
        <f t="shared" si="30"/>
        <v>0</v>
      </c>
      <c r="Y32" s="76"/>
      <c r="Z32" s="70">
        <f>SUM(Z26:Z31)</f>
        <v>8505</v>
      </c>
      <c r="AA32" s="75">
        <f t="shared" si="32"/>
        <v>0</v>
      </c>
      <c r="AB32" s="50"/>
      <c r="AC32" s="70">
        <f>SUM(AC26:AC31)</f>
        <v>73062</v>
      </c>
      <c r="AD32" s="75">
        <f t="shared" si="34"/>
        <v>0</v>
      </c>
    </row>
    <row r="33" ht="15" customHeight="1" collapsed="1" x14ac:dyDescent="0.2"/>
  </sheetData>
  <mergeCells count="15">
    <mergeCell ref="Q24:R24"/>
    <mergeCell ref="T24:U24"/>
    <mergeCell ref="W24:X24"/>
    <mergeCell ref="Z24:AA24"/>
    <mergeCell ref="AC24:AD24"/>
    <mergeCell ref="Q4:R4"/>
    <mergeCell ref="T4:U4"/>
    <mergeCell ref="W4:X4"/>
    <mergeCell ref="Z4:AA4"/>
    <mergeCell ref="AC4:AD4"/>
    <mergeCell ref="Q14:R14"/>
    <mergeCell ref="T14:U14"/>
    <mergeCell ref="W14:X14"/>
    <mergeCell ref="Z14:AA14"/>
    <mergeCell ref="AC14:AD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8743-6BA7-4ECA-BA21-FDF6C1F255B3}">
  <dimension ref="A1:AD27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1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2"/>
    </row>
    <row r="2" spans="1:30" ht="24.95" customHeight="1" x14ac:dyDescent="0.2">
      <c r="B2" s="12" t="s">
        <v>148</v>
      </c>
      <c r="I2" s="33"/>
      <c r="O2" s="10" t="s">
        <v>48</v>
      </c>
      <c r="Q2" s="12"/>
    </row>
    <row r="4" spans="1:30" ht="15" customHeight="1" x14ac:dyDescent="0.2">
      <c r="A4" s="31">
        <v>2022</v>
      </c>
      <c r="B4" s="34" t="s">
        <v>15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7" t="s">
        <v>70</v>
      </c>
      <c r="R4" s="37"/>
      <c r="S4" s="36"/>
      <c r="T4" s="37" t="s">
        <v>71</v>
      </c>
      <c r="U4" s="37"/>
      <c r="W4" s="37" t="s">
        <v>72</v>
      </c>
      <c r="X4" s="37"/>
      <c r="Y4" s="36"/>
      <c r="Z4" s="37" t="s">
        <v>73</v>
      </c>
      <c r="AA4" s="37"/>
      <c r="AC4" s="37" t="s">
        <v>74</v>
      </c>
      <c r="AD4" s="37"/>
    </row>
    <row r="5" spans="1:30" ht="15" customHeight="1" x14ac:dyDescent="0.2">
      <c r="B5" s="38" t="s">
        <v>149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40"/>
      <c r="Q5" s="39" t="s">
        <v>53</v>
      </c>
      <c r="R5" s="39" t="s">
        <v>76</v>
      </c>
      <c r="S5" s="41"/>
      <c r="T5" s="39" t="s">
        <v>53</v>
      </c>
      <c r="U5" s="39" t="s">
        <v>76</v>
      </c>
      <c r="W5" s="39" t="s">
        <v>53</v>
      </c>
      <c r="X5" s="39" t="s">
        <v>76</v>
      </c>
      <c r="Y5" s="41"/>
      <c r="Z5" s="39" t="s">
        <v>77</v>
      </c>
      <c r="AA5" s="39" t="s">
        <v>76</v>
      </c>
      <c r="AC5" s="39" t="s">
        <v>77</v>
      </c>
      <c r="AD5" s="39" t="s">
        <v>76</v>
      </c>
    </row>
    <row r="6" spans="1:30" ht="15" customHeight="1" x14ac:dyDescent="0.2">
      <c r="A6" s="8"/>
      <c r="B6" s="42" t="s">
        <v>150</v>
      </c>
      <c r="C6" s="43"/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6"/>
      <c r="Q6" s="44">
        <f>SUM(D6:F6)</f>
        <v>0</v>
      </c>
      <c r="R6" s="47">
        <f>IFERROR(Q6/Q14-1,0)</f>
        <v>0</v>
      </c>
      <c r="S6" s="48"/>
      <c r="T6" s="44">
        <f>SUM(G6:I6)</f>
        <v>0</v>
      </c>
      <c r="U6" s="49">
        <f>IFERROR(T6/T14-1,0)</f>
        <v>0</v>
      </c>
      <c r="V6" s="50"/>
      <c r="W6" s="44">
        <f>SUM(J6:L6)</f>
        <v>0</v>
      </c>
      <c r="X6" s="49">
        <f>IFERROR(W6/W14-1,0)</f>
        <v>0</v>
      </c>
      <c r="Y6" s="51"/>
      <c r="Z6" s="45">
        <f>SUM(M6:O6)</f>
        <v>0</v>
      </c>
      <c r="AA6" s="52">
        <f>IFERROR(Z6/Z14-1,0)</f>
        <v>0</v>
      </c>
      <c r="AB6" s="43"/>
      <c r="AC6" s="45">
        <f>Q6+T6+W6+Z6</f>
        <v>0</v>
      </c>
      <c r="AD6" s="52">
        <f>IFERROR(AC6/AC14-1,0)</f>
        <v>0</v>
      </c>
    </row>
    <row r="7" spans="1:30" ht="15" customHeight="1" x14ac:dyDescent="0.2">
      <c r="A7" s="8"/>
      <c r="B7" s="42" t="s">
        <v>151</v>
      </c>
      <c r="C7" s="43"/>
      <c r="D7" s="44">
        <v>10700</v>
      </c>
      <c r="E7" s="44">
        <v>8900</v>
      </c>
      <c r="F7" s="44">
        <v>14700</v>
      </c>
      <c r="G7" s="44">
        <v>2600</v>
      </c>
      <c r="H7" s="44">
        <v>4200</v>
      </c>
      <c r="I7" s="44">
        <v>27200</v>
      </c>
      <c r="J7" s="44">
        <v>0</v>
      </c>
      <c r="K7" s="44">
        <v>17100</v>
      </c>
      <c r="L7" s="44">
        <v>19400</v>
      </c>
      <c r="M7" s="44">
        <v>15600</v>
      </c>
      <c r="N7" s="44">
        <v>17400</v>
      </c>
      <c r="O7" s="44">
        <v>23000</v>
      </c>
      <c r="P7" s="46"/>
      <c r="Q7" s="44">
        <f>SUM(D7:F7)</f>
        <v>34300</v>
      </c>
      <c r="R7" s="47">
        <f>IFERROR(Q7/Q15-1,0)</f>
        <v>-9.0185676392572911E-2</v>
      </c>
      <c r="S7" s="48"/>
      <c r="T7" s="44">
        <f>SUM(G7:I7)</f>
        <v>34000</v>
      </c>
      <c r="U7" s="49">
        <f>IFERROR(T7/T15-1,0)</f>
        <v>0.10389610389610393</v>
      </c>
      <c r="V7" s="50"/>
      <c r="W7" s="44">
        <f>SUM(J7:L7)</f>
        <v>36500</v>
      </c>
      <c r="X7" s="49">
        <f>IFERROR(W7/W15-1,0)</f>
        <v>8.308605341246289E-2</v>
      </c>
      <c r="Y7" s="51"/>
      <c r="Z7" s="45">
        <f>SUM(M7:O7)</f>
        <v>56000</v>
      </c>
      <c r="AA7" s="52">
        <f>IFERROR(Z7/Z15-1,0)</f>
        <v>1.1374045801526718</v>
      </c>
      <c r="AB7" s="43"/>
      <c r="AC7" s="45">
        <f>Q7+T7+W7+Z7</f>
        <v>160800</v>
      </c>
      <c r="AD7" s="52">
        <f>IFERROR(AC7/AC15-1,0)</f>
        <v>0.25233644859813076</v>
      </c>
    </row>
    <row r="8" spans="1:30" ht="15" customHeight="1" x14ac:dyDescent="0.2">
      <c r="A8" s="8"/>
      <c r="B8" s="42" t="s">
        <v>152</v>
      </c>
      <c r="C8" s="43"/>
      <c r="D8" s="44">
        <v>195100</v>
      </c>
      <c r="E8" s="44">
        <v>241200</v>
      </c>
      <c r="F8" s="44">
        <v>404900</v>
      </c>
      <c r="G8" s="44">
        <v>262300</v>
      </c>
      <c r="H8" s="44">
        <v>256100</v>
      </c>
      <c r="I8" s="44">
        <v>424900</v>
      </c>
      <c r="J8" s="44">
        <v>256500</v>
      </c>
      <c r="K8" s="44">
        <v>248600</v>
      </c>
      <c r="L8" s="44">
        <v>415600</v>
      </c>
      <c r="M8" s="44">
        <v>374500</v>
      </c>
      <c r="N8" s="44">
        <v>315100</v>
      </c>
      <c r="O8" s="44">
        <v>439200</v>
      </c>
      <c r="P8" s="46"/>
      <c r="Q8" s="44">
        <f>SUM(D8:F8)</f>
        <v>841200</v>
      </c>
      <c r="R8" s="47">
        <f>IFERROR(Q8/Q16-1,0)</f>
        <v>0.41330645161290325</v>
      </c>
      <c r="S8" s="48"/>
      <c r="T8" s="44">
        <f>SUM(G8:I8)</f>
        <v>943300</v>
      </c>
      <c r="U8" s="49">
        <f>IFERROR(T8/T16-1,0)</f>
        <v>0.13938881507428436</v>
      </c>
      <c r="V8" s="50"/>
      <c r="W8" s="44">
        <f>SUM(J8:L8)</f>
        <v>920700</v>
      </c>
      <c r="X8" s="49">
        <f>IFERROR(W8/W16-1,0)</f>
        <v>0.23949919224555738</v>
      </c>
      <c r="Y8" s="51"/>
      <c r="Z8" s="45">
        <f>SUM(M8:O8)</f>
        <v>1128800</v>
      </c>
      <c r="AA8" s="52">
        <f>IFERROR(Z8/Z16-1,0)</f>
        <v>0.28258152482672427</v>
      </c>
      <c r="AB8" s="43"/>
      <c r="AC8" s="45">
        <f>Q8+T8+W8+Z8</f>
        <v>3834000</v>
      </c>
      <c r="AD8" s="52">
        <f>IFERROR(AC8/AC16-1,0)</f>
        <v>0.25869993434011818</v>
      </c>
    </row>
    <row r="9" spans="1:30" ht="15" customHeight="1" thickBot="1" x14ac:dyDescent="0.25">
      <c r="A9" s="8"/>
      <c r="B9" s="42" t="s">
        <v>153</v>
      </c>
      <c r="C9" s="43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6"/>
      <c r="Q9" s="44">
        <f>SUM(D9:F9)</f>
        <v>0</v>
      </c>
      <c r="R9" s="47">
        <f>IFERROR(Q9/Q17-1,0)</f>
        <v>0</v>
      </c>
      <c r="S9" s="48"/>
      <c r="T9" s="44">
        <f>SUM(G9:I9)</f>
        <v>0</v>
      </c>
      <c r="U9" s="49">
        <f>IFERROR(T9/T17-1,0)</f>
        <v>0</v>
      </c>
      <c r="V9" s="50"/>
      <c r="W9" s="44">
        <f>SUM(J9:L9)</f>
        <v>0</v>
      </c>
      <c r="X9" s="49">
        <f>IFERROR(W9/W17-1,0)</f>
        <v>0</v>
      </c>
      <c r="Y9" s="51"/>
      <c r="Z9" s="45">
        <f>SUM(M9:O9)</f>
        <v>0</v>
      </c>
      <c r="AA9" s="52">
        <f>IFERROR(Z9/Z17-1,0)</f>
        <v>0</v>
      </c>
      <c r="AB9" s="43"/>
      <c r="AC9" s="45">
        <f>Q9+T9+W9+Z9</f>
        <v>0</v>
      </c>
      <c r="AD9" s="52">
        <f>IFERROR(AC9/AC17-1,0)</f>
        <v>0</v>
      </c>
    </row>
    <row r="10" spans="1:30" ht="15" customHeight="1" x14ac:dyDescent="0.2">
      <c r="B10" s="69" t="s">
        <v>78</v>
      </c>
      <c r="C10" s="43"/>
      <c r="D10" s="70">
        <f t="shared" ref="D10:O10" si="1">SUM(D6:D9)</f>
        <v>205800</v>
      </c>
      <c r="E10" s="70">
        <f t="shared" si="1"/>
        <v>250100</v>
      </c>
      <c r="F10" s="70">
        <f t="shared" si="1"/>
        <v>419600</v>
      </c>
      <c r="G10" s="70">
        <f t="shared" si="1"/>
        <v>264900</v>
      </c>
      <c r="H10" s="70">
        <f t="shared" si="1"/>
        <v>260300</v>
      </c>
      <c r="I10" s="70">
        <f t="shared" si="1"/>
        <v>452100</v>
      </c>
      <c r="J10" s="70">
        <f t="shared" si="1"/>
        <v>256500</v>
      </c>
      <c r="K10" s="70">
        <f t="shared" si="1"/>
        <v>265700</v>
      </c>
      <c r="L10" s="70">
        <f t="shared" si="1"/>
        <v>435000</v>
      </c>
      <c r="M10" s="70">
        <f t="shared" si="1"/>
        <v>390100</v>
      </c>
      <c r="N10" s="70">
        <f t="shared" si="1"/>
        <v>332500</v>
      </c>
      <c r="O10" s="70">
        <f t="shared" si="1"/>
        <v>462200</v>
      </c>
      <c r="P10" s="72"/>
      <c r="Q10" s="70">
        <f>SUM(Q6:Q9)</f>
        <v>875500</v>
      </c>
      <c r="R10" s="73">
        <f>IFERROR(Q10/Q18-1,0)</f>
        <v>0.3833148996681941</v>
      </c>
      <c r="S10" s="74"/>
      <c r="T10" s="70">
        <f>SUM(T6:T9)</f>
        <v>977300</v>
      </c>
      <c r="U10" s="75">
        <f>IFERROR(T10/T18-1,0)</f>
        <v>0.138115756375917</v>
      </c>
      <c r="V10" s="50"/>
      <c r="W10" s="70">
        <f>SUM(W6:W9)</f>
        <v>957200</v>
      </c>
      <c r="X10" s="75">
        <f>IFERROR(W10/W18-1,0)</f>
        <v>0.2327108821635544</v>
      </c>
      <c r="Y10" s="76"/>
      <c r="Z10" s="71">
        <f>SUM(Z6:Z9)</f>
        <v>1184800</v>
      </c>
      <c r="AA10" s="77">
        <f>IFERROR(Z10/Z18-1,0)</f>
        <v>0.30729339070947814</v>
      </c>
      <c r="AB10" s="43"/>
      <c r="AC10" s="71">
        <f>SUM(AC6:AC9)</f>
        <v>3994800</v>
      </c>
      <c r="AD10" s="77">
        <f>IFERROR(AC10/AC18-1,0)</f>
        <v>0.25844254032258074</v>
      </c>
    </row>
    <row r="11" spans="1:30" ht="24.95" customHeight="1" x14ac:dyDescent="0.2"/>
    <row r="12" spans="1:30" ht="15" customHeight="1" x14ac:dyDescent="0.2">
      <c r="A12" s="31">
        <v>2021</v>
      </c>
      <c r="B12" s="34" t="s">
        <v>15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37" t="s">
        <v>79</v>
      </c>
      <c r="R12" s="37"/>
      <c r="S12" s="36"/>
      <c r="T12" s="37" t="s">
        <v>80</v>
      </c>
      <c r="U12" s="37"/>
      <c r="W12" s="37" t="s">
        <v>81</v>
      </c>
      <c r="X12" s="37"/>
      <c r="Y12" s="36"/>
      <c r="Z12" s="37" t="s">
        <v>82</v>
      </c>
      <c r="AA12" s="37"/>
      <c r="AC12" s="37" t="s">
        <v>83</v>
      </c>
      <c r="AD12" s="37"/>
    </row>
    <row r="13" spans="1:30" ht="15" hidden="1" customHeight="1" outlineLevel="1" x14ac:dyDescent="0.2">
      <c r="B13" s="38" t="s">
        <v>149</v>
      </c>
      <c r="D13" s="39">
        <v>44197</v>
      </c>
      <c r="E13" s="39">
        <f>EOMONTH(D13,0)+1</f>
        <v>44228</v>
      </c>
      <c r="F13" s="39">
        <f t="shared" ref="F13:O13" si="2">EOMONTH(E13,0)+1</f>
        <v>44256</v>
      </c>
      <c r="G13" s="39">
        <f t="shared" si="2"/>
        <v>44287</v>
      </c>
      <c r="H13" s="39">
        <f t="shared" si="2"/>
        <v>44317</v>
      </c>
      <c r="I13" s="39">
        <f t="shared" si="2"/>
        <v>44348</v>
      </c>
      <c r="J13" s="39">
        <f t="shared" si="2"/>
        <v>44378</v>
      </c>
      <c r="K13" s="39">
        <f t="shared" si="2"/>
        <v>44409</v>
      </c>
      <c r="L13" s="39">
        <f t="shared" si="2"/>
        <v>44440</v>
      </c>
      <c r="M13" s="39">
        <f t="shared" si="2"/>
        <v>44470</v>
      </c>
      <c r="N13" s="39">
        <f t="shared" si="2"/>
        <v>44501</v>
      </c>
      <c r="O13" s="39">
        <f t="shared" si="2"/>
        <v>44531</v>
      </c>
      <c r="P13" s="40"/>
      <c r="Q13" s="39" t="s">
        <v>53</v>
      </c>
      <c r="R13" s="39" t="s">
        <v>76</v>
      </c>
      <c r="S13" s="41"/>
      <c r="T13" s="39" t="s">
        <v>53</v>
      </c>
      <c r="U13" s="39" t="s">
        <v>76</v>
      </c>
      <c r="W13" s="39" t="s">
        <v>53</v>
      </c>
      <c r="X13" s="39" t="s">
        <v>76</v>
      </c>
      <c r="Y13" s="41"/>
      <c r="Z13" s="39" t="s">
        <v>53</v>
      </c>
      <c r="AA13" s="39" t="s">
        <v>76</v>
      </c>
      <c r="AC13" s="39" t="s">
        <v>53</v>
      </c>
      <c r="AD13" s="39" t="s">
        <v>76</v>
      </c>
    </row>
    <row r="14" spans="1:30" ht="15" hidden="1" customHeight="1" outlineLevel="1" x14ac:dyDescent="0.2">
      <c r="A14" s="11"/>
      <c r="B14" s="42" t="s">
        <v>150</v>
      </c>
      <c r="C14" s="43"/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6"/>
      <c r="Q14" s="44">
        <f>SUM(D14:F14)</f>
        <v>0</v>
      </c>
      <c r="R14" s="47">
        <f>IFERROR(Q14/Q22-1,0)</f>
        <v>0</v>
      </c>
      <c r="S14" s="48"/>
      <c r="T14" s="44">
        <f>SUM(G14:I14)</f>
        <v>0</v>
      </c>
      <c r="U14" s="49">
        <f>IFERROR(T14/T22-1,0)</f>
        <v>0</v>
      </c>
      <c r="V14" s="50"/>
      <c r="W14" s="44">
        <f>SUM(J14:L14)</f>
        <v>0</v>
      </c>
      <c r="X14" s="49">
        <f>IFERROR(W14/W22-1,0)</f>
        <v>0</v>
      </c>
      <c r="Y14" s="51"/>
      <c r="Z14" s="44">
        <f>SUM(M14:O14)</f>
        <v>0</v>
      </c>
      <c r="AA14" s="49">
        <f>IFERROR(Z14/Z22-1,0)</f>
        <v>0</v>
      </c>
      <c r="AB14" s="50"/>
      <c r="AC14" s="44">
        <f>Q14+T14+W14+Z14</f>
        <v>0</v>
      </c>
      <c r="AD14" s="49">
        <f>IFERROR(AC14/AC22-1,0)</f>
        <v>0</v>
      </c>
    </row>
    <row r="15" spans="1:30" ht="15" hidden="1" customHeight="1" outlineLevel="1" x14ac:dyDescent="0.2">
      <c r="A15" s="11"/>
      <c r="B15" s="42" t="s">
        <v>151</v>
      </c>
      <c r="C15" s="43"/>
      <c r="D15" s="44">
        <v>6600</v>
      </c>
      <c r="E15" s="44">
        <v>31100</v>
      </c>
      <c r="F15" s="44">
        <v>0</v>
      </c>
      <c r="G15" s="44">
        <v>19600</v>
      </c>
      <c r="H15" s="44">
        <v>3400</v>
      </c>
      <c r="I15" s="44">
        <v>7800</v>
      </c>
      <c r="J15" s="44">
        <v>2400</v>
      </c>
      <c r="K15" s="44">
        <v>15400</v>
      </c>
      <c r="L15" s="44">
        <v>15900</v>
      </c>
      <c r="M15" s="44">
        <v>0</v>
      </c>
      <c r="N15" s="44">
        <v>0</v>
      </c>
      <c r="O15" s="44">
        <v>26200</v>
      </c>
      <c r="P15" s="46"/>
      <c r="Q15" s="44">
        <f>SUM(D15:F15)</f>
        <v>37700</v>
      </c>
      <c r="R15" s="47">
        <f>IFERROR(Q15/Q23-1,0)</f>
        <v>0</v>
      </c>
      <c r="S15" s="48"/>
      <c r="T15" s="44">
        <f>SUM(G15:I15)</f>
        <v>30800</v>
      </c>
      <c r="U15" s="49">
        <f>IFERROR(T15/T23-1,0)</f>
        <v>0</v>
      </c>
      <c r="V15" s="50"/>
      <c r="W15" s="44">
        <f>SUM(J15:L15)</f>
        <v>33700</v>
      </c>
      <c r="X15" s="49">
        <f>IFERROR(W15/W23-1,0)</f>
        <v>0</v>
      </c>
      <c r="Y15" s="51"/>
      <c r="Z15" s="44">
        <f>SUM(M15:O15)</f>
        <v>26200</v>
      </c>
      <c r="AA15" s="49">
        <f>IFERROR(Z15/Z23-1,0)</f>
        <v>0</v>
      </c>
      <c r="AB15" s="50"/>
      <c r="AC15" s="44">
        <f>Q15+T15+W15+Z15</f>
        <v>128400</v>
      </c>
      <c r="AD15" s="49">
        <f>IFERROR(AC15/AC23-1,0)</f>
        <v>0</v>
      </c>
    </row>
    <row r="16" spans="1:30" ht="15" hidden="1" customHeight="1" outlineLevel="1" x14ac:dyDescent="0.2">
      <c r="A16" s="11"/>
      <c r="B16" s="42" t="s">
        <v>152</v>
      </c>
      <c r="C16" s="43"/>
      <c r="D16" s="44">
        <v>133600</v>
      </c>
      <c r="E16" s="44">
        <v>127900</v>
      </c>
      <c r="F16" s="44">
        <v>333700</v>
      </c>
      <c r="G16" s="44">
        <v>239900</v>
      </c>
      <c r="H16" s="44">
        <v>239500</v>
      </c>
      <c r="I16" s="44">
        <v>348500</v>
      </c>
      <c r="J16" s="44">
        <v>198300</v>
      </c>
      <c r="K16" s="44">
        <v>234600</v>
      </c>
      <c r="L16" s="44">
        <v>309900</v>
      </c>
      <c r="M16" s="44">
        <v>264800</v>
      </c>
      <c r="N16" s="44">
        <v>266100</v>
      </c>
      <c r="O16" s="44">
        <v>349200</v>
      </c>
      <c r="P16" s="46"/>
      <c r="Q16" s="44">
        <f>SUM(D16:F16)</f>
        <v>595200</v>
      </c>
      <c r="R16" s="47">
        <f>IFERROR(Q16/Q24-1,0)</f>
        <v>0</v>
      </c>
      <c r="S16" s="48"/>
      <c r="T16" s="44">
        <f>SUM(G16:I16)</f>
        <v>827900</v>
      </c>
      <c r="U16" s="49">
        <f>IFERROR(T16/T24-1,0)</f>
        <v>49.598948783767263</v>
      </c>
      <c r="V16" s="50"/>
      <c r="W16" s="44">
        <f>SUM(J16:L16)</f>
        <v>742800</v>
      </c>
      <c r="X16" s="49">
        <f>IFERROR(W16/W24-1,0)</f>
        <v>14.412387177093059</v>
      </c>
      <c r="Y16" s="51"/>
      <c r="Z16" s="44">
        <f>SUM(M16:O16)</f>
        <v>880100</v>
      </c>
      <c r="AA16" s="49">
        <f>IFERROR(Z16/Z24-1,0)</f>
        <v>102.48030570252793</v>
      </c>
      <c r="AB16" s="50"/>
      <c r="AC16" s="44">
        <f>Q16+T16+W16+Z16</f>
        <v>3046000</v>
      </c>
      <c r="AD16" s="49">
        <f>IFERROR(AC16/AC24-1,0)</f>
        <v>40.690618926391281</v>
      </c>
    </row>
    <row r="17" spans="1:30" ht="15" hidden="1" customHeight="1" outlineLevel="1" thickBot="1" x14ac:dyDescent="0.25">
      <c r="A17" s="11"/>
      <c r="B17" s="42" t="s">
        <v>153</v>
      </c>
      <c r="C17" s="43"/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6"/>
      <c r="Q17" s="44">
        <f>SUM(D17:F17)</f>
        <v>0</v>
      </c>
      <c r="R17" s="47">
        <f>IFERROR(Q17/Q25-1,0)</f>
        <v>0</v>
      </c>
      <c r="S17" s="48"/>
      <c r="T17" s="44">
        <f>SUM(G17:I17)</f>
        <v>0</v>
      </c>
      <c r="U17" s="49">
        <f>IFERROR(T17/T25-1,0)</f>
        <v>0</v>
      </c>
      <c r="V17" s="50"/>
      <c r="W17" s="44">
        <f>SUM(J17:L17)</f>
        <v>0</v>
      </c>
      <c r="X17" s="49">
        <f>IFERROR(W17/W25-1,0)</f>
        <v>0</v>
      </c>
      <c r="Y17" s="51"/>
      <c r="Z17" s="44">
        <f>SUM(M17:O17)</f>
        <v>0</v>
      </c>
      <c r="AA17" s="49">
        <f>IFERROR(Z17/Z25-1,0)</f>
        <v>0</v>
      </c>
      <c r="AB17" s="50"/>
      <c r="AC17" s="44">
        <f>Q17+T17+W17+Z17</f>
        <v>0</v>
      </c>
      <c r="AD17" s="49">
        <f>IFERROR(AC17/AC25-1,0)</f>
        <v>0</v>
      </c>
    </row>
    <row r="18" spans="1:30" ht="15" hidden="1" customHeight="1" outlineLevel="1" x14ac:dyDescent="0.2">
      <c r="B18" s="69" t="s">
        <v>78</v>
      </c>
      <c r="C18" s="43"/>
      <c r="D18" s="70">
        <f t="shared" ref="D18:O18" si="3">SUM(D14:D17)</f>
        <v>140200</v>
      </c>
      <c r="E18" s="70">
        <f t="shared" si="3"/>
        <v>159000</v>
      </c>
      <c r="F18" s="70">
        <f t="shared" si="3"/>
        <v>333700</v>
      </c>
      <c r="G18" s="70">
        <f t="shared" si="3"/>
        <v>259500</v>
      </c>
      <c r="H18" s="70">
        <f t="shared" si="3"/>
        <v>242900</v>
      </c>
      <c r="I18" s="70">
        <f t="shared" si="3"/>
        <v>356300</v>
      </c>
      <c r="J18" s="70">
        <f t="shared" si="3"/>
        <v>200700</v>
      </c>
      <c r="K18" s="70">
        <f t="shared" si="3"/>
        <v>250000</v>
      </c>
      <c r="L18" s="70">
        <f t="shared" si="3"/>
        <v>325800</v>
      </c>
      <c r="M18" s="70">
        <f t="shared" si="3"/>
        <v>264800</v>
      </c>
      <c r="N18" s="70">
        <f t="shared" si="3"/>
        <v>266100</v>
      </c>
      <c r="O18" s="70">
        <f t="shared" si="3"/>
        <v>375400</v>
      </c>
      <c r="P18" s="72"/>
      <c r="Q18" s="70">
        <f>SUM(Q14:Q17)</f>
        <v>632900</v>
      </c>
      <c r="R18" s="73">
        <f>IFERROR(Q18/Q26-1,0)</f>
        <v>0</v>
      </c>
      <c r="S18" s="74"/>
      <c r="T18" s="70">
        <f>SUM(T14:T17)</f>
        <v>858700</v>
      </c>
      <c r="U18" s="75">
        <f>IFERROR(T18/T26-1,0)</f>
        <v>51.481359247035812</v>
      </c>
      <c r="V18" s="50"/>
      <c r="W18" s="70">
        <f>SUM(W14:W17)</f>
        <v>776500</v>
      </c>
      <c r="X18" s="75">
        <f>IFERROR(W18/W26-1,0)</f>
        <v>15.111629837120034</v>
      </c>
      <c r="Y18" s="76"/>
      <c r="Z18" s="70">
        <f>SUM(Z14:Z17)</f>
        <v>906300</v>
      </c>
      <c r="AA18" s="75">
        <f>IFERROR(Z18/Z26-1,0)</f>
        <v>105.56084656084656</v>
      </c>
      <c r="AB18" s="50"/>
      <c r="AC18" s="70">
        <f>SUM(AC14:AC17)</f>
        <v>3174400</v>
      </c>
      <c r="AD18" s="75">
        <f>IFERROR(AC18/AC26-1,0)</f>
        <v>42.448030439900357</v>
      </c>
    </row>
    <row r="19" spans="1:30" ht="24.95" customHeight="1" collapsed="1" x14ac:dyDescent="0.2"/>
    <row r="20" spans="1:30" ht="15" customHeight="1" x14ac:dyDescent="0.2">
      <c r="A20" s="31">
        <v>2020</v>
      </c>
      <c r="B20" s="34" t="s">
        <v>15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37" t="s">
        <v>84</v>
      </c>
      <c r="R20" s="37"/>
      <c r="S20" s="36"/>
      <c r="T20" s="37" t="s">
        <v>85</v>
      </c>
      <c r="U20" s="37"/>
      <c r="W20" s="37" t="s">
        <v>86</v>
      </c>
      <c r="X20" s="37"/>
      <c r="Y20" s="36"/>
      <c r="Z20" s="37" t="s">
        <v>87</v>
      </c>
      <c r="AA20" s="37"/>
      <c r="AC20" s="37" t="s">
        <v>88</v>
      </c>
      <c r="AD20" s="37"/>
    </row>
    <row r="21" spans="1:30" ht="15" hidden="1" customHeight="1" outlineLevel="1" x14ac:dyDescent="0.2">
      <c r="B21" s="38" t="s">
        <v>149</v>
      </c>
      <c r="D21" s="39">
        <v>43831</v>
      </c>
      <c r="E21" s="39">
        <f>EOMONTH(D21,0)+1</f>
        <v>43862</v>
      </c>
      <c r="F21" s="39">
        <f t="shared" ref="F21:O21" si="4">EOMONTH(E21,0)+1</f>
        <v>43891</v>
      </c>
      <c r="G21" s="39">
        <f t="shared" si="4"/>
        <v>43922</v>
      </c>
      <c r="H21" s="39">
        <f t="shared" si="4"/>
        <v>43952</v>
      </c>
      <c r="I21" s="39">
        <f t="shared" si="4"/>
        <v>43983</v>
      </c>
      <c r="J21" s="39">
        <f t="shared" si="4"/>
        <v>44013</v>
      </c>
      <c r="K21" s="39">
        <f t="shared" si="4"/>
        <v>44044</v>
      </c>
      <c r="L21" s="39">
        <f t="shared" si="4"/>
        <v>44075</v>
      </c>
      <c r="M21" s="39">
        <f t="shared" si="4"/>
        <v>44105</v>
      </c>
      <c r="N21" s="39">
        <f t="shared" si="4"/>
        <v>44136</v>
      </c>
      <c r="O21" s="39">
        <f t="shared" si="4"/>
        <v>44166</v>
      </c>
      <c r="P21" s="40"/>
      <c r="Q21" s="39" t="s">
        <v>53</v>
      </c>
      <c r="R21" s="39" t="s">
        <v>76</v>
      </c>
      <c r="S21" s="41"/>
      <c r="T21" s="39" t="s">
        <v>53</v>
      </c>
      <c r="U21" s="39" t="s">
        <v>76</v>
      </c>
      <c r="W21" s="39" t="s">
        <v>53</v>
      </c>
      <c r="X21" s="39" t="s">
        <v>76</v>
      </c>
      <c r="Y21" s="41"/>
      <c r="Z21" s="39" t="s">
        <v>53</v>
      </c>
      <c r="AA21" s="39" t="s">
        <v>76</v>
      </c>
      <c r="AC21" s="39" t="s">
        <v>53</v>
      </c>
      <c r="AD21" s="39" t="s">
        <v>76</v>
      </c>
    </row>
    <row r="22" spans="1:30" ht="15" hidden="1" customHeight="1" outlineLevel="1" x14ac:dyDescent="0.2">
      <c r="A22" s="11"/>
      <c r="B22" s="42" t="s">
        <v>150</v>
      </c>
      <c r="C22" s="43"/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6"/>
      <c r="Q22" s="44">
        <f>SUM(D22:F22)</f>
        <v>0</v>
      </c>
      <c r="R22" s="47">
        <f>IFERROR(Q22/Q30-1,0)</f>
        <v>0</v>
      </c>
      <c r="S22" s="48"/>
      <c r="T22" s="44">
        <f>SUM(G22:I22)</f>
        <v>0</v>
      </c>
      <c r="U22" s="49">
        <f>IFERROR(T22/T30-1,0)</f>
        <v>0</v>
      </c>
      <c r="V22" s="50"/>
      <c r="W22" s="44">
        <f>SUM(J22:L22)</f>
        <v>0</v>
      </c>
      <c r="X22" s="49">
        <f>IFERROR(W22/W30-1,0)</f>
        <v>0</v>
      </c>
      <c r="Y22" s="51"/>
      <c r="Z22" s="44">
        <f>SUM(M22:O22)</f>
        <v>0</v>
      </c>
      <c r="AA22" s="49">
        <f>IFERROR(Z22/Z30-1,0)</f>
        <v>0</v>
      </c>
      <c r="AB22" s="50"/>
      <c r="AC22" s="44">
        <f>Q22+T22+W22+Z22</f>
        <v>0</v>
      </c>
      <c r="AD22" s="49">
        <f>IFERROR(AC22/AC30-1,0)</f>
        <v>0</v>
      </c>
    </row>
    <row r="23" spans="1:30" ht="15" hidden="1" customHeight="1" outlineLevel="1" x14ac:dyDescent="0.2">
      <c r="A23" s="11"/>
      <c r="B23" s="42" t="s">
        <v>151</v>
      </c>
      <c r="C23" s="43"/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6"/>
      <c r="Q23" s="44">
        <f>SUM(D23:F23)</f>
        <v>0</v>
      </c>
      <c r="R23" s="47">
        <f>IFERROR(Q23/Q31-1,0)</f>
        <v>0</v>
      </c>
      <c r="S23" s="48"/>
      <c r="T23" s="44">
        <f>SUM(G23:I23)</f>
        <v>0</v>
      </c>
      <c r="U23" s="49">
        <f>IFERROR(T23/T31-1,0)</f>
        <v>0</v>
      </c>
      <c r="V23" s="50"/>
      <c r="W23" s="44">
        <f>SUM(J23:L23)</f>
        <v>0</v>
      </c>
      <c r="X23" s="49">
        <f>IFERROR(W23/W31-1,0)</f>
        <v>0</v>
      </c>
      <c r="Y23" s="51"/>
      <c r="Z23" s="44">
        <f>SUM(M23:O23)</f>
        <v>0</v>
      </c>
      <c r="AA23" s="49">
        <f>IFERROR(Z23/Z31-1,0)</f>
        <v>0</v>
      </c>
      <c r="AB23" s="50"/>
      <c r="AC23" s="44">
        <f>Q23+T23+W23+Z23</f>
        <v>0</v>
      </c>
      <c r="AD23" s="49">
        <f>IFERROR(AC23/AC31-1,0)</f>
        <v>0</v>
      </c>
    </row>
    <row r="24" spans="1:30" ht="15" hidden="1" customHeight="1" outlineLevel="1" x14ac:dyDescent="0.2">
      <c r="A24" s="11"/>
      <c r="B24" s="42" t="s">
        <v>152</v>
      </c>
      <c r="C24" s="43"/>
      <c r="D24" s="44">
        <v>0</v>
      </c>
      <c r="E24" s="44">
        <v>0</v>
      </c>
      <c r="F24" s="44">
        <v>0</v>
      </c>
      <c r="G24" s="44">
        <v>0</v>
      </c>
      <c r="H24" s="44">
        <v>10044</v>
      </c>
      <c r="I24" s="44">
        <v>6318</v>
      </c>
      <c r="J24" s="44">
        <v>25029</v>
      </c>
      <c r="K24" s="44">
        <v>13203</v>
      </c>
      <c r="L24" s="44">
        <v>9963</v>
      </c>
      <c r="M24" s="44">
        <v>6723</v>
      </c>
      <c r="N24" s="44">
        <v>1782</v>
      </c>
      <c r="O24" s="44">
        <v>0</v>
      </c>
      <c r="P24" s="46"/>
      <c r="Q24" s="44">
        <f>SUM(D24:F24)</f>
        <v>0</v>
      </c>
      <c r="R24" s="47">
        <f>IFERROR(Q24/Q32-1,0)</f>
        <v>0</v>
      </c>
      <c r="S24" s="48"/>
      <c r="T24" s="44">
        <f>SUM(G24:I24)</f>
        <v>16362</v>
      </c>
      <c r="U24" s="49">
        <f>IFERROR(T24/T32-1,0)</f>
        <v>0</v>
      </c>
      <c r="V24" s="50"/>
      <c r="W24" s="44">
        <f>SUM(J24:L24)</f>
        <v>48195</v>
      </c>
      <c r="X24" s="49">
        <f>IFERROR(W24/W32-1,0)</f>
        <v>0</v>
      </c>
      <c r="Y24" s="51"/>
      <c r="Z24" s="44">
        <f>SUM(M24:O24)</f>
        <v>8505</v>
      </c>
      <c r="AA24" s="49">
        <f>IFERROR(Z24/Z32-1,0)</f>
        <v>0</v>
      </c>
      <c r="AB24" s="50"/>
      <c r="AC24" s="44">
        <f>Q24+T24+W24+Z24</f>
        <v>73062</v>
      </c>
      <c r="AD24" s="49">
        <f>IFERROR(AC24/AC32-1,0)</f>
        <v>0</v>
      </c>
    </row>
    <row r="25" spans="1:30" ht="15" hidden="1" customHeight="1" outlineLevel="1" thickBot="1" x14ac:dyDescent="0.25">
      <c r="A25" s="11"/>
      <c r="B25" s="42" t="s">
        <v>153</v>
      </c>
      <c r="C25" s="43"/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6"/>
      <c r="Q25" s="44">
        <f>SUM(D25:F25)</f>
        <v>0</v>
      </c>
      <c r="R25" s="47">
        <f>IFERROR(Q25/Q33-1,0)</f>
        <v>0</v>
      </c>
      <c r="S25" s="48"/>
      <c r="T25" s="44">
        <f>SUM(G25:I25)</f>
        <v>0</v>
      </c>
      <c r="U25" s="49">
        <f>IFERROR(T25/T33-1,0)</f>
        <v>0</v>
      </c>
      <c r="V25" s="50"/>
      <c r="W25" s="44">
        <f>SUM(J25:L25)</f>
        <v>0</v>
      </c>
      <c r="X25" s="49">
        <f>IFERROR(W25/W33-1,0)</f>
        <v>0</v>
      </c>
      <c r="Y25" s="51"/>
      <c r="Z25" s="44">
        <f>SUM(M25:O25)</f>
        <v>0</v>
      </c>
      <c r="AA25" s="49">
        <f>IFERROR(Z25/Z33-1,0)</f>
        <v>0</v>
      </c>
      <c r="AB25" s="50"/>
      <c r="AC25" s="44">
        <f>Q25+T25+W25+Z25</f>
        <v>0</v>
      </c>
      <c r="AD25" s="49">
        <f>IFERROR(AC25/AC33-1,0)</f>
        <v>0</v>
      </c>
    </row>
    <row r="26" spans="1:30" ht="15" hidden="1" customHeight="1" outlineLevel="1" x14ac:dyDescent="0.2">
      <c r="B26" s="69" t="s">
        <v>78</v>
      </c>
      <c r="C26" s="43"/>
      <c r="D26" s="70">
        <f t="shared" ref="D26:O26" si="5">SUM(D22:D25)</f>
        <v>0</v>
      </c>
      <c r="E26" s="70">
        <f t="shared" si="5"/>
        <v>0</v>
      </c>
      <c r="F26" s="70">
        <f t="shared" si="5"/>
        <v>0</v>
      </c>
      <c r="G26" s="70">
        <f t="shared" si="5"/>
        <v>0</v>
      </c>
      <c r="H26" s="70">
        <f t="shared" si="5"/>
        <v>10044</v>
      </c>
      <c r="I26" s="70">
        <f t="shared" si="5"/>
        <v>6318</v>
      </c>
      <c r="J26" s="70">
        <f t="shared" si="5"/>
        <v>25029</v>
      </c>
      <c r="K26" s="70">
        <f t="shared" si="5"/>
        <v>13203</v>
      </c>
      <c r="L26" s="70">
        <f t="shared" si="5"/>
        <v>9963</v>
      </c>
      <c r="M26" s="70">
        <f t="shared" si="5"/>
        <v>6723</v>
      </c>
      <c r="N26" s="70">
        <f t="shared" si="5"/>
        <v>1782</v>
      </c>
      <c r="O26" s="70">
        <f t="shared" si="5"/>
        <v>0</v>
      </c>
      <c r="P26" s="72"/>
      <c r="Q26" s="70">
        <f>SUM(Q22:Q25)</f>
        <v>0</v>
      </c>
      <c r="R26" s="73">
        <f>IFERROR(Q26/Q36-1,0)</f>
        <v>0</v>
      </c>
      <c r="S26" s="74"/>
      <c r="T26" s="70">
        <f>SUM(T22:T25)</f>
        <v>16362</v>
      </c>
      <c r="U26" s="75">
        <f>IFERROR(T26/T36-1,0)</f>
        <v>0</v>
      </c>
      <c r="V26" s="50"/>
      <c r="W26" s="70">
        <f>SUM(W22:W25)</f>
        <v>48195</v>
      </c>
      <c r="X26" s="75">
        <f>IFERROR(W26/W36-1,0)</f>
        <v>0</v>
      </c>
      <c r="Y26" s="76"/>
      <c r="Z26" s="70">
        <f>SUM(Z22:Z25)</f>
        <v>8505</v>
      </c>
      <c r="AA26" s="75">
        <f>IFERROR(Z26/Z36-1,0)</f>
        <v>0</v>
      </c>
      <c r="AB26" s="50"/>
      <c r="AC26" s="70">
        <f>SUM(AC22:AC25)</f>
        <v>73062</v>
      </c>
      <c r="AD26" s="75">
        <f>IFERROR(AC26/AC36-1,0)</f>
        <v>0</v>
      </c>
    </row>
    <row r="27" spans="1:30" ht="15" customHeight="1" collapsed="1" x14ac:dyDescent="0.2"/>
  </sheetData>
  <mergeCells count="15">
    <mergeCell ref="Q20:R20"/>
    <mergeCell ref="T20:U20"/>
    <mergeCell ref="W20:X20"/>
    <mergeCell ref="Z20:AA20"/>
    <mergeCell ref="AC20:AD20"/>
    <mergeCell ref="Q4:R4"/>
    <mergeCell ref="T4:U4"/>
    <mergeCell ref="W4:X4"/>
    <mergeCell ref="Z4:AA4"/>
    <mergeCell ref="AC4:AD4"/>
    <mergeCell ref="Q12:R12"/>
    <mergeCell ref="T12:U12"/>
    <mergeCell ref="W12:X12"/>
    <mergeCell ref="Z12:AA12"/>
    <mergeCell ref="AC12:A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</vt:lpstr>
      <vt:lpstr>NRR Scorecard</vt:lpstr>
      <vt:lpstr>NRR Bookings Reporting --&gt;</vt:lpstr>
      <vt:lpstr>Sales Team (NRR)</vt:lpstr>
      <vt:lpstr>Sales Rep (NRR)</vt:lpstr>
      <vt:lpstr>Product Group (NRR)</vt:lpstr>
      <vt:lpstr>Vertical (NRR)</vt:lpstr>
      <vt:lpstr>Region (NRR)</vt:lpstr>
      <vt:lpstr>Sales Origin (NRR)</vt:lpstr>
      <vt:lpstr>Attach Rates --&gt;</vt:lpstr>
      <vt:lpstr>Sales Team (%)</vt:lpstr>
      <vt:lpstr>Sales Rep (%)</vt:lpstr>
      <vt:lpstr>Product Group (%)</vt:lpstr>
      <vt:lpstr>Vertical (%)</vt:lpstr>
      <vt:lpstr>Region (%)</vt:lpstr>
      <vt:lpstr>Admin --&gt;</vt:lpstr>
      <vt:lpstr>NRR Bookings</vt:lpstr>
      <vt:lpstr>DB Vars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dcterms:created xsi:type="dcterms:W3CDTF">2023-01-27T06:46:00Z</dcterms:created>
  <dcterms:modified xsi:type="dcterms:W3CDTF">2023-01-27T06:49:44Z</dcterms:modified>
</cp:coreProperties>
</file>