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b14b852b9884f8/Desktop/"/>
    </mc:Choice>
  </mc:AlternateContent>
  <xr:revisionPtr revIDLastSave="1844" documentId="8_{8CA4E70B-DF1A-4F7C-AF5C-A99F45F72F26}" xr6:coauthVersionLast="47" xr6:coauthVersionMax="47" xr10:uidLastSave="{D4CC6FE6-2313-4777-87A7-960BB7082FE0}"/>
  <bookViews>
    <workbookView xWindow="28680" yWindow="-120" windowWidth="29040" windowHeight="16440" tabRatio="913" activeTab="2" xr2:uid="{57A4CA7B-B939-40D8-8C12-9502597D27AC}"/>
  </bookViews>
  <sheets>
    <sheet name="Vars" sheetId="11" r:id="rId1"/>
    <sheet name="P&amp;L" sheetId="2" r:id="rId2"/>
    <sheet name="BS" sheetId="13" r:id="rId3"/>
    <sheet name="SoCF" sheetId="14" r:id="rId4"/>
    <sheet name="&lt;|&gt;" sheetId="12" r:id="rId5"/>
    <sheet name="Bookings" sheetId="5" r:id="rId6"/>
    <sheet name="Revenue" sheetId="6" r:id="rId7"/>
    <sheet name="Backlog" sheetId="7" r:id="rId8"/>
    <sheet name="COGS" sheetId="8" r:id="rId9"/>
    <sheet name="Expenses" sheetId="9" r:id="rId10"/>
    <sheet name="OPEX" sheetId="10" r:id="rId11"/>
    <sheet name="NWC" sheetId="17" r:id="rId12"/>
    <sheet name="&lt; | &gt;" sheetId="4" r:id="rId13"/>
    <sheet name="Cash_Recon" sheetId="15" r:id="rId14"/>
    <sheet name="AcctsRecv" sheetId="21" r:id="rId15"/>
    <sheet name="AcctsPay" sheetId="23" r:id="rId16"/>
    <sheet name="Inventory" sheetId="24" r:id="rId17"/>
    <sheet name="&lt; || &gt;" sheetId="26" r:id="rId18"/>
    <sheet name="Liabilities" sheetId="25" r:id="rId19"/>
    <sheet name="Equity" sheetId="28" r:id="rId20"/>
    <sheet name="Amort_Sched" sheetId="27" r:id="rId2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27" i="14" l="1"/>
  <c r="BC27" i="14"/>
  <c r="BB27" i="14"/>
  <c r="BA27" i="14"/>
  <c r="AZ27" i="14"/>
  <c r="AW27" i="14"/>
  <c r="AV27" i="14"/>
  <c r="AX27" i="14" s="1"/>
  <c r="AU27" i="14"/>
  <c r="AT27" i="14"/>
  <c r="AQ27" i="14"/>
  <c r="AP27" i="14"/>
  <c r="AO27" i="14"/>
  <c r="AN27" i="14"/>
  <c r="AR27" i="14" s="1"/>
  <c r="BC25" i="14"/>
  <c r="BB25" i="14"/>
  <c r="BA25" i="14"/>
  <c r="AZ25" i="14"/>
  <c r="AW25" i="14"/>
  <c r="AV25" i="14"/>
  <c r="AU25" i="14"/>
  <c r="AT25" i="14"/>
  <c r="AQ25" i="14"/>
  <c r="AP25" i="14"/>
  <c r="AO25" i="14"/>
  <c r="AN25" i="14"/>
  <c r="BC24" i="14"/>
  <c r="BB24" i="14"/>
  <c r="BA24" i="14"/>
  <c r="AZ24" i="14"/>
  <c r="AW24" i="14"/>
  <c r="AV24" i="14"/>
  <c r="AU24" i="14"/>
  <c r="AT24" i="14"/>
  <c r="AQ24" i="14"/>
  <c r="AP24" i="14"/>
  <c r="AO24" i="14"/>
  <c r="AN24" i="14"/>
  <c r="BC23" i="14"/>
  <c r="BB23" i="14"/>
  <c r="BA23" i="14"/>
  <c r="AZ23" i="14"/>
  <c r="AW23" i="14"/>
  <c r="AV23" i="14"/>
  <c r="AU23" i="14"/>
  <c r="AT23" i="14"/>
  <c r="AQ23" i="14"/>
  <c r="AP23" i="14"/>
  <c r="AO23" i="14"/>
  <c r="AN23" i="14"/>
  <c r="BC22" i="14"/>
  <c r="BB22" i="14"/>
  <c r="BA22" i="14"/>
  <c r="AZ22" i="14"/>
  <c r="AW22" i="14"/>
  <c r="AV22" i="14"/>
  <c r="AU22" i="14"/>
  <c r="AT22" i="14"/>
  <c r="AQ22" i="14"/>
  <c r="AP22" i="14"/>
  <c r="AO22" i="14"/>
  <c r="AN22" i="14"/>
  <c r="BD17" i="14"/>
  <c r="BC17" i="14"/>
  <c r="BB17" i="14"/>
  <c r="BA17" i="14"/>
  <c r="AZ17" i="14"/>
  <c r="AW17" i="14"/>
  <c r="AV17" i="14"/>
  <c r="AU17" i="14"/>
  <c r="AT17" i="14"/>
  <c r="AQ17" i="14"/>
  <c r="AP17" i="14"/>
  <c r="AO17" i="14"/>
  <c r="AN17" i="14"/>
  <c r="AR17" i="14" s="1"/>
  <c r="BC16" i="14"/>
  <c r="BB16" i="14"/>
  <c r="BA16" i="14"/>
  <c r="AZ16" i="14"/>
  <c r="AW16" i="14"/>
  <c r="AV16" i="14"/>
  <c r="AU16" i="14"/>
  <c r="AT16" i="14"/>
  <c r="AX16" i="14" s="1"/>
  <c r="AQ16" i="14"/>
  <c r="AP16" i="14"/>
  <c r="AO16" i="14"/>
  <c r="AN16" i="14"/>
  <c r="BC11" i="14"/>
  <c r="BB11" i="14"/>
  <c r="BA11" i="14"/>
  <c r="AZ11" i="14"/>
  <c r="AW11" i="14"/>
  <c r="AV11" i="14"/>
  <c r="AU11" i="14"/>
  <c r="AT11" i="14"/>
  <c r="AQ11" i="14"/>
  <c r="AP11" i="14"/>
  <c r="AO11" i="14"/>
  <c r="AN11" i="14"/>
  <c r="AR3" i="14"/>
  <c r="AN3" i="14"/>
  <c r="C3" i="14"/>
  <c r="D22" i="14"/>
  <c r="E22" i="14"/>
  <c r="K22" i="14"/>
  <c r="L22" i="14"/>
  <c r="M22" i="14"/>
  <c r="S22" i="14"/>
  <c r="T22" i="14"/>
  <c r="U22" i="14"/>
  <c r="AA22" i="14"/>
  <c r="AB22" i="14"/>
  <c r="AC22" i="14"/>
  <c r="AI22" i="14"/>
  <c r="AJ22" i="14"/>
  <c r="AK22" i="14"/>
  <c r="C10" i="14"/>
  <c r="C9" i="14"/>
  <c r="AN9" i="14" s="1"/>
  <c r="D9" i="14"/>
  <c r="E9" i="14"/>
  <c r="F9" i="14"/>
  <c r="G9" i="14"/>
  <c r="H9" i="14"/>
  <c r="I9" i="14"/>
  <c r="J9" i="14"/>
  <c r="K9" i="14"/>
  <c r="L9" i="14"/>
  <c r="AQ9" i="14" s="1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Z9" i="14"/>
  <c r="AA9" i="14"/>
  <c r="AZ9" i="14" s="1"/>
  <c r="AB9" i="14"/>
  <c r="AC9" i="14"/>
  <c r="AD9" i="14"/>
  <c r="AE9" i="14"/>
  <c r="AF9" i="14"/>
  <c r="AG9" i="14"/>
  <c r="AH9" i="14"/>
  <c r="AI9" i="14"/>
  <c r="AJ9" i="14"/>
  <c r="BC9" i="14" s="1"/>
  <c r="AK9" i="14"/>
  <c r="AL9" i="14"/>
  <c r="C15" i="14"/>
  <c r="C18" i="14" s="1"/>
  <c r="D15" i="14"/>
  <c r="D18" i="14" s="1"/>
  <c r="E15" i="14"/>
  <c r="E18" i="14" s="1"/>
  <c r="F15" i="14"/>
  <c r="F18" i="14" s="1"/>
  <c r="AO18" i="14" s="1"/>
  <c r="G15" i="14"/>
  <c r="G18" i="14" s="1"/>
  <c r="H15" i="14"/>
  <c r="H18" i="14" s="1"/>
  <c r="I15" i="14"/>
  <c r="I18" i="14" s="1"/>
  <c r="J15" i="14"/>
  <c r="J18" i="14" s="1"/>
  <c r="K15" i="14"/>
  <c r="K18" i="14" s="1"/>
  <c r="L15" i="14"/>
  <c r="L18" i="14" s="1"/>
  <c r="M15" i="14"/>
  <c r="M18" i="14" s="1"/>
  <c r="N15" i="14"/>
  <c r="O15" i="14"/>
  <c r="O18" i="14" s="1"/>
  <c r="P15" i="14"/>
  <c r="P18" i="14" s="1"/>
  <c r="Q15" i="14"/>
  <c r="Q18" i="14" s="1"/>
  <c r="R15" i="14"/>
  <c r="R18" i="14" s="1"/>
  <c r="S15" i="14"/>
  <c r="S18" i="14" s="1"/>
  <c r="T15" i="14"/>
  <c r="T18" i="14" s="1"/>
  <c r="U15" i="14"/>
  <c r="U18" i="14" s="1"/>
  <c r="V15" i="14"/>
  <c r="V18" i="14" s="1"/>
  <c r="W15" i="14"/>
  <c r="W18" i="14" s="1"/>
  <c r="X15" i="14"/>
  <c r="X18" i="14" s="1"/>
  <c r="Y15" i="14"/>
  <c r="Y18" i="14" s="1"/>
  <c r="Z15" i="14"/>
  <c r="Z18" i="14" s="1"/>
  <c r="AA15" i="14"/>
  <c r="AA18" i="14" s="1"/>
  <c r="AB15" i="14"/>
  <c r="AB18" i="14" s="1"/>
  <c r="AC15" i="14"/>
  <c r="AC18" i="14" s="1"/>
  <c r="AD15" i="14"/>
  <c r="AD18" i="14" s="1"/>
  <c r="AE15" i="14"/>
  <c r="AE18" i="14" s="1"/>
  <c r="AF15" i="14"/>
  <c r="AF18" i="14" s="1"/>
  <c r="AG15" i="14"/>
  <c r="AG18" i="14" s="1"/>
  <c r="AH15" i="14"/>
  <c r="AH18" i="14" s="1"/>
  <c r="AI15" i="14"/>
  <c r="AI18" i="14" s="1"/>
  <c r="AJ15" i="14"/>
  <c r="AJ18" i="14" s="1"/>
  <c r="AK15" i="14"/>
  <c r="AK18" i="14" s="1"/>
  <c r="AL15" i="14"/>
  <c r="C21" i="14"/>
  <c r="C23" i="14"/>
  <c r="D23" i="14"/>
  <c r="E23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R23" i="14"/>
  <c r="S23" i="14"/>
  <c r="T23" i="14"/>
  <c r="U23" i="14"/>
  <c r="V23" i="14"/>
  <c r="W23" i="14"/>
  <c r="X23" i="14"/>
  <c r="Y23" i="14"/>
  <c r="Z23" i="14"/>
  <c r="AA23" i="14"/>
  <c r="AB23" i="14"/>
  <c r="AC23" i="14"/>
  <c r="AD23" i="14"/>
  <c r="AE23" i="14"/>
  <c r="AF23" i="14"/>
  <c r="AG23" i="14"/>
  <c r="AH23" i="14"/>
  <c r="AI23" i="14"/>
  <c r="AJ23" i="14"/>
  <c r="AK23" i="14"/>
  <c r="AL23" i="14"/>
  <c r="D39" i="13"/>
  <c r="L39" i="13"/>
  <c r="M39" i="13"/>
  <c r="O39" i="13"/>
  <c r="T39" i="13"/>
  <c r="U39" i="13"/>
  <c r="AJ39" i="13"/>
  <c r="AK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C40" i="13"/>
  <c r="C41" i="13"/>
  <c r="C42" i="13"/>
  <c r="C44" i="13"/>
  <c r="D8" i="28"/>
  <c r="E8" i="28"/>
  <c r="E39" i="13" s="1"/>
  <c r="F8" i="28"/>
  <c r="F39" i="13" s="1"/>
  <c r="G8" i="28"/>
  <c r="G22" i="14" s="1"/>
  <c r="H8" i="28"/>
  <c r="H39" i="13" s="1"/>
  <c r="I8" i="28"/>
  <c r="I39" i="13" s="1"/>
  <c r="J8" i="28"/>
  <c r="J39" i="13" s="1"/>
  <c r="K8" i="28"/>
  <c r="K39" i="13" s="1"/>
  <c r="L8" i="28"/>
  <c r="M8" i="28"/>
  <c r="N8" i="28"/>
  <c r="N22" i="14" s="1"/>
  <c r="O8" i="28"/>
  <c r="O22" i="14" s="1"/>
  <c r="P8" i="28"/>
  <c r="P39" i="13" s="1"/>
  <c r="Q8" i="28"/>
  <c r="Q39" i="13" s="1"/>
  <c r="R8" i="28"/>
  <c r="R39" i="13" s="1"/>
  <c r="S8" i="28"/>
  <c r="S39" i="13" s="1"/>
  <c r="T8" i="28"/>
  <c r="U8" i="28"/>
  <c r="V8" i="28"/>
  <c r="V39" i="13" s="1"/>
  <c r="W8" i="28"/>
  <c r="W39" i="13" s="1"/>
  <c r="X8" i="28"/>
  <c r="X39" i="13" s="1"/>
  <c r="Y8" i="28"/>
  <c r="Y39" i="13" s="1"/>
  <c r="Z8" i="28"/>
  <c r="Z39" i="13" s="1"/>
  <c r="AA8" i="28"/>
  <c r="AA39" i="13" s="1"/>
  <c r="AB8" i="28"/>
  <c r="AB39" i="13" s="1"/>
  <c r="AC8" i="28"/>
  <c r="AC39" i="13" s="1"/>
  <c r="AD8" i="28"/>
  <c r="AD22" i="14" s="1"/>
  <c r="AE8" i="28"/>
  <c r="AE22" i="14" s="1"/>
  <c r="AF8" i="28"/>
  <c r="AF39" i="13" s="1"/>
  <c r="AG8" i="28"/>
  <c r="AG39" i="13" s="1"/>
  <c r="AH8" i="28"/>
  <c r="AH39" i="13" s="1"/>
  <c r="AI8" i="28"/>
  <c r="AI39" i="13" s="1"/>
  <c r="AJ8" i="28"/>
  <c r="AK8" i="28"/>
  <c r="AL8" i="28"/>
  <c r="AL39" i="13" s="1"/>
  <c r="C8" i="28"/>
  <c r="C39" i="13" s="1"/>
  <c r="C3" i="7"/>
  <c r="D1" i="28"/>
  <c r="E1" i="28" s="1"/>
  <c r="F1" i="28" s="1"/>
  <c r="G1" i="28" s="1"/>
  <c r="H1" i="28" s="1"/>
  <c r="I1" i="28" s="1"/>
  <c r="J1" i="28" s="1"/>
  <c r="K1" i="28" s="1"/>
  <c r="L1" i="28" s="1"/>
  <c r="M1" i="28" s="1"/>
  <c r="N1" i="28" s="1"/>
  <c r="O1" i="28" s="1"/>
  <c r="P1" i="28" s="1"/>
  <c r="Q1" i="28" s="1"/>
  <c r="R1" i="28" s="1"/>
  <c r="S1" i="28" s="1"/>
  <c r="T1" i="28" s="1"/>
  <c r="U1" i="28" s="1"/>
  <c r="V1" i="28" s="1"/>
  <c r="W1" i="28" s="1"/>
  <c r="X1" i="28" s="1"/>
  <c r="Y1" i="28" s="1"/>
  <c r="Z1" i="28" s="1"/>
  <c r="AA1" i="28" s="1"/>
  <c r="AB1" i="28" s="1"/>
  <c r="AC1" i="28" s="1"/>
  <c r="AD1" i="28" s="1"/>
  <c r="AE1" i="28" s="1"/>
  <c r="AF1" i="28" s="1"/>
  <c r="AG1" i="28" s="1"/>
  <c r="AH1" i="28" s="1"/>
  <c r="AI1" i="28" s="1"/>
  <c r="AJ1" i="28" s="1"/>
  <c r="AK1" i="28" s="1"/>
  <c r="AL1" i="28" s="1"/>
  <c r="C32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C33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C25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C26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C27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C23" i="13"/>
  <c r="B4" i="27"/>
  <c r="B5" i="27" s="1"/>
  <c r="B6" i="27" s="1"/>
  <c r="B7" i="27" s="1"/>
  <c r="B8" i="27" s="1"/>
  <c r="B9" i="27" s="1"/>
  <c r="B10" i="27" s="1"/>
  <c r="B11" i="27" s="1"/>
  <c r="B12" i="27" s="1"/>
  <c r="B13" i="27" s="1"/>
  <c r="B14" i="27" s="1"/>
  <c r="B15" i="27" s="1"/>
  <c r="B16" i="27" s="1"/>
  <c r="B17" i="27" s="1"/>
  <c r="B18" i="27" s="1"/>
  <c r="B19" i="27" s="1"/>
  <c r="B20" i="27" s="1"/>
  <c r="B21" i="27" s="1"/>
  <c r="B22" i="27" s="1"/>
  <c r="B23" i="27" s="1"/>
  <c r="B24" i="27" s="1"/>
  <c r="B25" i="27" s="1"/>
  <c r="B26" i="27" s="1"/>
  <c r="B27" i="27" s="1"/>
  <c r="B28" i="27" s="1"/>
  <c r="B29" i="27" s="1"/>
  <c r="B30" i="27" s="1"/>
  <c r="B31" i="27" s="1"/>
  <c r="B32" i="27" s="1"/>
  <c r="B33" i="27" s="1"/>
  <c r="B34" i="27" s="1"/>
  <c r="B35" i="27" s="1"/>
  <c r="B36" i="27" s="1"/>
  <c r="B37" i="27" s="1"/>
  <c r="B38" i="27" s="1"/>
  <c r="B39" i="27" s="1"/>
  <c r="B40" i="27" s="1"/>
  <c r="B41" i="27" s="1"/>
  <c r="B42" i="27" s="1"/>
  <c r="B43" i="27" s="1"/>
  <c r="B44" i="27" s="1"/>
  <c r="B45" i="27" s="1"/>
  <c r="B46" i="27" s="1"/>
  <c r="B47" i="27" s="1"/>
  <c r="B48" i="27" s="1"/>
  <c r="B49" i="27" s="1"/>
  <c r="B50" i="27" s="1"/>
  <c r="B51" i="27" s="1"/>
  <c r="B52" i="27" s="1"/>
  <c r="B53" i="27" s="1"/>
  <c r="B54" i="27" s="1"/>
  <c r="B55" i="27" s="1"/>
  <c r="B56" i="27" s="1"/>
  <c r="B57" i="27" s="1"/>
  <c r="B58" i="27" s="1"/>
  <c r="B59" i="27" s="1"/>
  <c r="B60" i="27" s="1"/>
  <c r="B61" i="27" s="1"/>
  <c r="B62" i="27" s="1"/>
  <c r="B63" i="27" s="1"/>
  <c r="B64" i="27" s="1"/>
  <c r="B65" i="27" s="1"/>
  <c r="B66" i="27" s="1"/>
  <c r="B67" i="27" s="1"/>
  <c r="B68" i="27" s="1"/>
  <c r="B69" i="27" s="1"/>
  <c r="B70" i="27" s="1"/>
  <c r="B71" i="27" s="1"/>
  <c r="B72" i="27" s="1"/>
  <c r="B73" i="27" s="1"/>
  <c r="B3" i="27"/>
  <c r="J6" i="27"/>
  <c r="J5" i="27"/>
  <c r="J4" i="27"/>
  <c r="J3" i="27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W7" i="10"/>
  <c r="X7" i="10"/>
  <c r="Y7" i="10"/>
  <c r="Z7" i="10"/>
  <c r="AA7" i="10"/>
  <c r="AB7" i="10"/>
  <c r="AC7" i="10"/>
  <c r="AD7" i="10"/>
  <c r="AE7" i="10"/>
  <c r="AF7" i="10"/>
  <c r="AG7" i="10"/>
  <c r="AH7" i="10"/>
  <c r="AI7" i="10"/>
  <c r="AJ7" i="10"/>
  <c r="AK7" i="10"/>
  <c r="AL7" i="10"/>
  <c r="C7" i="10"/>
  <c r="C8" i="25"/>
  <c r="F19" i="11"/>
  <c r="F7" i="11"/>
  <c r="D1" i="25"/>
  <c r="E1" i="25" s="1"/>
  <c r="F1" i="25" s="1"/>
  <c r="G1" i="25" s="1"/>
  <c r="H1" i="25" s="1"/>
  <c r="I1" i="25" s="1"/>
  <c r="J1" i="25" s="1"/>
  <c r="K1" i="25" s="1"/>
  <c r="L1" i="25" s="1"/>
  <c r="M1" i="25" s="1"/>
  <c r="N1" i="25" s="1"/>
  <c r="O1" i="25" s="1"/>
  <c r="P1" i="25" s="1"/>
  <c r="Q1" i="25" s="1"/>
  <c r="R1" i="25" s="1"/>
  <c r="S1" i="25" s="1"/>
  <c r="T1" i="25" s="1"/>
  <c r="U1" i="25" s="1"/>
  <c r="V1" i="25" s="1"/>
  <c r="W1" i="25" s="1"/>
  <c r="X1" i="25" s="1"/>
  <c r="Y1" i="25" s="1"/>
  <c r="Z1" i="25" s="1"/>
  <c r="AA1" i="25" s="1"/>
  <c r="AB1" i="25" s="1"/>
  <c r="AC1" i="25" s="1"/>
  <c r="AD1" i="25" s="1"/>
  <c r="AE1" i="25" s="1"/>
  <c r="AF1" i="25" s="1"/>
  <c r="AG1" i="25" s="1"/>
  <c r="AH1" i="25" s="1"/>
  <c r="AI1" i="25" s="1"/>
  <c r="AJ1" i="25" s="1"/>
  <c r="AK1" i="25" s="1"/>
  <c r="AL1" i="25" s="1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T6" i="13"/>
  <c r="U6" i="13"/>
  <c r="V6" i="13"/>
  <c r="W6" i="13"/>
  <c r="X6" i="13"/>
  <c r="Y6" i="13"/>
  <c r="Z6" i="13"/>
  <c r="AA6" i="13"/>
  <c r="AB6" i="13"/>
  <c r="AC6" i="13"/>
  <c r="AD6" i="13"/>
  <c r="AE6" i="13"/>
  <c r="AF6" i="13"/>
  <c r="AG6" i="13"/>
  <c r="AH6" i="13"/>
  <c r="AI6" i="13"/>
  <c r="AJ6" i="13"/>
  <c r="AK6" i="13"/>
  <c r="AL6" i="13"/>
  <c r="C6" i="13"/>
  <c r="C6" i="24"/>
  <c r="AU9" i="14" l="1"/>
  <c r="AW9" i="14"/>
  <c r="AP9" i="14"/>
  <c r="BA9" i="14"/>
  <c r="AV9" i="14"/>
  <c r="AT9" i="14"/>
  <c r="AX9" i="14" s="1"/>
  <c r="AO9" i="14"/>
  <c r="AR9" i="14" s="1"/>
  <c r="BB9" i="14"/>
  <c r="E55" i="27"/>
  <c r="AZ18" i="14"/>
  <c r="AN18" i="14"/>
  <c r="AU15" i="14"/>
  <c r="BC15" i="14"/>
  <c r="AV15" i="14"/>
  <c r="AQ15" i="14"/>
  <c r="AL18" i="14"/>
  <c r="BC18" i="14" s="1"/>
  <c r="AW15" i="14"/>
  <c r="E15" i="27"/>
  <c r="N18" i="14"/>
  <c r="AQ18" i="14" s="1"/>
  <c r="AN15" i="14"/>
  <c r="AZ15" i="14"/>
  <c r="AO15" i="14"/>
  <c r="BA15" i="14"/>
  <c r="AP15" i="14"/>
  <c r="BB15" i="14"/>
  <c r="BB18" i="14"/>
  <c r="AP18" i="14"/>
  <c r="AT15" i="14"/>
  <c r="AX22" i="14"/>
  <c r="BD22" i="14"/>
  <c r="AX23" i="14"/>
  <c r="AR24" i="14"/>
  <c r="BD24" i="14"/>
  <c r="AX24" i="14"/>
  <c r="AR25" i="14"/>
  <c r="AW18" i="14"/>
  <c r="AT18" i="14"/>
  <c r="AV18" i="14"/>
  <c r="AR16" i="14"/>
  <c r="BA18" i="14"/>
  <c r="AU18" i="14"/>
  <c r="AR11" i="14"/>
  <c r="BD11" i="14"/>
  <c r="AR23" i="14"/>
  <c r="AR22" i="14"/>
  <c r="BD25" i="14"/>
  <c r="AX25" i="14"/>
  <c r="BD23" i="14"/>
  <c r="BD16" i="14"/>
  <c r="AX17" i="14"/>
  <c r="BD9" i="14"/>
  <c r="AX11" i="14"/>
  <c r="C55" i="27"/>
  <c r="C23" i="27"/>
  <c r="C7" i="27"/>
  <c r="D63" i="27"/>
  <c r="D47" i="27"/>
  <c r="D31" i="27"/>
  <c r="C71" i="27"/>
  <c r="D15" i="27"/>
  <c r="C39" i="27"/>
  <c r="E23" i="27"/>
  <c r="AE39" i="13"/>
  <c r="N39" i="13"/>
  <c r="AH22" i="14"/>
  <c r="Z22" i="14"/>
  <c r="R22" i="14"/>
  <c r="J22" i="14"/>
  <c r="AD39" i="13"/>
  <c r="AG22" i="14"/>
  <c r="Y22" i="14"/>
  <c r="Q22" i="14"/>
  <c r="I22" i="14"/>
  <c r="C26" i="14"/>
  <c r="AF22" i="14"/>
  <c r="X22" i="14"/>
  <c r="P22" i="14"/>
  <c r="H22" i="14"/>
  <c r="G39" i="13"/>
  <c r="C22" i="14"/>
  <c r="W22" i="14"/>
  <c r="AL22" i="14"/>
  <c r="V22" i="14"/>
  <c r="F22" i="14"/>
  <c r="E10" i="27"/>
  <c r="C57" i="27"/>
  <c r="C25" i="27"/>
  <c r="D65" i="27"/>
  <c r="D33" i="27"/>
  <c r="E73" i="27"/>
  <c r="E41" i="27"/>
  <c r="E9" i="27"/>
  <c r="E71" i="27"/>
  <c r="E39" i="27"/>
  <c r="E7" i="27"/>
  <c r="C49" i="27"/>
  <c r="C17" i="27"/>
  <c r="D57" i="27"/>
  <c r="D25" i="27"/>
  <c r="E65" i="27"/>
  <c r="E33" i="27"/>
  <c r="C47" i="27"/>
  <c r="C15" i="27"/>
  <c r="D55" i="27"/>
  <c r="D23" i="27"/>
  <c r="E63" i="27"/>
  <c r="E31" i="27"/>
  <c r="C73" i="27"/>
  <c r="C41" i="27"/>
  <c r="C9" i="27"/>
  <c r="D49" i="27"/>
  <c r="D17" i="27"/>
  <c r="E57" i="27"/>
  <c r="E25" i="27"/>
  <c r="C65" i="27"/>
  <c r="C33" i="27"/>
  <c r="D73" i="27"/>
  <c r="D41" i="27"/>
  <c r="D9" i="27"/>
  <c r="E49" i="27"/>
  <c r="E17" i="27"/>
  <c r="C63" i="27"/>
  <c r="C31" i="27"/>
  <c r="D71" i="27"/>
  <c r="D39" i="27"/>
  <c r="D7" i="27"/>
  <c r="E47" i="27"/>
  <c r="C72" i="27"/>
  <c r="C64" i="27"/>
  <c r="C56" i="27"/>
  <c r="C48" i="27"/>
  <c r="C40" i="27"/>
  <c r="C32" i="27"/>
  <c r="C24" i="27"/>
  <c r="C16" i="27"/>
  <c r="C8" i="27"/>
  <c r="D72" i="27"/>
  <c r="D64" i="27"/>
  <c r="D56" i="27"/>
  <c r="D48" i="27"/>
  <c r="D40" i="27"/>
  <c r="D32" i="27"/>
  <c r="D24" i="27"/>
  <c r="D16" i="27"/>
  <c r="D8" i="27"/>
  <c r="E72" i="27"/>
  <c r="E64" i="27"/>
  <c r="E56" i="27"/>
  <c r="E48" i="27"/>
  <c r="E40" i="27"/>
  <c r="E32" i="27"/>
  <c r="E24" i="27"/>
  <c r="E16" i="27"/>
  <c r="E8" i="27"/>
  <c r="C70" i="27"/>
  <c r="C62" i="27"/>
  <c r="C54" i="27"/>
  <c r="C46" i="27"/>
  <c r="C38" i="27"/>
  <c r="C30" i="27"/>
  <c r="C22" i="27"/>
  <c r="C14" i="27"/>
  <c r="C6" i="27"/>
  <c r="D70" i="27"/>
  <c r="D62" i="27"/>
  <c r="D54" i="27"/>
  <c r="D46" i="27"/>
  <c r="D38" i="27"/>
  <c r="D30" i="27"/>
  <c r="D22" i="27"/>
  <c r="D14" i="27"/>
  <c r="D6" i="27"/>
  <c r="E70" i="27"/>
  <c r="E62" i="27"/>
  <c r="E54" i="27"/>
  <c r="E46" i="27"/>
  <c r="E38" i="27"/>
  <c r="E30" i="27"/>
  <c r="E22" i="27"/>
  <c r="E14" i="27"/>
  <c r="E6" i="27"/>
  <c r="C69" i="27"/>
  <c r="C61" i="27"/>
  <c r="C53" i="27"/>
  <c r="C45" i="27"/>
  <c r="C37" i="27"/>
  <c r="C29" i="27"/>
  <c r="C21" i="27"/>
  <c r="C13" i="27"/>
  <c r="C5" i="27"/>
  <c r="D69" i="27"/>
  <c r="D61" i="27"/>
  <c r="D53" i="27"/>
  <c r="D45" i="27"/>
  <c r="D37" i="27"/>
  <c r="D29" i="27"/>
  <c r="D21" i="27"/>
  <c r="D13" i="27"/>
  <c r="D5" i="27"/>
  <c r="E69" i="27"/>
  <c r="E61" i="27"/>
  <c r="E53" i="27"/>
  <c r="E45" i="27"/>
  <c r="E37" i="27"/>
  <c r="E29" i="27"/>
  <c r="E21" i="27"/>
  <c r="E13" i="27"/>
  <c r="E5" i="27"/>
  <c r="C68" i="27"/>
  <c r="C60" i="27"/>
  <c r="C52" i="27"/>
  <c r="C44" i="27"/>
  <c r="C36" i="27"/>
  <c r="C28" i="27"/>
  <c r="C20" i="27"/>
  <c r="C12" i="27"/>
  <c r="C4" i="27"/>
  <c r="D68" i="27"/>
  <c r="D60" i="27"/>
  <c r="D52" i="27"/>
  <c r="D44" i="27"/>
  <c r="D36" i="27"/>
  <c r="D28" i="27"/>
  <c r="D20" i="27"/>
  <c r="D12" i="27"/>
  <c r="D4" i="27"/>
  <c r="E68" i="27"/>
  <c r="E60" i="27"/>
  <c r="E52" i="27"/>
  <c r="E44" i="27"/>
  <c r="E36" i="27"/>
  <c r="E28" i="27"/>
  <c r="E20" i="27"/>
  <c r="E12" i="27"/>
  <c r="E4" i="27"/>
  <c r="C67" i="27"/>
  <c r="C59" i="27"/>
  <c r="C51" i="27"/>
  <c r="C43" i="27"/>
  <c r="C35" i="27"/>
  <c r="C27" i="27"/>
  <c r="C19" i="27"/>
  <c r="C11" i="27"/>
  <c r="C3" i="27"/>
  <c r="D67" i="27"/>
  <c r="D59" i="27"/>
  <c r="D51" i="27"/>
  <c r="D43" i="27"/>
  <c r="D35" i="27"/>
  <c r="D27" i="27"/>
  <c r="D19" i="27"/>
  <c r="D11" i="27"/>
  <c r="D3" i="27"/>
  <c r="E67" i="27"/>
  <c r="E59" i="27"/>
  <c r="E51" i="27"/>
  <c r="E43" i="27"/>
  <c r="E35" i="27"/>
  <c r="E27" i="27"/>
  <c r="E19" i="27"/>
  <c r="E11" i="27"/>
  <c r="E3" i="27"/>
  <c r="C2" i="27"/>
  <c r="C66" i="27"/>
  <c r="C58" i="27"/>
  <c r="C50" i="27"/>
  <c r="C42" i="27"/>
  <c r="C34" i="27"/>
  <c r="C26" i="27"/>
  <c r="C18" i="27"/>
  <c r="C10" i="27"/>
  <c r="D2" i="27"/>
  <c r="F2" i="27" s="1"/>
  <c r="D66" i="27"/>
  <c r="D58" i="27"/>
  <c r="D50" i="27"/>
  <c r="D42" i="27"/>
  <c r="D34" i="27"/>
  <c r="D26" i="27"/>
  <c r="D18" i="27"/>
  <c r="D10" i="27"/>
  <c r="E2" i="27"/>
  <c r="E66" i="27"/>
  <c r="E58" i="27"/>
  <c r="E50" i="27"/>
  <c r="E42" i="27"/>
  <c r="E34" i="27"/>
  <c r="E26" i="27"/>
  <c r="E18" i="27"/>
  <c r="C11" i="24"/>
  <c r="AR18" i="14" l="1"/>
  <c r="AX18" i="14"/>
  <c r="BD15" i="14"/>
  <c r="AX15" i="14"/>
  <c r="AR15" i="14"/>
  <c r="BD18" i="14"/>
  <c r="F3" i="27"/>
  <c r="F4" i="27"/>
  <c r="F5" i="27" s="1"/>
  <c r="F6" i="27" s="1"/>
  <c r="F7" i="27" s="1"/>
  <c r="F8" i="27" s="1"/>
  <c r="F9" i="27" s="1"/>
  <c r="F10" i="27" s="1"/>
  <c r="F11" i="27" s="1"/>
  <c r="F12" i="27" s="1"/>
  <c r="F13" i="27" s="1"/>
  <c r="F14" i="27" s="1"/>
  <c r="F15" i="27" s="1"/>
  <c r="F16" i="27" s="1"/>
  <c r="F17" i="27" s="1"/>
  <c r="F18" i="27" s="1"/>
  <c r="F19" i="27" s="1"/>
  <c r="F20" i="27" s="1"/>
  <c r="F21" i="27" s="1"/>
  <c r="F22" i="27" s="1"/>
  <c r="F23" i="27" s="1"/>
  <c r="F24" i="27" s="1"/>
  <c r="F25" i="27" s="1"/>
  <c r="F26" i="27" s="1"/>
  <c r="F27" i="27" s="1"/>
  <c r="F28" i="27" s="1"/>
  <c r="F29" i="27" s="1"/>
  <c r="F30" i="27" s="1"/>
  <c r="F31" i="27" s="1"/>
  <c r="F32" i="27" s="1"/>
  <c r="F33" i="27" s="1"/>
  <c r="F34" i="27" s="1"/>
  <c r="F35" i="27" s="1"/>
  <c r="F36" i="27" s="1"/>
  <c r="F37" i="27" s="1"/>
  <c r="F38" i="27" s="1"/>
  <c r="F39" i="27" s="1"/>
  <c r="F40" i="27" s="1"/>
  <c r="F41" i="27" s="1"/>
  <c r="F42" i="27" s="1"/>
  <c r="F43" i="27" s="1"/>
  <c r="F44" i="27" s="1"/>
  <c r="F45" i="27" s="1"/>
  <c r="F46" i="27" s="1"/>
  <c r="F47" i="27" s="1"/>
  <c r="F48" i="27" s="1"/>
  <c r="F49" i="27" s="1"/>
  <c r="F50" i="27" s="1"/>
  <c r="F51" i="27" s="1"/>
  <c r="F52" i="27" s="1"/>
  <c r="F53" i="27" s="1"/>
  <c r="F54" i="27" s="1"/>
  <c r="F55" i="27" s="1"/>
  <c r="F56" i="27" s="1"/>
  <c r="F57" i="27" s="1"/>
  <c r="F58" i="27" s="1"/>
  <c r="F59" i="27" s="1"/>
  <c r="F60" i="27" s="1"/>
  <c r="F61" i="27" s="1"/>
  <c r="F62" i="27" s="1"/>
  <c r="F63" i="27" s="1"/>
  <c r="F64" i="27" s="1"/>
  <c r="F65" i="27" s="1"/>
  <c r="F66" i="27" s="1"/>
  <c r="F67" i="27" s="1"/>
  <c r="F68" i="27" s="1"/>
  <c r="F69" i="27" s="1"/>
  <c r="F70" i="27" s="1"/>
  <c r="F71" i="27" s="1"/>
  <c r="F72" i="27" s="1"/>
  <c r="F73" i="27" s="1"/>
  <c r="D1" i="24" l="1"/>
  <c r="E1" i="24" s="1"/>
  <c r="F1" i="24" s="1"/>
  <c r="G1" i="24" s="1"/>
  <c r="H1" i="24" s="1"/>
  <c r="I1" i="24" s="1"/>
  <c r="J1" i="24" s="1"/>
  <c r="K1" i="24" s="1"/>
  <c r="L1" i="24" s="1"/>
  <c r="M1" i="24" s="1"/>
  <c r="N1" i="24" s="1"/>
  <c r="O1" i="24" s="1"/>
  <c r="P1" i="24" s="1"/>
  <c r="Q1" i="24" s="1"/>
  <c r="R1" i="24" s="1"/>
  <c r="S1" i="24" s="1"/>
  <c r="T1" i="24" s="1"/>
  <c r="U1" i="24" s="1"/>
  <c r="V1" i="24" s="1"/>
  <c r="W1" i="24" s="1"/>
  <c r="X1" i="24" s="1"/>
  <c r="Y1" i="24" s="1"/>
  <c r="Z1" i="24" s="1"/>
  <c r="AA1" i="24" s="1"/>
  <c r="AB1" i="24" s="1"/>
  <c r="AC1" i="24" s="1"/>
  <c r="AD1" i="24" s="1"/>
  <c r="AE1" i="24" s="1"/>
  <c r="AF1" i="24" s="1"/>
  <c r="AG1" i="24" s="1"/>
  <c r="AH1" i="24" s="1"/>
  <c r="AI1" i="24" s="1"/>
  <c r="AJ1" i="24" s="1"/>
  <c r="AK1" i="24" s="1"/>
  <c r="AL1" i="24" s="1"/>
  <c r="C16" i="25"/>
  <c r="D5" i="17"/>
  <c r="E5" i="17"/>
  <c r="F5" i="17"/>
  <c r="G5" i="17"/>
  <c r="G11" i="17" s="1"/>
  <c r="H5" i="17"/>
  <c r="I5" i="17"/>
  <c r="I11" i="17" s="1"/>
  <c r="J5" i="17"/>
  <c r="K5" i="17"/>
  <c r="L5" i="17"/>
  <c r="M5" i="17"/>
  <c r="N5" i="17"/>
  <c r="O5" i="17"/>
  <c r="O11" i="17" s="1"/>
  <c r="P5" i="17"/>
  <c r="Q5" i="17"/>
  <c r="Q11" i="17" s="1"/>
  <c r="R5" i="17"/>
  <c r="S5" i="17"/>
  <c r="T5" i="17"/>
  <c r="U5" i="17"/>
  <c r="V5" i="17"/>
  <c r="W5" i="17"/>
  <c r="W11" i="17" s="1"/>
  <c r="X5" i="17"/>
  <c r="Y5" i="17"/>
  <c r="Y11" i="17" s="1"/>
  <c r="Z5" i="17"/>
  <c r="AA5" i="17"/>
  <c r="AB5" i="17"/>
  <c r="AC5" i="17"/>
  <c r="AD5" i="17"/>
  <c r="AE5" i="17"/>
  <c r="AE11" i="17" s="1"/>
  <c r="AF5" i="17"/>
  <c r="AG5" i="17"/>
  <c r="AG11" i="17" s="1"/>
  <c r="AH5" i="17"/>
  <c r="AI5" i="17"/>
  <c r="AJ5" i="17"/>
  <c r="AK5" i="17"/>
  <c r="AL5" i="17"/>
  <c r="C5" i="17"/>
  <c r="C38" i="11"/>
  <c r="C29" i="11"/>
  <c r="D11" i="10"/>
  <c r="D21" i="10" s="1"/>
  <c r="D82" i="2" s="1"/>
  <c r="E11" i="10"/>
  <c r="E21" i="10" s="1"/>
  <c r="E82" i="2" s="1"/>
  <c r="F11" i="10"/>
  <c r="F21" i="10" s="1"/>
  <c r="F82" i="2" s="1"/>
  <c r="G11" i="10"/>
  <c r="H11" i="10"/>
  <c r="H21" i="10" s="1"/>
  <c r="H82" i="2" s="1"/>
  <c r="I11" i="10"/>
  <c r="I21" i="10" s="1"/>
  <c r="I82" i="2" s="1"/>
  <c r="J11" i="10"/>
  <c r="J21" i="10" s="1"/>
  <c r="J82" i="2" s="1"/>
  <c r="K11" i="10"/>
  <c r="K21" i="10" s="1"/>
  <c r="K82" i="2" s="1"/>
  <c r="L11" i="10"/>
  <c r="L21" i="10" s="1"/>
  <c r="L82" i="2" s="1"/>
  <c r="M11" i="10"/>
  <c r="M21" i="10" s="1"/>
  <c r="M82" i="2" s="1"/>
  <c r="N11" i="10"/>
  <c r="N21" i="10" s="1"/>
  <c r="N82" i="2" s="1"/>
  <c r="O11" i="10"/>
  <c r="O21" i="10" s="1"/>
  <c r="O82" i="2" s="1"/>
  <c r="P11" i="10"/>
  <c r="P21" i="10" s="1"/>
  <c r="P82" i="2" s="1"/>
  <c r="Q11" i="10"/>
  <c r="Q21" i="10" s="1"/>
  <c r="Q82" i="2" s="1"/>
  <c r="R11" i="10"/>
  <c r="R21" i="10" s="1"/>
  <c r="R82" i="2" s="1"/>
  <c r="S11" i="10"/>
  <c r="S21" i="10" s="1"/>
  <c r="S82" i="2" s="1"/>
  <c r="T11" i="10"/>
  <c r="T21" i="10" s="1"/>
  <c r="T82" i="2" s="1"/>
  <c r="U11" i="10"/>
  <c r="U21" i="10" s="1"/>
  <c r="U82" i="2" s="1"/>
  <c r="V11" i="10"/>
  <c r="V21" i="10" s="1"/>
  <c r="V82" i="2" s="1"/>
  <c r="W11" i="10"/>
  <c r="W21" i="10" s="1"/>
  <c r="W82" i="2" s="1"/>
  <c r="X11" i="10"/>
  <c r="X21" i="10" s="1"/>
  <c r="X82" i="2" s="1"/>
  <c r="Y11" i="10"/>
  <c r="Y21" i="10" s="1"/>
  <c r="Y82" i="2" s="1"/>
  <c r="Z11" i="10"/>
  <c r="Z21" i="10" s="1"/>
  <c r="Z82" i="2" s="1"/>
  <c r="AA11" i="10"/>
  <c r="AA21" i="10" s="1"/>
  <c r="AA82" i="2" s="1"/>
  <c r="AB11" i="10"/>
  <c r="AB21" i="10" s="1"/>
  <c r="AB82" i="2" s="1"/>
  <c r="AC11" i="10"/>
  <c r="AC21" i="10" s="1"/>
  <c r="AC82" i="2" s="1"/>
  <c r="AD11" i="10"/>
  <c r="AE11" i="10"/>
  <c r="AE21" i="10" s="1"/>
  <c r="AE82" i="2" s="1"/>
  <c r="AF11" i="10"/>
  <c r="AF21" i="10" s="1"/>
  <c r="AF82" i="2" s="1"/>
  <c r="AG11" i="10"/>
  <c r="AG21" i="10" s="1"/>
  <c r="AG82" i="2" s="1"/>
  <c r="AH11" i="10"/>
  <c r="AH21" i="10" s="1"/>
  <c r="AH82" i="2" s="1"/>
  <c r="AI11" i="10"/>
  <c r="AI21" i="10" s="1"/>
  <c r="AI82" i="2" s="1"/>
  <c r="AJ11" i="10"/>
  <c r="AJ21" i="10" s="1"/>
  <c r="AJ82" i="2" s="1"/>
  <c r="AK11" i="10"/>
  <c r="AK21" i="10" s="1"/>
  <c r="AK82" i="2" s="1"/>
  <c r="AL11" i="10"/>
  <c r="AL21" i="10" s="1"/>
  <c r="AL82" i="2" s="1"/>
  <c r="C11" i="10"/>
  <c r="C21" i="10" s="1"/>
  <c r="C82" i="2" s="1"/>
  <c r="G21" i="10"/>
  <c r="G82" i="2" s="1"/>
  <c r="AD21" i="10"/>
  <c r="AD82" i="2" s="1"/>
  <c r="BC5" i="23"/>
  <c r="BB5" i="23"/>
  <c r="BA5" i="23"/>
  <c r="AZ5" i="23"/>
  <c r="AW5" i="23"/>
  <c r="AV5" i="23"/>
  <c r="AU5" i="23"/>
  <c r="AT5" i="23"/>
  <c r="AQ5" i="23"/>
  <c r="AP5" i="23"/>
  <c r="AO5" i="23"/>
  <c r="AN5" i="23"/>
  <c r="C4" i="21"/>
  <c r="BD5" i="21"/>
  <c r="BC5" i="21"/>
  <c r="BB5" i="21"/>
  <c r="BA5" i="21"/>
  <c r="AZ5" i="21"/>
  <c r="AX5" i="21"/>
  <c r="AW5" i="21"/>
  <c r="AV5" i="21"/>
  <c r="AU5" i="21"/>
  <c r="AT5" i="21"/>
  <c r="AR5" i="21"/>
  <c r="AQ5" i="21"/>
  <c r="AP5" i="21"/>
  <c r="AO5" i="21"/>
  <c r="AN5" i="21"/>
  <c r="D5" i="6"/>
  <c r="E5" i="6" s="1"/>
  <c r="F5" i="6" s="1"/>
  <c r="G5" i="6" s="1"/>
  <c r="H5" i="6" s="1"/>
  <c r="I5" i="6" s="1"/>
  <c r="J5" i="6" s="1"/>
  <c r="K5" i="6" s="1"/>
  <c r="L5" i="6" s="1"/>
  <c r="M5" i="6" s="1"/>
  <c r="N5" i="6" s="1"/>
  <c r="O5" i="6" s="1"/>
  <c r="D6" i="6"/>
  <c r="E6" i="6" s="1"/>
  <c r="F6" i="6" s="1"/>
  <c r="G6" i="6" s="1"/>
  <c r="H6" i="6" s="1"/>
  <c r="I6" i="6" s="1"/>
  <c r="J6" i="6" s="1"/>
  <c r="K6" i="6" s="1"/>
  <c r="L6" i="6" s="1"/>
  <c r="M6" i="6" s="1"/>
  <c r="N6" i="6" s="1"/>
  <c r="O6" i="6" s="1"/>
  <c r="D7" i="6"/>
  <c r="E7" i="6" s="1"/>
  <c r="F7" i="6" s="1"/>
  <c r="G7" i="6" s="1"/>
  <c r="H7" i="6" s="1"/>
  <c r="I7" i="6" s="1"/>
  <c r="J7" i="6" s="1"/>
  <c r="K7" i="6" s="1"/>
  <c r="L7" i="6" s="1"/>
  <c r="M7" i="6" s="1"/>
  <c r="N7" i="6" s="1"/>
  <c r="O7" i="6" s="1"/>
  <c r="D4" i="6"/>
  <c r="E4" i="6" s="1"/>
  <c r="F4" i="6" s="1"/>
  <c r="G4" i="6" s="1"/>
  <c r="H4" i="6" s="1"/>
  <c r="I4" i="6" s="1"/>
  <c r="J4" i="6" s="1"/>
  <c r="K4" i="6" s="1"/>
  <c r="L4" i="6" s="1"/>
  <c r="M4" i="6" s="1"/>
  <c r="N4" i="6" s="1"/>
  <c r="O4" i="6" s="1"/>
  <c r="D5" i="21"/>
  <c r="E5" i="21"/>
  <c r="F5" i="21"/>
  <c r="G5" i="21"/>
  <c r="H5" i="21"/>
  <c r="I5" i="21"/>
  <c r="J5" i="21"/>
  <c r="K5" i="21"/>
  <c r="L5" i="21"/>
  <c r="M5" i="21"/>
  <c r="N5" i="21"/>
  <c r="O5" i="21"/>
  <c r="P5" i="21"/>
  <c r="Q5" i="21"/>
  <c r="R5" i="21"/>
  <c r="S5" i="21"/>
  <c r="T5" i="21"/>
  <c r="U5" i="21"/>
  <c r="V5" i="21"/>
  <c r="W5" i="21"/>
  <c r="X5" i="21"/>
  <c r="Y5" i="21"/>
  <c r="Z5" i="21"/>
  <c r="AA5" i="21"/>
  <c r="AB5" i="21"/>
  <c r="AC5" i="21"/>
  <c r="AD5" i="21"/>
  <c r="AE5" i="21"/>
  <c r="AF5" i="21"/>
  <c r="AG5" i="21"/>
  <c r="AH5" i="21"/>
  <c r="AI5" i="21"/>
  <c r="AJ5" i="21"/>
  <c r="AK5" i="21"/>
  <c r="AL5" i="21"/>
  <c r="D5" i="23"/>
  <c r="E5" i="23"/>
  <c r="F5" i="23"/>
  <c r="G5" i="23"/>
  <c r="H5" i="23"/>
  <c r="I5" i="23"/>
  <c r="J5" i="23"/>
  <c r="K5" i="23"/>
  <c r="L5" i="23"/>
  <c r="M5" i="23"/>
  <c r="N5" i="23"/>
  <c r="O5" i="23"/>
  <c r="P5" i="23"/>
  <c r="Q5" i="23"/>
  <c r="R5" i="23"/>
  <c r="S5" i="23"/>
  <c r="T5" i="23"/>
  <c r="U5" i="23"/>
  <c r="V5" i="23"/>
  <c r="W5" i="23"/>
  <c r="X5" i="23"/>
  <c r="Y5" i="23"/>
  <c r="Z5" i="23"/>
  <c r="AA5" i="23"/>
  <c r="AB5" i="23"/>
  <c r="AC5" i="23"/>
  <c r="AD5" i="23"/>
  <c r="AE5" i="23"/>
  <c r="AF5" i="23"/>
  <c r="AG5" i="23"/>
  <c r="AH5" i="23"/>
  <c r="AI5" i="23"/>
  <c r="AJ5" i="23"/>
  <c r="AK5" i="23"/>
  <c r="AL5" i="23"/>
  <c r="C5" i="23"/>
  <c r="C5" i="21"/>
  <c r="BC6" i="23"/>
  <c r="BB6" i="23"/>
  <c r="BA6" i="23"/>
  <c r="AZ6" i="23"/>
  <c r="AW6" i="23"/>
  <c r="AV6" i="23"/>
  <c r="AU6" i="23"/>
  <c r="AT6" i="23"/>
  <c r="AQ6" i="23"/>
  <c r="AP6" i="23"/>
  <c r="AO6" i="23"/>
  <c r="AN6" i="23"/>
  <c r="D1" i="23"/>
  <c r="E1" i="23" s="1"/>
  <c r="F1" i="23" s="1"/>
  <c r="G1" i="23" s="1"/>
  <c r="H1" i="23" s="1"/>
  <c r="I1" i="23" s="1"/>
  <c r="J1" i="23" s="1"/>
  <c r="K1" i="23" s="1"/>
  <c r="L1" i="23" s="1"/>
  <c r="M1" i="23" s="1"/>
  <c r="N1" i="23" s="1"/>
  <c r="O1" i="23" s="1"/>
  <c r="P1" i="23" s="1"/>
  <c r="Q1" i="23" s="1"/>
  <c r="R1" i="23" s="1"/>
  <c r="S1" i="23" s="1"/>
  <c r="T1" i="23" s="1"/>
  <c r="U1" i="23" s="1"/>
  <c r="V1" i="23" s="1"/>
  <c r="W1" i="23" s="1"/>
  <c r="X1" i="23" s="1"/>
  <c r="Y1" i="23" s="1"/>
  <c r="Z1" i="23" s="1"/>
  <c r="AA1" i="23" s="1"/>
  <c r="AB1" i="23" s="1"/>
  <c r="AC1" i="23" s="1"/>
  <c r="AD1" i="23" s="1"/>
  <c r="AE1" i="23" s="1"/>
  <c r="AF1" i="23" s="1"/>
  <c r="AG1" i="23" s="1"/>
  <c r="AH1" i="23" s="1"/>
  <c r="AI1" i="23" s="1"/>
  <c r="AJ1" i="23" s="1"/>
  <c r="AK1" i="23" s="1"/>
  <c r="AL1" i="23" s="1"/>
  <c r="AT6" i="21"/>
  <c r="BC6" i="21"/>
  <c r="BB6" i="21"/>
  <c r="BA6" i="21"/>
  <c r="AZ6" i="21"/>
  <c r="AW6" i="21"/>
  <c r="AV6" i="21"/>
  <c r="AU6" i="21"/>
  <c r="AQ6" i="21"/>
  <c r="AP6" i="21"/>
  <c r="AO6" i="21"/>
  <c r="AN6" i="21"/>
  <c r="D1" i="21"/>
  <c r="E1" i="21" s="1"/>
  <c r="F1" i="21" s="1"/>
  <c r="G1" i="21" s="1"/>
  <c r="H1" i="21" s="1"/>
  <c r="I1" i="21" s="1"/>
  <c r="J1" i="21" s="1"/>
  <c r="K1" i="21" s="1"/>
  <c r="L1" i="21" s="1"/>
  <c r="M1" i="21" s="1"/>
  <c r="N1" i="21" s="1"/>
  <c r="O1" i="21" s="1"/>
  <c r="P1" i="21" s="1"/>
  <c r="Q1" i="21" s="1"/>
  <c r="R1" i="21" s="1"/>
  <c r="S1" i="21" s="1"/>
  <c r="T1" i="21" s="1"/>
  <c r="U1" i="21" s="1"/>
  <c r="V1" i="21" s="1"/>
  <c r="W1" i="21" s="1"/>
  <c r="X1" i="21" s="1"/>
  <c r="Y1" i="21" s="1"/>
  <c r="Z1" i="21" s="1"/>
  <c r="AA1" i="21" s="1"/>
  <c r="AB1" i="21" s="1"/>
  <c r="AC1" i="21" s="1"/>
  <c r="AD1" i="21" s="1"/>
  <c r="AE1" i="21" s="1"/>
  <c r="AF1" i="21" s="1"/>
  <c r="AG1" i="21" s="1"/>
  <c r="AH1" i="21" s="1"/>
  <c r="AI1" i="21" s="1"/>
  <c r="AJ1" i="21" s="1"/>
  <c r="AK1" i="21" s="1"/>
  <c r="AL1" i="21" s="1"/>
  <c r="D1" i="17"/>
  <c r="E1" i="17" s="1"/>
  <c r="F1" i="17" s="1"/>
  <c r="G1" i="17" s="1"/>
  <c r="H1" i="17" s="1"/>
  <c r="I1" i="17" s="1"/>
  <c r="J1" i="17" s="1"/>
  <c r="K1" i="17" s="1"/>
  <c r="L1" i="17" s="1"/>
  <c r="M1" i="17" s="1"/>
  <c r="N1" i="17" s="1"/>
  <c r="O1" i="17" s="1"/>
  <c r="P1" i="17" s="1"/>
  <c r="Q1" i="17" s="1"/>
  <c r="R1" i="17" s="1"/>
  <c r="S1" i="17" s="1"/>
  <c r="T1" i="17" s="1"/>
  <c r="U1" i="17" s="1"/>
  <c r="V1" i="17" s="1"/>
  <c r="W1" i="17" s="1"/>
  <c r="X1" i="17" s="1"/>
  <c r="Y1" i="17" s="1"/>
  <c r="Z1" i="17" s="1"/>
  <c r="AA1" i="17" s="1"/>
  <c r="AB1" i="17" s="1"/>
  <c r="AC1" i="17" s="1"/>
  <c r="AD1" i="17" s="1"/>
  <c r="AE1" i="17" s="1"/>
  <c r="AF1" i="17" s="1"/>
  <c r="AG1" i="17" s="1"/>
  <c r="AH1" i="17" s="1"/>
  <c r="AI1" i="17" s="1"/>
  <c r="AJ1" i="17" s="1"/>
  <c r="AK1" i="17" s="1"/>
  <c r="AL1" i="17" s="1"/>
  <c r="D1" i="14"/>
  <c r="D1" i="13"/>
  <c r="E1" i="13" s="1"/>
  <c r="F1" i="13" s="1"/>
  <c r="G1" i="13" s="1"/>
  <c r="H1" i="13" s="1"/>
  <c r="I1" i="13" s="1"/>
  <c r="J1" i="13" s="1"/>
  <c r="K1" i="13" s="1"/>
  <c r="L1" i="13" s="1"/>
  <c r="M1" i="13" s="1"/>
  <c r="N1" i="13" s="1"/>
  <c r="O1" i="13" s="1"/>
  <c r="P1" i="13" s="1"/>
  <c r="Q1" i="13" s="1"/>
  <c r="R1" i="13" s="1"/>
  <c r="S1" i="13" s="1"/>
  <c r="T1" i="13" s="1"/>
  <c r="U1" i="13" s="1"/>
  <c r="V1" i="13" s="1"/>
  <c r="W1" i="13" s="1"/>
  <c r="X1" i="13" s="1"/>
  <c r="Y1" i="13" s="1"/>
  <c r="Z1" i="13" s="1"/>
  <c r="AA1" i="13" s="1"/>
  <c r="AB1" i="13" s="1"/>
  <c r="AC1" i="13" s="1"/>
  <c r="AD1" i="13" s="1"/>
  <c r="AE1" i="13" s="1"/>
  <c r="AF1" i="13" s="1"/>
  <c r="AG1" i="13" s="1"/>
  <c r="AH1" i="13" s="1"/>
  <c r="AI1" i="13" s="1"/>
  <c r="AJ1" i="13" s="1"/>
  <c r="AK1" i="13" s="1"/>
  <c r="AL1" i="13" s="1"/>
  <c r="C9" i="10"/>
  <c r="D9" i="10" s="1"/>
  <c r="D11" i="13" s="1"/>
  <c r="D16" i="13" s="1"/>
  <c r="AL22" i="10"/>
  <c r="AL83" i="2" s="1"/>
  <c r="AK22" i="10"/>
  <c r="AK83" i="2" s="1"/>
  <c r="AJ22" i="10"/>
  <c r="AJ83" i="2" s="1"/>
  <c r="AI22" i="10"/>
  <c r="AI83" i="2" s="1"/>
  <c r="AH22" i="10"/>
  <c r="AH83" i="2" s="1"/>
  <c r="AG22" i="10"/>
  <c r="AG83" i="2" s="1"/>
  <c r="AF22" i="10"/>
  <c r="AF83" i="2" s="1"/>
  <c r="AE22" i="10"/>
  <c r="AE83" i="2" s="1"/>
  <c r="AD22" i="10"/>
  <c r="AD83" i="2" s="1"/>
  <c r="AC22" i="10"/>
  <c r="AC83" i="2" s="1"/>
  <c r="AB22" i="10"/>
  <c r="AB83" i="2" s="1"/>
  <c r="AA22" i="10"/>
  <c r="AA83" i="2" s="1"/>
  <c r="Z22" i="10"/>
  <c r="Z83" i="2" s="1"/>
  <c r="Y22" i="10"/>
  <c r="Y83" i="2" s="1"/>
  <c r="X22" i="10"/>
  <c r="X83" i="2" s="1"/>
  <c r="W22" i="10"/>
  <c r="W83" i="2" s="1"/>
  <c r="V22" i="10"/>
  <c r="V83" i="2" s="1"/>
  <c r="U22" i="10"/>
  <c r="U83" i="2" s="1"/>
  <c r="T22" i="10"/>
  <c r="T83" i="2" s="1"/>
  <c r="S22" i="10"/>
  <c r="S83" i="2" s="1"/>
  <c r="R22" i="10"/>
  <c r="R83" i="2" s="1"/>
  <c r="Q22" i="10"/>
  <c r="Q83" i="2" s="1"/>
  <c r="P22" i="10"/>
  <c r="P83" i="2" s="1"/>
  <c r="O22" i="10"/>
  <c r="O83" i="2" s="1"/>
  <c r="N22" i="10"/>
  <c r="N83" i="2" s="1"/>
  <c r="M22" i="10"/>
  <c r="M83" i="2" s="1"/>
  <c r="L22" i="10"/>
  <c r="L83" i="2" s="1"/>
  <c r="K22" i="10"/>
  <c r="K83" i="2" s="1"/>
  <c r="J22" i="10"/>
  <c r="J83" i="2" s="1"/>
  <c r="I22" i="10"/>
  <c r="I83" i="2" s="1"/>
  <c r="H22" i="10"/>
  <c r="H83" i="2" s="1"/>
  <c r="G22" i="10"/>
  <c r="G83" i="2" s="1"/>
  <c r="F22" i="10"/>
  <c r="F83" i="2" s="1"/>
  <c r="E22" i="10"/>
  <c r="E83" i="2" s="1"/>
  <c r="D22" i="10"/>
  <c r="D83" i="2" s="1"/>
  <c r="C22" i="10"/>
  <c r="D1" i="10"/>
  <c r="E1" i="10" s="1"/>
  <c r="F1" i="10" s="1"/>
  <c r="G1" i="10" s="1"/>
  <c r="H1" i="10" s="1"/>
  <c r="I1" i="10" s="1"/>
  <c r="J1" i="10" s="1"/>
  <c r="K1" i="10" s="1"/>
  <c r="L1" i="10" s="1"/>
  <c r="M1" i="10" s="1"/>
  <c r="N1" i="10" s="1"/>
  <c r="O1" i="10" s="1"/>
  <c r="P1" i="10" s="1"/>
  <c r="Q1" i="10" s="1"/>
  <c r="R1" i="10" s="1"/>
  <c r="S1" i="10" s="1"/>
  <c r="T1" i="10" s="1"/>
  <c r="U1" i="10" s="1"/>
  <c r="V1" i="10" s="1"/>
  <c r="W1" i="10" s="1"/>
  <c r="X1" i="10" s="1"/>
  <c r="Y1" i="10" s="1"/>
  <c r="Z1" i="10" s="1"/>
  <c r="AA1" i="10" s="1"/>
  <c r="AB1" i="10" s="1"/>
  <c r="AC1" i="10" s="1"/>
  <c r="AD1" i="10" s="1"/>
  <c r="AE1" i="10" s="1"/>
  <c r="AF1" i="10" s="1"/>
  <c r="AG1" i="10" s="1"/>
  <c r="AH1" i="10" s="1"/>
  <c r="AI1" i="10" s="1"/>
  <c r="AJ1" i="10" s="1"/>
  <c r="AK1" i="10" s="1"/>
  <c r="AL1" i="10" s="1"/>
  <c r="D1" i="9"/>
  <c r="E1" i="9" s="1"/>
  <c r="F1" i="9" s="1"/>
  <c r="G1" i="9" s="1"/>
  <c r="H1" i="9" s="1"/>
  <c r="I1" i="9" s="1"/>
  <c r="J1" i="9" s="1"/>
  <c r="K1" i="9" s="1"/>
  <c r="L1" i="9" s="1"/>
  <c r="M1" i="9" s="1"/>
  <c r="N1" i="9" s="1"/>
  <c r="O1" i="9" s="1"/>
  <c r="P1" i="9" s="1"/>
  <c r="Q1" i="9" s="1"/>
  <c r="R1" i="9" s="1"/>
  <c r="S1" i="9" s="1"/>
  <c r="T1" i="9" s="1"/>
  <c r="U1" i="9" s="1"/>
  <c r="V1" i="9" s="1"/>
  <c r="W1" i="9" s="1"/>
  <c r="X1" i="9" s="1"/>
  <c r="Y1" i="9" s="1"/>
  <c r="Z1" i="9" s="1"/>
  <c r="AA1" i="9" s="1"/>
  <c r="AB1" i="9" s="1"/>
  <c r="AC1" i="9" s="1"/>
  <c r="AD1" i="9" s="1"/>
  <c r="AE1" i="9" s="1"/>
  <c r="AF1" i="9" s="1"/>
  <c r="AG1" i="9" s="1"/>
  <c r="AH1" i="9" s="1"/>
  <c r="AI1" i="9" s="1"/>
  <c r="AJ1" i="9" s="1"/>
  <c r="AK1" i="9" s="1"/>
  <c r="AL1" i="9" s="1"/>
  <c r="M1" i="8"/>
  <c r="N1" i="8" s="1"/>
  <c r="O1" i="8" s="1"/>
  <c r="P1" i="8" s="1"/>
  <c r="Q1" i="8" s="1"/>
  <c r="R1" i="8" s="1"/>
  <c r="S1" i="8" s="1"/>
  <c r="T1" i="8" s="1"/>
  <c r="U1" i="8" s="1"/>
  <c r="V1" i="8" s="1"/>
  <c r="W1" i="8" s="1"/>
  <c r="X1" i="8" s="1"/>
  <c r="Y1" i="8" s="1"/>
  <c r="Z1" i="8" s="1"/>
  <c r="AA1" i="8" s="1"/>
  <c r="AB1" i="8" s="1"/>
  <c r="AC1" i="8" s="1"/>
  <c r="AD1" i="8" s="1"/>
  <c r="AE1" i="8" s="1"/>
  <c r="AF1" i="8" s="1"/>
  <c r="AG1" i="8" s="1"/>
  <c r="AH1" i="8" s="1"/>
  <c r="AI1" i="8" s="1"/>
  <c r="AJ1" i="8" s="1"/>
  <c r="AK1" i="8" s="1"/>
  <c r="AL1" i="8" s="1"/>
  <c r="E1" i="8"/>
  <c r="F1" i="8" s="1"/>
  <c r="G1" i="8" s="1"/>
  <c r="H1" i="8" s="1"/>
  <c r="I1" i="8" s="1"/>
  <c r="J1" i="8" s="1"/>
  <c r="K1" i="8" s="1"/>
  <c r="L1" i="8" s="1"/>
  <c r="D1" i="8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Z1" i="7"/>
  <c r="AA1" i="7" s="1"/>
  <c r="AB1" i="7" s="1"/>
  <c r="AC1" i="7" s="1"/>
  <c r="AD1" i="7" s="1"/>
  <c r="AE1" i="7" s="1"/>
  <c r="AF1" i="7" s="1"/>
  <c r="AG1" i="7" s="1"/>
  <c r="AH1" i="7" s="1"/>
  <c r="AI1" i="7" s="1"/>
  <c r="AJ1" i="7" s="1"/>
  <c r="AK1" i="7" s="1"/>
  <c r="AL1" i="7" s="1"/>
  <c r="J1" i="7"/>
  <c r="K1" i="7" s="1"/>
  <c r="L1" i="7" s="1"/>
  <c r="M1" i="7" s="1"/>
  <c r="N1" i="7" s="1"/>
  <c r="O1" i="7" s="1"/>
  <c r="P1" i="7" s="1"/>
  <c r="Q1" i="7" s="1"/>
  <c r="R1" i="7" s="1"/>
  <c r="S1" i="7" s="1"/>
  <c r="T1" i="7" s="1"/>
  <c r="U1" i="7" s="1"/>
  <c r="V1" i="7" s="1"/>
  <c r="W1" i="7" s="1"/>
  <c r="X1" i="7" s="1"/>
  <c r="Y1" i="7" s="1"/>
  <c r="D1" i="7"/>
  <c r="E1" i="7" s="1"/>
  <c r="F1" i="7" s="1"/>
  <c r="G1" i="7" s="1"/>
  <c r="H1" i="7" s="1"/>
  <c r="I1" i="7" s="1"/>
  <c r="AL41" i="6"/>
  <c r="AK41" i="6"/>
  <c r="AJ41" i="6"/>
  <c r="AI41" i="6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C40" i="6"/>
  <c r="C42" i="6" s="1"/>
  <c r="C46" i="6" s="1"/>
  <c r="C14" i="6" s="1"/>
  <c r="C7" i="7" s="1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C30" i="6"/>
  <c r="C32" i="6" s="1"/>
  <c r="C36" i="6" s="1"/>
  <c r="C13" i="6" s="1"/>
  <c r="C6" i="7" s="1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C20" i="6"/>
  <c r="C11" i="7" s="1"/>
  <c r="C8" i="6"/>
  <c r="C9" i="6" s="1"/>
  <c r="AA3" i="6"/>
  <c r="AA17" i="2" s="1"/>
  <c r="D1" i="6"/>
  <c r="AL13" i="5"/>
  <c r="AL13" i="2" s="1"/>
  <c r="AK13" i="5"/>
  <c r="AK13" i="2" s="1"/>
  <c r="AJ13" i="5"/>
  <c r="AI13" i="5"/>
  <c r="AI13" i="2" s="1"/>
  <c r="AH13" i="5"/>
  <c r="AH13" i="2" s="1"/>
  <c r="AG13" i="5"/>
  <c r="AG13" i="2" s="1"/>
  <c r="AF13" i="5"/>
  <c r="AF13" i="2" s="1"/>
  <c r="AE13" i="5"/>
  <c r="AE13" i="2" s="1"/>
  <c r="AD13" i="5"/>
  <c r="AD13" i="2" s="1"/>
  <c r="AC13" i="5"/>
  <c r="AC13" i="2" s="1"/>
  <c r="AB13" i="5"/>
  <c r="AA13" i="5"/>
  <c r="AA13" i="2" s="1"/>
  <c r="Z13" i="5"/>
  <c r="Y13" i="5"/>
  <c r="Y13" i="2" s="1"/>
  <c r="X13" i="5"/>
  <c r="X13" i="2" s="1"/>
  <c r="W13" i="5"/>
  <c r="W13" i="2" s="1"/>
  <c r="V13" i="5"/>
  <c r="V13" i="2" s="1"/>
  <c r="U13" i="5"/>
  <c r="U13" i="2" s="1"/>
  <c r="T13" i="5"/>
  <c r="S13" i="5"/>
  <c r="S13" i="2" s="1"/>
  <c r="R13" i="5"/>
  <c r="Q13" i="5"/>
  <c r="P13" i="5"/>
  <c r="O13" i="5"/>
  <c r="O13" i="2" s="1"/>
  <c r="N13" i="5"/>
  <c r="N13" i="2" s="1"/>
  <c r="M13" i="5"/>
  <c r="M13" i="2" s="1"/>
  <c r="L13" i="5"/>
  <c r="K13" i="5"/>
  <c r="K13" i="2" s="1"/>
  <c r="J13" i="5"/>
  <c r="J13" i="2" s="1"/>
  <c r="I13" i="5"/>
  <c r="I13" i="2" s="1"/>
  <c r="H13" i="5"/>
  <c r="H13" i="2" s="1"/>
  <c r="G13" i="5"/>
  <c r="G13" i="2" s="1"/>
  <c r="F13" i="5"/>
  <c r="F13" i="2" s="1"/>
  <c r="E13" i="5"/>
  <c r="E13" i="2" s="1"/>
  <c r="D13" i="5"/>
  <c r="C13" i="5"/>
  <c r="C13" i="2" s="1"/>
  <c r="AL12" i="5"/>
  <c r="AL12" i="2" s="1"/>
  <c r="AK12" i="5"/>
  <c r="AK12" i="2" s="1"/>
  <c r="AJ12" i="5"/>
  <c r="AJ12" i="2" s="1"/>
  <c r="AI12" i="5"/>
  <c r="AI12" i="2" s="1"/>
  <c r="AH12" i="5"/>
  <c r="AH12" i="2" s="1"/>
  <c r="AG12" i="5"/>
  <c r="AG12" i="2" s="1"/>
  <c r="AF12" i="5"/>
  <c r="AE12" i="5"/>
  <c r="AE12" i="2" s="1"/>
  <c r="AD12" i="5"/>
  <c r="AD12" i="2" s="1"/>
  <c r="AC12" i="5"/>
  <c r="AC12" i="2" s="1"/>
  <c r="AB12" i="5"/>
  <c r="AB12" i="2" s="1"/>
  <c r="AA12" i="5"/>
  <c r="AA12" i="2" s="1"/>
  <c r="Z12" i="5"/>
  <c r="Z12" i="2" s="1"/>
  <c r="Y12" i="5"/>
  <c r="Y12" i="2" s="1"/>
  <c r="X12" i="5"/>
  <c r="W12" i="5"/>
  <c r="W12" i="2" s="1"/>
  <c r="V12" i="5"/>
  <c r="V12" i="2" s="1"/>
  <c r="U12" i="5"/>
  <c r="U12" i="2" s="1"/>
  <c r="T12" i="5"/>
  <c r="S12" i="5"/>
  <c r="S12" i="2" s="1"/>
  <c r="R12" i="5"/>
  <c r="R12" i="2" s="1"/>
  <c r="Q12" i="5"/>
  <c r="Q12" i="2" s="1"/>
  <c r="P12" i="5"/>
  <c r="O12" i="5"/>
  <c r="O12" i="2" s="1"/>
  <c r="N12" i="5"/>
  <c r="N12" i="2" s="1"/>
  <c r="M12" i="5"/>
  <c r="M12" i="2" s="1"/>
  <c r="L12" i="5"/>
  <c r="L12" i="2" s="1"/>
  <c r="K12" i="5"/>
  <c r="K12" i="2" s="1"/>
  <c r="J12" i="5"/>
  <c r="J12" i="2" s="1"/>
  <c r="I12" i="5"/>
  <c r="I12" i="2" s="1"/>
  <c r="H12" i="5"/>
  <c r="G12" i="5"/>
  <c r="G12" i="2" s="1"/>
  <c r="F12" i="5"/>
  <c r="F12" i="2" s="1"/>
  <c r="E12" i="5"/>
  <c r="E12" i="2" s="1"/>
  <c r="D12" i="5"/>
  <c r="D12" i="2" s="1"/>
  <c r="C12" i="5"/>
  <c r="C12" i="2" s="1"/>
  <c r="AL11" i="5"/>
  <c r="AL11" i="2" s="1"/>
  <c r="AK11" i="5"/>
  <c r="AK11" i="2" s="1"/>
  <c r="AJ11" i="5"/>
  <c r="AI11" i="5"/>
  <c r="AI11" i="2" s="1"/>
  <c r="AH11" i="5"/>
  <c r="AG11" i="5"/>
  <c r="AG11" i="2" s="1"/>
  <c r="AF11" i="5"/>
  <c r="AF11" i="2" s="1"/>
  <c r="AE11" i="5"/>
  <c r="AE11" i="2" s="1"/>
  <c r="AD11" i="5"/>
  <c r="AD11" i="2" s="1"/>
  <c r="AC11" i="5"/>
  <c r="AC11" i="2" s="1"/>
  <c r="AB11" i="5"/>
  <c r="AA11" i="5"/>
  <c r="AA11" i="2" s="1"/>
  <c r="Z11" i="5"/>
  <c r="Z11" i="2" s="1"/>
  <c r="Y11" i="5"/>
  <c r="Y11" i="2" s="1"/>
  <c r="X11" i="5"/>
  <c r="X11" i="2" s="1"/>
  <c r="W11" i="5"/>
  <c r="W11" i="2" s="1"/>
  <c r="V11" i="5"/>
  <c r="V11" i="2" s="1"/>
  <c r="U11" i="5"/>
  <c r="U11" i="2" s="1"/>
  <c r="T11" i="5"/>
  <c r="S11" i="5"/>
  <c r="S11" i="2" s="1"/>
  <c r="R11" i="5"/>
  <c r="R11" i="2" s="1"/>
  <c r="Q11" i="5"/>
  <c r="Q11" i="2" s="1"/>
  <c r="P11" i="5"/>
  <c r="P11" i="2" s="1"/>
  <c r="O11" i="5"/>
  <c r="O11" i="2" s="1"/>
  <c r="N11" i="5"/>
  <c r="N11" i="2" s="1"/>
  <c r="M11" i="5"/>
  <c r="M11" i="2" s="1"/>
  <c r="L11" i="5"/>
  <c r="K11" i="5"/>
  <c r="K11" i="2" s="1"/>
  <c r="J11" i="5"/>
  <c r="J11" i="2" s="1"/>
  <c r="I11" i="5"/>
  <c r="I11" i="2" s="1"/>
  <c r="H11" i="5"/>
  <c r="H11" i="2" s="1"/>
  <c r="G11" i="5"/>
  <c r="G11" i="2" s="1"/>
  <c r="F11" i="5"/>
  <c r="F11" i="2" s="1"/>
  <c r="E11" i="5"/>
  <c r="E11" i="2" s="1"/>
  <c r="D11" i="5"/>
  <c r="C11" i="5"/>
  <c r="C11" i="2" s="1"/>
  <c r="AL10" i="5"/>
  <c r="AL10" i="2" s="1"/>
  <c r="AK10" i="5"/>
  <c r="AK10" i="2" s="1"/>
  <c r="AJ10" i="5"/>
  <c r="AI10" i="5"/>
  <c r="AI10" i="2" s="1"/>
  <c r="AH10" i="5"/>
  <c r="AG10" i="5"/>
  <c r="AF10" i="5"/>
  <c r="AE10" i="5"/>
  <c r="AD10" i="5"/>
  <c r="AD10" i="2" s="1"/>
  <c r="AC10" i="5"/>
  <c r="AC10" i="2" s="1"/>
  <c r="AB10" i="5"/>
  <c r="AB10" i="2" s="1"/>
  <c r="AA10" i="5"/>
  <c r="AA10" i="2" s="1"/>
  <c r="Z10" i="5"/>
  <c r="Y10" i="5"/>
  <c r="X10" i="5"/>
  <c r="W10" i="5"/>
  <c r="V10" i="5"/>
  <c r="U10" i="5"/>
  <c r="U10" i="2" s="1"/>
  <c r="T10" i="5"/>
  <c r="T10" i="2" s="1"/>
  <c r="S10" i="5"/>
  <c r="S10" i="2" s="1"/>
  <c r="R10" i="5"/>
  <c r="Q10" i="5"/>
  <c r="P10" i="5"/>
  <c r="O10" i="5"/>
  <c r="N10" i="5"/>
  <c r="N10" i="2" s="1"/>
  <c r="M10" i="5"/>
  <c r="M10" i="2" s="1"/>
  <c r="L10" i="5"/>
  <c r="L10" i="2" s="1"/>
  <c r="K10" i="5"/>
  <c r="K10" i="2" s="1"/>
  <c r="J10" i="5"/>
  <c r="I10" i="5"/>
  <c r="H10" i="5"/>
  <c r="G10" i="5"/>
  <c r="G10" i="2" s="1"/>
  <c r="F10" i="5"/>
  <c r="E10" i="5"/>
  <c r="E10" i="2" s="1"/>
  <c r="D10" i="5"/>
  <c r="C10" i="5"/>
  <c r="C10" i="2" s="1"/>
  <c r="AL7" i="5"/>
  <c r="AK7" i="5"/>
  <c r="AL3" i="6" s="1"/>
  <c r="AL17" i="2" s="1"/>
  <c r="AJ7" i="5"/>
  <c r="AK3" i="6" s="1"/>
  <c r="AK17" i="2" s="1"/>
  <c r="AI7" i="5"/>
  <c r="AJ3" i="6" s="1"/>
  <c r="AJ17" i="2" s="1"/>
  <c r="AH7" i="5"/>
  <c r="AG7" i="5"/>
  <c r="AF7" i="5"/>
  <c r="AG3" i="6" s="1"/>
  <c r="AG17" i="2" s="1"/>
  <c r="AE7" i="5"/>
  <c r="AF3" i="6" s="1"/>
  <c r="AF17" i="2" s="1"/>
  <c r="AD7" i="5"/>
  <c r="AE3" i="6" s="1"/>
  <c r="AE17" i="2" s="1"/>
  <c r="AC7" i="5"/>
  <c r="AD3" i="6" s="1"/>
  <c r="AD17" i="2" s="1"/>
  <c r="AB7" i="5"/>
  <c r="AC3" i="6" s="1"/>
  <c r="AC17" i="2" s="1"/>
  <c r="AA7" i="5"/>
  <c r="AB3" i="6" s="1"/>
  <c r="AB17" i="2" s="1"/>
  <c r="Z7" i="5"/>
  <c r="Y7" i="5"/>
  <c r="Z3" i="6" s="1"/>
  <c r="Z17" i="2" s="1"/>
  <c r="X7" i="5"/>
  <c r="Y3" i="6" s="1"/>
  <c r="Y17" i="2" s="1"/>
  <c r="W7" i="5"/>
  <c r="X3" i="6" s="1"/>
  <c r="X17" i="2" s="1"/>
  <c r="V7" i="5"/>
  <c r="W3" i="6" s="1"/>
  <c r="W17" i="2" s="1"/>
  <c r="U7" i="5"/>
  <c r="V3" i="6" s="1"/>
  <c r="V17" i="2" s="1"/>
  <c r="T7" i="5"/>
  <c r="U3" i="6" s="1"/>
  <c r="U17" i="2" s="1"/>
  <c r="S7" i="5"/>
  <c r="T3" i="6" s="1"/>
  <c r="T17" i="2" s="1"/>
  <c r="R7" i="5"/>
  <c r="S3" i="6" s="1"/>
  <c r="S17" i="2" s="1"/>
  <c r="Q7" i="5"/>
  <c r="R3" i="6" s="1"/>
  <c r="R17" i="2" s="1"/>
  <c r="P7" i="5"/>
  <c r="O7" i="5"/>
  <c r="P3" i="6" s="1"/>
  <c r="P17" i="2" s="1"/>
  <c r="N7" i="5"/>
  <c r="O3" i="6" s="1"/>
  <c r="O17" i="2" s="1"/>
  <c r="M7" i="5"/>
  <c r="N3" i="6" s="1"/>
  <c r="N17" i="2" s="1"/>
  <c r="L7" i="5"/>
  <c r="M3" i="6" s="1"/>
  <c r="M17" i="2" s="1"/>
  <c r="K7" i="5"/>
  <c r="L3" i="6" s="1"/>
  <c r="L17" i="2" s="1"/>
  <c r="J7" i="5"/>
  <c r="K3" i="6" s="1"/>
  <c r="K17" i="2" s="1"/>
  <c r="I7" i="5"/>
  <c r="H7" i="5"/>
  <c r="G7" i="5"/>
  <c r="H3" i="6" s="1"/>
  <c r="H17" i="2" s="1"/>
  <c r="F7" i="5"/>
  <c r="G3" i="6" s="1"/>
  <c r="G17" i="2" s="1"/>
  <c r="E7" i="5"/>
  <c r="F3" i="6" s="1"/>
  <c r="F17" i="2" s="1"/>
  <c r="D7" i="5"/>
  <c r="E3" i="6" s="1"/>
  <c r="E17" i="2" s="1"/>
  <c r="C7" i="5"/>
  <c r="D3" i="6" s="1"/>
  <c r="D17" i="2" s="1"/>
  <c r="G1" i="5"/>
  <c r="H1" i="5" s="1"/>
  <c r="I1" i="5" s="1"/>
  <c r="J1" i="5" s="1"/>
  <c r="K1" i="5" s="1"/>
  <c r="L1" i="5" s="1"/>
  <c r="M1" i="5" s="1"/>
  <c r="N1" i="5" s="1"/>
  <c r="O1" i="5" s="1"/>
  <c r="P1" i="5" s="1"/>
  <c r="Q1" i="5" s="1"/>
  <c r="R1" i="5" s="1"/>
  <c r="S1" i="5" s="1"/>
  <c r="T1" i="5" s="1"/>
  <c r="U1" i="5" s="1"/>
  <c r="V1" i="5" s="1"/>
  <c r="W1" i="5" s="1"/>
  <c r="X1" i="5" s="1"/>
  <c r="Y1" i="5" s="1"/>
  <c r="Z1" i="5" s="1"/>
  <c r="AA1" i="5" s="1"/>
  <c r="AB1" i="5" s="1"/>
  <c r="AC1" i="5" s="1"/>
  <c r="AD1" i="5" s="1"/>
  <c r="AE1" i="5" s="1"/>
  <c r="AF1" i="5" s="1"/>
  <c r="AG1" i="5" s="1"/>
  <c r="AH1" i="5" s="1"/>
  <c r="AI1" i="5" s="1"/>
  <c r="AJ1" i="5" s="1"/>
  <c r="AK1" i="5" s="1"/>
  <c r="AL1" i="5" s="1"/>
  <c r="E1" i="5"/>
  <c r="F1" i="5" s="1"/>
  <c r="D1" i="5"/>
  <c r="C81" i="2"/>
  <c r="C8" i="14" s="1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C22" i="2"/>
  <c r="C21" i="2"/>
  <c r="C20" i="2"/>
  <c r="C19" i="2"/>
  <c r="C18" i="2"/>
  <c r="C17" i="2"/>
  <c r="C23" i="2" s="1"/>
  <c r="AJ13" i="2"/>
  <c r="AB13" i="2"/>
  <c r="Z13" i="2"/>
  <c r="T13" i="2"/>
  <c r="R13" i="2"/>
  <c r="Q13" i="2"/>
  <c r="P13" i="2"/>
  <c r="L13" i="2"/>
  <c r="D13" i="2"/>
  <c r="AF12" i="2"/>
  <c r="X12" i="2"/>
  <c r="T12" i="2"/>
  <c r="P12" i="2"/>
  <c r="H12" i="2"/>
  <c r="AJ11" i="2"/>
  <c r="AH11" i="2"/>
  <c r="AB11" i="2"/>
  <c r="T11" i="2"/>
  <c r="L11" i="2"/>
  <c r="D11" i="2"/>
  <c r="AJ10" i="2"/>
  <c r="AF10" i="2"/>
  <c r="X10" i="2"/>
  <c r="V10" i="2"/>
  <c r="F10" i="2"/>
  <c r="D10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D1" i="2"/>
  <c r="E1" i="2" s="1"/>
  <c r="F1" i="2" s="1"/>
  <c r="G1" i="2" s="1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  <c r="AF1" i="2" s="1"/>
  <c r="AG1" i="2" s="1"/>
  <c r="AH1" i="2" s="1"/>
  <c r="AI1" i="2" s="1"/>
  <c r="AJ1" i="2" s="1"/>
  <c r="AK1" i="2" s="1"/>
  <c r="AL1" i="2" s="1"/>
  <c r="AC11" i="17" l="1"/>
  <c r="AF11" i="17"/>
  <c r="X11" i="17"/>
  <c r="P11" i="17"/>
  <c r="H11" i="17"/>
  <c r="AD11" i="17"/>
  <c r="N11" i="17"/>
  <c r="F11" i="17"/>
  <c r="AJ11" i="17"/>
  <c r="D11" i="17"/>
  <c r="AB11" i="17"/>
  <c r="T11" i="17"/>
  <c r="L11" i="17"/>
  <c r="E1" i="14"/>
  <c r="D21" i="14"/>
  <c r="D16" i="25"/>
  <c r="C19" i="25"/>
  <c r="C31" i="13"/>
  <c r="C34" i="13" s="1"/>
  <c r="O14" i="5"/>
  <c r="W14" i="5"/>
  <c r="W4" i="7" s="1"/>
  <c r="AE14" i="5"/>
  <c r="AE4" i="7" s="1"/>
  <c r="H14" i="5"/>
  <c r="H4" i="7" s="1"/>
  <c r="P14" i="5"/>
  <c r="P4" i="7" s="1"/>
  <c r="X14" i="5"/>
  <c r="X4" i="7" s="1"/>
  <c r="AF14" i="5"/>
  <c r="AF4" i="7" s="1"/>
  <c r="I14" i="5"/>
  <c r="I4" i="7" s="1"/>
  <c r="Q14" i="5"/>
  <c r="Q4" i="7" s="1"/>
  <c r="Y14" i="5"/>
  <c r="Y4" i="7" s="1"/>
  <c r="AG14" i="5"/>
  <c r="AG4" i="7" s="1"/>
  <c r="J14" i="5"/>
  <c r="J4" i="7" s="1"/>
  <c r="R14" i="5"/>
  <c r="R4" i="7" s="1"/>
  <c r="Z14" i="5"/>
  <c r="Z4" i="7" s="1"/>
  <c r="AH14" i="5"/>
  <c r="AH4" i="7" s="1"/>
  <c r="AE10" i="2"/>
  <c r="BA10" i="2" s="1"/>
  <c r="P10" i="2"/>
  <c r="Z10" i="2"/>
  <c r="AH10" i="2"/>
  <c r="AH14" i="2" s="1"/>
  <c r="Y10" i="2"/>
  <c r="H3" i="21"/>
  <c r="W10" i="2"/>
  <c r="W14" i="2" s="1"/>
  <c r="AG10" i="2"/>
  <c r="BB10" i="2" s="1"/>
  <c r="H10" i="2"/>
  <c r="AO10" i="2" s="1"/>
  <c r="O4" i="7"/>
  <c r="O3" i="21"/>
  <c r="Q3" i="21"/>
  <c r="Y3" i="21"/>
  <c r="O10" i="2"/>
  <c r="C3" i="21"/>
  <c r="W3" i="21"/>
  <c r="I10" i="2"/>
  <c r="J10" i="2"/>
  <c r="C14" i="5"/>
  <c r="C4" i="7" s="1"/>
  <c r="K14" i="5"/>
  <c r="K4" i="7" s="1"/>
  <c r="S14" i="5"/>
  <c r="S4" i="7" s="1"/>
  <c r="AA14" i="5"/>
  <c r="AA4" i="7" s="1"/>
  <c r="AI14" i="5"/>
  <c r="AI4" i="7" s="1"/>
  <c r="G14" i="5"/>
  <c r="I3" i="6"/>
  <c r="I17" i="2" s="1"/>
  <c r="Q10" i="2"/>
  <c r="Q14" i="2" s="1"/>
  <c r="J3" i="6"/>
  <c r="J17" i="2" s="1"/>
  <c r="AH3" i="6"/>
  <c r="AH17" i="2" s="1"/>
  <c r="J3" i="21"/>
  <c r="AI3" i="6"/>
  <c r="AI17" i="2" s="1"/>
  <c r="F14" i="5"/>
  <c r="N14" i="5"/>
  <c r="V14" i="5"/>
  <c r="AD14" i="5"/>
  <c r="AL14" i="5"/>
  <c r="Q3" i="6"/>
  <c r="Q17" i="2" s="1"/>
  <c r="AT17" i="2" s="1"/>
  <c r="AK11" i="17"/>
  <c r="U11" i="17"/>
  <c r="M11" i="17"/>
  <c r="E11" i="17"/>
  <c r="AI11" i="17"/>
  <c r="AA11" i="17"/>
  <c r="S11" i="17"/>
  <c r="K11" i="17"/>
  <c r="AL11" i="17"/>
  <c r="V11" i="17"/>
  <c r="AH11" i="17"/>
  <c r="Z11" i="17"/>
  <c r="R11" i="17"/>
  <c r="J11" i="17"/>
  <c r="R10" i="2"/>
  <c r="R14" i="2" s="1"/>
  <c r="C23" i="10"/>
  <c r="C83" i="2"/>
  <c r="C84" i="2" s="1"/>
  <c r="AV82" i="2"/>
  <c r="AN11" i="2"/>
  <c r="J7" i="2"/>
  <c r="R7" i="2"/>
  <c r="Z7" i="2"/>
  <c r="AH7" i="2"/>
  <c r="AN10" i="2"/>
  <c r="BA82" i="2"/>
  <c r="BB11" i="2"/>
  <c r="AO17" i="2"/>
  <c r="AV64" i="2"/>
  <c r="BA4" i="2"/>
  <c r="AO6" i="2"/>
  <c r="BA6" i="2"/>
  <c r="AT83" i="2"/>
  <c r="AT13" i="2"/>
  <c r="AN17" i="2"/>
  <c r="BC82" i="2"/>
  <c r="AW83" i="2"/>
  <c r="AP13" i="2"/>
  <c r="BB13" i="2"/>
  <c r="AU64" i="2"/>
  <c r="BC83" i="2"/>
  <c r="AT3" i="2"/>
  <c r="AW3" i="2"/>
  <c r="AQ4" i="2"/>
  <c r="BC4" i="2"/>
  <c r="AW5" i="2"/>
  <c r="AQ13" i="2"/>
  <c r="BC13" i="2"/>
  <c r="I7" i="2"/>
  <c r="Q7" i="2"/>
  <c r="Y7" i="2"/>
  <c r="AG7" i="2"/>
  <c r="AV4" i="2"/>
  <c r="AV6" i="2"/>
  <c r="AW12" i="2"/>
  <c r="C11" i="13"/>
  <c r="C16" i="13" s="1"/>
  <c r="O20" i="2"/>
  <c r="G21" i="2"/>
  <c r="F18" i="2"/>
  <c r="BD6" i="21"/>
  <c r="AR6" i="21"/>
  <c r="AX6" i="21"/>
  <c r="D18" i="2"/>
  <c r="E18" i="2"/>
  <c r="AQ6" i="2"/>
  <c r="BC6" i="2"/>
  <c r="AO12" i="2"/>
  <c r="BA12" i="2"/>
  <c r="AO82" i="2"/>
  <c r="AW13" i="2"/>
  <c r="AZ17" i="2"/>
  <c r="AT5" i="2"/>
  <c r="AU3" i="2"/>
  <c r="AZ3" i="2"/>
  <c r="AT4" i="2"/>
  <c r="AW4" i="2"/>
  <c r="AP5" i="2"/>
  <c r="AZ5" i="2"/>
  <c r="BB5" i="2"/>
  <c r="AT6" i="2"/>
  <c r="P14" i="2"/>
  <c r="AW10" i="2"/>
  <c r="AQ11" i="2"/>
  <c r="BC11" i="2"/>
  <c r="AN13" i="2"/>
  <c r="BB83" i="2"/>
  <c r="AN3" i="2"/>
  <c r="AN5" i="2"/>
  <c r="AQ5" i="2"/>
  <c r="AU5" i="2"/>
  <c r="BC5" i="2"/>
  <c r="AW6" i="2"/>
  <c r="AV13" i="2"/>
  <c r="AN82" i="2"/>
  <c r="AZ82" i="2"/>
  <c r="AV83" i="2"/>
  <c r="AT11" i="2"/>
  <c r="AO3" i="2"/>
  <c r="N7" i="2"/>
  <c r="BA3" i="2"/>
  <c r="AL7" i="2"/>
  <c r="G7" i="2"/>
  <c r="O7" i="2"/>
  <c r="W7" i="2"/>
  <c r="AE7" i="2"/>
  <c r="BB4" i="2"/>
  <c r="AU12" i="2"/>
  <c r="AZ12" i="2"/>
  <c r="AO13" i="2"/>
  <c r="BA13" i="2"/>
  <c r="AW17" i="2"/>
  <c r="AQ82" i="2"/>
  <c r="AO83" i="2"/>
  <c r="BA83" i="2"/>
  <c r="D20" i="10"/>
  <c r="D23" i="10" s="1"/>
  <c r="E9" i="10"/>
  <c r="D21" i="2"/>
  <c r="C28" i="2"/>
  <c r="D19" i="2"/>
  <c r="M19" i="2"/>
  <c r="L19" i="2"/>
  <c r="C27" i="2"/>
  <c r="I20" i="2"/>
  <c r="N19" i="2"/>
  <c r="J20" i="2"/>
  <c r="F21" i="2"/>
  <c r="K20" i="2"/>
  <c r="E19" i="2"/>
  <c r="D20" i="2"/>
  <c r="L20" i="2"/>
  <c r="F19" i="2"/>
  <c r="E20" i="2"/>
  <c r="M20" i="2"/>
  <c r="I19" i="2"/>
  <c r="F20" i="2"/>
  <c r="N20" i="2"/>
  <c r="K19" i="2"/>
  <c r="G20" i="2"/>
  <c r="H20" i="2"/>
  <c r="J19" i="2"/>
  <c r="G19" i="2"/>
  <c r="H19" i="2"/>
  <c r="E21" i="2"/>
  <c r="AZ83" i="2"/>
  <c r="H7" i="2"/>
  <c r="AO5" i="2"/>
  <c r="AF7" i="2"/>
  <c r="AV11" i="2"/>
  <c r="AT12" i="2"/>
  <c r="AQ17" i="2"/>
  <c r="AU17" i="2"/>
  <c r="BC17" i="2"/>
  <c r="E14" i="2"/>
  <c r="M14" i="2"/>
  <c r="U14" i="2"/>
  <c r="AC14" i="2"/>
  <c r="X14" i="2"/>
  <c r="AT82" i="2"/>
  <c r="AV3" i="2"/>
  <c r="AU82" i="2"/>
  <c r="AN6" i="2"/>
  <c r="AU6" i="2"/>
  <c r="AZ6" i="2"/>
  <c r="AP12" i="2"/>
  <c r="BB12" i="2"/>
  <c r="AU13" i="2"/>
  <c r="AP83" i="2"/>
  <c r="AN4" i="2"/>
  <c r="AU4" i="2"/>
  <c r="AZ4" i="2"/>
  <c r="AO11" i="2"/>
  <c r="AW11" i="2"/>
  <c r="BA11" i="2"/>
  <c r="C14" i="2"/>
  <c r="AZ13" i="2"/>
  <c r="AP82" i="2"/>
  <c r="AW82" i="2"/>
  <c r="BB82" i="2"/>
  <c r="AN12" i="2"/>
  <c r="AQ12" i="2"/>
  <c r="AU83" i="2"/>
  <c r="AU11" i="2"/>
  <c r="AZ11" i="2"/>
  <c r="BC12" i="2"/>
  <c r="J14" i="2"/>
  <c r="AQ64" i="2"/>
  <c r="BC64" i="2"/>
  <c r="BB3" i="2"/>
  <c r="AO4" i="2"/>
  <c r="F7" i="2"/>
  <c r="V7" i="2"/>
  <c r="K14" i="2"/>
  <c r="S14" i="2"/>
  <c r="AA14" i="2"/>
  <c r="AZ10" i="2"/>
  <c r="AI14" i="2"/>
  <c r="G14" i="2"/>
  <c r="Y14" i="2"/>
  <c r="AO64" i="2"/>
  <c r="BA64" i="2"/>
  <c r="C7" i="2"/>
  <c r="K7" i="2"/>
  <c r="S7" i="2"/>
  <c r="AA7" i="2"/>
  <c r="AI7" i="2"/>
  <c r="D14" i="2"/>
  <c r="L14" i="2"/>
  <c r="T14" i="2"/>
  <c r="AB14" i="2"/>
  <c r="BC10" i="2"/>
  <c r="AJ14" i="2"/>
  <c r="AD7" i="2"/>
  <c r="AV17" i="2"/>
  <c r="Z14" i="2"/>
  <c r="AP3" i="2"/>
  <c r="D7" i="2"/>
  <c r="L7" i="2"/>
  <c r="AQ3" i="2"/>
  <c r="T7" i="2"/>
  <c r="AB7" i="2"/>
  <c r="BC3" i="2"/>
  <c r="AJ7" i="2"/>
  <c r="AP4" i="2"/>
  <c r="AV5" i="2"/>
  <c r="AP6" i="2"/>
  <c r="BB6" i="2"/>
  <c r="X7" i="2"/>
  <c r="AK14" i="2"/>
  <c r="AP11" i="2"/>
  <c r="AF14" i="2"/>
  <c r="P7" i="2"/>
  <c r="BA17" i="2"/>
  <c r="E7" i="2"/>
  <c r="M7" i="2"/>
  <c r="U7" i="2"/>
  <c r="AC7" i="2"/>
  <c r="AK7" i="2"/>
  <c r="BA5" i="2"/>
  <c r="AQ10" i="2"/>
  <c r="F14" i="2"/>
  <c r="N14" i="2"/>
  <c r="V14" i="2"/>
  <c r="AD14" i="2"/>
  <c r="AL14" i="2"/>
  <c r="AV12" i="2"/>
  <c r="AZ64" i="2"/>
  <c r="AW64" i="2"/>
  <c r="BB64" i="2"/>
  <c r="AP64" i="2"/>
  <c r="AN64" i="2"/>
  <c r="AT64" i="2"/>
  <c r="AQ83" i="2"/>
  <c r="D40" i="6"/>
  <c r="D42" i="6" s="1"/>
  <c r="D46" i="6" s="1"/>
  <c r="D14" i="6" s="1"/>
  <c r="D30" i="6"/>
  <c r="D32" i="6" s="1"/>
  <c r="D36" i="6" s="1"/>
  <c r="D13" i="6" s="1"/>
  <c r="D20" i="6"/>
  <c r="E1" i="6"/>
  <c r="E8" i="6"/>
  <c r="E4" i="21" s="1"/>
  <c r="F8" i="6"/>
  <c r="D14" i="5"/>
  <c r="D4" i="7" s="1"/>
  <c r="L14" i="5"/>
  <c r="L4" i="7" s="1"/>
  <c r="T14" i="5"/>
  <c r="T4" i="7" s="1"/>
  <c r="AB14" i="5"/>
  <c r="AB4" i="7" s="1"/>
  <c r="AJ14" i="5"/>
  <c r="AJ4" i="7" s="1"/>
  <c r="C22" i="6"/>
  <c r="C26" i="6" s="1"/>
  <c r="C12" i="6" s="1"/>
  <c r="E14" i="5"/>
  <c r="E4" i="7" s="1"/>
  <c r="M14" i="5"/>
  <c r="M4" i="7" s="1"/>
  <c r="U14" i="5"/>
  <c r="U4" i="7" s="1"/>
  <c r="AC14" i="5"/>
  <c r="AC4" i="7" s="1"/>
  <c r="AK14" i="5"/>
  <c r="AK4" i="7" s="1"/>
  <c r="D8" i="6"/>
  <c r="D4" i="21" s="1"/>
  <c r="D3" i="24" l="1"/>
  <c r="AI3" i="24"/>
  <c r="AI7" i="24" s="1"/>
  <c r="D26" i="14"/>
  <c r="F1" i="14"/>
  <c r="E21" i="14"/>
  <c r="E26" i="14" s="1"/>
  <c r="D31" i="13"/>
  <c r="D34" i="13" s="1"/>
  <c r="E16" i="25"/>
  <c r="D19" i="25"/>
  <c r="AP10" i="2"/>
  <c r="AR10" i="2" s="1"/>
  <c r="AP17" i="2"/>
  <c r="X3" i="21"/>
  <c r="AG3" i="21"/>
  <c r="H14" i="2"/>
  <c r="H3" i="24" s="1"/>
  <c r="H7" i="24" s="1"/>
  <c r="AE3" i="21"/>
  <c r="P3" i="21"/>
  <c r="AT3" i="21" s="1"/>
  <c r="I14" i="2"/>
  <c r="I3" i="24" s="1"/>
  <c r="I3" i="21"/>
  <c r="U3" i="24"/>
  <c r="U7" i="24" s="1"/>
  <c r="R3" i="21"/>
  <c r="Z3" i="21"/>
  <c r="AC3" i="24"/>
  <c r="AC7" i="24" s="1"/>
  <c r="AH3" i="21"/>
  <c r="AG14" i="2"/>
  <c r="BB14" i="2" s="1"/>
  <c r="AE14" i="2"/>
  <c r="AE3" i="24" s="1"/>
  <c r="AE7" i="24" s="1"/>
  <c r="AF3" i="21"/>
  <c r="P3" i="24"/>
  <c r="P7" i="24" s="1"/>
  <c r="AT10" i="2"/>
  <c r="AV10" i="2"/>
  <c r="AW3" i="21"/>
  <c r="C3" i="24"/>
  <c r="C7" i="24" s="1"/>
  <c r="G3" i="24"/>
  <c r="G7" i="24" s="1"/>
  <c r="AK3" i="24"/>
  <c r="AK7" i="24" s="1"/>
  <c r="AJ3" i="24"/>
  <c r="AJ7" i="24" s="1"/>
  <c r="E3" i="21"/>
  <c r="L3" i="21"/>
  <c r="M3" i="24"/>
  <c r="M7" i="24" s="1"/>
  <c r="E3" i="24"/>
  <c r="E7" i="24" s="1"/>
  <c r="K3" i="21"/>
  <c r="O14" i="2"/>
  <c r="AT14" i="2" s="1"/>
  <c r="AU10" i="2"/>
  <c r="N3" i="24"/>
  <c r="N7" i="24" s="1"/>
  <c r="BB17" i="2"/>
  <c r="BD17" i="2" s="1"/>
  <c r="AC3" i="21"/>
  <c r="AL3" i="24"/>
  <c r="AL7" i="24" s="1"/>
  <c r="AH3" i="24"/>
  <c r="AH7" i="24" s="1"/>
  <c r="Z3" i="24"/>
  <c r="Z7" i="24" s="1"/>
  <c r="U3" i="21"/>
  <c r="AB3" i="24"/>
  <c r="AB7" i="24" s="1"/>
  <c r="R3" i="24"/>
  <c r="AL4" i="7"/>
  <c r="AL3" i="21"/>
  <c r="S3" i="21"/>
  <c r="T3" i="21"/>
  <c r="AK3" i="21"/>
  <c r="D7" i="24"/>
  <c r="F4" i="7"/>
  <c r="F3" i="21"/>
  <c r="AO3" i="21" s="1"/>
  <c r="C7" i="21"/>
  <c r="C4" i="13" s="1"/>
  <c r="C3" i="17" s="1"/>
  <c r="E7" i="21"/>
  <c r="E4" i="13" s="1"/>
  <c r="E3" i="17" s="1"/>
  <c r="AD3" i="24"/>
  <c r="X3" i="24"/>
  <c r="Q3" i="24"/>
  <c r="Q7" i="24" s="1"/>
  <c r="J3" i="24"/>
  <c r="J7" i="24" s="1"/>
  <c r="AD4" i="7"/>
  <c r="AD3" i="21"/>
  <c r="AA3" i="21"/>
  <c r="AB3" i="21"/>
  <c r="G4" i="7"/>
  <c r="G3" i="21"/>
  <c r="AF3" i="24"/>
  <c r="AF7" i="24" s="1"/>
  <c r="Y3" i="24"/>
  <c r="Y7" i="24" s="1"/>
  <c r="T3" i="24"/>
  <c r="T7" i="24" s="1"/>
  <c r="V3" i="24"/>
  <c r="V7" i="24" s="1"/>
  <c r="S3" i="24"/>
  <c r="S7" i="24" s="1"/>
  <c r="F3" i="24"/>
  <c r="V4" i="7"/>
  <c r="V3" i="21"/>
  <c r="AI3" i="21"/>
  <c r="AJ3" i="21"/>
  <c r="D3" i="21"/>
  <c r="D7" i="21" s="1"/>
  <c r="D4" i="13" s="1"/>
  <c r="D3" i="17" s="1"/>
  <c r="M3" i="21"/>
  <c r="AA3" i="24"/>
  <c r="L3" i="24"/>
  <c r="AP7" i="2"/>
  <c r="K3" i="24"/>
  <c r="K7" i="24" s="1"/>
  <c r="W3" i="24"/>
  <c r="W7" i="24" s="1"/>
  <c r="N4" i="7"/>
  <c r="N3" i="21"/>
  <c r="BD11" i="2"/>
  <c r="BD13" i="2"/>
  <c r="AR17" i="2"/>
  <c r="AN83" i="2"/>
  <c r="AR83" i="2" s="1"/>
  <c r="AR11" i="2"/>
  <c r="BD82" i="2"/>
  <c r="AR6" i="2"/>
  <c r="AT7" i="2"/>
  <c r="AX83" i="2"/>
  <c r="AX3" i="2"/>
  <c r="AX12" i="2"/>
  <c r="AR13" i="2"/>
  <c r="AR82" i="2"/>
  <c r="AR3" i="2"/>
  <c r="AX4" i="2"/>
  <c r="AN14" i="2"/>
  <c r="BB7" i="2"/>
  <c r="AW7" i="2"/>
  <c r="BD4" i="2"/>
  <c r="F9" i="10"/>
  <c r="F20" i="10" s="1"/>
  <c r="F81" i="2" s="1"/>
  <c r="F8" i="14" s="1"/>
  <c r="E11" i="13"/>
  <c r="E16" i="13" s="1"/>
  <c r="F9" i="6"/>
  <c r="F8" i="25" s="1"/>
  <c r="F23" i="13" s="1"/>
  <c r="F4" i="21"/>
  <c r="F7" i="21" s="1"/>
  <c r="P4" i="6"/>
  <c r="Q4" i="6" s="1"/>
  <c r="R4" i="6" s="1"/>
  <c r="P5" i="6"/>
  <c r="Q5" i="6" s="1"/>
  <c r="R5" i="6" s="1"/>
  <c r="P6" i="6"/>
  <c r="Q6" i="6" s="1"/>
  <c r="R6" i="6" s="1"/>
  <c r="P7" i="6"/>
  <c r="Q7" i="6" s="1"/>
  <c r="R7" i="6" s="1"/>
  <c r="O19" i="2"/>
  <c r="AN18" i="2"/>
  <c r="E20" i="10"/>
  <c r="E23" i="10" s="1"/>
  <c r="AX6" i="2"/>
  <c r="AV14" i="2"/>
  <c r="AR5" i="2"/>
  <c r="AX64" i="2"/>
  <c r="AX13" i="2"/>
  <c r="BD83" i="2"/>
  <c r="BD5" i="2"/>
  <c r="BD6" i="2"/>
  <c r="AO7" i="2"/>
  <c r="AX5" i="2"/>
  <c r="BD12" i="2"/>
  <c r="D81" i="2"/>
  <c r="D8" i="14" s="1"/>
  <c r="AQ19" i="2"/>
  <c r="AQ20" i="2"/>
  <c r="AP20" i="2"/>
  <c r="AN21" i="2"/>
  <c r="AP19" i="2"/>
  <c r="AN19" i="2"/>
  <c r="AN20" i="2"/>
  <c r="AO19" i="2"/>
  <c r="AO20" i="2"/>
  <c r="D9" i="6"/>
  <c r="D8" i="25" s="1"/>
  <c r="D23" i="13" s="1"/>
  <c r="AX11" i="2"/>
  <c r="AV7" i="2"/>
  <c r="AR4" i="2"/>
  <c r="AO14" i="2"/>
  <c r="BA7" i="2"/>
  <c r="AR12" i="2"/>
  <c r="AQ14" i="2"/>
  <c r="AX17" i="2"/>
  <c r="AW14" i="2"/>
  <c r="BD3" i="2"/>
  <c r="AU7" i="2"/>
  <c r="AZ14" i="2"/>
  <c r="AX82" i="2"/>
  <c r="BC14" i="2"/>
  <c r="E40" i="6"/>
  <c r="E42" i="6" s="1"/>
  <c r="E46" i="6" s="1"/>
  <c r="E14" i="6" s="1"/>
  <c r="E30" i="6"/>
  <c r="E32" i="6" s="1"/>
  <c r="E36" i="6" s="1"/>
  <c r="E13" i="6" s="1"/>
  <c r="E20" i="6"/>
  <c r="F1" i="6"/>
  <c r="AR64" i="2"/>
  <c r="AN7" i="2"/>
  <c r="AZ7" i="2"/>
  <c r="E22" i="2"/>
  <c r="D22" i="6"/>
  <c r="D26" i="6" s="1"/>
  <c r="D12" i="6" s="1"/>
  <c r="D11" i="7"/>
  <c r="AU14" i="2"/>
  <c r="C15" i="6"/>
  <c r="C3" i="8" s="1"/>
  <c r="C5" i="7"/>
  <c r="C8" i="7" s="1"/>
  <c r="C9" i="7" s="1"/>
  <c r="D3" i="7" s="1"/>
  <c r="C26" i="2"/>
  <c r="F22" i="2"/>
  <c r="D6" i="7"/>
  <c r="D27" i="2"/>
  <c r="E9" i="6"/>
  <c r="E8" i="25" s="1"/>
  <c r="E23" i="13" s="1"/>
  <c r="BD64" i="2"/>
  <c r="AQ7" i="2"/>
  <c r="D22" i="2"/>
  <c r="G8" i="6"/>
  <c r="G4" i="21" s="1"/>
  <c r="G18" i="2"/>
  <c r="D7" i="7"/>
  <c r="D28" i="2"/>
  <c r="H21" i="2"/>
  <c r="AO21" i="2" s="1"/>
  <c r="BC7" i="2"/>
  <c r="BD10" i="2"/>
  <c r="C8" i="24" l="1"/>
  <c r="C9" i="24" s="1"/>
  <c r="AN26" i="14"/>
  <c r="AN21" i="14"/>
  <c r="BA14" i="2"/>
  <c r="BD14" i="2" s="1"/>
  <c r="O3" i="24"/>
  <c r="AT3" i="24" s="1"/>
  <c r="AX10" i="2"/>
  <c r="G1" i="14"/>
  <c r="F21" i="14"/>
  <c r="F16" i="25"/>
  <c r="E19" i="25"/>
  <c r="E31" i="13"/>
  <c r="E34" i="13" s="1"/>
  <c r="AG3" i="24"/>
  <c r="BA3" i="21"/>
  <c r="AP14" i="2"/>
  <c r="AR14" i="2" s="1"/>
  <c r="AQ3" i="21"/>
  <c r="G7" i="21"/>
  <c r="G4" i="13" s="1"/>
  <c r="G3" i="17" s="1"/>
  <c r="BC3" i="21"/>
  <c r="AN3" i="24"/>
  <c r="AV3" i="21"/>
  <c r="BB3" i="21"/>
  <c r="AP3" i="21"/>
  <c r="AU3" i="21"/>
  <c r="AN3" i="21"/>
  <c r="AR3" i="21" s="1"/>
  <c r="AD7" i="24"/>
  <c r="BA3" i="24"/>
  <c r="AQ3" i="24"/>
  <c r="L7" i="24"/>
  <c r="AA7" i="24"/>
  <c r="AZ3" i="24"/>
  <c r="I7" i="24"/>
  <c r="AP3" i="24"/>
  <c r="X7" i="24"/>
  <c r="AW3" i="24"/>
  <c r="AZ3" i="21"/>
  <c r="AV3" i="24"/>
  <c r="BC3" i="24"/>
  <c r="F7" i="24"/>
  <c r="AO3" i="24"/>
  <c r="R7" i="24"/>
  <c r="AU3" i="24"/>
  <c r="D9" i="17"/>
  <c r="F84" i="2"/>
  <c r="D9" i="21"/>
  <c r="D10" i="21" s="1"/>
  <c r="E9" i="21"/>
  <c r="E10" i="21" s="1"/>
  <c r="E9" i="17"/>
  <c r="C17" i="8"/>
  <c r="C18" i="8"/>
  <c r="C19" i="8"/>
  <c r="C20" i="8"/>
  <c r="C21" i="8"/>
  <c r="C16" i="8"/>
  <c r="AX7" i="2"/>
  <c r="S4" i="6"/>
  <c r="P20" i="2"/>
  <c r="S6" i="6"/>
  <c r="S5" i="6"/>
  <c r="G9" i="10"/>
  <c r="F11" i="13"/>
  <c r="F16" i="13" s="1"/>
  <c r="F4" i="13"/>
  <c r="F3" i="17" s="1"/>
  <c r="F9" i="21"/>
  <c r="S7" i="6"/>
  <c r="E23" i="2"/>
  <c r="E81" i="2"/>
  <c r="E8" i="14" s="1"/>
  <c r="AN8" i="14" s="1"/>
  <c r="F23" i="10"/>
  <c r="D84" i="2"/>
  <c r="AR19" i="2"/>
  <c r="AR20" i="2"/>
  <c r="AX14" i="2"/>
  <c r="I21" i="2"/>
  <c r="G22" i="2"/>
  <c r="G9" i="6"/>
  <c r="G8" i="25" s="1"/>
  <c r="G23" i="13" s="1"/>
  <c r="C29" i="2"/>
  <c r="H8" i="6"/>
  <c r="H4" i="21" s="1"/>
  <c r="H7" i="21" s="1"/>
  <c r="H18" i="2"/>
  <c r="AO18" i="2" s="1"/>
  <c r="P19" i="2"/>
  <c r="AN22" i="2"/>
  <c r="D23" i="2"/>
  <c r="E7" i="7"/>
  <c r="E28" i="2"/>
  <c r="AN28" i="2" s="1"/>
  <c r="F23" i="2"/>
  <c r="BD7" i="2"/>
  <c r="F40" i="6"/>
  <c r="F42" i="6" s="1"/>
  <c r="F46" i="6" s="1"/>
  <c r="F14" i="6" s="1"/>
  <c r="F30" i="6"/>
  <c r="F32" i="6" s="1"/>
  <c r="F36" i="6" s="1"/>
  <c r="F13" i="6" s="1"/>
  <c r="F20" i="6"/>
  <c r="G1" i="6"/>
  <c r="D15" i="6"/>
  <c r="D3" i="8" s="1"/>
  <c r="D5" i="7"/>
  <c r="D8" i="7" s="1"/>
  <c r="D9" i="7" s="1"/>
  <c r="E3" i="7" s="1"/>
  <c r="D26" i="2"/>
  <c r="D29" i="2" s="1"/>
  <c r="AR7" i="2"/>
  <c r="E11" i="7"/>
  <c r="E22" i="6"/>
  <c r="E26" i="6" s="1"/>
  <c r="E12" i="6" s="1"/>
  <c r="E6" i="7"/>
  <c r="E27" i="2"/>
  <c r="AN27" i="2" s="1"/>
  <c r="Q20" i="2"/>
  <c r="O7" i="24" l="1"/>
  <c r="F26" i="14"/>
  <c r="G9" i="21"/>
  <c r="G10" i="21" s="1"/>
  <c r="H1" i="14"/>
  <c r="G21" i="14"/>
  <c r="G26" i="14" s="1"/>
  <c r="G16" i="25"/>
  <c r="F19" i="25"/>
  <c r="F31" i="13"/>
  <c r="F34" i="13" s="1"/>
  <c r="AX3" i="21"/>
  <c r="BD3" i="21"/>
  <c r="AR3" i="24"/>
  <c r="BB3" i="24"/>
  <c r="AG7" i="24"/>
  <c r="AX3" i="24"/>
  <c r="BD3" i="24"/>
  <c r="AN9" i="21"/>
  <c r="F9" i="17"/>
  <c r="E84" i="2"/>
  <c r="AN84" i="2" s="1"/>
  <c r="G9" i="17"/>
  <c r="D16" i="8"/>
  <c r="D19" i="8"/>
  <c r="D17" i="8"/>
  <c r="D20" i="8"/>
  <c r="D18" i="8"/>
  <c r="D21" i="8"/>
  <c r="AT20" i="2"/>
  <c r="T6" i="6"/>
  <c r="T5" i="6"/>
  <c r="H9" i="10"/>
  <c r="H20" i="10" s="1"/>
  <c r="G11" i="13"/>
  <c r="G16" i="13" s="1"/>
  <c r="G20" i="10"/>
  <c r="T4" i="6"/>
  <c r="F10" i="21"/>
  <c r="H9" i="21"/>
  <c r="H10" i="21" s="1"/>
  <c r="H4" i="13"/>
  <c r="H3" i="17" s="1"/>
  <c r="T7" i="6"/>
  <c r="AN4" i="21"/>
  <c r="G23" i="2"/>
  <c r="AN81" i="2"/>
  <c r="F6" i="7"/>
  <c r="F27" i="2"/>
  <c r="C48" i="2"/>
  <c r="D31" i="2"/>
  <c r="D3" i="25" s="1"/>
  <c r="AN23" i="2"/>
  <c r="R20" i="2"/>
  <c r="I8" i="6"/>
  <c r="I4" i="21" s="1"/>
  <c r="I7" i="21" s="1"/>
  <c r="I18" i="2"/>
  <c r="H22" i="2"/>
  <c r="H9" i="6"/>
  <c r="H8" i="25" s="1"/>
  <c r="H23" i="13" s="1"/>
  <c r="C47" i="2"/>
  <c r="E5" i="7"/>
  <c r="E8" i="7" s="1"/>
  <c r="E9" i="7" s="1"/>
  <c r="F3" i="7" s="1"/>
  <c r="E15" i="6"/>
  <c r="E3" i="8" s="1"/>
  <c r="E26" i="2"/>
  <c r="E29" i="2" s="1"/>
  <c r="E31" i="2" s="1"/>
  <c r="E3" i="25" s="1"/>
  <c r="J21" i="2"/>
  <c r="C22" i="8"/>
  <c r="C43" i="2"/>
  <c r="F7" i="7"/>
  <c r="F28" i="2"/>
  <c r="Q19" i="2"/>
  <c r="AT19" i="2" s="1"/>
  <c r="G40" i="6"/>
  <c r="G42" i="6" s="1"/>
  <c r="G46" i="6" s="1"/>
  <c r="G14" i="6" s="1"/>
  <c r="G30" i="6"/>
  <c r="G32" i="6" s="1"/>
  <c r="G36" i="6" s="1"/>
  <c r="G13" i="6" s="1"/>
  <c r="G20" i="6"/>
  <c r="H1" i="6"/>
  <c r="C44" i="2"/>
  <c r="C31" i="2"/>
  <c r="C3" i="25" s="1"/>
  <c r="C45" i="2"/>
  <c r="F11" i="7"/>
  <c r="F22" i="6"/>
  <c r="F26" i="6" s="1"/>
  <c r="F12" i="6" s="1"/>
  <c r="C46" i="2"/>
  <c r="I1" i="14" l="1"/>
  <c r="H21" i="14"/>
  <c r="H26" i="14" s="1"/>
  <c r="AO26" i="14" s="1"/>
  <c r="H16" i="25"/>
  <c r="G31" i="13"/>
  <c r="G34" i="13" s="1"/>
  <c r="G19" i="25"/>
  <c r="H9" i="17"/>
  <c r="E21" i="8"/>
  <c r="E16" i="8"/>
  <c r="E19" i="8"/>
  <c r="E17" i="8"/>
  <c r="E20" i="8"/>
  <c r="E18" i="8"/>
  <c r="U5" i="6"/>
  <c r="G23" i="10"/>
  <c r="G81" i="2"/>
  <c r="G8" i="14" s="1"/>
  <c r="U7" i="6"/>
  <c r="H23" i="10"/>
  <c r="H81" i="2"/>
  <c r="H8" i="14" s="1"/>
  <c r="I9" i="10"/>
  <c r="I20" i="10" s="1"/>
  <c r="H11" i="13"/>
  <c r="H16" i="13" s="1"/>
  <c r="I4" i="13"/>
  <c r="I3" i="17" s="1"/>
  <c r="I9" i="21"/>
  <c r="AO9" i="21"/>
  <c r="U6" i="6"/>
  <c r="U4" i="6"/>
  <c r="AN7" i="21"/>
  <c r="H23" i="2"/>
  <c r="AO23" i="2" s="1"/>
  <c r="AO22" i="2"/>
  <c r="C49" i="2"/>
  <c r="C3" i="9"/>
  <c r="C3" i="10"/>
  <c r="C4" i="8"/>
  <c r="AN31" i="2"/>
  <c r="AN29" i="2"/>
  <c r="G7" i="7"/>
  <c r="G28" i="2"/>
  <c r="S20" i="2"/>
  <c r="G11" i="7"/>
  <c r="G22" i="6"/>
  <c r="G26" i="6" s="1"/>
  <c r="G12" i="6" s="1"/>
  <c r="D47" i="2"/>
  <c r="F5" i="7"/>
  <c r="F8" i="7" s="1"/>
  <c r="F9" i="7" s="1"/>
  <c r="G3" i="7" s="1"/>
  <c r="F15" i="6"/>
  <c r="F3" i="8" s="1"/>
  <c r="F26" i="2"/>
  <c r="D44" i="2"/>
  <c r="D3" i="9"/>
  <c r="D3" i="10"/>
  <c r="D4" i="8"/>
  <c r="H40" i="6"/>
  <c r="H42" i="6" s="1"/>
  <c r="H46" i="6" s="1"/>
  <c r="H14" i="6" s="1"/>
  <c r="H30" i="6"/>
  <c r="H32" i="6" s="1"/>
  <c r="H36" i="6" s="1"/>
  <c r="H13" i="6" s="1"/>
  <c r="H20" i="6"/>
  <c r="I1" i="6"/>
  <c r="G6" i="7"/>
  <c r="G27" i="2"/>
  <c r="AN26" i="2"/>
  <c r="D46" i="2"/>
  <c r="I22" i="2"/>
  <c r="I9" i="6"/>
  <c r="I8" i="25" s="1"/>
  <c r="I23" i="13" s="1"/>
  <c r="D22" i="8"/>
  <c r="D43" i="2"/>
  <c r="E3" i="10"/>
  <c r="E3" i="9"/>
  <c r="E4" i="8"/>
  <c r="D45" i="2"/>
  <c r="D48" i="2"/>
  <c r="R19" i="2"/>
  <c r="K21" i="2"/>
  <c r="AP21" i="2" s="1"/>
  <c r="J8" i="6"/>
  <c r="J4" i="21" s="1"/>
  <c r="J7" i="21" s="1"/>
  <c r="J18" i="2"/>
  <c r="AO8" i="14" l="1"/>
  <c r="AO21" i="14"/>
  <c r="J1" i="14"/>
  <c r="I21" i="14"/>
  <c r="C10" i="9"/>
  <c r="C24" i="9"/>
  <c r="C72" i="2" s="1"/>
  <c r="C11" i="9"/>
  <c r="C23" i="9"/>
  <c r="C71" i="2" s="1"/>
  <c r="C12" i="9"/>
  <c r="C60" i="2" s="1"/>
  <c r="C22" i="9"/>
  <c r="C70" i="2" s="1"/>
  <c r="C9" i="9"/>
  <c r="C21" i="9"/>
  <c r="C69" i="2" s="1"/>
  <c r="C19" i="9"/>
  <c r="C67" i="2" s="1"/>
  <c r="C20" i="9"/>
  <c r="C68" i="2" s="1"/>
  <c r="C18" i="9"/>
  <c r="I16" i="25"/>
  <c r="H19" i="25"/>
  <c r="H31" i="13"/>
  <c r="H34" i="13" s="1"/>
  <c r="E18" i="9"/>
  <c r="E19" i="9"/>
  <c r="E67" i="2" s="1"/>
  <c r="E21" i="9"/>
  <c r="E69" i="2" s="1"/>
  <c r="E24" i="9"/>
  <c r="E72" i="2" s="1"/>
  <c r="E11" i="9"/>
  <c r="E22" i="9"/>
  <c r="E70" i="2" s="1"/>
  <c r="E9" i="9"/>
  <c r="E20" i="9"/>
  <c r="E68" i="2" s="1"/>
  <c r="E23" i="9"/>
  <c r="E71" i="2" s="1"/>
  <c r="E12" i="9"/>
  <c r="E60" i="2" s="1"/>
  <c r="E10" i="9"/>
  <c r="D21" i="9"/>
  <c r="D69" i="2" s="1"/>
  <c r="D24" i="9"/>
  <c r="D72" i="2" s="1"/>
  <c r="D11" i="9"/>
  <c r="D22" i="9"/>
  <c r="D70" i="2" s="1"/>
  <c r="D19" i="9"/>
  <c r="D67" i="2" s="1"/>
  <c r="D12" i="9"/>
  <c r="D60" i="2" s="1"/>
  <c r="D20" i="9"/>
  <c r="D68" i="2" s="1"/>
  <c r="D23" i="9"/>
  <c r="D71" i="2" s="1"/>
  <c r="D18" i="9"/>
  <c r="D9" i="9"/>
  <c r="D10" i="9"/>
  <c r="I9" i="17"/>
  <c r="H84" i="2"/>
  <c r="AO10" i="21"/>
  <c r="F18" i="8"/>
  <c r="F21" i="8"/>
  <c r="F16" i="8"/>
  <c r="F19" i="8"/>
  <c r="F17" i="8"/>
  <c r="F20" i="8"/>
  <c r="C8" i="8"/>
  <c r="C7" i="8"/>
  <c r="C9" i="8"/>
  <c r="C10" i="8"/>
  <c r="C11" i="8"/>
  <c r="C12" i="8"/>
  <c r="D7" i="8"/>
  <c r="D10" i="8"/>
  <c r="D12" i="8"/>
  <c r="D8" i="8"/>
  <c r="D11" i="8"/>
  <c r="D9" i="8"/>
  <c r="E12" i="8"/>
  <c r="E9" i="8"/>
  <c r="E7" i="8"/>
  <c r="E10" i="8"/>
  <c r="E8" i="8"/>
  <c r="E11" i="8"/>
  <c r="V4" i="6"/>
  <c r="V6" i="6"/>
  <c r="J9" i="10"/>
  <c r="J20" i="10" s="1"/>
  <c r="I11" i="13"/>
  <c r="I16" i="13" s="1"/>
  <c r="G84" i="2"/>
  <c r="AO81" i="2"/>
  <c r="I81" i="2"/>
  <c r="I8" i="14" s="1"/>
  <c r="I23" i="10"/>
  <c r="J9" i="21"/>
  <c r="J10" i="21" s="1"/>
  <c r="J4" i="13"/>
  <c r="J3" i="17" s="1"/>
  <c r="V5" i="6"/>
  <c r="I10" i="21"/>
  <c r="V7" i="6"/>
  <c r="AO4" i="21"/>
  <c r="AO7" i="21"/>
  <c r="E65" i="2"/>
  <c r="D49" i="2"/>
  <c r="E22" i="8"/>
  <c r="E43" i="2"/>
  <c r="F29" i="2"/>
  <c r="J22" i="2"/>
  <c r="J9" i="6"/>
  <c r="J8" i="25" s="1"/>
  <c r="J23" i="13" s="1"/>
  <c r="K8" i="6"/>
  <c r="K4" i="21" s="1"/>
  <c r="K7" i="21" s="1"/>
  <c r="K18" i="2"/>
  <c r="AP18" i="2" s="1"/>
  <c r="S19" i="2"/>
  <c r="E44" i="2"/>
  <c r="AN44" i="2" s="1"/>
  <c r="G5" i="7"/>
  <c r="G8" i="7" s="1"/>
  <c r="G9" i="7" s="1"/>
  <c r="H3" i="7" s="1"/>
  <c r="G15" i="6"/>
  <c r="G3" i="8" s="1"/>
  <c r="G26" i="2"/>
  <c r="G29" i="2" s="1"/>
  <c r="G31" i="2" s="1"/>
  <c r="G3" i="25" s="1"/>
  <c r="E46" i="2"/>
  <c r="AN46" i="2" s="1"/>
  <c r="H11" i="7"/>
  <c r="H22" i="6"/>
  <c r="H26" i="6" s="1"/>
  <c r="H12" i="6" s="1"/>
  <c r="E45" i="2"/>
  <c r="AN45" i="2" s="1"/>
  <c r="H6" i="7"/>
  <c r="H27" i="2"/>
  <c r="AO27" i="2" s="1"/>
  <c r="J1" i="6"/>
  <c r="I40" i="6"/>
  <c r="I42" i="6" s="1"/>
  <c r="I46" i="6" s="1"/>
  <c r="I14" i="6" s="1"/>
  <c r="I20" i="6"/>
  <c r="I30" i="6"/>
  <c r="I32" i="6" s="1"/>
  <c r="I36" i="6" s="1"/>
  <c r="I13" i="6" s="1"/>
  <c r="E48" i="2"/>
  <c r="AN48" i="2" s="1"/>
  <c r="D65" i="2"/>
  <c r="L21" i="2"/>
  <c r="I23" i="2"/>
  <c r="E47" i="2"/>
  <c r="AN47" i="2" s="1"/>
  <c r="H7" i="7"/>
  <c r="H28" i="2"/>
  <c r="AO28" i="2" s="1"/>
  <c r="T20" i="2"/>
  <c r="AU20" i="2" s="1"/>
  <c r="C65" i="2"/>
  <c r="I26" i="14" l="1"/>
  <c r="E7" i="25"/>
  <c r="E22" i="13" s="1"/>
  <c r="C7" i="25"/>
  <c r="C22" i="13" s="1"/>
  <c r="AO84" i="2"/>
  <c r="K1" i="14"/>
  <c r="J21" i="14"/>
  <c r="J26" i="14" s="1"/>
  <c r="J16" i="25"/>
  <c r="I19" i="25"/>
  <c r="I31" i="13"/>
  <c r="I34" i="13" s="1"/>
  <c r="D7" i="25"/>
  <c r="D22" i="13" s="1"/>
  <c r="D13" i="9"/>
  <c r="D25" i="9"/>
  <c r="E13" i="9"/>
  <c r="E25" i="9"/>
  <c r="J9" i="17"/>
  <c r="I84" i="2"/>
  <c r="G18" i="8"/>
  <c r="G21" i="8"/>
  <c r="G16" i="8"/>
  <c r="G19" i="8"/>
  <c r="G17" i="8"/>
  <c r="G20" i="8"/>
  <c r="D13" i="8"/>
  <c r="D24" i="8" s="1"/>
  <c r="D3" i="23" s="1"/>
  <c r="E13" i="8"/>
  <c r="E24" i="8" s="1"/>
  <c r="E3" i="23" s="1"/>
  <c r="W6" i="6"/>
  <c r="J23" i="10"/>
  <c r="J81" i="2"/>
  <c r="J8" i="14" s="1"/>
  <c r="W7" i="6"/>
  <c r="W5" i="6"/>
  <c r="K9" i="10"/>
  <c r="J11" i="13"/>
  <c r="J16" i="13" s="1"/>
  <c r="K4" i="13"/>
  <c r="K3" i="17" s="1"/>
  <c r="K9" i="21"/>
  <c r="W4" i="6"/>
  <c r="J23" i="2"/>
  <c r="AN67" i="2"/>
  <c r="AN72" i="2"/>
  <c r="AN65" i="2"/>
  <c r="C39" i="2"/>
  <c r="F45" i="2"/>
  <c r="D38" i="2"/>
  <c r="U20" i="2"/>
  <c r="I11" i="7"/>
  <c r="I22" i="6"/>
  <c r="I26" i="6" s="1"/>
  <c r="I12" i="6" s="1"/>
  <c r="F46" i="2"/>
  <c r="D35" i="2"/>
  <c r="E36" i="2"/>
  <c r="G3" i="10"/>
  <c r="G3" i="9"/>
  <c r="G4" i="8"/>
  <c r="D34" i="2"/>
  <c r="F47" i="2"/>
  <c r="E16" i="10"/>
  <c r="E66" i="2"/>
  <c r="E73" i="2" s="1"/>
  <c r="C16" i="10"/>
  <c r="C25" i="9"/>
  <c r="C66" i="2"/>
  <c r="C36" i="2"/>
  <c r="E58" i="2"/>
  <c r="E57" i="2"/>
  <c r="AN68" i="2"/>
  <c r="C38" i="2"/>
  <c r="K22" i="2"/>
  <c r="K9" i="6"/>
  <c r="K8" i="25" s="1"/>
  <c r="K23" i="13" s="1"/>
  <c r="AN71" i="2"/>
  <c r="E35" i="2"/>
  <c r="M21" i="2"/>
  <c r="H15" i="6"/>
  <c r="H3" i="8" s="1"/>
  <c r="H5" i="7"/>
  <c r="H8" i="7" s="1"/>
  <c r="H9" i="7" s="1"/>
  <c r="I3" i="7" s="1"/>
  <c r="H26" i="2"/>
  <c r="H29" i="2" s="1"/>
  <c r="H31" i="2" s="1"/>
  <c r="H3" i="25" s="1"/>
  <c r="F44" i="2"/>
  <c r="L8" i="6"/>
  <c r="L4" i="21" s="1"/>
  <c r="L7" i="21" s="1"/>
  <c r="L18" i="2"/>
  <c r="AN70" i="2"/>
  <c r="AN69" i="2"/>
  <c r="E39" i="2"/>
  <c r="D14" i="10"/>
  <c r="D59" i="2"/>
  <c r="D16" i="10"/>
  <c r="D66" i="2"/>
  <c r="D73" i="2" s="1"/>
  <c r="I7" i="7"/>
  <c r="I28" i="2"/>
  <c r="C35" i="2"/>
  <c r="F48" i="2"/>
  <c r="D37" i="2"/>
  <c r="E49" i="2"/>
  <c r="AN49" i="2" s="1"/>
  <c r="AN43" i="2"/>
  <c r="D58" i="2"/>
  <c r="D57" i="2"/>
  <c r="T19" i="2"/>
  <c r="AU19" i="2" s="1"/>
  <c r="AN60" i="2"/>
  <c r="E38" i="2"/>
  <c r="C13" i="8"/>
  <c r="C24" i="8" s="1"/>
  <c r="C3" i="23" s="1"/>
  <c r="C34" i="2"/>
  <c r="D36" i="2"/>
  <c r="E14" i="10"/>
  <c r="E59" i="2"/>
  <c r="F31" i="2"/>
  <c r="F3" i="25" s="1"/>
  <c r="I6" i="7"/>
  <c r="I27" i="2"/>
  <c r="E37" i="2"/>
  <c r="C14" i="10"/>
  <c r="C59" i="2"/>
  <c r="C58" i="2"/>
  <c r="C57" i="2"/>
  <c r="E34" i="2"/>
  <c r="K1" i="6"/>
  <c r="J40" i="6"/>
  <c r="J42" i="6" s="1"/>
  <c r="J46" i="6" s="1"/>
  <c r="J14" i="6" s="1"/>
  <c r="J20" i="6"/>
  <c r="J30" i="6"/>
  <c r="J32" i="6" s="1"/>
  <c r="J36" i="6" s="1"/>
  <c r="J13" i="6" s="1"/>
  <c r="C37" i="2"/>
  <c r="F22" i="8"/>
  <c r="F43" i="2"/>
  <c r="D39" i="2"/>
  <c r="L1" i="14" l="1"/>
  <c r="K21" i="14"/>
  <c r="K16" i="25"/>
  <c r="J31" i="13"/>
  <c r="J34" i="13" s="1"/>
  <c r="J19" i="25"/>
  <c r="G20" i="9"/>
  <c r="G68" i="2" s="1"/>
  <c r="G23" i="9"/>
  <c r="G71" i="2" s="1"/>
  <c r="G10" i="9"/>
  <c r="G18" i="9"/>
  <c r="G21" i="9"/>
  <c r="G69" i="2" s="1"/>
  <c r="G24" i="9"/>
  <c r="G72" i="2" s="1"/>
  <c r="G11" i="9"/>
  <c r="G19" i="9"/>
  <c r="G67" i="2" s="1"/>
  <c r="G12" i="9"/>
  <c r="G60" i="2" s="1"/>
  <c r="G22" i="9"/>
  <c r="G70" i="2" s="1"/>
  <c r="G9" i="9"/>
  <c r="K9" i="17"/>
  <c r="J84" i="2"/>
  <c r="H20" i="8"/>
  <c r="H18" i="8"/>
  <c r="H21" i="8"/>
  <c r="H16" i="8"/>
  <c r="H19" i="8"/>
  <c r="H17" i="8"/>
  <c r="G11" i="8"/>
  <c r="G9" i="8"/>
  <c r="G12" i="8"/>
  <c r="G7" i="8"/>
  <c r="G10" i="8"/>
  <c r="G8" i="8"/>
  <c r="L9" i="10"/>
  <c r="L20" i="10" s="1"/>
  <c r="K11" i="13"/>
  <c r="K16" i="13" s="1"/>
  <c r="X4" i="6"/>
  <c r="K20" i="10"/>
  <c r="K10" i="21"/>
  <c r="AP9" i="21"/>
  <c r="X6" i="6"/>
  <c r="L4" i="13"/>
  <c r="L3" i="17" s="1"/>
  <c r="L9" i="21"/>
  <c r="X5" i="6"/>
  <c r="AN3" i="23"/>
  <c r="X7" i="6"/>
  <c r="AP7" i="21"/>
  <c r="D15" i="10"/>
  <c r="D17" i="10" s="1"/>
  <c r="D4" i="23" s="1"/>
  <c r="D7" i="23" s="1"/>
  <c r="D6" i="25" s="1"/>
  <c r="AN36" i="2"/>
  <c r="D40" i="2"/>
  <c r="D51" i="2" s="1"/>
  <c r="AO26" i="2"/>
  <c r="AO29" i="2"/>
  <c r="AN38" i="2"/>
  <c r="AN37" i="2"/>
  <c r="AN58" i="2"/>
  <c r="V20" i="2"/>
  <c r="J11" i="7"/>
  <c r="J22" i="6"/>
  <c r="J26" i="6" s="1"/>
  <c r="J12" i="6" s="1"/>
  <c r="C61" i="2"/>
  <c r="AN57" i="2"/>
  <c r="G48" i="2"/>
  <c r="H3" i="10"/>
  <c r="H3" i="9"/>
  <c r="H4" i="8"/>
  <c r="K30" i="6"/>
  <c r="K32" i="6" s="1"/>
  <c r="K36" i="6" s="1"/>
  <c r="K13" i="6" s="1"/>
  <c r="L1" i="6"/>
  <c r="K40" i="6"/>
  <c r="K42" i="6" s="1"/>
  <c r="K46" i="6" s="1"/>
  <c r="K14" i="6" s="1"/>
  <c r="K20" i="6"/>
  <c r="C13" i="9"/>
  <c r="G46" i="2"/>
  <c r="AN35" i="2"/>
  <c r="J7" i="7"/>
  <c r="J28" i="2"/>
  <c r="G44" i="2"/>
  <c r="C40" i="2"/>
  <c r="AN34" i="2"/>
  <c r="E61" i="2"/>
  <c r="E75" i="2" s="1"/>
  <c r="I15" i="6"/>
  <c r="I3" i="8" s="1"/>
  <c r="I5" i="7"/>
  <c r="I8" i="7" s="1"/>
  <c r="I9" i="7" s="1"/>
  <c r="J3" i="7" s="1"/>
  <c r="I26" i="2"/>
  <c r="F49" i="2"/>
  <c r="AN59" i="2"/>
  <c r="G45" i="2"/>
  <c r="D61" i="2"/>
  <c r="D75" i="2" s="1"/>
  <c r="L22" i="2"/>
  <c r="L9" i="6"/>
  <c r="L8" i="25" s="1"/>
  <c r="L23" i="13" s="1"/>
  <c r="AN66" i="2"/>
  <c r="C73" i="2"/>
  <c r="AN73" i="2" s="1"/>
  <c r="AN39" i="2"/>
  <c r="E40" i="2"/>
  <c r="E51" i="2" s="1"/>
  <c r="E4" i="24" s="1"/>
  <c r="E10" i="24" s="1"/>
  <c r="C15" i="10"/>
  <c r="C17" i="10" s="1"/>
  <c r="C4" i="23" s="1"/>
  <c r="C7" i="23" s="1"/>
  <c r="C6" i="25" s="1"/>
  <c r="G22" i="8"/>
  <c r="G43" i="2"/>
  <c r="G47" i="2"/>
  <c r="M8" i="6"/>
  <c r="M4" i="21" s="1"/>
  <c r="M7" i="21" s="1"/>
  <c r="M18" i="2"/>
  <c r="K23" i="2"/>
  <c r="AP22" i="2"/>
  <c r="J6" i="7"/>
  <c r="J27" i="2"/>
  <c r="U19" i="2"/>
  <c r="F3" i="10"/>
  <c r="F4" i="8"/>
  <c r="F3" i="9"/>
  <c r="AO31" i="2"/>
  <c r="N21" i="2"/>
  <c r="AQ21" i="2" s="1"/>
  <c r="AR21" i="2" s="1"/>
  <c r="E15" i="10"/>
  <c r="G65" i="2"/>
  <c r="K26" i="14" l="1"/>
  <c r="AP26" i="14" s="1"/>
  <c r="AP21" i="14"/>
  <c r="M1" i="14"/>
  <c r="L21" i="14"/>
  <c r="L16" i="25"/>
  <c r="K31" i="13"/>
  <c r="K34" i="13" s="1"/>
  <c r="K19" i="25"/>
  <c r="H12" i="9"/>
  <c r="H60" i="2" s="1"/>
  <c r="H20" i="9"/>
  <c r="H68" i="2" s="1"/>
  <c r="H23" i="9"/>
  <c r="H71" i="2" s="1"/>
  <c r="H10" i="9"/>
  <c r="H18" i="9"/>
  <c r="H21" i="9"/>
  <c r="H69" i="2" s="1"/>
  <c r="H19" i="9"/>
  <c r="H22" i="9"/>
  <c r="H70" i="2" s="1"/>
  <c r="H24" i="9"/>
  <c r="H72" i="2" s="1"/>
  <c r="H11" i="9"/>
  <c r="H9" i="9"/>
  <c r="G25" i="9"/>
  <c r="G7" i="25"/>
  <c r="G22" i="13" s="1"/>
  <c r="G13" i="9"/>
  <c r="F23" i="9"/>
  <c r="F71" i="2" s="1"/>
  <c r="F10" i="9"/>
  <c r="F18" i="9"/>
  <c r="F21" i="9"/>
  <c r="F69" i="2" s="1"/>
  <c r="F19" i="9"/>
  <c r="F67" i="2" s="1"/>
  <c r="F11" i="9"/>
  <c r="F22" i="9"/>
  <c r="F70" i="2" s="1"/>
  <c r="F12" i="9"/>
  <c r="F60" i="2" s="1"/>
  <c r="F24" i="9"/>
  <c r="F72" i="2" s="1"/>
  <c r="F20" i="9"/>
  <c r="F68" i="2" s="1"/>
  <c r="F9" i="9"/>
  <c r="D53" i="2"/>
  <c r="D4" i="10" s="1"/>
  <c r="D4" i="24"/>
  <c r="D10" i="24" s="1"/>
  <c r="L9" i="17"/>
  <c r="I17" i="8"/>
  <c r="I20" i="8"/>
  <c r="I18" i="8"/>
  <c r="I21" i="8"/>
  <c r="I16" i="8"/>
  <c r="I19" i="8"/>
  <c r="F9" i="8"/>
  <c r="F12" i="8"/>
  <c r="F7" i="8"/>
  <c r="F10" i="8"/>
  <c r="F8" i="8"/>
  <c r="F11" i="8"/>
  <c r="H11" i="8"/>
  <c r="H9" i="8"/>
  <c r="H12" i="8"/>
  <c r="H7" i="8"/>
  <c r="H10" i="8"/>
  <c r="H8" i="8"/>
  <c r="G13" i="8"/>
  <c r="G24" i="8" s="1"/>
  <c r="G3" i="23" s="1"/>
  <c r="Y5" i="6"/>
  <c r="L81" i="2"/>
  <c r="L8" i="14" s="1"/>
  <c r="L23" i="10"/>
  <c r="K23" i="10"/>
  <c r="K81" i="2"/>
  <c r="K8" i="14" s="1"/>
  <c r="AP8" i="14" s="1"/>
  <c r="M9" i="10"/>
  <c r="M20" i="10" s="1"/>
  <c r="L11" i="13"/>
  <c r="L16" i="13" s="1"/>
  <c r="C21" i="13"/>
  <c r="D21" i="13"/>
  <c r="D9" i="23"/>
  <c r="D10" i="23" s="1"/>
  <c r="L10" i="21"/>
  <c r="Y6" i="6"/>
  <c r="M9" i="21"/>
  <c r="M10" i="21" s="1"/>
  <c r="M4" i="13"/>
  <c r="M3" i="17" s="1"/>
  <c r="AP10" i="21"/>
  <c r="Y7" i="6"/>
  <c r="Y4" i="6"/>
  <c r="AP4" i="21"/>
  <c r="D54" i="2"/>
  <c r="D77" i="2"/>
  <c r="D6" i="10" s="1"/>
  <c r="H47" i="2"/>
  <c r="AO47" i="2" s="1"/>
  <c r="V19" i="2"/>
  <c r="H65" i="2"/>
  <c r="H67" i="2"/>
  <c r="F65" i="2"/>
  <c r="G39" i="2"/>
  <c r="H44" i="2"/>
  <c r="AO44" i="2" s="1"/>
  <c r="AN40" i="2"/>
  <c r="C51" i="2"/>
  <c r="C4" i="24" s="1"/>
  <c r="C10" i="24" s="1"/>
  <c r="AN61" i="2"/>
  <c r="C75" i="2"/>
  <c r="AN75" i="2" s="1"/>
  <c r="H45" i="2"/>
  <c r="AO45" i="2" s="1"/>
  <c r="O21" i="2"/>
  <c r="G49" i="2"/>
  <c r="H46" i="2"/>
  <c r="AO46" i="2" s="1"/>
  <c r="K11" i="7"/>
  <c r="K22" i="6"/>
  <c r="K26" i="6" s="1"/>
  <c r="K12" i="6" s="1"/>
  <c r="J15" i="6"/>
  <c r="J3" i="8" s="1"/>
  <c r="J5" i="7"/>
  <c r="J8" i="7" s="1"/>
  <c r="J9" i="7" s="1"/>
  <c r="K3" i="7" s="1"/>
  <c r="J26" i="2"/>
  <c r="J29" i="2" s="1"/>
  <c r="J31" i="2" s="1"/>
  <c r="J3" i="25" s="1"/>
  <c r="G14" i="10"/>
  <c r="G59" i="2"/>
  <c r="G36" i="2"/>
  <c r="N8" i="6"/>
  <c r="N4" i="21" s="1"/>
  <c r="N7" i="21" s="1"/>
  <c r="N18" i="2"/>
  <c r="AQ18" i="2" s="1"/>
  <c r="AR18" i="2" s="1"/>
  <c r="W20" i="2"/>
  <c r="AV20" i="2" s="1"/>
  <c r="G37" i="2"/>
  <c r="H48" i="2"/>
  <c r="AO48" i="2" s="1"/>
  <c r="K7" i="7"/>
  <c r="K28" i="2"/>
  <c r="AP28" i="2" s="1"/>
  <c r="G58" i="2"/>
  <c r="G57" i="2"/>
  <c r="G16" i="10"/>
  <c r="G66" i="2"/>
  <c r="G73" i="2" s="1"/>
  <c r="G34" i="2"/>
  <c r="AP23" i="2"/>
  <c r="I29" i="2"/>
  <c r="L40" i="6"/>
  <c r="L42" i="6" s="1"/>
  <c r="L46" i="6" s="1"/>
  <c r="L14" i="6" s="1"/>
  <c r="L30" i="6"/>
  <c r="L32" i="6" s="1"/>
  <c r="L36" i="6" s="1"/>
  <c r="L13" i="6" s="1"/>
  <c r="L20" i="6"/>
  <c r="M1" i="6"/>
  <c r="E77" i="2"/>
  <c r="E54" i="2"/>
  <c r="E53" i="2"/>
  <c r="E4" i="10" s="1"/>
  <c r="H22" i="8"/>
  <c r="H43" i="2"/>
  <c r="G35" i="2"/>
  <c r="L23" i="2"/>
  <c r="M22" i="2"/>
  <c r="M9" i="6"/>
  <c r="M8" i="25" s="1"/>
  <c r="M23" i="13" s="1"/>
  <c r="G38" i="2"/>
  <c r="K6" i="7"/>
  <c r="K27" i="2"/>
  <c r="AP27" i="2" s="1"/>
  <c r="E17" i="10"/>
  <c r="E4" i="23" s="1"/>
  <c r="E7" i="23" s="1"/>
  <c r="E6" i="25" s="1"/>
  <c r="L26" i="14" l="1"/>
  <c r="H7" i="25"/>
  <c r="H22" i="13" s="1"/>
  <c r="D25" i="10"/>
  <c r="D26" i="10" s="1"/>
  <c r="N1" i="14"/>
  <c r="M21" i="14"/>
  <c r="M26" i="14" s="1"/>
  <c r="C4" i="17"/>
  <c r="M16" i="25"/>
  <c r="L31" i="13"/>
  <c r="L34" i="13" s="1"/>
  <c r="L19" i="25"/>
  <c r="D4" i="17"/>
  <c r="F7" i="25"/>
  <c r="F22" i="13" s="1"/>
  <c r="H25" i="9"/>
  <c r="H13" i="9"/>
  <c r="F13" i="9"/>
  <c r="F25" i="9"/>
  <c r="AN4" i="24"/>
  <c r="M9" i="17"/>
  <c r="L84" i="2"/>
  <c r="J17" i="8"/>
  <c r="J20" i="8"/>
  <c r="J18" i="8"/>
  <c r="J21" i="8"/>
  <c r="J16" i="8"/>
  <c r="J19" i="8"/>
  <c r="F13" i="8"/>
  <c r="F24" i="8" s="1"/>
  <c r="F3" i="23" s="1"/>
  <c r="H13" i="8"/>
  <c r="H24" i="8" s="1"/>
  <c r="H3" i="23" s="1"/>
  <c r="Z5" i="6"/>
  <c r="Z6" i="6"/>
  <c r="Z4" i="6"/>
  <c r="M81" i="2"/>
  <c r="M8" i="14" s="1"/>
  <c r="M23" i="10"/>
  <c r="K84" i="2"/>
  <c r="AP84" i="2" s="1"/>
  <c r="AP81" i="2"/>
  <c r="AN4" i="23"/>
  <c r="N9" i="10"/>
  <c r="N20" i="10" s="1"/>
  <c r="M11" i="13"/>
  <c r="M16" i="13" s="1"/>
  <c r="N4" i="13"/>
  <c r="N3" i="17" s="1"/>
  <c r="N9" i="21"/>
  <c r="Z7" i="6"/>
  <c r="E21" i="13"/>
  <c r="E9" i="23"/>
  <c r="E10" i="23" s="1"/>
  <c r="AN7" i="23"/>
  <c r="AN9" i="23" s="1"/>
  <c r="M23" i="2"/>
  <c r="AO72" i="2"/>
  <c r="AO68" i="2"/>
  <c r="AO70" i="2"/>
  <c r="AO67" i="2"/>
  <c r="D78" i="2"/>
  <c r="AO71" i="2"/>
  <c r="AO65" i="2"/>
  <c r="L7" i="7"/>
  <c r="L28" i="2"/>
  <c r="K15" i="6"/>
  <c r="K3" i="8" s="1"/>
  <c r="K5" i="7"/>
  <c r="K8" i="7" s="1"/>
  <c r="K9" i="7" s="1"/>
  <c r="L3" i="7" s="1"/>
  <c r="K26" i="2"/>
  <c r="F39" i="2"/>
  <c r="I48" i="2"/>
  <c r="F58" i="2"/>
  <c r="F57" i="2"/>
  <c r="G40" i="2"/>
  <c r="G51" i="2" s="1"/>
  <c r="G4" i="24" s="1"/>
  <c r="G10" i="24" s="1"/>
  <c r="G61" i="2"/>
  <c r="G75" i="2" s="1"/>
  <c r="H34" i="2"/>
  <c r="F34" i="2"/>
  <c r="E6" i="10"/>
  <c r="E78" i="2"/>
  <c r="H36" i="2"/>
  <c r="F14" i="10"/>
  <c r="F59" i="2"/>
  <c r="G15" i="10"/>
  <c r="F38" i="2"/>
  <c r="I45" i="2"/>
  <c r="H35" i="2"/>
  <c r="I22" i="8"/>
  <c r="I43" i="2"/>
  <c r="H58" i="2"/>
  <c r="H57" i="2"/>
  <c r="F36" i="2"/>
  <c r="H49" i="2"/>
  <c r="AO49" i="2" s="1"/>
  <c r="AO43" i="2"/>
  <c r="M40" i="6"/>
  <c r="M42" i="6" s="1"/>
  <c r="M46" i="6" s="1"/>
  <c r="M14" i="6" s="1"/>
  <c r="M30" i="6"/>
  <c r="M32" i="6" s="1"/>
  <c r="M36" i="6" s="1"/>
  <c r="M13" i="6" s="1"/>
  <c r="M20" i="6"/>
  <c r="N1" i="6"/>
  <c r="H37" i="2"/>
  <c r="O8" i="6"/>
  <c r="O4" i="21" s="1"/>
  <c r="O7" i="21" s="1"/>
  <c r="O18" i="2"/>
  <c r="I47" i="2"/>
  <c r="AO69" i="2"/>
  <c r="H16" i="10"/>
  <c r="H66" i="2"/>
  <c r="H73" i="2" s="1"/>
  <c r="W19" i="2"/>
  <c r="AV19" i="2" s="1"/>
  <c r="I31" i="2"/>
  <c r="I3" i="25" s="1"/>
  <c r="X20" i="2"/>
  <c r="H38" i="2"/>
  <c r="L22" i="6"/>
  <c r="L26" i="6" s="1"/>
  <c r="L12" i="6" s="1"/>
  <c r="L11" i="7"/>
  <c r="H39" i="2"/>
  <c r="N9" i="6"/>
  <c r="N8" i="25" s="1"/>
  <c r="N23" i="13" s="1"/>
  <c r="N22" i="2"/>
  <c r="F35" i="2"/>
  <c r="P21" i="2"/>
  <c r="I44" i="2"/>
  <c r="AO60" i="2"/>
  <c r="J3" i="10"/>
  <c r="J3" i="9"/>
  <c r="J4" i="8"/>
  <c r="L6" i="7"/>
  <c r="L27" i="2"/>
  <c r="F37" i="2"/>
  <c r="I46" i="2"/>
  <c r="AN51" i="2"/>
  <c r="C77" i="2"/>
  <c r="C53" i="2"/>
  <c r="C4" i="10" s="1"/>
  <c r="C54" i="2"/>
  <c r="F16" i="10"/>
  <c r="F66" i="2"/>
  <c r="H14" i="10"/>
  <c r="H59" i="2"/>
  <c r="D86" i="2" l="1"/>
  <c r="D87" i="2" s="1"/>
  <c r="D89" i="2" s="1"/>
  <c r="D90" i="2" s="1"/>
  <c r="D10" i="17"/>
  <c r="D9" i="25"/>
  <c r="D24" i="13" s="1"/>
  <c r="D28" i="13" s="1"/>
  <c r="D36" i="13" s="1"/>
  <c r="E25" i="10"/>
  <c r="E9" i="25" s="1"/>
  <c r="O1" i="14"/>
  <c r="N21" i="14"/>
  <c r="N16" i="25"/>
  <c r="M19" i="25"/>
  <c r="M31" i="13"/>
  <c r="M34" i="13" s="1"/>
  <c r="E4" i="17"/>
  <c r="E10" i="17" s="1"/>
  <c r="J19" i="9"/>
  <c r="J67" i="2" s="1"/>
  <c r="J20" i="9"/>
  <c r="J68" i="2" s="1"/>
  <c r="J22" i="9"/>
  <c r="J70" i="2" s="1"/>
  <c r="J9" i="9"/>
  <c r="J12" i="9"/>
  <c r="J60" i="2" s="1"/>
  <c r="J23" i="9"/>
  <c r="J71" i="2" s="1"/>
  <c r="J10" i="9"/>
  <c r="J18" i="9"/>
  <c r="J21" i="9"/>
  <c r="J69" i="2" s="1"/>
  <c r="J11" i="9"/>
  <c r="J24" i="9"/>
  <c r="J72" i="2" s="1"/>
  <c r="C12" i="24"/>
  <c r="N9" i="17"/>
  <c r="K19" i="8"/>
  <c r="K17" i="8"/>
  <c r="K20" i="8"/>
  <c r="K18" i="8"/>
  <c r="K21" i="8"/>
  <c r="K16" i="8"/>
  <c r="J8" i="8"/>
  <c r="J10" i="8"/>
  <c r="J11" i="8"/>
  <c r="J9" i="8"/>
  <c r="J12" i="8"/>
  <c r="J7" i="8"/>
  <c r="N23" i="10"/>
  <c r="N81" i="2"/>
  <c r="N8" i="14" s="1"/>
  <c r="AQ8" i="14" s="1"/>
  <c r="AR8" i="14" s="1"/>
  <c r="O9" i="10"/>
  <c r="O20" i="10" s="1"/>
  <c r="N11" i="13"/>
  <c r="N16" i="13" s="1"/>
  <c r="AA7" i="6"/>
  <c r="M84" i="2"/>
  <c r="N10" i="21"/>
  <c r="AQ9" i="21"/>
  <c r="AO3" i="23"/>
  <c r="AA6" i="6"/>
  <c r="O9" i="21"/>
  <c r="O4" i="13"/>
  <c r="O3" i="17" s="1"/>
  <c r="AA5" i="6"/>
  <c r="AA4" i="6"/>
  <c r="AO37" i="2"/>
  <c r="H15" i="10"/>
  <c r="H17" i="10" s="1"/>
  <c r="H4" i="23" s="1"/>
  <c r="H7" i="23" s="1"/>
  <c r="H6" i="25" s="1"/>
  <c r="F15" i="10"/>
  <c r="F17" i="10" s="1"/>
  <c r="F4" i="23" s="1"/>
  <c r="F7" i="23" s="1"/>
  <c r="F6" i="25" s="1"/>
  <c r="AO35" i="2"/>
  <c r="G77" i="2"/>
  <c r="G54" i="2"/>
  <c r="G53" i="2"/>
  <c r="G4" i="10" s="1"/>
  <c r="J22" i="8"/>
  <c r="J43" i="2"/>
  <c r="P8" i="6"/>
  <c r="P4" i="21" s="1"/>
  <c r="P7" i="21" s="1"/>
  <c r="P18" i="2"/>
  <c r="M11" i="7"/>
  <c r="M22" i="6"/>
  <c r="M26" i="6" s="1"/>
  <c r="M12" i="6" s="1"/>
  <c r="G17" i="10"/>
  <c r="G4" i="23" s="1"/>
  <c r="G7" i="23" s="1"/>
  <c r="G6" i="25" s="1"/>
  <c r="AO34" i="2"/>
  <c r="F40" i="2"/>
  <c r="N40" i="6"/>
  <c r="N42" i="6" s="1"/>
  <c r="N46" i="6" s="1"/>
  <c r="N14" i="6" s="1"/>
  <c r="N30" i="6"/>
  <c r="N32" i="6" s="1"/>
  <c r="N36" i="6" s="1"/>
  <c r="N13" i="6" s="1"/>
  <c r="N20" i="6"/>
  <c r="O1" i="6"/>
  <c r="J45" i="2"/>
  <c r="O22" i="2"/>
  <c r="O9" i="6"/>
  <c r="O8" i="25" s="1"/>
  <c r="O23" i="13" s="1"/>
  <c r="C6" i="10"/>
  <c r="C78" i="2"/>
  <c r="AN77" i="2"/>
  <c r="AN54" i="2"/>
  <c r="AN53" i="2"/>
  <c r="J44" i="2"/>
  <c r="AO59" i="2"/>
  <c r="H40" i="2"/>
  <c r="H51" i="2" s="1"/>
  <c r="H4" i="24" s="1"/>
  <c r="H10" i="24" s="1"/>
  <c r="AO39" i="2"/>
  <c r="J47" i="2"/>
  <c r="J65" i="2"/>
  <c r="J46" i="2"/>
  <c r="L15" i="6"/>
  <c r="L3" i="8" s="1"/>
  <c r="L5" i="7"/>
  <c r="L8" i="7" s="1"/>
  <c r="L9" i="7" s="1"/>
  <c r="M3" i="7" s="1"/>
  <c r="L26" i="2"/>
  <c r="X19" i="2"/>
  <c r="I49" i="2"/>
  <c r="AO57" i="2"/>
  <c r="F61" i="2"/>
  <c r="M7" i="7"/>
  <c r="M28" i="2"/>
  <c r="AO66" i="2"/>
  <c r="F73" i="2"/>
  <c r="AO73" i="2" s="1"/>
  <c r="Q21" i="2"/>
  <c r="AT21" i="2" s="1"/>
  <c r="J48" i="2"/>
  <c r="Y20" i="2"/>
  <c r="H61" i="2"/>
  <c r="H75" i="2" s="1"/>
  <c r="AO58" i="2"/>
  <c r="K29" i="2"/>
  <c r="AP26" i="2"/>
  <c r="M6" i="7"/>
  <c r="M27" i="2"/>
  <c r="AO36" i="2"/>
  <c r="N23" i="2"/>
  <c r="AQ22" i="2"/>
  <c r="AR22" i="2" s="1"/>
  <c r="I3" i="10"/>
  <c r="I3" i="9"/>
  <c r="I4" i="8"/>
  <c r="AO38" i="2"/>
  <c r="D4" i="28" l="1"/>
  <c r="D6" i="14"/>
  <c r="N26" i="14"/>
  <c r="AQ26" i="14" s="1"/>
  <c r="AR26" i="14" s="1"/>
  <c r="AQ21" i="14"/>
  <c r="AR21" i="14" s="1"/>
  <c r="D13" i="25"/>
  <c r="E86" i="2"/>
  <c r="E87" i="2" s="1"/>
  <c r="E89" i="2" s="1"/>
  <c r="E4" i="28" s="1"/>
  <c r="E26" i="10"/>
  <c r="E24" i="13"/>
  <c r="E28" i="13" s="1"/>
  <c r="E36" i="13" s="1"/>
  <c r="E13" i="25"/>
  <c r="C25" i="10"/>
  <c r="C9" i="25" s="1"/>
  <c r="P1" i="14"/>
  <c r="O21" i="14"/>
  <c r="O16" i="25"/>
  <c r="N19" i="25"/>
  <c r="N31" i="13"/>
  <c r="N34" i="13" s="1"/>
  <c r="J25" i="9"/>
  <c r="D6" i="24"/>
  <c r="D8" i="24" s="1"/>
  <c r="C5" i="13"/>
  <c r="C6" i="17" s="1"/>
  <c r="C7" i="17" s="1"/>
  <c r="J7" i="25"/>
  <c r="J22" i="13" s="1"/>
  <c r="J13" i="9"/>
  <c r="I22" i="9"/>
  <c r="I9" i="9"/>
  <c r="I12" i="9"/>
  <c r="I60" i="2" s="1"/>
  <c r="I20" i="9"/>
  <c r="I68" i="2" s="1"/>
  <c r="I18" i="9"/>
  <c r="I21" i="9"/>
  <c r="I69" i="2" s="1"/>
  <c r="I19" i="9"/>
  <c r="I67" i="2" s="1"/>
  <c r="I23" i="9"/>
  <c r="I71" i="2" s="1"/>
  <c r="I11" i="9"/>
  <c r="I10" i="9"/>
  <c r="I24" i="9"/>
  <c r="I72" i="2" s="1"/>
  <c r="O9" i="17"/>
  <c r="N84" i="2"/>
  <c r="AQ84" i="2" s="1"/>
  <c r="AR84" i="2" s="1"/>
  <c r="L16" i="8"/>
  <c r="L19" i="8"/>
  <c r="L17" i="8"/>
  <c r="L20" i="8"/>
  <c r="L18" i="8"/>
  <c r="L21" i="8"/>
  <c r="J13" i="8"/>
  <c r="J24" i="8" s="1"/>
  <c r="J3" i="23" s="1"/>
  <c r="I8" i="8"/>
  <c r="I11" i="8"/>
  <c r="I9" i="8"/>
  <c r="I12" i="8"/>
  <c r="I7" i="8"/>
  <c r="I10" i="8"/>
  <c r="AQ81" i="2"/>
  <c r="AR81" i="2" s="1"/>
  <c r="O23" i="10"/>
  <c r="O81" i="2"/>
  <c r="O8" i="14" s="1"/>
  <c r="P9" i="10"/>
  <c r="P20" i="10" s="1"/>
  <c r="O11" i="13"/>
  <c r="O16" i="13" s="1"/>
  <c r="AO4" i="23"/>
  <c r="H21" i="13"/>
  <c r="H9" i="23"/>
  <c r="H10" i="23" s="1"/>
  <c r="AQ10" i="21"/>
  <c r="AR9" i="21"/>
  <c r="P9" i="21"/>
  <c r="P10" i="21" s="1"/>
  <c r="P4" i="13"/>
  <c r="P3" i="17" s="1"/>
  <c r="O10" i="21"/>
  <c r="G9" i="23"/>
  <c r="G10" i="23" s="1"/>
  <c r="G21" i="13"/>
  <c r="AB7" i="6"/>
  <c r="AB6" i="6"/>
  <c r="AB5" i="6"/>
  <c r="AB4" i="6"/>
  <c r="AQ7" i="21"/>
  <c r="AQ4" i="21"/>
  <c r="AR4" i="21" s="1"/>
  <c r="N6" i="7"/>
  <c r="N27" i="2"/>
  <c r="AQ27" i="2" s="1"/>
  <c r="AR27" i="2" s="1"/>
  <c r="AQ23" i="2"/>
  <c r="AR23" i="2" s="1"/>
  <c r="J36" i="2"/>
  <c r="K22" i="8"/>
  <c r="K43" i="2"/>
  <c r="AP43" i="2" s="1"/>
  <c r="AO40" i="2"/>
  <c r="F51" i="2"/>
  <c r="F4" i="24" s="1"/>
  <c r="F10" i="24" s="1"/>
  <c r="J58" i="2"/>
  <c r="J57" i="2"/>
  <c r="H54" i="2"/>
  <c r="H53" i="2"/>
  <c r="H4" i="10" s="1"/>
  <c r="H77" i="2"/>
  <c r="O23" i="2"/>
  <c r="J16" i="10"/>
  <c r="J66" i="2"/>
  <c r="J73" i="2" s="1"/>
  <c r="J38" i="2"/>
  <c r="AN78" i="2"/>
  <c r="K47" i="2"/>
  <c r="AP47" i="2" s="1"/>
  <c r="Y19" i="2"/>
  <c r="J49" i="2"/>
  <c r="J14" i="10"/>
  <c r="J59" i="2"/>
  <c r="M5" i="7"/>
  <c r="M8" i="7" s="1"/>
  <c r="M9" i="7" s="1"/>
  <c r="N3" i="7" s="1"/>
  <c r="M15" i="6"/>
  <c r="M3" i="8" s="1"/>
  <c r="M26" i="2"/>
  <c r="M29" i="2" s="1"/>
  <c r="M31" i="2" s="1"/>
  <c r="M3" i="25" s="1"/>
  <c r="K31" i="2"/>
  <c r="K3" i="25" s="1"/>
  <c r="AP29" i="2"/>
  <c r="J35" i="2"/>
  <c r="K44" i="2"/>
  <c r="AP44" i="2" s="1"/>
  <c r="Q8" i="6"/>
  <c r="Q4" i="21" s="1"/>
  <c r="Q7" i="21" s="1"/>
  <c r="Q18" i="2"/>
  <c r="AT18" i="2" s="1"/>
  <c r="I65" i="2"/>
  <c r="I70" i="2"/>
  <c r="Z20" i="2"/>
  <c r="AW20" i="2" s="1"/>
  <c r="AX20" i="2" s="1"/>
  <c r="F75" i="2"/>
  <c r="AO75" i="2" s="1"/>
  <c r="AO61" i="2"/>
  <c r="J34" i="2"/>
  <c r="R21" i="2"/>
  <c r="J37" i="2"/>
  <c r="O40" i="6"/>
  <c r="O42" i="6" s="1"/>
  <c r="O46" i="6" s="1"/>
  <c r="O14" i="6" s="1"/>
  <c r="O30" i="6"/>
  <c r="O32" i="6" s="1"/>
  <c r="O36" i="6" s="1"/>
  <c r="O13" i="6" s="1"/>
  <c r="O20" i="6"/>
  <c r="P1" i="6"/>
  <c r="K46" i="2"/>
  <c r="AP46" i="2" s="1"/>
  <c r="P22" i="2"/>
  <c r="P9" i="6"/>
  <c r="P8" i="25" s="1"/>
  <c r="P23" i="13" s="1"/>
  <c r="N7" i="7"/>
  <c r="N28" i="2"/>
  <c r="AQ28" i="2" s="1"/>
  <c r="AR28" i="2" s="1"/>
  <c r="L29" i="2"/>
  <c r="K45" i="2"/>
  <c r="AP45" i="2" s="1"/>
  <c r="J39" i="2"/>
  <c r="N11" i="7"/>
  <c r="N22" i="6"/>
  <c r="N26" i="6" s="1"/>
  <c r="N12" i="6" s="1"/>
  <c r="K48" i="2"/>
  <c r="AP48" i="2" s="1"/>
  <c r="G6" i="10"/>
  <c r="G78" i="2"/>
  <c r="D9" i="24" l="1"/>
  <c r="O26" i="14"/>
  <c r="E6" i="14"/>
  <c r="E90" i="2"/>
  <c r="C86" i="2"/>
  <c r="AN86" i="2" s="1"/>
  <c r="C13" i="25"/>
  <c r="C24" i="13"/>
  <c r="C28" i="13" s="1"/>
  <c r="C36" i="13" s="1"/>
  <c r="G25" i="10"/>
  <c r="G86" i="2" s="1"/>
  <c r="G87" i="2" s="1"/>
  <c r="G89" i="2" s="1"/>
  <c r="C26" i="10"/>
  <c r="Q1" i="14"/>
  <c r="P21" i="14"/>
  <c r="P26" i="14" s="1"/>
  <c r="P16" i="25"/>
  <c r="O19" i="25"/>
  <c r="O31" i="13"/>
  <c r="O34" i="13" s="1"/>
  <c r="H4" i="17"/>
  <c r="G4" i="17"/>
  <c r="D11" i="24"/>
  <c r="I13" i="9"/>
  <c r="I7" i="25"/>
  <c r="I22" i="13" s="1"/>
  <c r="I25" i="9"/>
  <c r="AO4" i="24"/>
  <c r="P9" i="17"/>
  <c r="O84" i="2"/>
  <c r="M21" i="8"/>
  <c r="M16" i="8"/>
  <c r="M19" i="8"/>
  <c r="M17" i="8"/>
  <c r="M20" i="8"/>
  <c r="M18" i="8"/>
  <c r="I13" i="8"/>
  <c r="I24" i="8" s="1"/>
  <c r="I3" i="23" s="1"/>
  <c r="Q9" i="10"/>
  <c r="Q20" i="10" s="1"/>
  <c r="P11" i="13"/>
  <c r="P16" i="13" s="1"/>
  <c r="P81" i="2"/>
  <c r="P8" i="14" s="1"/>
  <c r="P23" i="10"/>
  <c r="AC7" i="6"/>
  <c r="Q4" i="13"/>
  <c r="Q3" i="17" s="1"/>
  <c r="Q9" i="21"/>
  <c r="F21" i="13"/>
  <c r="F9" i="23"/>
  <c r="F10" i="23" s="1"/>
  <c r="AO7" i="23"/>
  <c r="AO9" i="23" s="1"/>
  <c r="AO10" i="23" s="1"/>
  <c r="AR7" i="21"/>
  <c r="AR10" i="21"/>
  <c r="AC4" i="6"/>
  <c r="AC5" i="6"/>
  <c r="AC6" i="6"/>
  <c r="P23" i="2"/>
  <c r="J61" i="2"/>
  <c r="J75" i="2" s="1"/>
  <c r="J15" i="10"/>
  <c r="J17" i="10" s="1"/>
  <c r="J4" i="23" s="1"/>
  <c r="J7" i="23" s="1"/>
  <c r="J6" i="25" s="1"/>
  <c r="I37" i="2"/>
  <c r="L31" i="2"/>
  <c r="L3" i="25" s="1"/>
  <c r="I16" i="10"/>
  <c r="I66" i="2"/>
  <c r="I39" i="2"/>
  <c r="H6" i="10"/>
  <c r="H78" i="2"/>
  <c r="J40" i="2"/>
  <c r="J51" i="2" s="1"/>
  <c r="J4" i="24" s="1"/>
  <c r="J10" i="24" s="1"/>
  <c r="Q22" i="2"/>
  <c r="Q9" i="6"/>
  <c r="Q8" i="25" s="1"/>
  <c r="Q23" i="13" s="1"/>
  <c r="L44" i="2"/>
  <c r="I35" i="2"/>
  <c r="N5" i="7"/>
  <c r="N8" i="7" s="1"/>
  <c r="N9" i="7" s="1"/>
  <c r="O3" i="7" s="1"/>
  <c r="N15" i="6"/>
  <c r="N3" i="8" s="1"/>
  <c r="N26" i="2"/>
  <c r="P40" i="6"/>
  <c r="P42" i="6" s="1"/>
  <c r="P46" i="6" s="1"/>
  <c r="P14" i="6" s="1"/>
  <c r="P30" i="6"/>
  <c r="P32" i="6" s="1"/>
  <c r="P36" i="6" s="1"/>
  <c r="P13" i="6" s="1"/>
  <c r="P20" i="6"/>
  <c r="Q1" i="6"/>
  <c r="AA20" i="2"/>
  <c r="L46" i="2"/>
  <c r="K3" i="10"/>
  <c r="K3" i="9"/>
  <c r="K4" i="8"/>
  <c r="AP31" i="2"/>
  <c r="O11" i="7"/>
  <c r="O22" i="6"/>
  <c r="O26" i="6" s="1"/>
  <c r="O12" i="6" s="1"/>
  <c r="S21" i="2"/>
  <c r="R8" i="6"/>
  <c r="R4" i="21" s="1"/>
  <c r="R7" i="21" s="1"/>
  <c r="R18" i="2"/>
  <c r="L22" i="8"/>
  <c r="L43" i="2"/>
  <c r="M3" i="10"/>
  <c r="M3" i="9"/>
  <c r="M4" i="8"/>
  <c r="AO51" i="2"/>
  <c r="F77" i="2"/>
  <c r="F54" i="2"/>
  <c r="F53" i="2"/>
  <c r="F4" i="10" s="1"/>
  <c r="I34" i="2"/>
  <c r="I36" i="2"/>
  <c r="O6" i="7"/>
  <c r="O27" i="2"/>
  <c r="L45" i="2"/>
  <c r="L48" i="2"/>
  <c r="I38" i="2"/>
  <c r="O7" i="7"/>
  <c r="O28" i="2"/>
  <c r="I58" i="2"/>
  <c r="I57" i="2"/>
  <c r="I14" i="10"/>
  <c r="I59" i="2"/>
  <c r="L47" i="2"/>
  <c r="Z19" i="2"/>
  <c r="AW19" i="2" s="1"/>
  <c r="AX19" i="2" s="1"/>
  <c r="K49" i="2"/>
  <c r="AP49" i="2" s="1"/>
  <c r="G26" i="10" l="1"/>
  <c r="D12" i="24"/>
  <c r="E6" i="24" s="1"/>
  <c r="E8" i="24" s="1"/>
  <c r="C87" i="2"/>
  <c r="AN87" i="2" s="1"/>
  <c r="H25" i="10"/>
  <c r="H9" i="25" s="1"/>
  <c r="G9" i="25"/>
  <c r="H10" i="17"/>
  <c r="R1" i="14"/>
  <c r="Q21" i="14"/>
  <c r="Q26" i="14" s="1"/>
  <c r="AT26" i="14" s="1"/>
  <c r="G4" i="28"/>
  <c r="G6" i="14"/>
  <c r="F4" i="17"/>
  <c r="F10" i="17" s="1"/>
  <c r="Q16" i="25"/>
  <c r="P19" i="25"/>
  <c r="P31" i="13"/>
  <c r="P34" i="13" s="1"/>
  <c r="K24" i="9"/>
  <c r="K72" i="2" s="1"/>
  <c r="AP72" i="2" s="1"/>
  <c r="K11" i="9"/>
  <c r="K19" i="9"/>
  <c r="K67" i="2" s="1"/>
  <c r="AP67" i="2" s="1"/>
  <c r="K22" i="9"/>
  <c r="K70" i="2" s="1"/>
  <c r="AP70" i="2" s="1"/>
  <c r="K9" i="9"/>
  <c r="K20" i="9"/>
  <c r="K68" i="2" s="1"/>
  <c r="AP68" i="2" s="1"/>
  <c r="K18" i="9"/>
  <c r="K21" i="9"/>
  <c r="K69" i="2" s="1"/>
  <c r="AP69" i="2" s="1"/>
  <c r="K12" i="9"/>
  <c r="K60" i="2" s="1"/>
  <c r="AP60" i="2" s="1"/>
  <c r="K23" i="9"/>
  <c r="K71" i="2" s="1"/>
  <c r="AP71" i="2" s="1"/>
  <c r="K10" i="9"/>
  <c r="D5" i="13"/>
  <c r="D6" i="17" s="1"/>
  <c r="M18" i="9"/>
  <c r="M21" i="9"/>
  <c r="M69" i="2" s="1"/>
  <c r="M24" i="9"/>
  <c r="M72" i="2" s="1"/>
  <c r="M11" i="9"/>
  <c r="M19" i="9"/>
  <c r="M67" i="2" s="1"/>
  <c r="M22" i="9"/>
  <c r="M70" i="2" s="1"/>
  <c r="M9" i="9"/>
  <c r="M20" i="9"/>
  <c r="M68" i="2" s="1"/>
  <c r="M10" i="9"/>
  <c r="M12" i="9"/>
  <c r="M60" i="2" s="1"/>
  <c r="M23" i="9"/>
  <c r="M71" i="2" s="1"/>
  <c r="P84" i="2"/>
  <c r="Q9" i="17"/>
  <c r="G90" i="2"/>
  <c r="N18" i="8"/>
  <c r="N21" i="8"/>
  <c r="N16" i="8"/>
  <c r="N19" i="8"/>
  <c r="N17" i="8"/>
  <c r="N20" i="8"/>
  <c r="K10" i="8"/>
  <c r="K8" i="8"/>
  <c r="K11" i="8"/>
  <c r="K9" i="8"/>
  <c r="K12" i="8"/>
  <c r="K7" i="8"/>
  <c r="M12" i="8"/>
  <c r="M7" i="8"/>
  <c r="M10" i="8"/>
  <c r="M8" i="8"/>
  <c r="M11" i="8"/>
  <c r="M9" i="8"/>
  <c r="Q23" i="10"/>
  <c r="Q81" i="2"/>
  <c r="Q8" i="14" s="1"/>
  <c r="AT8" i="14" s="1"/>
  <c r="R9" i="10"/>
  <c r="R20" i="10" s="1"/>
  <c r="Q11" i="13"/>
  <c r="Q16" i="13" s="1"/>
  <c r="J21" i="13"/>
  <c r="Q10" i="21"/>
  <c r="AT9" i="21"/>
  <c r="AD7" i="6"/>
  <c r="R9" i="21"/>
  <c r="R4" i="13"/>
  <c r="R3" i="17" s="1"/>
  <c r="AD6" i="6"/>
  <c r="AD5" i="6"/>
  <c r="AD4" i="6"/>
  <c r="Q23" i="2"/>
  <c r="AT23" i="2" s="1"/>
  <c r="AT4" i="21"/>
  <c r="AT22" i="2"/>
  <c r="M44" i="2"/>
  <c r="M22" i="8"/>
  <c r="M43" i="2"/>
  <c r="I61" i="2"/>
  <c r="I40" i="2"/>
  <c r="R22" i="2"/>
  <c r="R9" i="6"/>
  <c r="R8" i="25" s="1"/>
  <c r="R23" i="13" s="1"/>
  <c r="AB20" i="2"/>
  <c r="J54" i="2"/>
  <c r="J77" i="2"/>
  <c r="J53" i="2"/>
  <c r="J4" i="10" s="1"/>
  <c r="L3" i="10"/>
  <c r="L3" i="9"/>
  <c r="L4" i="8"/>
  <c r="S8" i="6"/>
  <c r="S4" i="21" s="1"/>
  <c r="S7" i="21" s="1"/>
  <c r="S18" i="2"/>
  <c r="M45" i="2"/>
  <c r="M47" i="2"/>
  <c r="R1" i="6"/>
  <c r="Q30" i="6"/>
  <c r="Q32" i="6" s="1"/>
  <c r="Q36" i="6" s="1"/>
  <c r="Q13" i="6" s="1"/>
  <c r="Q40" i="6"/>
  <c r="Q42" i="6" s="1"/>
  <c r="Q46" i="6" s="1"/>
  <c r="Q14" i="6" s="1"/>
  <c r="Q20" i="6"/>
  <c r="I15" i="10"/>
  <c r="I17" i="10" s="1"/>
  <c r="I4" i="23" s="1"/>
  <c r="I7" i="23" s="1"/>
  <c r="I6" i="25" s="1"/>
  <c r="L49" i="2"/>
  <c r="P11" i="7"/>
  <c r="P22" i="6"/>
  <c r="P26" i="6" s="1"/>
  <c r="P12" i="6" s="1"/>
  <c r="F6" i="10"/>
  <c r="F78" i="2"/>
  <c r="AO77" i="2"/>
  <c r="AA19" i="2"/>
  <c r="T21" i="2"/>
  <c r="AU21" i="2" s="1"/>
  <c r="P6" i="7"/>
  <c r="P27" i="2"/>
  <c r="N29" i="2"/>
  <c r="AQ26" i="2"/>
  <c r="AR26" i="2" s="1"/>
  <c r="I73" i="2"/>
  <c r="M46" i="2"/>
  <c r="M65" i="2"/>
  <c r="K65" i="2"/>
  <c r="AP65" i="2" s="1"/>
  <c r="AO53" i="2"/>
  <c r="AO54" i="2"/>
  <c r="M48" i="2"/>
  <c r="O5" i="7"/>
  <c r="O8" i="7" s="1"/>
  <c r="O9" i="7" s="1"/>
  <c r="P3" i="7" s="1"/>
  <c r="O15" i="6"/>
  <c r="O3" i="8" s="1"/>
  <c r="O26" i="2"/>
  <c r="P7" i="7"/>
  <c r="P28" i="2"/>
  <c r="E9" i="24" l="1"/>
  <c r="C89" i="2"/>
  <c r="C4" i="28" s="1"/>
  <c r="C12" i="28" s="1"/>
  <c r="D12" i="28" s="1"/>
  <c r="E12" i="28" s="1"/>
  <c r="AT21" i="14"/>
  <c r="D7" i="17"/>
  <c r="D14" i="17" s="1"/>
  <c r="D10" i="14" s="1"/>
  <c r="D12" i="17"/>
  <c r="G10" i="17"/>
  <c r="H86" i="2"/>
  <c r="H87" i="2" s="1"/>
  <c r="H89" i="2" s="1"/>
  <c r="H4" i="28" s="1"/>
  <c r="H26" i="10"/>
  <c r="M7" i="25"/>
  <c r="M22" i="13" s="1"/>
  <c r="H24" i="13"/>
  <c r="H28" i="13" s="1"/>
  <c r="H36" i="13" s="1"/>
  <c r="H13" i="25"/>
  <c r="F25" i="10"/>
  <c r="F9" i="25" s="1"/>
  <c r="G24" i="13"/>
  <c r="G28" i="13" s="1"/>
  <c r="G36" i="13" s="1"/>
  <c r="G13" i="25"/>
  <c r="S1" i="14"/>
  <c r="R21" i="14"/>
  <c r="R16" i="25"/>
  <c r="Q19" i="25"/>
  <c r="Q31" i="13"/>
  <c r="Q34" i="13" s="1"/>
  <c r="J4" i="17"/>
  <c r="L21" i="9"/>
  <c r="L69" i="2" s="1"/>
  <c r="L24" i="9"/>
  <c r="L72" i="2" s="1"/>
  <c r="L11" i="9"/>
  <c r="L19" i="9"/>
  <c r="L67" i="2" s="1"/>
  <c r="L12" i="9"/>
  <c r="L60" i="2" s="1"/>
  <c r="L20" i="9"/>
  <c r="L68" i="2" s="1"/>
  <c r="L9" i="9"/>
  <c r="L10" i="9"/>
  <c r="L22" i="9"/>
  <c r="L70" i="2" s="1"/>
  <c r="L18" i="9"/>
  <c r="L23" i="9"/>
  <c r="L71" i="2" s="1"/>
  <c r="M25" i="9"/>
  <c r="K13" i="9"/>
  <c r="K7" i="25"/>
  <c r="K22" i="13" s="1"/>
  <c r="K25" i="9"/>
  <c r="E11" i="24"/>
  <c r="M13" i="9"/>
  <c r="R9" i="17"/>
  <c r="M13" i="8"/>
  <c r="M24" i="8" s="1"/>
  <c r="M3" i="23" s="1"/>
  <c r="O18" i="8"/>
  <c r="O21" i="8"/>
  <c r="O16" i="8"/>
  <c r="O19" i="8"/>
  <c r="O17" i="8"/>
  <c r="O20" i="8"/>
  <c r="K13" i="8"/>
  <c r="K24" i="8" s="1"/>
  <c r="K3" i="23" s="1"/>
  <c r="L7" i="8"/>
  <c r="L10" i="8"/>
  <c r="L8" i="8"/>
  <c r="L11" i="8"/>
  <c r="L12" i="8"/>
  <c r="L9" i="8"/>
  <c r="R81" i="2"/>
  <c r="R8" i="14" s="1"/>
  <c r="R23" i="10"/>
  <c r="S9" i="10"/>
  <c r="S20" i="10" s="1"/>
  <c r="R11" i="13"/>
  <c r="R16" i="13" s="1"/>
  <c r="Q84" i="2"/>
  <c r="AT84" i="2" s="1"/>
  <c r="AT81" i="2"/>
  <c r="AE7" i="6"/>
  <c r="R10" i="21"/>
  <c r="S4" i="13"/>
  <c r="S3" i="17" s="1"/>
  <c r="S9" i="21"/>
  <c r="S10" i="21" s="1"/>
  <c r="AT10" i="21"/>
  <c r="AE5" i="6"/>
  <c r="AE4" i="6"/>
  <c r="AE6" i="6"/>
  <c r="AT7" i="21"/>
  <c r="M58" i="2"/>
  <c r="M57" i="2"/>
  <c r="S1" i="6"/>
  <c r="R30" i="6"/>
  <c r="R32" i="6" s="1"/>
  <c r="R36" i="6" s="1"/>
  <c r="R13" i="6" s="1"/>
  <c r="R40" i="6"/>
  <c r="R42" i="6" s="1"/>
  <c r="R46" i="6" s="1"/>
  <c r="R14" i="6" s="1"/>
  <c r="R20" i="6"/>
  <c r="M36" i="2"/>
  <c r="M49" i="2"/>
  <c r="N48" i="2"/>
  <c r="AQ48" i="2" s="1"/>
  <c r="AR48" i="2" s="1"/>
  <c r="K16" i="10"/>
  <c r="K66" i="2"/>
  <c r="M14" i="10"/>
  <c r="M59" i="2"/>
  <c r="AC20" i="2"/>
  <c r="AZ20" i="2" s="1"/>
  <c r="M38" i="2"/>
  <c r="N22" i="8"/>
  <c r="N43" i="2"/>
  <c r="C90" i="2"/>
  <c r="AN89" i="2"/>
  <c r="R23" i="2"/>
  <c r="S22" i="2"/>
  <c r="S9" i="6"/>
  <c r="S8" i="25" s="1"/>
  <c r="S23" i="13" s="1"/>
  <c r="N47" i="2"/>
  <c r="AQ47" i="2" s="1"/>
  <c r="AR47" i="2" s="1"/>
  <c r="K58" i="2"/>
  <c r="AP58" i="2" s="1"/>
  <c r="K57" i="2"/>
  <c r="N31" i="2"/>
  <c r="N3" i="25" s="1"/>
  <c r="AQ29" i="2"/>
  <c r="AR29" i="2" s="1"/>
  <c r="AB19" i="2"/>
  <c r="P15" i="6"/>
  <c r="P3" i="8" s="1"/>
  <c r="P5" i="7"/>
  <c r="P8" i="7" s="1"/>
  <c r="P9" i="7" s="1"/>
  <c r="Q3" i="7" s="1"/>
  <c r="P26" i="2"/>
  <c r="P29" i="2" s="1"/>
  <c r="P31" i="2" s="1"/>
  <c r="P3" i="25" s="1"/>
  <c r="T8" i="6"/>
  <c r="T18" i="2"/>
  <c r="AU18" i="2" s="1"/>
  <c r="K39" i="2"/>
  <c r="AP39" i="2" s="1"/>
  <c r="M35" i="2"/>
  <c r="U21" i="2"/>
  <c r="K35" i="2"/>
  <c r="AP35" i="2" s="1"/>
  <c r="K14" i="10"/>
  <c r="K59" i="2"/>
  <c r="AP59" i="2" s="1"/>
  <c r="Q11" i="7"/>
  <c r="Q22" i="6"/>
  <c r="Q26" i="6" s="1"/>
  <c r="Q12" i="6" s="1"/>
  <c r="J6" i="10"/>
  <c r="J78" i="2"/>
  <c r="K34" i="2"/>
  <c r="M37" i="2"/>
  <c r="AO78" i="2"/>
  <c r="N45" i="2"/>
  <c r="AQ45" i="2" s="1"/>
  <c r="AR45" i="2" s="1"/>
  <c r="M16" i="10"/>
  <c r="M66" i="2"/>
  <c r="M73" i="2" s="1"/>
  <c r="Q7" i="7"/>
  <c r="Q28" i="2"/>
  <c r="AT28" i="2" s="1"/>
  <c r="K36" i="2"/>
  <c r="AP36" i="2" s="1"/>
  <c r="M39" i="2"/>
  <c r="I75" i="2"/>
  <c r="N44" i="2"/>
  <c r="AQ44" i="2" s="1"/>
  <c r="AR44" i="2" s="1"/>
  <c r="L65" i="2"/>
  <c r="I51" i="2"/>
  <c r="I4" i="24" s="1"/>
  <c r="I10" i="24" s="1"/>
  <c r="O29" i="2"/>
  <c r="K37" i="2"/>
  <c r="AP37" i="2" s="1"/>
  <c r="Q6" i="7"/>
  <c r="Q27" i="2"/>
  <c r="AT27" i="2" s="1"/>
  <c r="K38" i="2"/>
  <c r="AP38" i="2" s="1"/>
  <c r="M34" i="2"/>
  <c r="N46" i="2"/>
  <c r="AQ46" i="2" s="1"/>
  <c r="AR46" i="2" s="1"/>
  <c r="C6" i="14" l="1"/>
  <c r="C12" i="14" s="1"/>
  <c r="H6" i="14"/>
  <c r="E12" i="24"/>
  <c r="F6" i="24" s="1"/>
  <c r="F8" i="24" s="1"/>
  <c r="R26" i="14"/>
  <c r="H90" i="2"/>
  <c r="D12" i="14"/>
  <c r="F13" i="25"/>
  <c r="F24" i="13"/>
  <c r="F28" i="13" s="1"/>
  <c r="F36" i="13" s="1"/>
  <c r="J25" i="10"/>
  <c r="J9" i="25" s="1"/>
  <c r="F86" i="2"/>
  <c r="AO86" i="2" s="1"/>
  <c r="F26" i="10"/>
  <c r="T1" i="14"/>
  <c r="S21" i="14"/>
  <c r="S26" i="14" s="1"/>
  <c r="C14" i="28"/>
  <c r="C43" i="13"/>
  <c r="C45" i="13" s="1"/>
  <c r="C47" i="13" s="1"/>
  <c r="C3" i="13" s="1"/>
  <c r="C28" i="14" s="1"/>
  <c r="S16" i="25"/>
  <c r="R31" i="13"/>
  <c r="R34" i="13" s="1"/>
  <c r="R19" i="25"/>
  <c r="L7" i="25"/>
  <c r="L22" i="13" s="1"/>
  <c r="L13" i="9"/>
  <c r="L25" i="9"/>
  <c r="R84" i="2"/>
  <c r="S9" i="17"/>
  <c r="P20" i="8"/>
  <c r="P18" i="8"/>
  <c r="P21" i="8"/>
  <c r="P16" i="8"/>
  <c r="P19" i="8"/>
  <c r="P17" i="8"/>
  <c r="L13" i="8"/>
  <c r="L24" i="8" s="1"/>
  <c r="L3" i="23" s="1"/>
  <c r="S23" i="10"/>
  <c r="S81" i="2"/>
  <c r="S8" i="14" s="1"/>
  <c r="T9" i="10"/>
  <c r="T20" i="10" s="1"/>
  <c r="S11" i="13"/>
  <c r="S16" i="13" s="1"/>
  <c r="AF7" i="6"/>
  <c r="T4" i="21"/>
  <c r="T7" i="21" s="1"/>
  <c r="I9" i="23"/>
  <c r="I10" i="23" s="1"/>
  <c r="I21" i="13"/>
  <c r="J9" i="23"/>
  <c r="J10" i="23" s="1"/>
  <c r="AP3" i="23"/>
  <c r="AF4" i="6"/>
  <c r="AF5" i="6"/>
  <c r="AF6" i="6"/>
  <c r="S23" i="2"/>
  <c r="M15" i="10"/>
  <c r="M17" i="10" s="1"/>
  <c r="M4" i="23" s="1"/>
  <c r="M7" i="23" s="1"/>
  <c r="M6" i="25" s="1"/>
  <c r="O22" i="8"/>
  <c r="O43" i="2"/>
  <c r="K61" i="2"/>
  <c r="AP57" i="2"/>
  <c r="L39" i="2"/>
  <c r="K73" i="2"/>
  <c r="AP73" i="2" s="1"/>
  <c r="AP66" i="2"/>
  <c r="O31" i="2"/>
  <c r="O3" i="25" s="1"/>
  <c r="O45" i="2"/>
  <c r="L34" i="2"/>
  <c r="R11" i="7"/>
  <c r="R22" i="6"/>
  <c r="R26" i="6" s="1"/>
  <c r="R12" i="6" s="1"/>
  <c r="AN90" i="2"/>
  <c r="L38" i="2"/>
  <c r="I54" i="2"/>
  <c r="I53" i="2"/>
  <c r="I4" i="10" s="1"/>
  <c r="I77" i="2"/>
  <c r="L16" i="10"/>
  <c r="L66" i="2"/>
  <c r="K40" i="2"/>
  <c r="AP34" i="2"/>
  <c r="V21" i="2"/>
  <c r="T22" i="2"/>
  <c r="T9" i="6"/>
  <c r="T8" i="25" s="1"/>
  <c r="T23" i="13" s="1"/>
  <c r="AC19" i="2"/>
  <c r="AZ19" i="2" s="1"/>
  <c r="R6" i="7"/>
  <c r="R27" i="2"/>
  <c r="O47" i="2"/>
  <c r="K15" i="10"/>
  <c r="M40" i="2"/>
  <c r="M51" i="2" s="1"/>
  <c r="M4" i="24" s="1"/>
  <c r="M10" i="24" s="1"/>
  <c r="O46" i="2"/>
  <c r="U8" i="6"/>
  <c r="U18" i="2"/>
  <c r="N49" i="2"/>
  <c r="AQ49" i="2" s="1"/>
  <c r="AR49" i="2" s="1"/>
  <c r="AQ43" i="2"/>
  <c r="AR43" i="2" s="1"/>
  <c r="AD20" i="2"/>
  <c r="S30" i="6"/>
  <c r="S32" i="6" s="1"/>
  <c r="S36" i="6" s="1"/>
  <c r="S13" i="6" s="1"/>
  <c r="T1" i="6"/>
  <c r="S40" i="6"/>
  <c r="S42" i="6" s="1"/>
  <c r="S46" i="6" s="1"/>
  <c r="S14" i="6" s="1"/>
  <c r="S20" i="6"/>
  <c r="R7" i="7"/>
  <c r="R28" i="2"/>
  <c r="L58" i="2"/>
  <c r="L57" i="2"/>
  <c r="O48" i="2"/>
  <c r="P3" i="10"/>
  <c r="P3" i="9"/>
  <c r="P4" i="8"/>
  <c r="N3" i="10"/>
  <c r="N4" i="8"/>
  <c r="N3" i="9"/>
  <c r="AQ31" i="2"/>
  <c r="L35" i="2"/>
  <c r="Q15" i="6"/>
  <c r="Q3" i="8" s="1"/>
  <c r="Q5" i="7"/>
  <c r="Q8" i="7" s="1"/>
  <c r="Q9" i="7" s="1"/>
  <c r="R3" i="7" s="1"/>
  <c r="Q26" i="2"/>
  <c r="L36" i="2"/>
  <c r="L14" i="10"/>
  <c r="L59" i="2"/>
  <c r="O44" i="2"/>
  <c r="L37" i="2"/>
  <c r="M61" i="2"/>
  <c r="M75" i="2" s="1"/>
  <c r="AN6" i="14" l="1"/>
  <c r="E5" i="13"/>
  <c r="E6" i="17" s="1"/>
  <c r="E7" i="17"/>
  <c r="E14" i="17" s="1"/>
  <c r="E10" i="14" s="1"/>
  <c r="E12" i="17"/>
  <c r="D3" i="14"/>
  <c r="C29" i="14"/>
  <c r="J86" i="2"/>
  <c r="J87" i="2" s="1"/>
  <c r="J89" i="2" s="1"/>
  <c r="J6" i="14" s="1"/>
  <c r="J26" i="10"/>
  <c r="C8" i="13"/>
  <c r="C18" i="13" s="1"/>
  <c r="F87" i="2"/>
  <c r="AO87" i="2" s="1"/>
  <c r="J24" i="13"/>
  <c r="J28" i="13" s="1"/>
  <c r="J36" i="13" s="1"/>
  <c r="J13" i="25"/>
  <c r="U1" i="14"/>
  <c r="T21" i="14"/>
  <c r="T26" i="14" s="1"/>
  <c r="AU26" i="14" s="1"/>
  <c r="D43" i="13"/>
  <c r="D45" i="13" s="1"/>
  <c r="D47" i="13" s="1"/>
  <c r="D3" i="13" s="1"/>
  <c r="D28" i="14" s="1"/>
  <c r="E3" i="14" s="1"/>
  <c r="D14" i="28"/>
  <c r="I4" i="17"/>
  <c r="I10" i="17" s="1"/>
  <c r="T16" i="25"/>
  <c r="S31" i="13"/>
  <c r="S34" i="13" s="1"/>
  <c r="S19" i="25"/>
  <c r="P12" i="9"/>
  <c r="P60" i="2" s="1"/>
  <c r="P18" i="9"/>
  <c r="P20" i="9"/>
  <c r="P68" i="2" s="1"/>
  <c r="P23" i="9"/>
  <c r="P71" i="2" s="1"/>
  <c r="P10" i="9"/>
  <c r="P21" i="9"/>
  <c r="P69" i="2" s="1"/>
  <c r="P19" i="9"/>
  <c r="P67" i="2" s="1"/>
  <c r="P9" i="9"/>
  <c r="P11" i="9"/>
  <c r="P22" i="9"/>
  <c r="P70" i="2" s="1"/>
  <c r="P24" i="9"/>
  <c r="P72" i="2" s="1"/>
  <c r="F9" i="24"/>
  <c r="F11" i="24"/>
  <c r="N23" i="9"/>
  <c r="N71" i="2" s="1"/>
  <c r="AQ71" i="2" s="1"/>
  <c r="AR71" i="2" s="1"/>
  <c r="N10" i="9"/>
  <c r="N18" i="9"/>
  <c r="N21" i="9"/>
  <c r="N69" i="2" s="1"/>
  <c r="AQ69" i="2" s="1"/>
  <c r="AR69" i="2" s="1"/>
  <c r="N19" i="9"/>
  <c r="N67" i="2" s="1"/>
  <c r="AQ67" i="2" s="1"/>
  <c r="AR67" i="2" s="1"/>
  <c r="N24" i="9"/>
  <c r="N72" i="2" s="1"/>
  <c r="AQ72" i="2" s="1"/>
  <c r="AR72" i="2" s="1"/>
  <c r="N11" i="9"/>
  <c r="N9" i="9"/>
  <c r="N22" i="9"/>
  <c r="N70" i="2" s="1"/>
  <c r="AQ70" i="2" s="1"/>
  <c r="AR70" i="2" s="1"/>
  <c r="N20" i="9"/>
  <c r="N68" i="2" s="1"/>
  <c r="AQ68" i="2" s="1"/>
  <c r="AR68" i="2" s="1"/>
  <c r="N12" i="9"/>
  <c r="N60" i="2" s="1"/>
  <c r="AQ60" i="2" s="1"/>
  <c r="AR60" i="2" s="1"/>
  <c r="Q17" i="8"/>
  <c r="Q20" i="8"/>
  <c r="Q18" i="8"/>
  <c r="Q21" i="8"/>
  <c r="Q16" i="8"/>
  <c r="Q19" i="8"/>
  <c r="N9" i="8"/>
  <c r="N12" i="8"/>
  <c r="N7" i="8"/>
  <c r="N10" i="8"/>
  <c r="N8" i="8"/>
  <c r="N11" i="8"/>
  <c r="P11" i="8"/>
  <c r="P9" i="8"/>
  <c r="P12" i="8"/>
  <c r="P7" i="8"/>
  <c r="P10" i="8"/>
  <c r="P8" i="8"/>
  <c r="S84" i="2"/>
  <c r="T81" i="2"/>
  <c r="T8" i="14" s="1"/>
  <c r="AU8" i="14" s="1"/>
  <c r="T23" i="10"/>
  <c r="U9" i="10"/>
  <c r="U20" i="10" s="1"/>
  <c r="T11" i="13"/>
  <c r="T16" i="13" s="1"/>
  <c r="M21" i="13"/>
  <c r="AG7" i="6"/>
  <c r="U4" i="21"/>
  <c r="U7" i="21" s="1"/>
  <c r="AG6" i="6"/>
  <c r="AG5" i="6"/>
  <c r="AG4" i="6"/>
  <c r="T4" i="13"/>
  <c r="T3" i="17" s="1"/>
  <c r="T9" i="21"/>
  <c r="T23" i="2"/>
  <c r="AU23" i="2" s="1"/>
  <c r="L15" i="10"/>
  <c r="L17" i="10" s="1"/>
  <c r="L4" i="23" s="1"/>
  <c r="L7" i="23" s="1"/>
  <c r="L6" i="25" s="1"/>
  <c r="R15" i="6"/>
  <c r="R3" i="8" s="1"/>
  <c r="R5" i="7"/>
  <c r="R8" i="7" s="1"/>
  <c r="R9" i="7" s="1"/>
  <c r="S3" i="7" s="1"/>
  <c r="R26" i="2"/>
  <c r="O3" i="10"/>
  <c r="O3" i="9"/>
  <c r="O4" i="8"/>
  <c r="V8" i="6"/>
  <c r="V18" i="2"/>
  <c r="L61" i="2"/>
  <c r="K51" i="2"/>
  <c r="K4" i="24" s="1"/>
  <c r="K10" i="24" s="1"/>
  <c r="AP40" i="2"/>
  <c r="P45" i="2"/>
  <c r="S11" i="7"/>
  <c r="S22" i="6"/>
  <c r="S26" i="6" s="1"/>
  <c r="S12" i="6" s="1"/>
  <c r="L40" i="2"/>
  <c r="P22" i="8"/>
  <c r="P43" i="2"/>
  <c r="AE20" i="2"/>
  <c r="K75" i="2"/>
  <c r="AP75" i="2" s="1"/>
  <c r="AP61" i="2"/>
  <c r="N65" i="2"/>
  <c r="AQ65" i="2" s="1"/>
  <c r="AR65" i="2" s="1"/>
  <c r="L73" i="2"/>
  <c r="P47" i="2"/>
  <c r="S7" i="7"/>
  <c r="S28" i="2"/>
  <c r="M54" i="2"/>
  <c r="M77" i="2"/>
  <c r="M53" i="2"/>
  <c r="M4" i="10" s="1"/>
  <c r="AD19" i="2"/>
  <c r="P44" i="2"/>
  <c r="O49" i="2"/>
  <c r="P65" i="2"/>
  <c r="U22" i="2"/>
  <c r="U9" i="6"/>
  <c r="U8" i="25" s="1"/>
  <c r="U23" i="13" s="1"/>
  <c r="Q29" i="2"/>
  <c r="AT26" i="2"/>
  <c r="T40" i="6"/>
  <c r="T42" i="6" s="1"/>
  <c r="T46" i="6" s="1"/>
  <c r="T14" i="6" s="1"/>
  <c r="T30" i="6"/>
  <c r="T32" i="6" s="1"/>
  <c r="T36" i="6" s="1"/>
  <c r="T13" i="6" s="1"/>
  <c r="T20" i="6"/>
  <c r="U1" i="6"/>
  <c r="K17" i="10"/>
  <c r="K4" i="23" s="1"/>
  <c r="K7" i="23" s="1"/>
  <c r="K6" i="25" s="1"/>
  <c r="I6" i="10"/>
  <c r="I78" i="2"/>
  <c r="P46" i="2"/>
  <c r="W21" i="2"/>
  <c r="AV21" i="2" s="1"/>
  <c r="AR31" i="2"/>
  <c r="S6" i="7"/>
  <c r="S27" i="2"/>
  <c r="AU22" i="2"/>
  <c r="P48" i="2"/>
  <c r="AU21" i="14" l="1"/>
  <c r="E12" i="14"/>
  <c r="AN12" i="14" s="1"/>
  <c r="AN10" i="14"/>
  <c r="J4" i="28"/>
  <c r="J90" i="2"/>
  <c r="J10" i="17"/>
  <c r="F89" i="2"/>
  <c r="F4" i="28" s="1"/>
  <c r="F12" i="28" s="1"/>
  <c r="G12" i="28" s="1"/>
  <c r="H12" i="28" s="1"/>
  <c r="I25" i="10"/>
  <c r="I9" i="25" s="1"/>
  <c r="I24" i="13" s="1"/>
  <c r="I28" i="13" s="1"/>
  <c r="I36" i="13" s="1"/>
  <c r="D29" i="14"/>
  <c r="D8" i="13"/>
  <c r="D18" i="13" s="1"/>
  <c r="V1" i="14"/>
  <c r="U21" i="14"/>
  <c r="E14" i="28"/>
  <c r="E43" i="13"/>
  <c r="E45" i="13" s="1"/>
  <c r="E47" i="13" s="1"/>
  <c r="E3" i="13" s="1"/>
  <c r="E28" i="14" s="1"/>
  <c r="N25" i="9"/>
  <c r="P13" i="9"/>
  <c r="U16" i="25"/>
  <c r="T31" i="13"/>
  <c r="T34" i="13" s="1"/>
  <c r="T19" i="25"/>
  <c r="M4" i="17"/>
  <c r="N7" i="25"/>
  <c r="N22" i="13" s="1"/>
  <c r="O20" i="9"/>
  <c r="O68" i="2" s="1"/>
  <c r="O23" i="9"/>
  <c r="O71" i="2" s="1"/>
  <c r="O10" i="9"/>
  <c r="O21" i="9"/>
  <c r="O69" i="2" s="1"/>
  <c r="O18" i="9"/>
  <c r="O24" i="9"/>
  <c r="O72" i="2" s="1"/>
  <c r="O11" i="9"/>
  <c r="O19" i="9"/>
  <c r="O67" i="2" s="1"/>
  <c r="O22" i="9"/>
  <c r="O70" i="2" s="1"/>
  <c r="O12" i="9"/>
  <c r="O60" i="2" s="1"/>
  <c r="O9" i="9"/>
  <c r="N13" i="9"/>
  <c r="P7" i="25"/>
  <c r="P22" i="13" s="1"/>
  <c r="F12" i="24"/>
  <c r="P25" i="9"/>
  <c r="AP4" i="24"/>
  <c r="T84" i="2"/>
  <c r="AU84" i="2" s="1"/>
  <c r="T9" i="17"/>
  <c r="R17" i="8"/>
  <c r="R20" i="8"/>
  <c r="R18" i="8"/>
  <c r="R21" i="8"/>
  <c r="R16" i="8"/>
  <c r="R19" i="8"/>
  <c r="P13" i="8"/>
  <c r="P24" i="8" s="1"/>
  <c r="P3" i="23" s="1"/>
  <c r="O9" i="8"/>
  <c r="O12" i="8"/>
  <c r="O7" i="8"/>
  <c r="O10" i="8"/>
  <c r="O11" i="8"/>
  <c r="O8" i="8"/>
  <c r="N13" i="8"/>
  <c r="N24" i="8" s="1"/>
  <c r="N3" i="23" s="1"/>
  <c r="AH7" i="6"/>
  <c r="V9" i="10"/>
  <c r="V20" i="10" s="1"/>
  <c r="U11" i="13"/>
  <c r="U16" i="13" s="1"/>
  <c r="AH6" i="6"/>
  <c r="U23" i="10"/>
  <c r="U81" i="2"/>
  <c r="U8" i="14" s="1"/>
  <c r="AU81" i="2"/>
  <c r="T10" i="21"/>
  <c r="AU9" i="21"/>
  <c r="AP4" i="23"/>
  <c r="AH4" i="6"/>
  <c r="V4" i="21"/>
  <c r="V7" i="21" s="1"/>
  <c r="U4" i="13"/>
  <c r="U3" i="17" s="1"/>
  <c r="U9" i="21"/>
  <c r="AH5" i="6"/>
  <c r="AU4" i="21"/>
  <c r="AU7" i="21"/>
  <c r="Q47" i="2"/>
  <c r="AT47" i="2" s="1"/>
  <c r="T7" i="7"/>
  <c r="T28" i="2"/>
  <c r="AU28" i="2" s="1"/>
  <c r="N35" i="2"/>
  <c r="AQ35" i="2" s="1"/>
  <c r="AR35" i="2" s="1"/>
  <c r="P34" i="2"/>
  <c r="Q22" i="8"/>
  <c r="Q43" i="2"/>
  <c r="AE19" i="2"/>
  <c r="L51" i="2"/>
  <c r="L4" i="24" s="1"/>
  <c r="L10" i="24" s="1"/>
  <c r="Q44" i="2"/>
  <c r="AT44" i="2" s="1"/>
  <c r="N16" i="10"/>
  <c r="N66" i="2"/>
  <c r="P58" i="2"/>
  <c r="P57" i="2"/>
  <c r="AF20" i="2"/>
  <c r="BA20" i="2" s="1"/>
  <c r="N36" i="2"/>
  <c r="AQ36" i="2" s="1"/>
  <c r="AR36" i="2" s="1"/>
  <c r="K53" i="2"/>
  <c r="K4" i="10" s="1"/>
  <c r="K54" i="2"/>
  <c r="K77" i="2"/>
  <c r="AP51" i="2"/>
  <c r="P39" i="2"/>
  <c r="Q48" i="2"/>
  <c r="AT48" i="2" s="1"/>
  <c r="P36" i="2"/>
  <c r="P38" i="2"/>
  <c r="Q46" i="2"/>
  <c r="AT46" i="2" s="1"/>
  <c r="N58" i="2"/>
  <c r="AQ58" i="2" s="1"/>
  <c r="AR58" i="2" s="1"/>
  <c r="N57" i="2"/>
  <c r="N38" i="2"/>
  <c r="AQ38" i="2" s="1"/>
  <c r="AR38" i="2" s="1"/>
  <c r="L75" i="2"/>
  <c r="W8" i="6"/>
  <c r="W18" i="2"/>
  <c r="AV18" i="2" s="1"/>
  <c r="P35" i="2"/>
  <c r="O65" i="2"/>
  <c r="P16" i="10"/>
  <c r="P66" i="2"/>
  <c r="P73" i="2" s="1"/>
  <c r="N37" i="2"/>
  <c r="AQ37" i="2" s="1"/>
  <c r="AR37" i="2" s="1"/>
  <c r="N34" i="2"/>
  <c r="X21" i="2"/>
  <c r="U40" i="6"/>
  <c r="U42" i="6" s="1"/>
  <c r="U46" i="6" s="1"/>
  <c r="U14" i="6" s="1"/>
  <c r="U30" i="6"/>
  <c r="U32" i="6" s="1"/>
  <c r="U36" i="6" s="1"/>
  <c r="U13" i="6" s="1"/>
  <c r="U20" i="6"/>
  <c r="V1" i="6"/>
  <c r="Q31" i="2"/>
  <c r="Q3" i="25" s="1"/>
  <c r="AT29" i="2"/>
  <c r="U23" i="2"/>
  <c r="S15" i="6"/>
  <c r="S3" i="8" s="1"/>
  <c r="S5" i="7"/>
  <c r="S8" i="7" s="1"/>
  <c r="S9" i="7" s="1"/>
  <c r="T3" i="7" s="1"/>
  <c r="S26" i="2"/>
  <c r="S29" i="2" s="1"/>
  <c r="S31" i="2" s="1"/>
  <c r="S3" i="25" s="1"/>
  <c r="N39" i="2"/>
  <c r="AQ39" i="2" s="1"/>
  <c r="AR39" i="2" s="1"/>
  <c r="V9" i="6"/>
  <c r="V8" i="25" s="1"/>
  <c r="V23" i="13" s="1"/>
  <c r="V22" i="2"/>
  <c r="P37" i="2"/>
  <c r="T6" i="7"/>
  <c r="T27" i="2"/>
  <c r="AU27" i="2" s="1"/>
  <c r="M6" i="10"/>
  <c r="M78" i="2"/>
  <c r="T11" i="7"/>
  <c r="T22" i="6"/>
  <c r="T26" i="6" s="1"/>
  <c r="T12" i="6" s="1"/>
  <c r="P14" i="10"/>
  <c r="P59" i="2"/>
  <c r="N14" i="10"/>
  <c r="N59" i="2"/>
  <c r="AQ59" i="2" s="1"/>
  <c r="AR59" i="2" s="1"/>
  <c r="P49" i="2"/>
  <c r="Q45" i="2"/>
  <c r="AT45" i="2" s="1"/>
  <c r="R29" i="2"/>
  <c r="U26" i="14" l="1"/>
  <c r="F3" i="14"/>
  <c r="AO3" i="14" s="1"/>
  <c r="AN28" i="14"/>
  <c r="F90" i="2"/>
  <c r="I86" i="2"/>
  <c r="I87" i="2" s="1"/>
  <c r="I26" i="10"/>
  <c r="AO89" i="2"/>
  <c r="AO90" i="2" s="1"/>
  <c r="F6" i="14"/>
  <c r="AO6" i="14" s="1"/>
  <c r="M25" i="10"/>
  <c r="M9" i="25" s="1"/>
  <c r="I13" i="25"/>
  <c r="E29" i="14"/>
  <c r="E8" i="13"/>
  <c r="E18" i="13" s="1"/>
  <c r="W1" i="14"/>
  <c r="V21" i="14"/>
  <c r="V26" i="14" s="1"/>
  <c r="F14" i="28"/>
  <c r="F43" i="13"/>
  <c r="F45" i="13" s="1"/>
  <c r="F47" i="13" s="1"/>
  <c r="V16" i="25"/>
  <c r="U19" i="25"/>
  <c r="U31" i="13"/>
  <c r="U34" i="13" s="1"/>
  <c r="O25" i="9"/>
  <c r="O7" i="25"/>
  <c r="O22" i="13" s="1"/>
  <c r="O13" i="9"/>
  <c r="G6" i="24"/>
  <c r="G8" i="24" s="1"/>
  <c r="F5" i="13"/>
  <c r="F6" i="17" s="1"/>
  <c r="U9" i="17"/>
  <c r="U84" i="2"/>
  <c r="S19" i="8"/>
  <c r="S17" i="8"/>
  <c r="S20" i="8"/>
  <c r="S18" i="8"/>
  <c r="S21" i="8"/>
  <c r="S16" i="8"/>
  <c r="O13" i="8"/>
  <c r="O24" i="8" s="1"/>
  <c r="O3" i="23" s="1"/>
  <c r="V23" i="10"/>
  <c r="V81" i="2"/>
  <c r="V8" i="14" s="1"/>
  <c r="W9" i="10"/>
  <c r="W20" i="10" s="1"/>
  <c r="V11" i="13"/>
  <c r="V16" i="13" s="1"/>
  <c r="AI4" i="6"/>
  <c r="W4" i="21"/>
  <c r="W7" i="21" s="1"/>
  <c r="V4" i="13"/>
  <c r="V3" i="17" s="1"/>
  <c r="V9" i="21"/>
  <c r="V10" i="21" s="1"/>
  <c r="K9" i="23"/>
  <c r="K10" i="23" s="1"/>
  <c r="K21" i="13"/>
  <c r="AP7" i="23"/>
  <c r="AP9" i="23" s="1"/>
  <c r="AP10" i="23" s="1"/>
  <c r="AU10" i="21"/>
  <c r="U10" i="21"/>
  <c r="L21" i="13"/>
  <c r="L9" i="23"/>
  <c r="L10" i="23" s="1"/>
  <c r="M9" i="23"/>
  <c r="M10" i="23" s="1"/>
  <c r="AQ3" i="23"/>
  <c r="AI6" i="6"/>
  <c r="AI7" i="6"/>
  <c r="AI5" i="6"/>
  <c r="V23" i="2"/>
  <c r="N15" i="10"/>
  <c r="N17" i="10" s="1"/>
  <c r="N4" i="23" s="1"/>
  <c r="AQ4" i="23" s="1"/>
  <c r="P15" i="10"/>
  <c r="P17" i="10" s="1"/>
  <c r="P4" i="23" s="1"/>
  <c r="P7" i="23" s="1"/>
  <c r="P6" i="25" s="1"/>
  <c r="U6" i="7"/>
  <c r="U27" i="2"/>
  <c r="X8" i="6"/>
  <c r="X4" i="21" s="1"/>
  <c r="X7" i="21" s="1"/>
  <c r="X18" i="2"/>
  <c r="T15" i="6"/>
  <c r="T3" i="8" s="1"/>
  <c r="T5" i="7"/>
  <c r="T8" i="7" s="1"/>
  <c r="T9" i="7" s="1"/>
  <c r="U3" i="7" s="1"/>
  <c r="T26" i="2"/>
  <c r="U7" i="7"/>
  <c r="U28" i="2"/>
  <c r="R45" i="2"/>
  <c r="W22" i="2"/>
  <c r="W9" i="6"/>
  <c r="W8" i="25" s="1"/>
  <c r="W23" i="13" s="1"/>
  <c r="O34" i="2"/>
  <c r="R22" i="8"/>
  <c r="R43" i="2"/>
  <c r="R47" i="2"/>
  <c r="O38" i="2"/>
  <c r="Y21" i="2"/>
  <c r="R46" i="2"/>
  <c r="O58" i="2"/>
  <c r="O57" i="2"/>
  <c r="O39" i="2"/>
  <c r="K6" i="10"/>
  <c r="K78" i="2"/>
  <c r="AP77" i="2"/>
  <c r="AG20" i="2"/>
  <c r="N73" i="2"/>
  <c r="AQ73" i="2" s="1"/>
  <c r="AR73" i="2" s="1"/>
  <c r="AQ66" i="2"/>
  <c r="AR66" i="2" s="1"/>
  <c r="O16" i="10"/>
  <c r="O66" i="2"/>
  <c r="R31" i="2"/>
  <c r="R3" i="25" s="1"/>
  <c r="R44" i="2"/>
  <c r="L54" i="2"/>
  <c r="L77" i="2"/>
  <c r="L53" i="2"/>
  <c r="L4" i="10" s="1"/>
  <c r="Q49" i="2"/>
  <c r="AT49" i="2" s="1"/>
  <c r="AT43" i="2"/>
  <c r="S3" i="10"/>
  <c r="S3" i="9"/>
  <c r="S4" i="8"/>
  <c r="Q3" i="10"/>
  <c r="Q3" i="9"/>
  <c r="Q4" i="8"/>
  <c r="AT31" i="2"/>
  <c r="N40" i="2"/>
  <c r="AQ34" i="2"/>
  <c r="AR34" i="2" s="1"/>
  <c r="R48" i="2"/>
  <c r="O35" i="2"/>
  <c r="M26" i="10"/>
  <c r="AF19" i="2"/>
  <c r="BA19" i="2" s="1"/>
  <c r="V40" i="6"/>
  <c r="V42" i="6" s="1"/>
  <c r="V46" i="6" s="1"/>
  <c r="V14" i="6" s="1"/>
  <c r="V30" i="6"/>
  <c r="V32" i="6" s="1"/>
  <c r="V36" i="6" s="1"/>
  <c r="V13" i="6" s="1"/>
  <c r="V20" i="6"/>
  <c r="W1" i="6"/>
  <c r="N61" i="2"/>
  <c r="AQ57" i="2"/>
  <c r="AR57" i="2" s="1"/>
  <c r="O37" i="2"/>
  <c r="P61" i="2"/>
  <c r="P75" i="2" s="1"/>
  <c r="P40" i="2"/>
  <c r="P51" i="2" s="1"/>
  <c r="P4" i="24" s="1"/>
  <c r="P10" i="24" s="1"/>
  <c r="O36" i="2"/>
  <c r="AP54" i="2"/>
  <c r="AP53" i="2"/>
  <c r="U11" i="7"/>
  <c r="U22" i="6"/>
  <c r="U26" i="6" s="1"/>
  <c r="U12" i="6" s="1"/>
  <c r="O14" i="10"/>
  <c r="O59" i="2"/>
  <c r="F7" i="17" l="1"/>
  <c r="F14" i="17" s="1"/>
  <c r="F10" i="14" s="1"/>
  <c r="F12" i="14" s="1"/>
  <c r="F12" i="17"/>
  <c r="M86" i="2"/>
  <c r="M87" i="2" s="1"/>
  <c r="M89" i="2" s="1"/>
  <c r="M4" i="28" s="1"/>
  <c r="M24" i="13"/>
  <c r="M28" i="13" s="1"/>
  <c r="M36" i="13" s="1"/>
  <c r="M13" i="25"/>
  <c r="K25" i="10"/>
  <c r="K9" i="25" s="1"/>
  <c r="F3" i="13"/>
  <c r="F28" i="14" s="1"/>
  <c r="G3" i="14" s="1"/>
  <c r="X1" i="14"/>
  <c r="W21" i="14"/>
  <c r="G14" i="28"/>
  <c r="G43" i="13"/>
  <c r="G45" i="13" s="1"/>
  <c r="G47" i="13" s="1"/>
  <c r="L4" i="17"/>
  <c r="K4" i="17"/>
  <c r="W16" i="25"/>
  <c r="V19" i="25"/>
  <c r="V31" i="13"/>
  <c r="V34" i="13" s="1"/>
  <c r="Q22" i="9"/>
  <c r="Q70" i="2" s="1"/>
  <c r="AT70" i="2" s="1"/>
  <c r="Q9" i="9"/>
  <c r="Q12" i="9"/>
  <c r="Q60" i="2" s="1"/>
  <c r="AT60" i="2" s="1"/>
  <c r="Q20" i="9"/>
  <c r="Q68" i="2" s="1"/>
  <c r="AT68" i="2" s="1"/>
  <c r="Q18" i="9"/>
  <c r="Q21" i="9"/>
  <c r="Q69" i="2" s="1"/>
  <c r="AT69" i="2" s="1"/>
  <c r="Q23" i="9"/>
  <c r="Q71" i="2" s="1"/>
  <c r="AT71" i="2" s="1"/>
  <c r="Q10" i="9"/>
  <c r="Q24" i="9"/>
  <c r="Q72" i="2" s="1"/>
  <c r="AT72" i="2" s="1"/>
  <c r="Q11" i="9"/>
  <c r="Q19" i="9"/>
  <c r="Q67" i="2" s="1"/>
  <c r="AT67" i="2" s="1"/>
  <c r="S24" i="9"/>
  <c r="S72" i="2" s="1"/>
  <c r="S11" i="9"/>
  <c r="S19" i="9"/>
  <c r="S67" i="2" s="1"/>
  <c r="S22" i="9"/>
  <c r="S70" i="2" s="1"/>
  <c r="S9" i="9"/>
  <c r="S20" i="9"/>
  <c r="S68" i="2" s="1"/>
  <c r="S18" i="9"/>
  <c r="S21" i="9"/>
  <c r="S69" i="2" s="1"/>
  <c r="S23" i="9"/>
  <c r="S71" i="2" s="1"/>
  <c r="S10" i="9"/>
  <c r="S12" i="9"/>
  <c r="S60" i="2" s="1"/>
  <c r="G9" i="24"/>
  <c r="G11" i="24"/>
  <c r="N7" i="23"/>
  <c r="N6" i="25" s="1"/>
  <c r="V84" i="2"/>
  <c r="V9" i="17"/>
  <c r="T16" i="8"/>
  <c r="T19" i="8"/>
  <c r="T17" i="8"/>
  <c r="T20" i="8"/>
  <c r="T18" i="8"/>
  <c r="T21" i="8"/>
  <c r="S10" i="8"/>
  <c r="S7" i="8"/>
  <c r="S8" i="8"/>
  <c r="S11" i="8"/>
  <c r="S9" i="8"/>
  <c r="S12" i="8"/>
  <c r="Q8" i="8"/>
  <c r="Q11" i="8"/>
  <c r="Q9" i="8"/>
  <c r="Q12" i="8"/>
  <c r="Q7" i="8"/>
  <c r="Q10" i="8"/>
  <c r="X9" i="10"/>
  <c r="X20" i="10" s="1"/>
  <c r="W11" i="13"/>
  <c r="W16" i="13" s="1"/>
  <c r="W23" i="10"/>
  <c r="W81" i="2"/>
  <c r="W8" i="14" s="1"/>
  <c r="AV8" i="14" s="1"/>
  <c r="P21" i="13"/>
  <c r="X9" i="21"/>
  <c r="X4" i="13"/>
  <c r="X3" i="17" s="1"/>
  <c r="AJ6" i="6"/>
  <c r="AJ4" i="6"/>
  <c r="W9" i="21"/>
  <c r="W4" i="13"/>
  <c r="W3" i="17" s="1"/>
  <c r="AJ5" i="6"/>
  <c r="AJ7" i="6"/>
  <c r="W23" i="2"/>
  <c r="AV23" i="2" s="1"/>
  <c r="AV7" i="21"/>
  <c r="AV22" i="2"/>
  <c r="S46" i="2"/>
  <c r="V6" i="7"/>
  <c r="V27" i="2"/>
  <c r="L6" i="10"/>
  <c r="L78" i="2"/>
  <c r="R49" i="2"/>
  <c r="S48" i="2"/>
  <c r="S65" i="2"/>
  <c r="T29" i="2"/>
  <c r="AU26" i="2"/>
  <c r="Q65" i="2"/>
  <c r="AT65" i="2" s="1"/>
  <c r="AH20" i="2"/>
  <c r="S44" i="2"/>
  <c r="N75" i="2"/>
  <c r="AQ75" i="2" s="1"/>
  <c r="AR75" i="2" s="1"/>
  <c r="AQ61" i="2"/>
  <c r="AR61" i="2" s="1"/>
  <c r="O61" i="2"/>
  <c r="S22" i="8"/>
  <c r="S43" i="2"/>
  <c r="AP78" i="2"/>
  <c r="Z21" i="2"/>
  <c r="AW21" i="2" s="1"/>
  <c r="AX21" i="2" s="1"/>
  <c r="O40" i="2"/>
  <c r="V7" i="7"/>
  <c r="V28" i="2"/>
  <c r="O73" i="2"/>
  <c r="U5" i="7"/>
  <c r="U8" i="7" s="1"/>
  <c r="U9" i="7" s="1"/>
  <c r="V3" i="7" s="1"/>
  <c r="U15" i="6"/>
  <c r="U3" i="8" s="1"/>
  <c r="U26" i="2"/>
  <c r="S45" i="2"/>
  <c r="N51" i="2"/>
  <c r="N4" i="24" s="1"/>
  <c r="N10" i="24" s="1"/>
  <c r="AQ40" i="2"/>
  <c r="AR40" i="2" s="1"/>
  <c r="O15" i="10"/>
  <c r="O17" i="10" s="1"/>
  <c r="O4" i="23" s="1"/>
  <c r="O7" i="23" s="1"/>
  <c r="O6" i="25" s="1"/>
  <c r="Y8" i="6"/>
  <c r="Y18" i="2"/>
  <c r="V11" i="7"/>
  <c r="V22" i="6"/>
  <c r="V26" i="6" s="1"/>
  <c r="V12" i="6" s="1"/>
  <c r="R3" i="10"/>
  <c r="R3" i="9"/>
  <c r="R4" i="8"/>
  <c r="I89" i="2"/>
  <c r="AG19" i="2"/>
  <c r="P53" i="2"/>
  <c r="P4" i="10" s="1"/>
  <c r="P77" i="2"/>
  <c r="P54" i="2"/>
  <c r="S47" i="2"/>
  <c r="W40" i="6"/>
  <c r="W42" i="6" s="1"/>
  <c r="W46" i="6" s="1"/>
  <c r="W14" i="6" s="1"/>
  <c r="W30" i="6"/>
  <c r="W32" i="6" s="1"/>
  <c r="W36" i="6" s="1"/>
  <c r="W13" i="6" s="1"/>
  <c r="W20" i="6"/>
  <c r="X1" i="6"/>
  <c r="X22" i="2"/>
  <c r="X9" i="6"/>
  <c r="X8" i="25" s="1"/>
  <c r="X23" i="13" s="1"/>
  <c r="M90" i="2" l="1"/>
  <c r="K86" i="2"/>
  <c r="AP86" i="2" s="1"/>
  <c r="K26" i="10"/>
  <c r="M6" i="14"/>
  <c r="W26" i="14"/>
  <c r="AV26" i="14" s="1"/>
  <c r="AV21" i="14"/>
  <c r="F29" i="14"/>
  <c r="K13" i="25"/>
  <c r="K24" i="13"/>
  <c r="K28" i="13" s="1"/>
  <c r="K36" i="13" s="1"/>
  <c r="L25" i="10"/>
  <c r="L9" i="25" s="1"/>
  <c r="F8" i="13"/>
  <c r="F18" i="13" s="1"/>
  <c r="AV81" i="2"/>
  <c r="AQ7" i="23"/>
  <c r="AQ9" i="23" s="1"/>
  <c r="AQ10" i="23" s="1"/>
  <c r="M10" i="17"/>
  <c r="L10" i="17"/>
  <c r="Y1" i="14"/>
  <c r="X21" i="14"/>
  <c r="I6" i="14"/>
  <c r="I4" i="28"/>
  <c r="I12" i="28" s="1"/>
  <c r="J12" i="28" s="1"/>
  <c r="H14" i="28"/>
  <c r="H43" i="13"/>
  <c r="H45" i="13" s="1"/>
  <c r="H47" i="13" s="1"/>
  <c r="K10" i="17"/>
  <c r="X16" i="25"/>
  <c r="W31" i="13"/>
  <c r="W34" i="13" s="1"/>
  <c r="W19" i="25"/>
  <c r="P4" i="17"/>
  <c r="G12" i="24"/>
  <c r="Q25" i="9"/>
  <c r="S13" i="9"/>
  <c r="S7" i="25"/>
  <c r="S22" i="13" s="1"/>
  <c r="S25" i="9"/>
  <c r="Q13" i="9"/>
  <c r="Q7" i="25"/>
  <c r="Q22" i="13" s="1"/>
  <c r="R19" i="9"/>
  <c r="R67" i="2" s="1"/>
  <c r="R22" i="9"/>
  <c r="R70" i="2" s="1"/>
  <c r="R9" i="9"/>
  <c r="R12" i="9"/>
  <c r="R60" i="2" s="1"/>
  <c r="R20" i="9"/>
  <c r="R68" i="2" s="1"/>
  <c r="R23" i="9"/>
  <c r="R71" i="2" s="1"/>
  <c r="R10" i="9"/>
  <c r="R18" i="9"/>
  <c r="R21" i="9"/>
  <c r="R69" i="2" s="1"/>
  <c r="R24" i="9"/>
  <c r="R72" i="2" s="1"/>
  <c r="R11" i="9"/>
  <c r="AQ4" i="24"/>
  <c r="AR4" i="24" s="1"/>
  <c r="W9" i="17"/>
  <c r="X9" i="17"/>
  <c r="W84" i="2"/>
  <c r="AV84" i="2" s="1"/>
  <c r="U21" i="8"/>
  <c r="U16" i="8"/>
  <c r="U19" i="8"/>
  <c r="U17" i="8"/>
  <c r="U20" i="8"/>
  <c r="U18" i="8"/>
  <c r="R8" i="8"/>
  <c r="R11" i="8"/>
  <c r="R9" i="8"/>
  <c r="R10" i="8"/>
  <c r="R12" i="8"/>
  <c r="R7" i="8"/>
  <c r="S13" i="8"/>
  <c r="S24" i="8" s="1"/>
  <c r="S3" i="23" s="1"/>
  <c r="Q13" i="8"/>
  <c r="Q24" i="8" s="1"/>
  <c r="Q3" i="23" s="1"/>
  <c r="N9" i="23"/>
  <c r="N10" i="23" s="1"/>
  <c r="N21" i="13"/>
  <c r="AK5" i="6"/>
  <c r="AK4" i="6"/>
  <c r="X81" i="2"/>
  <c r="X8" i="14" s="1"/>
  <c r="X23" i="10"/>
  <c r="AK7" i="6"/>
  <c r="Y9" i="10"/>
  <c r="Y20" i="10" s="1"/>
  <c r="X11" i="13"/>
  <c r="X16" i="13" s="1"/>
  <c r="AK6" i="6"/>
  <c r="Y4" i="21"/>
  <c r="Y7" i="21" s="1"/>
  <c r="X10" i="21"/>
  <c r="W10" i="21"/>
  <c r="AV9" i="21"/>
  <c r="AV4" i="21"/>
  <c r="S36" i="2"/>
  <c r="X40" i="6"/>
  <c r="X42" i="6" s="1"/>
  <c r="X46" i="6" s="1"/>
  <c r="X14" i="6" s="1"/>
  <c r="X30" i="6"/>
  <c r="X32" i="6" s="1"/>
  <c r="X36" i="6" s="1"/>
  <c r="X13" i="6" s="1"/>
  <c r="X20" i="6"/>
  <c r="Y1" i="6"/>
  <c r="Q37" i="2"/>
  <c r="AT37" i="2" s="1"/>
  <c r="Y22" i="2"/>
  <c r="Y9" i="6"/>
  <c r="Y8" i="25" s="1"/>
  <c r="Y23" i="13" s="1"/>
  <c r="AA21" i="2"/>
  <c r="S49" i="2"/>
  <c r="S14" i="10"/>
  <c r="S59" i="2"/>
  <c r="S38" i="2"/>
  <c r="S16" i="10"/>
  <c r="S66" i="2"/>
  <c r="S73" i="2" s="1"/>
  <c r="Q35" i="2"/>
  <c r="AT35" i="2" s="1"/>
  <c r="O75" i="2"/>
  <c r="Q16" i="10"/>
  <c r="Q66" i="2"/>
  <c r="Z8" i="6"/>
  <c r="Z4" i="21" s="1"/>
  <c r="Z7" i="21" s="1"/>
  <c r="Z18" i="2"/>
  <c r="AW18" i="2" s="1"/>
  <c r="AX18" i="2" s="1"/>
  <c r="T31" i="2"/>
  <c r="T3" i="25" s="1"/>
  <c r="AU29" i="2"/>
  <c r="S58" i="2"/>
  <c r="S57" i="2"/>
  <c r="S39" i="2"/>
  <c r="Q39" i="2"/>
  <c r="AT39" i="2" s="1"/>
  <c r="T45" i="2"/>
  <c r="AU45" i="2" s="1"/>
  <c r="K87" i="2"/>
  <c r="T47" i="2"/>
  <c r="AU47" i="2" s="1"/>
  <c r="W11" i="7"/>
  <c r="W22" i="6"/>
  <c r="W26" i="6" s="1"/>
  <c r="W12" i="6" s="1"/>
  <c r="W6" i="7"/>
  <c r="W27" i="2"/>
  <c r="AV27" i="2" s="1"/>
  <c r="P6" i="10"/>
  <c r="P78" i="2"/>
  <c r="R65" i="2"/>
  <c r="T46" i="2"/>
  <c r="AU46" i="2" s="1"/>
  <c r="N77" i="2"/>
  <c r="N54" i="2"/>
  <c r="N53" i="2"/>
  <c r="N4" i="10" s="1"/>
  <c r="AQ51" i="2"/>
  <c r="AI20" i="2"/>
  <c r="BB20" i="2" s="1"/>
  <c r="W7" i="7"/>
  <c r="W28" i="2"/>
  <c r="AV28" i="2" s="1"/>
  <c r="Q34" i="2"/>
  <c r="I90" i="2"/>
  <c r="T48" i="2"/>
  <c r="AU48" i="2" s="1"/>
  <c r="Q14" i="10"/>
  <c r="Q59" i="2"/>
  <c r="AT59" i="2" s="1"/>
  <c r="Q38" i="2"/>
  <c r="AT38" i="2" s="1"/>
  <c r="T22" i="8"/>
  <c r="T43" i="2"/>
  <c r="AU43" i="2" s="1"/>
  <c r="S37" i="2"/>
  <c r="S34" i="2"/>
  <c r="AH19" i="2"/>
  <c r="X23" i="2"/>
  <c r="Q36" i="2"/>
  <c r="AT36" i="2" s="1"/>
  <c r="V5" i="7"/>
  <c r="V8" i="7" s="1"/>
  <c r="V9" i="7" s="1"/>
  <c r="W3" i="7" s="1"/>
  <c r="V15" i="6"/>
  <c r="V3" i="8" s="1"/>
  <c r="V26" i="2"/>
  <c r="V29" i="2" s="1"/>
  <c r="V31" i="2" s="1"/>
  <c r="V3" i="25" s="1"/>
  <c r="T44" i="2"/>
  <c r="AU44" i="2" s="1"/>
  <c r="U29" i="2"/>
  <c r="O51" i="2"/>
  <c r="O4" i="24" s="1"/>
  <c r="O10" i="24" s="1"/>
  <c r="Q58" i="2"/>
  <c r="AT58" i="2" s="1"/>
  <c r="Q57" i="2"/>
  <c r="S35" i="2"/>
  <c r="L86" i="2" l="1"/>
  <c r="L87" i="2" s="1"/>
  <c r="X26" i="14"/>
  <c r="L24" i="13"/>
  <c r="L28" i="13" s="1"/>
  <c r="L36" i="13" s="1"/>
  <c r="L13" i="25"/>
  <c r="P25" i="10"/>
  <c r="P9" i="25" s="1"/>
  <c r="L26" i="10"/>
  <c r="Z1" i="14"/>
  <c r="Y21" i="14"/>
  <c r="Y26" i="14" s="1"/>
  <c r="I43" i="13"/>
  <c r="I45" i="13" s="1"/>
  <c r="I47" i="13" s="1"/>
  <c r="I14" i="28"/>
  <c r="Y16" i="25"/>
  <c r="X19" i="25"/>
  <c r="X31" i="13"/>
  <c r="X34" i="13" s="1"/>
  <c r="N4" i="17"/>
  <c r="N10" i="17" s="1"/>
  <c r="R25" i="9"/>
  <c r="R13" i="9"/>
  <c r="R7" i="25"/>
  <c r="R22" i="13" s="1"/>
  <c r="H6" i="24"/>
  <c r="H8" i="24" s="1"/>
  <c r="G5" i="13"/>
  <c r="G6" i="17" s="1"/>
  <c r="X84" i="2"/>
  <c r="R13" i="8"/>
  <c r="R24" i="8" s="1"/>
  <c r="R3" i="23" s="1"/>
  <c r="V18" i="8"/>
  <c r="V21" i="8"/>
  <c r="V16" i="8"/>
  <c r="V19" i="8"/>
  <c r="V17" i="8"/>
  <c r="V20" i="8"/>
  <c r="Z9" i="10"/>
  <c r="Z20" i="10" s="1"/>
  <c r="Y11" i="13"/>
  <c r="Y16" i="13" s="1"/>
  <c r="Y23" i="10"/>
  <c r="Y81" i="2"/>
  <c r="Y8" i="14" s="1"/>
  <c r="AT3" i="23"/>
  <c r="O21" i="13"/>
  <c r="O9" i="23"/>
  <c r="O10" i="23" s="1"/>
  <c r="P9" i="23"/>
  <c r="P10" i="23" s="1"/>
  <c r="AL6" i="6"/>
  <c r="AV10" i="21"/>
  <c r="Y4" i="13"/>
  <c r="Y3" i="17" s="1"/>
  <c r="Y9" i="21"/>
  <c r="Z9" i="21"/>
  <c r="Z10" i="21" s="1"/>
  <c r="Z4" i="13"/>
  <c r="Z3" i="17" s="1"/>
  <c r="AL4" i="6"/>
  <c r="AL7" i="6"/>
  <c r="AL5" i="6"/>
  <c r="Y23" i="2"/>
  <c r="Q15" i="10"/>
  <c r="Q17" i="10" s="1"/>
  <c r="Q4" i="23" s="1"/>
  <c r="AT4" i="23" s="1"/>
  <c r="R34" i="2"/>
  <c r="Z22" i="2"/>
  <c r="Z9" i="6"/>
  <c r="Z8" i="25" s="1"/>
  <c r="Z23" i="13" s="1"/>
  <c r="AB21" i="2"/>
  <c r="X11" i="7"/>
  <c r="X22" i="6"/>
  <c r="X26" i="6" s="1"/>
  <c r="X12" i="6" s="1"/>
  <c r="S40" i="2"/>
  <c r="S51" i="2" s="1"/>
  <c r="S4" i="24" s="1"/>
  <c r="S10" i="24" s="1"/>
  <c r="U45" i="2"/>
  <c r="R36" i="2"/>
  <c r="S15" i="10"/>
  <c r="S17" i="10" s="1"/>
  <c r="S4" i="23" s="1"/>
  <c r="S7" i="23" s="1"/>
  <c r="S6" i="25" s="1"/>
  <c r="AA8" i="6"/>
  <c r="AA4" i="21" s="1"/>
  <c r="AA7" i="21" s="1"/>
  <c r="AA18" i="2"/>
  <c r="X6" i="7"/>
  <c r="X27" i="2"/>
  <c r="R14" i="10"/>
  <c r="R59" i="2"/>
  <c r="R16" i="10"/>
  <c r="R66" i="2"/>
  <c r="R35" i="2"/>
  <c r="N6" i="10"/>
  <c r="N78" i="2"/>
  <c r="AQ77" i="2"/>
  <c r="R38" i="2"/>
  <c r="Q73" i="2"/>
  <c r="AT73" i="2" s="1"/>
  <c r="AT66" i="2"/>
  <c r="T3" i="10"/>
  <c r="T3" i="9"/>
  <c r="T4" i="8"/>
  <c r="AU31" i="2"/>
  <c r="V3" i="10"/>
  <c r="V3" i="9"/>
  <c r="V4" i="8"/>
  <c r="O77" i="2"/>
  <c r="O54" i="2"/>
  <c r="O53" i="2"/>
  <c r="O4" i="10" s="1"/>
  <c r="U46" i="2"/>
  <c r="T49" i="2"/>
  <c r="AU49" i="2" s="1"/>
  <c r="AJ20" i="2"/>
  <c r="R37" i="2"/>
  <c r="K89" i="2"/>
  <c r="AP87" i="2"/>
  <c r="U31" i="2"/>
  <c r="U3" i="25" s="1"/>
  <c r="U22" i="8"/>
  <c r="U43" i="2"/>
  <c r="U47" i="2"/>
  <c r="Q61" i="2"/>
  <c r="AT57" i="2"/>
  <c r="U48" i="2"/>
  <c r="Q40" i="2"/>
  <c r="AT34" i="2"/>
  <c r="W5" i="7"/>
  <c r="W8" i="7" s="1"/>
  <c r="W9" i="7" s="1"/>
  <c r="X3" i="7" s="1"/>
  <c r="W15" i="6"/>
  <c r="W3" i="8" s="1"/>
  <c r="W26" i="2"/>
  <c r="W29" i="2" s="1"/>
  <c r="W31" i="2" s="1"/>
  <c r="W3" i="25" s="1"/>
  <c r="S61" i="2"/>
  <c r="S75" i="2" s="1"/>
  <c r="X7" i="7"/>
  <c r="X28" i="2"/>
  <c r="R39" i="2"/>
  <c r="AI19" i="2"/>
  <c r="BB19" i="2" s="1"/>
  <c r="U44" i="2"/>
  <c r="AQ53" i="2"/>
  <c r="AQ54" i="2"/>
  <c r="AR51" i="2"/>
  <c r="R58" i="2"/>
  <c r="R57" i="2"/>
  <c r="Z1" i="6"/>
  <c r="Y40" i="6"/>
  <c r="Y42" i="6" s="1"/>
  <c r="Y46" i="6" s="1"/>
  <c r="Y14" i="6" s="1"/>
  <c r="Y20" i="6"/>
  <c r="Y30" i="6"/>
  <c r="Y32" i="6" s="1"/>
  <c r="Y36" i="6" s="1"/>
  <c r="Y13" i="6" s="1"/>
  <c r="G7" i="17" l="1"/>
  <c r="G14" i="17" s="1"/>
  <c r="G10" i="14" s="1"/>
  <c r="G12" i="17"/>
  <c r="P86" i="2"/>
  <c r="P87" i="2" s="1"/>
  <c r="P89" i="2" s="1"/>
  <c r="P6" i="14" s="1"/>
  <c r="P26" i="10"/>
  <c r="P24" i="13"/>
  <c r="P28" i="13" s="1"/>
  <c r="P36" i="13" s="1"/>
  <c r="P13" i="25"/>
  <c r="N25" i="10"/>
  <c r="N9" i="25" s="1"/>
  <c r="G3" i="13"/>
  <c r="G28" i="14" s="1"/>
  <c r="AA1" i="14"/>
  <c r="Z21" i="14"/>
  <c r="K6" i="14"/>
  <c r="AP6" i="14" s="1"/>
  <c r="K4" i="28"/>
  <c r="K12" i="28" s="1"/>
  <c r="J43" i="13"/>
  <c r="J45" i="13" s="1"/>
  <c r="J47" i="13" s="1"/>
  <c r="J14" i="28"/>
  <c r="O4" i="17"/>
  <c r="O10" i="17" s="1"/>
  <c r="Z16" i="25"/>
  <c r="Y19" i="25"/>
  <c r="Y31" i="13"/>
  <c r="Y34" i="13" s="1"/>
  <c r="V23" i="9"/>
  <c r="V71" i="2" s="1"/>
  <c r="V10" i="9"/>
  <c r="V18" i="9"/>
  <c r="V21" i="9"/>
  <c r="V69" i="2" s="1"/>
  <c r="V19" i="9"/>
  <c r="V67" i="2" s="1"/>
  <c r="V24" i="9"/>
  <c r="V72" i="2" s="1"/>
  <c r="V9" i="9"/>
  <c r="V22" i="9"/>
  <c r="V70" i="2" s="1"/>
  <c r="V11" i="9"/>
  <c r="V20" i="9"/>
  <c r="V68" i="2" s="1"/>
  <c r="V12" i="9"/>
  <c r="V60" i="2" s="1"/>
  <c r="T21" i="9"/>
  <c r="T69" i="2" s="1"/>
  <c r="AU69" i="2" s="1"/>
  <c r="T24" i="9"/>
  <c r="T72" i="2" s="1"/>
  <c r="AU72" i="2" s="1"/>
  <c r="T11" i="9"/>
  <c r="T19" i="9"/>
  <c r="T67" i="2" s="1"/>
  <c r="AU67" i="2" s="1"/>
  <c r="T12" i="9"/>
  <c r="T60" i="2" s="1"/>
  <c r="AU60" i="2" s="1"/>
  <c r="T20" i="9"/>
  <c r="T68" i="2" s="1"/>
  <c r="AU68" i="2" s="1"/>
  <c r="T22" i="9"/>
  <c r="T70" i="2" s="1"/>
  <c r="AU70" i="2" s="1"/>
  <c r="T9" i="9"/>
  <c r="T23" i="9"/>
  <c r="T71" i="2" s="1"/>
  <c r="AU71" i="2" s="1"/>
  <c r="T18" i="9"/>
  <c r="T10" i="9"/>
  <c r="H9" i="24"/>
  <c r="H11" i="24"/>
  <c r="Q7" i="23"/>
  <c r="Q6" i="25" s="1"/>
  <c r="Z9" i="17"/>
  <c r="Y9" i="17"/>
  <c r="W18" i="8"/>
  <c r="W21" i="8"/>
  <c r="W16" i="8"/>
  <c r="W19" i="8"/>
  <c r="W17" i="8"/>
  <c r="W20" i="8"/>
  <c r="V9" i="8"/>
  <c r="V12" i="8"/>
  <c r="V7" i="8"/>
  <c r="V10" i="8"/>
  <c r="V8" i="8"/>
  <c r="V11" i="8"/>
  <c r="T7" i="8"/>
  <c r="T10" i="8"/>
  <c r="T8" i="8"/>
  <c r="T11" i="8"/>
  <c r="T9" i="8"/>
  <c r="T12" i="8"/>
  <c r="Y84" i="2"/>
  <c r="Z23" i="10"/>
  <c r="Z81" i="2"/>
  <c r="Z8" i="14" s="1"/>
  <c r="AW8" i="14" s="1"/>
  <c r="AX8" i="14" s="1"/>
  <c r="AA9" i="10"/>
  <c r="AA20" i="10" s="1"/>
  <c r="Z11" i="13"/>
  <c r="Z16" i="13" s="1"/>
  <c r="AA4" i="13"/>
  <c r="AA3" i="17" s="1"/>
  <c r="AA9" i="21"/>
  <c r="Y10" i="21"/>
  <c r="AW9" i="21"/>
  <c r="S21" i="13"/>
  <c r="Z23" i="2"/>
  <c r="AW23" i="2" s="1"/>
  <c r="AX23" i="2" s="1"/>
  <c r="AW22" i="2"/>
  <c r="AX22" i="2" s="1"/>
  <c r="U49" i="2"/>
  <c r="R40" i="2"/>
  <c r="V45" i="2"/>
  <c r="V47" i="2"/>
  <c r="U3" i="10"/>
  <c r="U3" i="9"/>
  <c r="U4" i="8"/>
  <c r="AV31" i="2"/>
  <c r="AQ78" i="2"/>
  <c r="AR77" i="2"/>
  <c r="AR78" i="2" s="1"/>
  <c r="AB8" i="6"/>
  <c r="AB4" i="21" s="1"/>
  <c r="AB7" i="21" s="1"/>
  <c r="AB18" i="2"/>
  <c r="AR54" i="2"/>
  <c r="AR53" i="2"/>
  <c r="Q51" i="2"/>
  <c r="Q4" i="24" s="1"/>
  <c r="Q10" i="24" s="1"/>
  <c r="AT40" i="2"/>
  <c r="T65" i="2"/>
  <c r="AU65" i="2" s="1"/>
  <c r="AA22" i="2"/>
  <c r="AA9" i="6"/>
  <c r="AA8" i="25" s="1"/>
  <c r="AA23" i="13" s="1"/>
  <c r="AV29" i="2"/>
  <c r="X15" i="6"/>
  <c r="X3" i="8" s="1"/>
  <c r="X5" i="7"/>
  <c r="X8" i="7" s="1"/>
  <c r="X9" i="7" s="1"/>
  <c r="Y3" i="7" s="1"/>
  <c r="X26" i="2"/>
  <c r="K90" i="2"/>
  <c r="AP89" i="2"/>
  <c r="V22" i="8"/>
  <c r="V43" i="2"/>
  <c r="Y6" i="7"/>
  <c r="Y27" i="2"/>
  <c r="R61" i="2"/>
  <c r="Q75" i="2"/>
  <c r="AT75" i="2" s="1"/>
  <c r="AT61" i="2"/>
  <c r="R73" i="2"/>
  <c r="V48" i="2"/>
  <c r="AC21" i="2"/>
  <c r="AZ21" i="2" s="1"/>
  <c r="W3" i="10"/>
  <c r="W3" i="9"/>
  <c r="W4" i="8"/>
  <c r="Y11" i="7"/>
  <c r="Y22" i="6"/>
  <c r="Y26" i="6" s="1"/>
  <c r="Y12" i="6" s="1"/>
  <c r="AJ19" i="2"/>
  <c r="V44" i="2"/>
  <c r="S54" i="2"/>
  <c r="S77" i="2"/>
  <c r="S53" i="2"/>
  <c r="S4" i="10" s="1"/>
  <c r="AA1" i="6"/>
  <c r="Z40" i="6"/>
  <c r="Z42" i="6" s="1"/>
  <c r="Z46" i="6" s="1"/>
  <c r="Z14" i="6" s="1"/>
  <c r="Z20" i="6"/>
  <c r="Z30" i="6"/>
  <c r="Z32" i="6" s="1"/>
  <c r="Z36" i="6" s="1"/>
  <c r="Z13" i="6" s="1"/>
  <c r="V65" i="2"/>
  <c r="L89" i="2"/>
  <c r="Y7" i="7"/>
  <c r="Y28" i="2"/>
  <c r="R15" i="10"/>
  <c r="AV26" i="2"/>
  <c r="V46" i="2"/>
  <c r="AK20" i="2"/>
  <c r="O6" i="10"/>
  <c r="O78" i="2"/>
  <c r="P90" i="2" l="1"/>
  <c r="Z26" i="14"/>
  <c r="AW26" i="14" s="1"/>
  <c r="AX26" i="14" s="1"/>
  <c r="AW21" i="14"/>
  <c r="AX21" i="14" s="1"/>
  <c r="G12" i="14"/>
  <c r="G29" i="14" s="1"/>
  <c r="P4" i="28"/>
  <c r="N26" i="10"/>
  <c r="N86" i="2"/>
  <c r="N87" i="2" s="1"/>
  <c r="N24" i="13"/>
  <c r="N28" i="13" s="1"/>
  <c r="N36" i="13" s="1"/>
  <c r="N13" i="25"/>
  <c r="V7" i="25"/>
  <c r="V22" i="13" s="1"/>
  <c r="O25" i="10"/>
  <c r="O9" i="25" s="1"/>
  <c r="H3" i="14"/>
  <c r="G8" i="13"/>
  <c r="G18" i="13" s="1"/>
  <c r="P10" i="17"/>
  <c r="AB1" i="14"/>
  <c r="AA21" i="14"/>
  <c r="L4" i="28"/>
  <c r="L12" i="28" s="1"/>
  <c r="M12" i="28" s="1"/>
  <c r="L6" i="14"/>
  <c r="K43" i="13"/>
  <c r="K45" i="13" s="1"/>
  <c r="K47" i="13" s="1"/>
  <c r="K14" i="28"/>
  <c r="AA16" i="25"/>
  <c r="Z31" i="13"/>
  <c r="Z34" i="13" s="1"/>
  <c r="Z19" i="25"/>
  <c r="S4" i="17"/>
  <c r="H12" i="24"/>
  <c r="I6" i="24" s="1"/>
  <c r="I8" i="24" s="1"/>
  <c r="T25" i="9"/>
  <c r="U18" i="9"/>
  <c r="U19" i="9"/>
  <c r="U67" i="2" s="1"/>
  <c r="U21" i="9"/>
  <c r="U69" i="2" s="1"/>
  <c r="U24" i="9"/>
  <c r="U72" i="2" s="1"/>
  <c r="U11" i="9"/>
  <c r="U22" i="9"/>
  <c r="U70" i="2" s="1"/>
  <c r="U9" i="9"/>
  <c r="U20" i="9"/>
  <c r="U68" i="2" s="1"/>
  <c r="U23" i="9"/>
  <c r="U71" i="2" s="1"/>
  <c r="U12" i="9"/>
  <c r="U60" i="2" s="1"/>
  <c r="U10" i="9"/>
  <c r="T13" i="9"/>
  <c r="T7" i="25"/>
  <c r="T22" i="13" s="1"/>
  <c r="V25" i="9"/>
  <c r="W20" i="9"/>
  <c r="W68" i="2" s="1"/>
  <c r="W21" i="9"/>
  <c r="W69" i="2" s="1"/>
  <c r="W23" i="9"/>
  <c r="W71" i="2" s="1"/>
  <c r="W10" i="9"/>
  <c r="W18" i="9"/>
  <c r="W24" i="9"/>
  <c r="W72" i="2" s="1"/>
  <c r="W11" i="9"/>
  <c r="W19" i="9"/>
  <c r="W67" i="2" s="1"/>
  <c r="W12" i="9"/>
  <c r="W60" i="2" s="1"/>
  <c r="W22" i="9"/>
  <c r="W70" i="2" s="1"/>
  <c r="W9" i="9"/>
  <c r="V13" i="9"/>
  <c r="AT4" i="24"/>
  <c r="AA9" i="17"/>
  <c r="Z84" i="2"/>
  <c r="AW84" i="2" s="1"/>
  <c r="AX84" i="2" s="1"/>
  <c r="X20" i="8"/>
  <c r="X18" i="8"/>
  <c r="X21" i="8"/>
  <c r="X16" i="8"/>
  <c r="X19" i="8"/>
  <c r="X17" i="8"/>
  <c r="T13" i="8"/>
  <c r="T24" i="8" s="1"/>
  <c r="T3" i="23" s="1"/>
  <c r="V13" i="8"/>
  <c r="V24" i="8" s="1"/>
  <c r="V3" i="23" s="1"/>
  <c r="W9" i="8"/>
  <c r="W12" i="8"/>
  <c r="W7" i="8"/>
  <c r="W10" i="8"/>
  <c r="W8" i="8"/>
  <c r="W11" i="8"/>
  <c r="U12" i="8"/>
  <c r="U7" i="8"/>
  <c r="U10" i="8"/>
  <c r="U8" i="8"/>
  <c r="U9" i="8"/>
  <c r="U11" i="8"/>
  <c r="AB9" i="10"/>
  <c r="AB20" i="10" s="1"/>
  <c r="AA11" i="13"/>
  <c r="AA16" i="13" s="1"/>
  <c r="AW81" i="2"/>
  <c r="AX81" i="2" s="1"/>
  <c r="AA23" i="10"/>
  <c r="AA81" i="2"/>
  <c r="AA8" i="14" s="1"/>
  <c r="AB4" i="13"/>
  <c r="AB3" i="17" s="1"/>
  <c r="AB9" i="21"/>
  <c r="AB10" i="21" s="1"/>
  <c r="AA10" i="21"/>
  <c r="AW10" i="21"/>
  <c r="AX9" i="21"/>
  <c r="Q9" i="23"/>
  <c r="Q10" i="23" s="1"/>
  <c r="Q21" i="13"/>
  <c r="AT7" i="23"/>
  <c r="AT9" i="23" s="1"/>
  <c r="AT10" i="23" s="1"/>
  <c r="AW7" i="21"/>
  <c r="AW4" i="21"/>
  <c r="AX4" i="21" s="1"/>
  <c r="Q77" i="2"/>
  <c r="Q54" i="2"/>
  <c r="Q53" i="2"/>
  <c r="Q4" i="10" s="1"/>
  <c r="AT51" i="2"/>
  <c r="AB22" i="2"/>
  <c r="AB9" i="6"/>
  <c r="AB8" i="25" s="1"/>
  <c r="AB23" i="13" s="1"/>
  <c r="T37" i="2"/>
  <c r="AU37" i="2" s="1"/>
  <c r="V14" i="10"/>
  <c r="V59" i="2"/>
  <c r="V35" i="2"/>
  <c r="Z7" i="7"/>
  <c r="Z28" i="2"/>
  <c r="AW28" i="2" s="1"/>
  <c r="AX28" i="2" s="1"/>
  <c r="W65" i="2"/>
  <c r="AP90" i="2"/>
  <c r="AC8" i="6"/>
  <c r="AC4" i="21" s="1"/>
  <c r="AC7" i="21" s="1"/>
  <c r="AC18" i="2"/>
  <c r="AZ18" i="2" s="1"/>
  <c r="W45" i="2"/>
  <c r="AV45" i="2" s="1"/>
  <c r="T34" i="2"/>
  <c r="V37" i="2"/>
  <c r="W47" i="2"/>
  <c r="AV47" i="2" s="1"/>
  <c r="L90" i="2"/>
  <c r="V36" i="2"/>
  <c r="R51" i="2"/>
  <c r="R4" i="24" s="1"/>
  <c r="R10" i="24" s="1"/>
  <c r="AA40" i="6"/>
  <c r="AA42" i="6" s="1"/>
  <c r="AA46" i="6" s="1"/>
  <c r="AA14" i="6" s="1"/>
  <c r="AA20" i="6"/>
  <c r="AA30" i="6"/>
  <c r="AA32" i="6" s="1"/>
  <c r="AA36" i="6" s="1"/>
  <c r="AA13" i="6" s="1"/>
  <c r="AB1" i="6"/>
  <c r="V34" i="2"/>
  <c r="AK19" i="2"/>
  <c r="R17" i="10"/>
  <c r="R4" i="23" s="1"/>
  <c r="R7" i="23" s="1"/>
  <c r="R6" i="25" s="1"/>
  <c r="V38" i="2"/>
  <c r="AD21" i="2"/>
  <c r="X29" i="2"/>
  <c r="W44" i="2"/>
  <c r="AV44" i="2" s="1"/>
  <c r="R75" i="2"/>
  <c r="W22" i="8"/>
  <c r="W43" i="2"/>
  <c r="AV43" i="2" s="1"/>
  <c r="T16" i="10"/>
  <c r="T66" i="2"/>
  <c r="T14" i="10"/>
  <c r="T59" i="2"/>
  <c r="AU59" i="2" s="1"/>
  <c r="T38" i="2"/>
  <c r="AU38" i="2" s="1"/>
  <c r="V16" i="10"/>
  <c r="V66" i="2"/>
  <c r="V73" i="2" s="1"/>
  <c r="V39" i="2"/>
  <c r="S6" i="10"/>
  <c r="S78" i="2"/>
  <c r="Y15" i="6"/>
  <c r="Y3" i="8" s="1"/>
  <c r="Y5" i="7"/>
  <c r="Y8" i="7" s="1"/>
  <c r="Y9" i="7" s="1"/>
  <c r="Z3" i="7" s="1"/>
  <c r="Y26" i="2"/>
  <c r="Y29" i="2" s="1"/>
  <c r="Y31" i="2" s="1"/>
  <c r="Y3" i="25" s="1"/>
  <c r="V49" i="2"/>
  <c r="T58" i="2"/>
  <c r="AU58" i="2" s="1"/>
  <c r="T57" i="2"/>
  <c r="U65" i="2"/>
  <c r="W46" i="2"/>
  <c r="AV46" i="2" s="1"/>
  <c r="T39" i="2"/>
  <c r="AU39" i="2" s="1"/>
  <c r="Z11" i="7"/>
  <c r="Z22" i="6"/>
  <c r="Z26" i="6" s="1"/>
  <c r="Z12" i="6" s="1"/>
  <c r="AA23" i="2"/>
  <c r="T36" i="2"/>
  <c r="AU36" i="2" s="1"/>
  <c r="AL20" i="2"/>
  <c r="BC20" i="2" s="1"/>
  <c r="BD20" i="2" s="1"/>
  <c r="V58" i="2"/>
  <c r="V57" i="2"/>
  <c r="Z6" i="7"/>
  <c r="Z27" i="2"/>
  <c r="AW27" i="2" s="1"/>
  <c r="AX27" i="2" s="1"/>
  <c r="W48" i="2"/>
  <c r="AV48" i="2" s="1"/>
  <c r="T35" i="2"/>
  <c r="AU35" i="2" s="1"/>
  <c r="AA26" i="14" l="1"/>
  <c r="AQ86" i="2"/>
  <c r="AR86" i="2" s="1"/>
  <c r="O24" i="13"/>
  <c r="O28" i="13" s="1"/>
  <c r="O36" i="13" s="1"/>
  <c r="O13" i="25"/>
  <c r="O26" i="10"/>
  <c r="S25" i="10"/>
  <c r="S26" i="10" s="1"/>
  <c r="O86" i="2"/>
  <c r="O87" i="2" s="1"/>
  <c r="AC1" i="14"/>
  <c r="AB21" i="14"/>
  <c r="AB26" i="14" s="1"/>
  <c r="L43" i="13"/>
  <c r="L45" i="13" s="1"/>
  <c r="L47" i="13" s="1"/>
  <c r="L14" i="28"/>
  <c r="Q4" i="17"/>
  <c r="AB16" i="25"/>
  <c r="AA31" i="13"/>
  <c r="AA34" i="13" s="1"/>
  <c r="AA19" i="25"/>
  <c r="U7" i="25"/>
  <c r="U22" i="13" s="1"/>
  <c r="H5" i="13"/>
  <c r="H6" i="17" s="1"/>
  <c r="I9" i="24"/>
  <c r="I11" i="24"/>
  <c r="W7" i="25"/>
  <c r="W22" i="13" s="1"/>
  <c r="W13" i="9"/>
  <c r="W25" i="9"/>
  <c r="U13" i="9"/>
  <c r="U25" i="9"/>
  <c r="AA84" i="2"/>
  <c r="AB9" i="17"/>
  <c r="W13" i="8"/>
  <c r="W24" i="8" s="1"/>
  <c r="W3" i="23" s="1"/>
  <c r="Y17" i="8"/>
  <c r="Y20" i="8"/>
  <c r="Y18" i="8"/>
  <c r="Y21" i="8"/>
  <c r="Y16" i="8"/>
  <c r="Y19" i="8"/>
  <c r="U13" i="8"/>
  <c r="U24" i="8" s="1"/>
  <c r="U3" i="23" s="1"/>
  <c r="AB23" i="10"/>
  <c r="AB81" i="2"/>
  <c r="AB8" i="14" s="1"/>
  <c r="AC9" i="10"/>
  <c r="AC20" i="10" s="1"/>
  <c r="AB11" i="13"/>
  <c r="AB16" i="13" s="1"/>
  <c r="AU3" i="23"/>
  <c r="AC9" i="21"/>
  <c r="AC4" i="13"/>
  <c r="AC3" i="17" s="1"/>
  <c r="AX7" i="21"/>
  <c r="AX10" i="21"/>
  <c r="AB23" i="2"/>
  <c r="AV71" i="2"/>
  <c r="AV69" i="2"/>
  <c r="AV72" i="2"/>
  <c r="V15" i="10"/>
  <c r="V17" i="10" s="1"/>
  <c r="V4" i="23" s="1"/>
  <c r="V7" i="23" s="1"/>
  <c r="V6" i="25" s="1"/>
  <c r="AV68" i="2"/>
  <c r="AV67" i="2"/>
  <c r="AV70" i="2"/>
  <c r="AV65" i="2"/>
  <c r="V61" i="2"/>
  <c r="V75" i="2" s="1"/>
  <c r="V40" i="2"/>
  <c r="V51" i="2" s="1"/>
  <c r="V4" i="24" s="1"/>
  <c r="V10" i="24" s="1"/>
  <c r="T73" i="2"/>
  <c r="AU73" i="2" s="1"/>
  <c r="AU66" i="2"/>
  <c r="U38" i="2"/>
  <c r="AA11" i="7"/>
  <c r="AA22" i="6"/>
  <c r="AA26" i="6" s="1"/>
  <c r="AA12" i="6" s="1"/>
  <c r="W14" i="10"/>
  <c r="W59" i="2"/>
  <c r="N89" i="2"/>
  <c r="AQ87" i="2"/>
  <c r="AR87" i="2" s="1"/>
  <c r="Q6" i="10"/>
  <c r="Q78" i="2"/>
  <c r="AT77" i="2"/>
  <c r="X46" i="2"/>
  <c r="Z15" i="6"/>
  <c r="Z3" i="8" s="1"/>
  <c r="Z5" i="7"/>
  <c r="Z8" i="7" s="1"/>
  <c r="Z9" i="7" s="1"/>
  <c r="AA3" i="7" s="1"/>
  <c r="Z26" i="2"/>
  <c r="Z29" i="2" s="1"/>
  <c r="Z31" i="2" s="1"/>
  <c r="Z3" i="25" s="1"/>
  <c r="AE21" i="2"/>
  <c r="AA7" i="7"/>
  <c r="AA28" i="2"/>
  <c r="X48" i="2"/>
  <c r="U58" i="2"/>
  <c r="U57" i="2"/>
  <c r="T61" i="2"/>
  <c r="AU57" i="2"/>
  <c r="W49" i="2"/>
  <c r="AV49" i="2" s="1"/>
  <c r="U39" i="2"/>
  <c r="X31" i="2"/>
  <c r="X3" i="25" s="1"/>
  <c r="W35" i="2"/>
  <c r="X44" i="2"/>
  <c r="AA6" i="7"/>
  <c r="AA27" i="2"/>
  <c r="W37" i="2"/>
  <c r="U14" i="10"/>
  <c r="U59" i="2"/>
  <c r="W34" i="2"/>
  <c r="Y3" i="10"/>
  <c r="Y3" i="9"/>
  <c r="Y4" i="8"/>
  <c r="U35" i="2"/>
  <c r="T40" i="2"/>
  <c r="AU34" i="2"/>
  <c r="U34" i="2"/>
  <c r="AC22" i="2"/>
  <c r="AC9" i="6"/>
  <c r="AC8" i="25" s="1"/>
  <c r="AC23" i="13" s="1"/>
  <c r="W58" i="2"/>
  <c r="W57" i="2"/>
  <c r="AT54" i="2"/>
  <c r="AT53" i="2"/>
  <c r="X45" i="2"/>
  <c r="U16" i="10"/>
  <c r="U66" i="2"/>
  <c r="AL19" i="2"/>
  <c r="BC19" i="2" s="1"/>
  <c r="BD19" i="2" s="1"/>
  <c r="W36" i="2"/>
  <c r="U37" i="2"/>
  <c r="R77" i="2"/>
  <c r="R54" i="2"/>
  <c r="R53" i="2"/>
  <c r="R4" i="10" s="1"/>
  <c r="AD8" i="6"/>
  <c r="AD4" i="21" s="1"/>
  <c r="AD7" i="21" s="1"/>
  <c r="AD18" i="2"/>
  <c r="W16" i="10"/>
  <c r="W66" i="2"/>
  <c r="W73" i="2" s="1"/>
  <c r="X47" i="2"/>
  <c r="W38" i="2"/>
  <c r="T15" i="10"/>
  <c r="T17" i="10" s="1"/>
  <c r="T4" i="23" s="1"/>
  <c r="T7" i="23" s="1"/>
  <c r="T6" i="25" s="1"/>
  <c r="X22" i="8"/>
  <c r="X43" i="2"/>
  <c r="W39" i="2"/>
  <c r="AV60" i="2"/>
  <c r="U36" i="2"/>
  <c r="AB40" i="6"/>
  <c r="AB42" i="6" s="1"/>
  <c r="AB46" i="6" s="1"/>
  <c r="AB14" i="6" s="1"/>
  <c r="AB30" i="6"/>
  <c r="AB32" i="6" s="1"/>
  <c r="AB36" i="6" s="1"/>
  <c r="AB13" i="6" s="1"/>
  <c r="AB20" i="6"/>
  <c r="AC1" i="6"/>
  <c r="I12" i="24" l="1"/>
  <c r="J6" i="24" s="1"/>
  <c r="J8" i="24" s="1"/>
  <c r="H7" i="17"/>
  <c r="H14" i="17" s="1"/>
  <c r="H10" i="14" s="1"/>
  <c r="H12" i="17"/>
  <c r="Q10" i="17"/>
  <c r="S9" i="25"/>
  <c r="S86" i="2"/>
  <c r="S87" i="2" s="1"/>
  <c r="S89" i="2" s="1"/>
  <c r="S4" i="28" s="1"/>
  <c r="Q25" i="10"/>
  <c r="Q26" i="10" s="1"/>
  <c r="H3" i="13"/>
  <c r="H28" i="14" s="1"/>
  <c r="AO28" i="14" s="1"/>
  <c r="AD1" i="14"/>
  <c r="AC21" i="14"/>
  <c r="AC26" i="14" s="1"/>
  <c r="AZ26" i="14" s="1"/>
  <c r="N6" i="14"/>
  <c r="AQ6" i="14" s="1"/>
  <c r="AR6" i="14" s="1"/>
  <c r="N4" i="28"/>
  <c r="N12" i="28" s="1"/>
  <c r="M14" i="28"/>
  <c r="M43" i="13"/>
  <c r="M45" i="13" s="1"/>
  <c r="M47" i="13" s="1"/>
  <c r="AC16" i="25"/>
  <c r="AB31" i="13"/>
  <c r="AB34" i="13" s="1"/>
  <c r="AB19" i="25"/>
  <c r="Y22" i="9"/>
  <c r="Y70" i="2" s="1"/>
  <c r="Y9" i="9"/>
  <c r="Y12" i="9"/>
  <c r="Y60" i="2" s="1"/>
  <c r="Y20" i="9"/>
  <c r="Y68" i="2" s="1"/>
  <c r="Y18" i="9"/>
  <c r="Y21" i="9"/>
  <c r="Y69" i="2" s="1"/>
  <c r="Y19" i="9"/>
  <c r="Y67" i="2" s="1"/>
  <c r="Y10" i="9"/>
  <c r="Y11" i="9"/>
  <c r="Y23" i="9"/>
  <c r="Y71" i="2" s="1"/>
  <c r="Y24" i="9"/>
  <c r="Y72" i="2" s="1"/>
  <c r="AC9" i="17"/>
  <c r="AB84" i="2"/>
  <c r="Z17" i="8"/>
  <c r="Z20" i="8"/>
  <c r="Z18" i="8"/>
  <c r="Z21" i="8"/>
  <c r="Z16" i="8"/>
  <c r="Z19" i="8"/>
  <c r="Y8" i="8"/>
  <c r="Y11" i="8"/>
  <c r="Y9" i="8"/>
  <c r="Y12" i="8"/>
  <c r="Y7" i="8"/>
  <c r="Y10" i="8"/>
  <c r="AC81" i="2"/>
  <c r="AC8" i="14" s="1"/>
  <c r="AZ8" i="14" s="1"/>
  <c r="AC23" i="10"/>
  <c r="AD9" i="10"/>
  <c r="AD20" i="10" s="1"/>
  <c r="AC11" i="13"/>
  <c r="AC16" i="13" s="1"/>
  <c r="AU4" i="23"/>
  <c r="T21" i="13"/>
  <c r="T9" i="23"/>
  <c r="T10" i="23" s="1"/>
  <c r="V21" i="13"/>
  <c r="AV3" i="23"/>
  <c r="AC10" i="21"/>
  <c r="AZ9" i="21"/>
  <c r="AZ10" i="21" s="1"/>
  <c r="R9" i="23"/>
  <c r="R10" i="23" s="1"/>
  <c r="R21" i="13"/>
  <c r="AU7" i="23"/>
  <c r="AU9" i="23" s="1"/>
  <c r="AU10" i="23" s="1"/>
  <c r="S9" i="23"/>
  <c r="S10" i="23" s="1"/>
  <c r="AD4" i="13"/>
  <c r="AD3" i="17" s="1"/>
  <c r="AD9" i="21"/>
  <c r="AZ7" i="21"/>
  <c r="AV59" i="2"/>
  <c r="AW29" i="2"/>
  <c r="AX29" i="2" s="1"/>
  <c r="AV37" i="2"/>
  <c r="AW26" i="2"/>
  <c r="AX26" i="2" s="1"/>
  <c r="W61" i="2"/>
  <c r="W75" i="2" s="1"/>
  <c r="AV58" i="2"/>
  <c r="AV36" i="2"/>
  <c r="AC40" i="6"/>
  <c r="AC42" i="6" s="1"/>
  <c r="AC46" i="6" s="1"/>
  <c r="AC14" i="6" s="1"/>
  <c r="AC30" i="6"/>
  <c r="AC32" i="6" s="1"/>
  <c r="AC36" i="6" s="1"/>
  <c r="AC13" i="6" s="1"/>
  <c r="AC20" i="6"/>
  <c r="AD1" i="6"/>
  <c r="AB11" i="7"/>
  <c r="AB22" i="6"/>
  <c r="AB26" i="6" s="1"/>
  <c r="AB12" i="6" s="1"/>
  <c r="Y22" i="8"/>
  <c r="Y43" i="2"/>
  <c r="AB6" i="7"/>
  <c r="AB27" i="2"/>
  <c r="Y45" i="2"/>
  <c r="X49" i="2"/>
  <c r="AC23" i="2"/>
  <c r="AZ22" i="2"/>
  <c r="T51" i="2"/>
  <c r="T4" i="24" s="1"/>
  <c r="T10" i="24" s="1"/>
  <c r="AU40" i="2"/>
  <c r="Y65" i="2"/>
  <c r="T75" i="2"/>
  <c r="AU75" i="2" s="1"/>
  <c r="AU61" i="2"/>
  <c r="V77" i="2"/>
  <c r="V54" i="2"/>
  <c r="V53" i="2"/>
  <c r="V4" i="10" s="1"/>
  <c r="Y47" i="2"/>
  <c r="AB7" i="7"/>
  <c r="AB28" i="2"/>
  <c r="Y44" i="2"/>
  <c r="AV35" i="2"/>
  <c r="X3" i="10"/>
  <c r="X3" i="9"/>
  <c r="X4" i="8"/>
  <c r="AW31" i="2"/>
  <c r="AV57" i="2"/>
  <c r="U61" i="2"/>
  <c r="Z3" i="9"/>
  <c r="Z3" i="10"/>
  <c r="Z4" i="8"/>
  <c r="AA15" i="6"/>
  <c r="AA3" i="8" s="1"/>
  <c r="AA5" i="7"/>
  <c r="AA8" i="7" s="1"/>
  <c r="AA9" i="7" s="1"/>
  <c r="AB3" i="7" s="1"/>
  <c r="AA26" i="2"/>
  <c r="Y46" i="2"/>
  <c r="R6" i="10"/>
  <c r="R78" i="2"/>
  <c r="W40" i="2"/>
  <c r="W51" i="2" s="1"/>
  <c r="W4" i="24" s="1"/>
  <c r="W10" i="24" s="1"/>
  <c r="AV66" i="2"/>
  <c r="U73" i="2"/>
  <c r="AV73" i="2" s="1"/>
  <c r="AV39" i="2"/>
  <c r="AF21" i="2"/>
  <c r="BA21" i="2" s="1"/>
  <c r="N90" i="2"/>
  <c r="AQ89" i="2"/>
  <c r="U15" i="10"/>
  <c r="U17" i="10" s="1"/>
  <c r="U4" i="23" s="1"/>
  <c r="U7" i="23" s="1"/>
  <c r="U6" i="25" s="1"/>
  <c r="O89" i="2"/>
  <c r="AE8" i="6"/>
  <c r="AE4" i="21" s="1"/>
  <c r="AE7" i="21" s="1"/>
  <c r="AE18" i="2"/>
  <c r="U40" i="2"/>
  <c r="AV34" i="2"/>
  <c r="AV38" i="2"/>
  <c r="Y48" i="2"/>
  <c r="AD22" i="2"/>
  <c r="AD9" i="6"/>
  <c r="AD8" i="25" s="1"/>
  <c r="AD23" i="13" s="1"/>
  <c r="W15" i="10"/>
  <c r="AT78" i="2"/>
  <c r="I5" i="13" l="1"/>
  <c r="I6" i="17" s="1"/>
  <c r="I7" i="17" s="1"/>
  <c r="I14" i="17" s="1"/>
  <c r="I10" i="14" s="1"/>
  <c r="S6" i="14"/>
  <c r="AZ21" i="14"/>
  <c r="H12" i="14"/>
  <c r="AO12" i="14" s="1"/>
  <c r="AO10" i="14"/>
  <c r="S90" i="2"/>
  <c r="S13" i="25"/>
  <c r="S24" i="13"/>
  <c r="S28" i="13" s="1"/>
  <c r="S36" i="13" s="1"/>
  <c r="R25" i="10"/>
  <c r="R26" i="10" s="1"/>
  <c r="Q86" i="2"/>
  <c r="Q87" i="2" s="1"/>
  <c r="Q9" i="25"/>
  <c r="I3" i="14"/>
  <c r="AP3" i="14" s="1"/>
  <c r="H8" i="13"/>
  <c r="H18" i="13" s="1"/>
  <c r="AE1" i="14"/>
  <c r="AD21" i="14"/>
  <c r="O4" i="28"/>
  <c r="O12" i="28" s="1"/>
  <c r="P12" i="28" s="1"/>
  <c r="O6" i="14"/>
  <c r="N14" i="28"/>
  <c r="N43" i="13"/>
  <c r="N45" i="13" s="1"/>
  <c r="N47" i="13" s="1"/>
  <c r="AD16" i="25"/>
  <c r="AC19" i="25"/>
  <c r="AC31" i="13"/>
  <c r="AC34" i="13" s="1"/>
  <c r="V4" i="17"/>
  <c r="T4" i="17"/>
  <c r="R4" i="17"/>
  <c r="S10" i="17" s="1"/>
  <c r="Y25" i="9"/>
  <c r="Y13" i="9"/>
  <c r="Y7" i="25"/>
  <c r="Y22" i="13" s="1"/>
  <c r="Z19" i="9"/>
  <c r="Z67" i="2" s="1"/>
  <c r="Z22" i="9"/>
  <c r="Z70" i="2" s="1"/>
  <c r="Z9" i="9"/>
  <c r="Z20" i="9"/>
  <c r="Z68" i="2" s="1"/>
  <c r="Z12" i="9"/>
  <c r="Z60" i="2" s="1"/>
  <c r="Z23" i="9"/>
  <c r="Z71" i="2" s="1"/>
  <c r="Z10" i="9"/>
  <c r="Z18" i="9"/>
  <c r="Z21" i="9"/>
  <c r="Z69" i="2" s="1"/>
  <c r="Z11" i="9"/>
  <c r="Z24" i="9"/>
  <c r="Z72" i="2" s="1"/>
  <c r="J9" i="24"/>
  <c r="J11" i="24"/>
  <c r="X12" i="9"/>
  <c r="X60" i="2" s="1"/>
  <c r="X20" i="9"/>
  <c r="X68" i="2" s="1"/>
  <c r="X23" i="9"/>
  <c r="X71" i="2" s="1"/>
  <c r="X10" i="9"/>
  <c r="X18" i="9"/>
  <c r="X21" i="9"/>
  <c r="X69" i="2" s="1"/>
  <c r="X19" i="9"/>
  <c r="X67" i="2" s="1"/>
  <c r="X22" i="9"/>
  <c r="X70" i="2" s="1"/>
  <c r="X24" i="9"/>
  <c r="X72" i="2" s="1"/>
  <c r="X9" i="9"/>
  <c r="X11" i="9"/>
  <c r="AU4" i="24"/>
  <c r="AD9" i="17"/>
  <c r="AA19" i="8"/>
  <c r="AA17" i="8"/>
  <c r="AA20" i="8"/>
  <c r="AA18" i="8"/>
  <c r="AA21" i="8"/>
  <c r="AA16" i="8"/>
  <c r="Z8" i="8"/>
  <c r="Z11" i="8"/>
  <c r="Z9" i="8"/>
  <c r="Z12" i="8"/>
  <c r="Z7" i="8"/>
  <c r="Z10" i="8"/>
  <c r="Y13" i="8"/>
  <c r="Y24" i="8" s="1"/>
  <c r="Y3" i="23" s="1"/>
  <c r="X11" i="8"/>
  <c r="X9" i="8"/>
  <c r="X12" i="8"/>
  <c r="X7" i="8"/>
  <c r="X10" i="8"/>
  <c r="X8" i="8"/>
  <c r="AD23" i="10"/>
  <c r="AD81" i="2"/>
  <c r="AD8" i="14" s="1"/>
  <c r="AE9" i="10"/>
  <c r="AE20" i="10" s="1"/>
  <c r="AD11" i="13"/>
  <c r="AD16" i="13" s="1"/>
  <c r="AC84" i="2"/>
  <c r="AZ84" i="2" s="1"/>
  <c r="AZ81" i="2"/>
  <c r="AE4" i="13"/>
  <c r="AE3" i="17" s="1"/>
  <c r="AE9" i="21"/>
  <c r="AE10" i="21" s="1"/>
  <c r="AD10" i="21"/>
  <c r="AZ4" i="21"/>
  <c r="Y38" i="2"/>
  <c r="V6" i="10"/>
  <c r="V78" i="2"/>
  <c r="T53" i="2"/>
  <c r="T4" i="10" s="1"/>
  <c r="T77" i="2"/>
  <c r="T54" i="2"/>
  <c r="AU51" i="2"/>
  <c r="AF8" i="6"/>
  <c r="AF4" i="21" s="1"/>
  <c r="AF7" i="21" s="1"/>
  <c r="AF18" i="2"/>
  <c r="BA18" i="2" s="1"/>
  <c r="AE22" i="2"/>
  <c r="AE9" i="6"/>
  <c r="AE8" i="25" s="1"/>
  <c r="AE23" i="13" s="1"/>
  <c r="Z46" i="2"/>
  <c r="AW46" i="2" s="1"/>
  <c r="AX46" i="2" s="1"/>
  <c r="AQ90" i="2"/>
  <c r="AR89" i="2"/>
  <c r="AR90" i="2" s="1"/>
  <c r="AA29" i="2"/>
  <c r="Y37" i="2"/>
  <c r="AZ23" i="2"/>
  <c r="AC7" i="7"/>
  <c r="AC28" i="2"/>
  <c r="AZ28" i="2" s="1"/>
  <c r="Z44" i="2"/>
  <c r="AW44" i="2" s="1"/>
  <c r="AX44" i="2" s="1"/>
  <c r="AD23" i="2"/>
  <c r="O90" i="2"/>
  <c r="Z65" i="2"/>
  <c r="X65" i="2"/>
  <c r="Y58" i="2"/>
  <c r="Y57" i="2"/>
  <c r="Y14" i="10"/>
  <c r="Y59" i="2"/>
  <c r="AC6" i="7"/>
  <c r="AC27" i="2"/>
  <c r="AZ27" i="2" s="1"/>
  <c r="Y39" i="2"/>
  <c r="AB15" i="6"/>
  <c r="AB3" i="8" s="1"/>
  <c r="AB5" i="7"/>
  <c r="AB8" i="7" s="1"/>
  <c r="AB9" i="7" s="1"/>
  <c r="AC3" i="7" s="1"/>
  <c r="AB26" i="2"/>
  <c r="AB29" i="2" s="1"/>
  <c r="AB31" i="2" s="1"/>
  <c r="AB3" i="25" s="1"/>
  <c r="Y35" i="2"/>
  <c r="W77" i="2"/>
  <c r="W54" i="2"/>
  <c r="W53" i="2"/>
  <c r="W4" i="10" s="1"/>
  <c r="AV61" i="2"/>
  <c r="U75" i="2"/>
  <c r="AV75" i="2" s="1"/>
  <c r="Y34" i="2"/>
  <c r="Y49" i="2"/>
  <c r="AD40" i="6"/>
  <c r="AD42" i="6" s="1"/>
  <c r="AD46" i="6" s="1"/>
  <c r="AD14" i="6" s="1"/>
  <c r="AD30" i="6"/>
  <c r="AD32" i="6" s="1"/>
  <c r="AD36" i="6" s="1"/>
  <c r="AD13" i="6" s="1"/>
  <c r="AD20" i="6"/>
  <c r="AE1" i="6"/>
  <c r="Z45" i="2"/>
  <c r="AW45" i="2" s="1"/>
  <c r="AX45" i="2" s="1"/>
  <c r="AX31" i="2"/>
  <c r="Z47" i="2"/>
  <c r="AW47" i="2" s="1"/>
  <c r="AX47" i="2" s="1"/>
  <c r="Y16" i="10"/>
  <c r="Y66" i="2"/>
  <c r="Y73" i="2" s="1"/>
  <c r="Z48" i="2"/>
  <c r="AW48" i="2" s="1"/>
  <c r="AX48" i="2" s="1"/>
  <c r="W17" i="10"/>
  <c r="W4" i="23" s="1"/>
  <c r="W7" i="23" s="1"/>
  <c r="W6" i="25" s="1"/>
  <c r="U51" i="2"/>
  <c r="U4" i="24" s="1"/>
  <c r="U10" i="24" s="1"/>
  <c r="AV40" i="2"/>
  <c r="Z22" i="8"/>
  <c r="Z43" i="2"/>
  <c r="AG21" i="2"/>
  <c r="Y36" i="2"/>
  <c r="AC11" i="7"/>
  <c r="AC22" i="6"/>
  <c r="AC26" i="6" s="1"/>
  <c r="AC12" i="6" s="1"/>
  <c r="H29" i="14" l="1"/>
  <c r="I12" i="17"/>
  <c r="R86" i="2"/>
  <c r="R87" i="2" s="1"/>
  <c r="I3" i="13"/>
  <c r="I28" i="14" s="1"/>
  <c r="J3" i="14" s="1"/>
  <c r="AD26" i="14"/>
  <c r="I12" i="14"/>
  <c r="Q13" i="25"/>
  <c r="Q24" i="13"/>
  <c r="Q28" i="13" s="1"/>
  <c r="Q36" i="13" s="1"/>
  <c r="V25" i="10"/>
  <c r="V26" i="10" s="1"/>
  <c r="AT86" i="2"/>
  <c r="R9" i="25"/>
  <c r="R10" i="17"/>
  <c r="AF1" i="14"/>
  <c r="AE21" i="14"/>
  <c r="AE26" i="14" s="1"/>
  <c r="O14" i="28"/>
  <c r="O43" i="13"/>
  <c r="O45" i="13" s="1"/>
  <c r="O47" i="13" s="1"/>
  <c r="T10" i="17"/>
  <c r="AE16" i="25"/>
  <c r="AD19" i="25"/>
  <c r="AD31" i="13"/>
  <c r="AD34" i="13" s="1"/>
  <c r="X7" i="25"/>
  <c r="X22" i="13" s="1"/>
  <c r="Z7" i="25"/>
  <c r="Z22" i="13" s="1"/>
  <c r="Z13" i="9"/>
  <c r="X13" i="9"/>
  <c r="X25" i="9"/>
  <c r="Z25" i="9"/>
  <c r="J12" i="24"/>
  <c r="AV4" i="24"/>
  <c r="AE9" i="17"/>
  <c r="AD84" i="2"/>
  <c r="AB16" i="8"/>
  <c r="AB19" i="8"/>
  <c r="AB17" i="8"/>
  <c r="AB21" i="8"/>
  <c r="AB20" i="8"/>
  <c r="AB18" i="8"/>
  <c r="X13" i="8"/>
  <c r="X24" i="8" s="1"/>
  <c r="X3" i="23" s="1"/>
  <c r="Z13" i="8"/>
  <c r="Z24" i="8" s="1"/>
  <c r="Z3" i="23" s="1"/>
  <c r="AE23" i="10"/>
  <c r="AE81" i="2"/>
  <c r="AE8" i="14" s="1"/>
  <c r="AF9" i="10"/>
  <c r="AF20" i="10" s="1"/>
  <c r="AE11" i="13"/>
  <c r="AE16" i="13" s="1"/>
  <c r="W21" i="13"/>
  <c r="W9" i="23"/>
  <c r="W10" i="23" s="1"/>
  <c r="U21" i="13"/>
  <c r="U9" i="23"/>
  <c r="U10" i="23" s="1"/>
  <c r="AV7" i="23"/>
  <c r="AV9" i="23" s="1"/>
  <c r="AV10" i="23" s="1"/>
  <c r="V9" i="23"/>
  <c r="V10" i="23" s="1"/>
  <c r="AV4" i="23"/>
  <c r="AF9" i="21"/>
  <c r="AF4" i="13"/>
  <c r="AF3" i="17" s="1"/>
  <c r="AW68" i="2"/>
  <c r="AX68" i="2" s="1"/>
  <c r="AE23" i="2"/>
  <c r="AW67" i="2"/>
  <c r="AX67" i="2" s="1"/>
  <c r="AW69" i="2"/>
  <c r="AX69" i="2" s="1"/>
  <c r="AW71" i="2"/>
  <c r="AX71" i="2" s="1"/>
  <c r="Y40" i="2"/>
  <c r="Y51" i="2" s="1"/>
  <c r="Y61" i="2"/>
  <c r="Y75" i="2" s="1"/>
  <c r="AA31" i="2"/>
  <c r="AA3" i="25" s="1"/>
  <c r="T6" i="10"/>
  <c r="T78" i="2"/>
  <c r="AU77" i="2"/>
  <c r="AA48" i="2"/>
  <c r="AD11" i="7"/>
  <c r="AD22" i="6"/>
  <c r="AD26" i="6" s="1"/>
  <c r="AD12" i="6" s="1"/>
  <c r="X34" i="2"/>
  <c r="W6" i="10"/>
  <c r="W78" i="2"/>
  <c r="AB3" i="10"/>
  <c r="AB3" i="9"/>
  <c r="AB4" i="8"/>
  <c r="AW60" i="2"/>
  <c r="AX60" i="2" s="1"/>
  <c r="X14" i="10"/>
  <c r="X59" i="2"/>
  <c r="Z16" i="10"/>
  <c r="Z66" i="2"/>
  <c r="Z73" i="2" s="1"/>
  <c r="Z36" i="2"/>
  <c r="AA45" i="2"/>
  <c r="AA44" i="2"/>
  <c r="AA46" i="2"/>
  <c r="Z34" i="2"/>
  <c r="AD6" i="7"/>
  <c r="AD27" i="2"/>
  <c r="X36" i="2"/>
  <c r="AW72" i="2"/>
  <c r="AX72" i="2" s="1"/>
  <c r="Z38" i="2"/>
  <c r="AG8" i="6"/>
  <c r="AG4" i="21" s="1"/>
  <c r="AG7" i="21" s="1"/>
  <c r="AG18" i="2"/>
  <c r="Z37" i="2"/>
  <c r="AW65" i="2"/>
  <c r="AX65" i="2" s="1"/>
  <c r="Y15" i="10"/>
  <c r="Y17" i="10" s="1"/>
  <c r="Y4" i="23" s="1"/>
  <c r="Y7" i="23" s="1"/>
  <c r="Y6" i="25" s="1"/>
  <c r="AE40" i="6"/>
  <c r="AE42" i="6" s="1"/>
  <c r="AE46" i="6" s="1"/>
  <c r="AE14" i="6" s="1"/>
  <c r="AE30" i="6"/>
  <c r="AE32" i="6" s="1"/>
  <c r="AE36" i="6" s="1"/>
  <c r="AE13" i="6" s="1"/>
  <c r="AE20" i="6"/>
  <c r="AF1" i="6"/>
  <c r="AC5" i="7"/>
  <c r="AC8" i="7" s="1"/>
  <c r="AC9" i="7" s="1"/>
  <c r="AD3" i="7" s="1"/>
  <c r="AC15" i="6"/>
  <c r="AC3" i="8" s="1"/>
  <c r="AC26" i="2"/>
  <c r="AD7" i="7"/>
  <c r="AD28" i="2"/>
  <c r="AA47" i="2"/>
  <c r="X38" i="2"/>
  <c r="X16" i="10"/>
  <c r="X66" i="2"/>
  <c r="AW70" i="2"/>
  <c r="AX70" i="2" s="1"/>
  <c r="Z39" i="2"/>
  <c r="AF22" i="2"/>
  <c r="AF9" i="6"/>
  <c r="AF8" i="25" s="1"/>
  <c r="AF23" i="13" s="1"/>
  <c r="X35" i="2"/>
  <c r="X37" i="2"/>
  <c r="Z14" i="10"/>
  <c r="Z59" i="2"/>
  <c r="AV51" i="2"/>
  <c r="U54" i="2"/>
  <c r="U77" i="2"/>
  <c r="U53" i="2"/>
  <c r="U4" i="10" s="1"/>
  <c r="AH21" i="2"/>
  <c r="Q89" i="2"/>
  <c r="AT87" i="2"/>
  <c r="Z49" i="2"/>
  <c r="AW49" i="2" s="1"/>
  <c r="AX49" i="2" s="1"/>
  <c r="AW43" i="2"/>
  <c r="AX43" i="2" s="1"/>
  <c r="AA22" i="8"/>
  <c r="AA43" i="2"/>
  <c r="X39" i="2"/>
  <c r="X58" i="2"/>
  <c r="X57" i="2"/>
  <c r="Z58" i="2"/>
  <c r="Z57" i="2"/>
  <c r="Z35" i="2"/>
  <c r="AU54" i="2"/>
  <c r="AU53" i="2"/>
  <c r="I29" i="14" l="1"/>
  <c r="I8" i="13"/>
  <c r="I18" i="13" s="1"/>
  <c r="W25" i="10"/>
  <c r="W9" i="25" s="1"/>
  <c r="R24" i="13"/>
  <c r="R28" i="13" s="1"/>
  <c r="R36" i="13" s="1"/>
  <c r="R13" i="25"/>
  <c r="V9" i="25"/>
  <c r="T25" i="10"/>
  <c r="T26" i="10" s="1"/>
  <c r="V86" i="2"/>
  <c r="V87" i="2" s="1"/>
  <c r="V89" i="2" s="1"/>
  <c r="V90" i="2" s="1"/>
  <c r="AG1" i="14"/>
  <c r="AF21" i="14"/>
  <c r="Q6" i="14"/>
  <c r="AT6" i="14" s="1"/>
  <c r="Q4" i="28"/>
  <c r="Q12" i="28" s="1"/>
  <c r="P14" i="28"/>
  <c r="P43" i="13"/>
  <c r="P45" i="13" s="1"/>
  <c r="P47" i="13" s="1"/>
  <c r="U4" i="17"/>
  <c r="V10" i="17" s="1"/>
  <c r="AF16" i="25"/>
  <c r="AE19" i="25"/>
  <c r="AE31" i="13"/>
  <c r="AE34" i="13" s="1"/>
  <c r="W4" i="17"/>
  <c r="W10" i="17" s="1"/>
  <c r="K6" i="24"/>
  <c r="K8" i="24" s="1"/>
  <c r="J5" i="13"/>
  <c r="J6" i="17" s="1"/>
  <c r="AB21" i="9"/>
  <c r="AB69" i="2" s="1"/>
  <c r="AB24" i="9"/>
  <c r="AB72" i="2" s="1"/>
  <c r="AB11" i="9"/>
  <c r="AB19" i="9"/>
  <c r="AB67" i="2" s="1"/>
  <c r="AB12" i="9"/>
  <c r="AB60" i="2" s="1"/>
  <c r="AB20" i="9"/>
  <c r="AB68" i="2" s="1"/>
  <c r="AB9" i="9"/>
  <c r="AB22" i="9"/>
  <c r="AB70" i="2" s="1"/>
  <c r="AB23" i="9"/>
  <c r="AB71" i="2" s="1"/>
  <c r="AB10" i="9"/>
  <c r="AB18" i="9"/>
  <c r="AF9" i="17"/>
  <c r="Y53" i="2"/>
  <c r="Y4" i="10" s="1"/>
  <c r="Y4" i="24"/>
  <c r="Y10" i="24" s="1"/>
  <c r="AC21" i="8"/>
  <c r="AC16" i="8"/>
  <c r="AC19" i="8"/>
  <c r="AC17" i="8"/>
  <c r="AC20" i="8"/>
  <c r="AC18" i="8"/>
  <c r="AB7" i="8"/>
  <c r="AB12" i="8"/>
  <c r="AB10" i="8"/>
  <c r="AB8" i="8"/>
  <c r="AB11" i="8"/>
  <c r="AB9" i="8"/>
  <c r="AF23" i="10"/>
  <c r="AF81" i="2"/>
  <c r="AF8" i="14" s="1"/>
  <c r="BA8" i="14" s="1"/>
  <c r="AG9" i="10"/>
  <c r="AG20" i="10" s="1"/>
  <c r="AF11" i="13"/>
  <c r="AF16" i="13" s="1"/>
  <c r="AE84" i="2"/>
  <c r="Y21" i="13"/>
  <c r="AG4" i="13"/>
  <c r="AG3" i="17" s="1"/>
  <c r="AG9" i="21"/>
  <c r="AW3" i="23"/>
  <c r="AF10" i="21"/>
  <c r="BA9" i="21"/>
  <c r="AF23" i="2"/>
  <c r="BA23" i="2" s="1"/>
  <c r="Y54" i="2"/>
  <c r="Y77" i="2"/>
  <c r="Y78" i="2" s="1"/>
  <c r="BA22" i="2"/>
  <c r="X15" i="10"/>
  <c r="X17" i="10" s="1"/>
  <c r="X4" i="23" s="1"/>
  <c r="X7" i="23" s="1"/>
  <c r="X6" i="25" s="1"/>
  <c r="AB45" i="2"/>
  <c r="Z61" i="2"/>
  <c r="Z75" i="2" s="1"/>
  <c r="AW38" i="2"/>
  <c r="AX38" i="2" s="1"/>
  <c r="AW36" i="2"/>
  <c r="AX36" i="2" s="1"/>
  <c r="Z15" i="10"/>
  <c r="Z17" i="10" s="1"/>
  <c r="Z4" i="23" s="1"/>
  <c r="Z7" i="23" s="1"/>
  <c r="Z6" i="25" s="1"/>
  <c r="AB44" i="2"/>
  <c r="AA49" i="2"/>
  <c r="AE11" i="7"/>
  <c r="AE22" i="6"/>
  <c r="AE26" i="6" s="1"/>
  <c r="AE12" i="6" s="1"/>
  <c r="AW35" i="2"/>
  <c r="AX35" i="2" s="1"/>
  <c r="Z40" i="2"/>
  <c r="Z51" i="2" s="1"/>
  <c r="Z4" i="24" s="1"/>
  <c r="Z10" i="24" s="1"/>
  <c r="AB46" i="2"/>
  <c r="U6" i="10"/>
  <c r="AV77" i="2"/>
  <c r="AV78" i="2" s="1"/>
  <c r="U78" i="2"/>
  <c r="AC29" i="2"/>
  <c r="AZ26" i="2"/>
  <c r="AE6" i="7"/>
  <c r="AE27" i="2"/>
  <c r="AW59" i="2"/>
  <c r="AX59" i="2" s="1"/>
  <c r="AB65" i="2"/>
  <c r="W86" i="2"/>
  <c r="W87" i="2" s="1"/>
  <c r="W89" i="2" s="1"/>
  <c r="AA3" i="9"/>
  <c r="AA3" i="10"/>
  <c r="AA4" i="8"/>
  <c r="AW39" i="2"/>
  <c r="AX39" i="2" s="1"/>
  <c r="AW37" i="2"/>
  <c r="AX37" i="2" s="1"/>
  <c r="X61" i="2"/>
  <c r="AW57" i="2"/>
  <c r="AX57" i="2" s="1"/>
  <c r="AB48" i="2"/>
  <c r="Q90" i="2"/>
  <c r="AT89" i="2"/>
  <c r="AE7" i="7"/>
  <c r="AE28" i="2"/>
  <c r="AU78" i="2"/>
  <c r="R89" i="2"/>
  <c r="AG22" i="2"/>
  <c r="AG9" i="6"/>
  <c r="AG8" i="25" s="1"/>
  <c r="AG23" i="13" s="1"/>
  <c r="AB47" i="2"/>
  <c r="AH8" i="6"/>
  <c r="AH4" i="21" s="1"/>
  <c r="AH7" i="21" s="1"/>
  <c r="AH18" i="2"/>
  <c r="AI21" i="2"/>
  <c r="BB21" i="2" s="1"/>
  <c r="AW34" i="2"/>
  <c r="AX34" i="2" s="1"/>
  <c r="X40" i="2"/>
  <c r="AF40" i="6"/>
  <c r="AF42" i="6" s="1"/>
  <c r="AF46" i="6" s="1"/>
  <c r="AF14" i="6" s="1"/>
  <c r="AF30" i="6"/>
  <c r="AF32" i="6" s="1"/>
  <c r="AF36" i="6" s="1"/>
  <c r="AF13" i="6" s="1"/>
  <c r="AF20" i="6"/>
  <c r="AG1" i="6"/>
  <c r="AW58" i="2"/>
  <c r="AX58" i="2" s="1"/>
  <c r="AB22" i="8"/>
  <c r="AB43" i="2"/>
  <c r="AV53" i="2"/>
  <c r="AV54" i="2"/>
  <c r="AW66" i="2"/>
  <c r="AX66" i="2" s="1"/>
  <c r="X73" i="2"/>
  <c r="AW73" i="2" s="1"/>
  <c r="AX73" i="2" s="1"/>
  <c r="AD5" i="7"/>
  <c r="AD8" i="7" s="1"/>
  <c r="AD9" i="7" s="1"/>
  <c r="AE3" i="7" s="1"/>
  <c r="AD15" i="6"/>
  <c r="AD3" i="8" s="1"/>
  <c r="AD26" i="2"/>
  <c r="W26" i="10" l="1"/>
  <c r="U10" i="17"/>
  <c r="AF26" i="14"/>
  <c r="BA26" i="14" s="1"/>
  <c r="BA21" i="14"/>
  <c r="J7" i="17"/>
  <c r="J14" i="17" s="1"/>
  <c r="J10" i="14" s="1"/>
  <c r="J12" i="17"/>
  <c r="W24" i="13"/>
  <c r="W28" i="13" s="1"/>
  <c r="W36" i="13" s="1"/>
  <c r="W13" i="25"/>
  <c r="U25" i="10"/>
  <c r="U9" i="25" s="1"/>
  <c r="V13" i="25"/>
  <c r="V24" i="13"/>
  <c r="V28" i="13" s="1"/>
  <c r="V36" i="13" s="1"/>
  <c r="V6" i="14"/>
  <c r="T86" i="2"/>
  <c r="T87" i="2" s="1"/>
  <c r="V4" i="28"/>
  <c r="T9" i="25"/>
  <c r="J3" i="13"/>
  <c r="J28" i="14" s="1"/>
  <c r="AH1" i="14"/>
  <c r="AG21" i="14"/>
  <c r="W4" i="28"/>
  <c r="W6" i="14"/>
  <c r="R6" i="14"/>
  <c r="R4" i="28"/>
  <c r="R12" i="28" s="1"/>
  <c r="S12" i="28" s="1"/>
  <c r="Q43" i="13"/>
  <c r="Q45" i="13" s="1"/>
  <c r="Q47" i="13" s="1"/>
  <c r="Q14" i="28"/>
  <c r="AG16" i="25"/>
  <c r="AF19" i="25"/>
  <c r="AF31" i="13"/>
  <c r="AF34" i="13" s="1"/>
  <c r="Y4" i="17"/>
  <c r="AA24" i="9"/>
  <c r="AA72" i="2" s="1"/>
  <c r="AA11" i="9"/>
  <c r="AA19" i="9"/>
  <c r="AA67" i="2" s="1"/>
  <c r="AA22" i="9"/>
  <c r="AA70" i="2" s="1"/>
  <c r="AA9" i="9"/>
  <c r="AA20" i="9"/>
  <c r="AA68" i="2" s="1"/>
  <c r="AA18" i="9"/>
  <c r="AA21" i="9"/>
  <c r="AA69" i="2" s="1"/>
  <c r="AA12" i="9"/>
  <c r="AA60" i="2" s="1"/>
  <c r="AA23" i="9"/>
  <c r="AA71" i="2" s="1"/>
  <c r="AA10" i="9"/>
  <c r="AB25" i="9"/>
  <c r="AB13" i="9"/>
  <c r="AB7" i="25"/>
  <c r="AB22" i="13" s="1"/>
  <c r="K9" i="24"/>
  <c r="K11" i="24"/>
  <c r="AG9" i="17"/>
  <c r="AF84" i="2"/>
  <c r="BA84" i="2" s="1"/>
  <c r="W90" i="2"/>
  <c r="AD18" i="8"/>
  <c r="AD21" i="8"/>
  <c r="AD16" i="8"/>
  <c r="AD19" i="8"/>
  <c r="AD17" i="8"/>
  <c r="AD20" i="8"/>
  <c r="AA10" i="8"/>
  <c r="AA7" i="8"/>
  <c r="AA8" i="8"/>
  <c r="AA11" i="8"/>
  <c r="AA9" i="8"/>
  <c r="AA12" i="8"/>
  <c r="BA81" i="2"/>
  <c r="AB13" i="8"/>
  <c r="AB24" i="8" s="1"/>
  <c r="AB3" i="23" s="1"/>
  <c r="AG81" i="2"/>
  <c r="AG8" i="14" s="1"/>
  <c r="AG23" i="10"/>
  <c r="AH9" i="10"/>
  <c r="AH20" i="10" s="1"/>
  <c r="AG11" i="13"/>
  <c r="AG16" i="13" s="1"/>
  <c r="Z9" i="23"/>
  <c r="Z10" i="23" s="1"/>
  <c r="Z21" i="13"/>
  <c r="X21" i="13"/>
  <c r="X9" i="23"/>
  <c r="X10" i="23" s="1"/>
  <c r="AW7" i="23"/>
  <c r="AW9" i="23" s="1"/>
  <c r="AW10" i="23" s="1"/>
  <c r="Y9" i="23"/>
  <c r="Y10" i="23" s="1"/>
  <c r="AW4" i="23"/>
  <c r="AG10" i="21"/>
  <c r="AH9" i="21"/>
  <c r="AH10" i="21" s="1"/>
  <c r="AH4" i="13"/>
  <c r="AH3" i="17" s="1"/>
  <c r="BA10" i="21"/>
  <c r="BA4" i="21"/>
  <c r="BA7" i="21"/>
  <c r="Y6" i="10"/>
  <c r="Y25" i="10" s="1"/>
  <c r="AC22" i="8"/>
  <c r="AC43" i="2"/>
  <c r="AZ43" i="2" s="1"/>
  <c r="AB58" i="2"/>
  <c r="AB57" i="2"/>
  <c r="Z77" i="2"/>
  <c r="Z54" i="2"/>
  <c r="Z53" i="2"/>
  <c r="Z4" i="10" s="1"/>
  <c r="AC47" i="2"/>
  <c r="AZ47" i="2" s="1"/>
  <c r="AB38" i="2"/>
  <c r="AC45" i="2"/>
  <c r="AZ45" i="2" s="1"/>
  <c r="AF7" i="7"/>
  <c r="AF28" i="2"/>
  <c r="BA28" i="2" s="1"/>
  <c r="AB49" i="2"/>
  <c r="AW40" i="2"/>
  <c r="AX40" i="2" s="1"/>
  <c r="X51" i="2"/>
  <c r="X4" i="24" s="1"/>
  <c r="X10" i="24" s="1"/>
  <c r="AG23" i="2"/>
  <c r="X75" i="2"/>
  <c r="AW75" i="2" s="1"/>
  <c r="AX75" i="2" s="1"/>
  <c r="AW61" i="2"/>
  <c r="AX61" i="2" s="1"/>
  <c r="AB14" i="10"/>
  <c r="AB59" i="2"/>
  <c r="AB39" i="2"/>
  <c r="AB34" i="2"/>
  <c r="AJ21" i="2"/>
  <c r="AC48" i="2"/>
  <c r="AZ48" i="2" s="1"/>
  <c r="AH22" i="2"/>
  <c r="AH9" i="6"/>
  <c r="AH8" i="25" s="1"/>
  <c r="AH23" i="13" s="1"/>
  <c r="AF6" i="7"/>
  <c r="AF27" i="2"/>
  <c r="BA27" i="2" s="1"/>
  <c r="AB36" i="2"/>
  <c r="AC31" i="2"/>
  <c r="AC3" i="25" s="1"/>
  <c r="AZ29" i="2"/>
  <c r="AC44" i="2"/>
  <c r="AZ44" i="2" s="1"/>
  <c r="AI8" i="6"/>
  <c r="AI4" i="21" s="1"/>
  <c r="AI7" i="21" s="1"/>
  <c r="AI18" i="2"/>
  <c r="BB18" i="2" s="1"/>
  <c r="AT90" i="2"/>
  <c r="AB35" i="2"/>
  <c r="AF11" i="7"/>
  <c r="AF22" i="6"/>
  <c r="AF26" i="6" s="1"/>
  <c r="AF12" i="6" s="1"/>
  <c r="AB16" i="10"/>
  <c r="AB66" i="2"/>
  <c r="AB73" i="2" s="1"/>
  <c r="AA65" i="2"/>
  <c r="AD29" i="2"/>
  <c r="AC46" i="2"/>
  <c r="AZ46" i="2" s="1"/>
  <c r="AH1" i="6"/>
  <c r="AG40" i="6"/>
  <c r="AG42" i="6" s="1"/>
  <c r="AG46" i="6" s="1"/>
  <c r="AG14" i="6" s="1"/>
  <c r="AG20" i="6"/>
  <c r="AG30" i="6"/>
  <c r="AG32" i="6" s="1"/>
  <c r="AG36" i="6" s="1"/>
  <c r="AG13" i="6" s="1"/>
  <c r="R90" i="2"/>
  <c r="AB37" i="2"/>
  <c r="AE5" i="7"/>
  <c r="AE8" i="7" s="1"/>
  <c r="AE9" i="7" s="1"/>
  <c r="AF3" i="7" s="1"/>
  <c r="AE15" i="6"/>
  <c r="AE3" i="8" s="1"/>
  <c r="AE26" i="2"/>
  <c r="AE29" i="2" s="1"/>
  <c r="AE31" i="2" s="1"/>
  <c r="AE3" i="25" s="1"/>
  <c r="AG26" i="14" l="1"/>
  <c r="J12" i="14"/>
  <c r="J29" i="14" s="1"/>
  <c r="U86" i="2"/>
  <c r="AV86" i="2" s="1"/>
  <c r="U26" i="10"/>
  <c r="U13" i="25"/>
  <c r="U24" i="13"/>
  <c r="U28" i="13" s="1"/>
  <c r="U36" i="13" s="1"/>
  <c r="AU86" i="2"/>
  <c r="T24" i="13"/>
  <c r="T28" i="13" s="1"/>
  <c r="T36" i="13" s="1"/>
  <c r="T13" i="25"/>
  <c r="K3" i="14"/>
  <c r="J8" i="13"/>
  <c r="J18" i="13" s="1"/>
  <c r="AI1" i="14"/>
  <c r="AH21" i="14"/>
  <c r="AH26" i="14" s="1"/>
  <c r="R43" i="13"/>
  <c r="R45" i="13" s="1"/>
  <c r="R47" i="13" s="1"/>
  <c r="R14" i="28"/>
  <c r="Z4" i="17"/>
  <c r="Z10" i="17" s="1"/>
  <c r="X4" i="17"/>
  <c r="Y10" i="17" s="1"/>
  <c r="AH16" i="25"/>
  <c r="AG19" i="25"/>
  <c r="AG31" i="13"/>
  <c r="AG34" i="13" s="1"/>
  <c r="AA25" i="9"/>
  <c r="AA13" i="9"/>
  <c r="AA7" i="25"/>
  <c r="AA22" i="13" s="1"/>
  <c r="K12" i="24"/>
  <c r="Y26" i="10"/>
  <c r="Y9" i="25"/>
  <c r="AW4" i="24"/>
  <c r="AX4" i="24" s="1"/>
  <c r="AG84" i="2"/>
  <c r="AH9" i="17"/>
  <c r="AE18" i="8"/>
  <c r="AE21" i="8"/>
  <c r="AE16" i="8"/>
  <c r="AE19" i="8"/>
  <c r="AE17" i="8"/>
  <c r="AE20" i="8"/>
  <c r="AA13" i="8"/>
  <c r="AA24" i="8" s="1"/>
  <c r="AA3" i="23" s="1"/>
  <c r="AH23" i="10"/>
  <c r="AH81" i="2"/>
  <c r="AH8" i="14" s="1"/>
  <c r="AI9" i="10"/>
  <c r="AI20" i="10" s="1"/>
  <c r="AH11" i="13"/>
  <c r="AH16" i="13" s="1"/>
  <c r="AI9" i="21"/>
  <c r="AI10" i="21" s="1"/>
  <c r="AI4" i="13"/>
  <c r="AI3" i="17" s="1"/>
  <c r="Y86" i="2"/>
  <c r="Y87" i="2" s="1"/>
  <c r="Y89" i="2" s="1"/>
  <c r="AH23" i="2"/>
  <c r="AD46" i="2"/>
  <c r="Z6" i="10"/>
  <c r="Z78" i="2"/>
  <c r="AD22" i="8"/>
  <c r="AD43" i="2"/>
  <c r="AK21" i="2"/>
  <c r="AA38" i="2"/>
  <c r="AC3" i="10"/>
  <c r="AC3" i="9"/>
  <c r="AC4" i="8"/>
  <c r="AZ31" i="2"/>
  <c r="AW51" i="2"/>
  <c r="X54" i="2"/>
  <c r="X77" i="2"/>
  <c r="X53" i="2"/>
  <c r="X4" i="10" s="1"/>
  <c r="AA36" i="2"/>
  <c r="AA16" i="10"/>
  <c r="AA66" i="2"/>
  <c r="AD31" i="2"/>
  <c r="AD3" i="25" s="1"/>
  <c r="AD45" i="2"/>
  <c r="AI22" i="2"/>
  <c r="AI9" i="6"/>
  <c r="AI8" i="25" s="1"/>
  <c r="AI23" i="13" s="1"/>
  <c r="AB40" i="2"/>
  <c r="AB51" i="2" s="1"/>
  <c r="AB4" i="24" s="1"/>
  <c r="AB10" i="24" s="1"/>
  <c r="AA39" i="2"/>
  <c r="AD48" i="2"/>
  <c r="AG6" i="7"/>
  <c r="AG27" i="2"/>
  <c r="AA58" i="2"/>
  <c r="AA57" i="2"/>
  <c r="AD47" i="2"/>
  <c r="AJ8" i="6"/>
  <c r="AJ4" i="21" s="1"/>
  <c r="AJ7" i="21" s="1"/>
  <c r="AJ18" i="2"/>
  <c r="AB15" i="10"/>
  <c r="AI1" i="6"/>
  <c r="AH30" i="6"/>
  <c r="AH32" i="6" s="1"/>
  <c r="AH36" i="6" s="1"/>
  <c r="AH13" i="6" s="1"/>
  <c r="AH40" i="6"/>
  <c r="AH42" i="6" s="1"/>
  <c r="AH46" i="6" s="1"/>
  <c r="AH14" i="6" s="1"/>
  <c r="AH20" i="6"/>
  <c r="AD44" i="2"/>
  <c r="AG11" i="7"/>
  <c r="AG22" i="6"/>
  <c r="AG26" i="6" s="1"/>
  <c r="AG12" i="6" s="1"/>
  <c r="T89" i="2"/>
  <c r="AU87" i="2"/>
  <c r="AC49" i="2"/>
  <c r="AZ49" i="2" s="1"/>
  <c r="AE3" i="10"/>
  <c r="AE3" i="9"/>
  <c r="AE4" i="8"/>
  <c r="AA35" i="2"/>
  <c r="AF15" i="6"/>
  <c r="AF3" i="8" s="1"/>
  <c r="AF5" i="7"/>
  <c r="AF8" i="7" s="1"/>
  <c r="AF9" i="7" s="1"/>
  <c r="AG3" i="7" s="1"/>
  <c r="AF26" i="2"/>
  <c r="AF29" i="2" s="1"/>
  <c r="AF31" i="2" s="1"/>
  <c r="AF3" i="25" s="1"/>
  <c r="AA34" i="2"/>
  <c r="AB61" i="2"/>
  <c r="AB75" i="2" s="1"/>
  <c r="AG7" i="7"/>
  <c r="AG28" i="2"/>
  <c r="AA14" i="10"/>
  <c r="AA59" i="2"/>
  <c r="AA37" i="2"/>
  <c r="U87" i="2" l="1"/>
  <c r="AV87" i="2" s="1"/>
  <c r="Z25" i="10"/>
  <c r="Z9" i="25" s="1"/>
  <c r="X10" i="17"/>
  <c r="AJ1" i="14"/>
  <c r="AI21" i="14"/>
  <c r="T4" i="28"/>
  <c r="T12" i="28" s="1"/>
  <c r="T6" i="14"/>
  <c r="AU6" i="14" s="1"/>
  <c r="Y6" i="14"/>
  <c r="Y4" i="28"/>
  <c r="S43" i="13"/>
  <c r="S45" i="13" s="1"/>
  <c r="S47" i="13" s="1"/>
  <c r="S14" i="28"/>
  <c r="Y24" i="13"/>
  <c r="Y28" i="13" s="1"/>
  <c r="Y36" i="13" s="1"/>
  <c r="Y13" i="25"/>
  <c r="AI16" i="25"/>
  <c r="AH31" i="13"/>
  <c r="AH34" i="13" s="1"/>
  <c r="AH19" i="25"/>
  <c r="BB9" i="21"/>
  <c r="BB10" i="21" s="1"/>
  <c r="AC18" i="9"/>
  <c r="AC21" i="9"/>
  <c r="AC69" i="2" s="1"/>
  <c r="AZ69" i="2" s="1"/>
  <c r="AC19" i="9"/>
  <c r="AC67" i="2" s="1"/>
  <c r="AZ67" i="2" s="1"/>
  <c r="AC24" i="9"/>
  <c r="AC72" i="2" s="1"/>
  <c r="AZ72" i="2" s="1"/>
  <c r="AC11" i="9"/>
  <c r="AC22" i="9"/>
  <c r="AC70" i="2" s="1"/>
  <c r="AZ70" i="2" s="1"/>
  <c r="AC9" i="9"/>
  <c r="AC20" i="9"/>
  <c r="AC68" i="2" s="1"/>
  <c r="AZ68" i="2" s="1"/>
  <c r="AC10" i="9"/>
  <c r="AC12" i="9"/>
  <c r="AC60" i="2" s="1"/>
  <c r="AZ60" i="2" s="1"/>
  <c r="AC23" i="9"/>
  <c r="AC71" i="2" s="1"/>
  <c r="AZ71" i="2" s="1"/>
  <c r="L6" i="24"/>
  <c r="L8" i="24" s="1"/>
  <c r="K5" i="13"/>
  <c r="K6" i="17" s="1"/>
  <c r="AE20" i="9"/>
  <c r="AE68" i="2" s="1"/>
  <c r="AE23" i="9"/>
  <c r="AE71" i="2" s="1"/>
  <c r="AE10" i="9"/>
  <c r="AE18" i="9"/>
  <c r="AE24" i="9"/>
  <c r="AE72" i="2" s="1"/>
  <c r="AE11" i="9"/>
  <c r="AE19" i="9"/>
  <c r="AE67" i="2" s="1"/>
  <c r="AE22" i="9"/>
  <c r="AE70" i="2" s="1"/>
  <c r="AE9" i="9"/>
  <c r="AE21" i="9"/>
  <c r="AE69" i="2" s="1"/>
  <c r="AE12" i="9"/>
  <c r="AE60" i="2" s="1"/>
  <c r="Y90" i="2"/>
  <c r="AI9" i="17"/>
  <c r="AH84" i="2"/>
  <c r="AF20" i="8"/>
  <c r="AF18" i="8"/>
  <c r="AF21" i="8"/>
  <c r="AF16" i="8"/>
  <c r="AF19" i="8"/>
  <c r="AF17" i="8"/>
  <c r="AC12" i="8"/>
  <c r="AC7" i="8"/>
  <c r="AC10" i="8"/>
  <c r="AC8" i="8"/>
  <c r="AC11" i="8"/>
  <c r="AC9" i="8"/>
  <c r="AE11" i="8"/>
  <c r="AE9" i="8"/>
  <c r="AE12" i="8"/>
  <c r="AE7" i="8"/>
  <c r="AE10" i="8"/>
  <c r="AE8" i="8"/>
  <c r="AI23" i="10"/>
  <c r="AI81" i="2"/>
  <c r="AI8" i="14" s="1"/>
  <c r="BB8" i="14" s="1"/>
  <c r="AJ9" i="10"/>
  <c r="AJ20" i="10" s="1"/>
  <c r="AI11" i="13"/>
  <c r="AI16" i="13" s="1"/>
  <c r="AJ4" i="13"/>
  <c r="AJ3" i="17" s="1"/>
  <c r="AJ9" i="21"/>
  <c r="BA26" i="2"/>
  <c r="BA29" i="2"/>
  <c r="AE47" i="2"/>
  <c r="T90" i="2"/>
  <c r="AU89" i="2"/>
  <c r="AA61" i="2"/>
  <c r="AE48" i="2"/>
  <c r="AJ22" i="2"/>
  <c r="AJ9" i="6"/>
  <c r="AJ8" i="25" s="1"/>
  <c r="AJ23" i="13" s="1"/>
  <c r="AA15" i="10"/>
  <c r="AI23" i="2"/>
  <c r="BB22" i="2"/>
  <c r="AE45" i="2"/>
  <c r="AA40" i="2"/>
  <c r="AE65" i="2"/>
  <c r="AE44" i="2"/>
  <c r="AG15" i="6"/>
  <c r="AG3" i="8" s="1"/>
  <c r="AG5" i="7"/>
  <c r="AG8" i="7" s="1"/>
  <c r="AG9" i="7" s="1"/>
  <c r="AH3" i="7" s="1"/>
  <c r="AG26" i="2"/>
  <c r="AK8" i="6"/>
  <c r="AK4" i="21" s="1"/>
  <c r="AK7" i="21" s="1"/>
  <c r="AK18" i="2"/>
  <c r="AW53" i="2"/>
  <c r="AW54" i="2"/>
  <c r="AX51" i="2"/>
  <c r="AC65" i="2"/>
  <c r="AZ65" i="2" s="1"/>
  <c r="AI30" i="6"/>
  <c r="AI32" i="6" s="1"/>
  <c r="AI36" i="6" s="1"/>
  <c r="AI13" i="6" s="1"/>
  <c r="AJ1" i="6"/>
  <c r="AI40" i="6"/>
  <c r="AI42" i="6" s="1"/>
  <c r="AI46" i="6" s="1"/>
  <c r="AI14" i="6" s="1"/>
  <c r="AI20" i="6"/>
  <c r="AA73" i="2"/>
  <c r="AE46" i="2"/>
  <c r="AF3" i="10"/>
  <c r="AF3" i="9"/>
  <c r="AF4" i="8"/>
  <c r="AH11" i="7"/>
  <c r="AH22" i="6"/>
  <c r="AH26" i="6" s="1"/>
  <c r="AH12" i="6" s="1"/>
  <c r="AB53" i="2"/>
  <c r="AB4" i="10" s="1"/>
  <c r="AB77" i="2"/>
  <c r="AB54" i="2"/>
  <c r="AD49" i="2"/>
  <c r="AD3" i="10"/>
  <c r="AD3" i="9"/>
  <c r="AD4" i="8"/>
  <c r="BA31" i="2"/>
  <c r="AL21" i="2"/>
  <c r="BC21" i="2" s="1"/>
  <c r="BD21" i="2" s="1"/>
  <c r="X6" i="10"/>
  <c r="X78" i="2"/>
  <c r="AW77" i="2"/>
  <c r="AE22" i="8"/>
  <c r="AE43" i="2"/>
  <c r="AH7" i="7"/>
  <c r="AH28" i="2"/>
  <c r="AB17" i="10"/>
  <c r="AB4" i="23" s="1"/>
  <c r="AB7" i="23" s="1"/>
  <c r="AB6" i="25" s="1"/>
  <c r="AH6" i="7"/>
  <c r="AH27" i="2"/>
  <c r="U89" i="2" l="1"/>
  <c r="AV89" i="2" s="1"/>
  <c r="AV90" i="2" s="1"/>
  <c r="Z86" i="2"/>
  <c r="Z87" i="2" s="1"/>
  <c r="Z89" i="2" s="1"/>
  <c r="Z90" i="2" s="1"/>
  <c r="Z26" i="10"/>
  <c r="AI26" i="14"/>
  <c r="BB26" i="14" s="1"/>
  <c r="BB21" i="14"/>
  <c r="K7" i="17"/>
  <c r="K14" i="17" s="1"/>
  <c r="K10" i="14" s="1"/>
  <c r="K12" i="17"/>
  <c r="Z13" i="25"/>
  <c r="Z24" i="13"/>
  <c r="Z28" i="13" s="1"/>
  <c r="Z36" i="13" s="1"/>
  <c r="X25" i="10"/>
  <c r="X9" i="25" s="1"/>
  <c r="K3" i="13"/>
  <c r="K28" i="14" s="1"/>
  <c r="AP28" i="14" s="1"/>
  <c r="AK1" i="14"/>
  <c r="AJ21" i="14"/>
  <c r="Z6" i="14"/>
  <c r="T14" i="28"/>
  <c r="T43" i="13"/>
  <c r="T45" i="13" s="1"/>
  <c r="T47" i="13" s="1"/>
  <c r="AJ16" i="25"/>
  <c r="AI31" i="13"/>
  <c r="AI34" i="13" s="1"/>
  <c r="AI19" i="25"/>
  <c r="AE7" i="25"/>
  <c r="AE22" i="13" s="1"/>
  <c r="AE13" i="9"/>
  <c r="AC13" i="9"/>
  <c r="L9" i="24"/>
  <c r="L11" i="24"/>
  <c r="AD23" i="9"/>
  <c r="AD71" i="2" s="1"/>
  <c r="AD10" i="9"/>
  <c r="AD18" i="9"/>
  <c r="AD21" i="9"/>
  <c r="AD69" i="2" s="1"/>
  <c r="AD19" i="9"/>
  <c r="AD67" i="2" s="1"/>
  <c r="AD20" i="9"/>
  <c r="AD68" i="2" s="1"/>
  <c r="AD24" i="9"/>
  <c r="AD72" i="2" s="1"/>
  <c r="AD9" i="9"/>
  <c r="AD11" i="9"/>
  <c r="AD22" i="9"/>
  <c r="AD70" i="2" s="1"/>
  <c r="AD12" i="9"/>
  <c r="AD60" i="2" s="1"/>
  <c r="AF12" i="9"/>
  <c r="AF60" i="2" s="1"/>
  <c r="AF20" i="9"/>
  <c r="AF68" i="2" s="1"/>
  <c r="AF18" i="9"/>
  <c r="AF23" i="9"/>
  <c r="AF71" i="2" s="1"/>
  <c r="AF10" i="9"/>
  <c r="AF21" i="9"/>
  <c r="AF69" i="2" s="1"/>
  <c r="AF19" i="9"/>
  <c r="AF67" i="2" s="1"/>
  <c r="AF9" i="9"/>
  <c r="AF11" i="9"/>
  <c r="AF24" i="9"/>
  <c r="AF72" i="2" s="1"/>
  <c r="AF22" i="9"/>
  <c r="AF70" i="2" s="1"/>
  <c r="AE25" i="9"/>
  <c r="AC7" i="25"/>
  <c r="AC22" i="13" s="1"/>
  <c r="AC25" i="9"/>
  <c r="AJ9" i="17"/>
  <c r="AG17" i="8"/>
  <c r="AG20" i="8"/>
  <c r="AG18" i="8"/>
  <c r="AG21" i="8"/>
  <c r="AG16" i="8"/>
  <c r="AG19" i="8"/>
  <c r="AF11" i="8"/>
  <c r="AF8" i="8"/>
  <c r="AF9" i="8"/>
  <c r="AF12" i="8"/>
  <c r="AF7" i="8"/>
  <c r="AF10" i="8"/>
  <c r="AE13" i="8"/>
  <c r="AE24" i="8" s="1"/>
  <c r="AE3" i="23" s="1"/>
  <c r="AC13" i="8"/>
  <c r="AC24" i="8" s="1"/>
  <c r="AC3" i="23" s="1"/>
  <c r="AD9" i="8"/>
  <c r="AD12" i="8"/>
  <c r="AD7" i="8"/>
  <c r="AD10" i="8"/>
  <c r="AD8" i="8"/>
  <c r="AD11" i="8"/>
  <c r="AK9" i="10"/>
  <c r="AK20" i="10" s="1"/>
  <c r="AJ11" i="13"/>
  <c r="AJ16" i="13" s="1"/>
  <c r="AI84" i="2"/>
  <c r="BB84" i="2" s="1"/>
  <c r="BB81" i="2"/>
  <c r="AJ81" i="2"/>
  <c r="AJ8" i="14" s="1"/>
  <c r="AJ23" i="10"/>
  <c r="AJ10" i="21"/>
  <c r="AB21" i="13"/>
  <c r="AK4" i="13"/>
  <c r="AK3" i="17" s="1"/>
  <c r="AK9" i="21"/>
  <c r="AK10" i="21" s="1"/>
  <c r="BB4" i="21"/>
  <c r="BB7" i="21"/>
  <c r="AE38" i="2"/>
  <c r="AE14" i="10"/>
  <c r="AE59" i="2"/>
  <c r="AF46" i="2"/>
  <c r="BA46" i="2" s="1"/>
  <c r="AC37" i="2"/>
  <c r="AZ37" i="2" s="1"/>
  <c r="AE39" i="2"/>
  <c r="AI7" i="7"/>
  <c r="AI28" i="2"/>
  <c r="BB28" i="2" s="1"/>
  <c r="AC58" i="2"/>
  <c r="AZ58" i="2" s="1"/>
  <c r="AC57" i="2"/>
  <c r="AC16" i="10"/>
  <c r="AC66" i="2"/>
  <c r="AG29" i="2"/>
  <c r="AF48" i="2"/>
  <c r="BA48" i="2" s="1"/>
  <c r="AC34" i="2"/>
  <c r="AI11" i="7"/>
  <c r="AI22" i="6"/>
  <c r="AI26" i="6" s="1"/>
  <c r="AI12" i="6" s="1"/>
  <c r="AE35" i="2"/>
  <c r="AJ40" i="6"/>
  <c r="AJ42" i="6" s="1"/>
  <c r="AJ46" i="6" s="1"/>
  <c r="AJ14" i="6" s="1"/>
  <c r="AJ30" i="6"/>
  <c r="AJ32" i="6" s="1"/>
  <c r="AJ36" i="6" s="1"/>
  <c r="AJ13" i="6" s="1"/>
  <c r="AJ20" i="6"/>
  <c r="AK1" i="6"/>
  <c r="AL8" i="6"/>
  <c r="AL4" i="21" s="1"/>
  <c r="AL7" i="21" s="1"/>
  <c r="AL18" i="2"/>
  <c r="BC18" i="2" s="1"/>
  <c r="BD18" i="2" s="1"/>
  <c r="AC38" i="2"/>
  <c r="AZ38" i="2" s="1"/>
  <c r="AD65" i="2"/>
  <c r="AH15" i="6"/>
  <c r="AH3" i="8" s="1"/>
  <c r="AH5" i="7"/>
  <c r="AH8" i="7" s="1"/>
  <c r="AH9" i="7" s="1"/>
  <c r="AI3" i="7" s="1"/>
  <c r="AH26" i="2"/>
  <c r="AH29" i="2" s="1"/>
  <c r="AH31" i="2" s="1"/>
  <c r="AH3" i="25" s="1"/>
  <c r="AK9" i="6"/>
  <c r="AK8" i="25" s="1"/>
  <c r="AK23" i="13" s="1"/>
  <c r="AK22" i="2"/>
  <c r="AF45" i="2"/>
  <c r="BA45" i="2" s="1"/>
  <c r="AI6" i="7"/>
  <c r="AI27" i="2"/>
  <c r="BB27" i="2" s="1"/>
  <c r="AF47" i="2"/>
  <c r="BA47" i="2" s="1"/>
  <c r="AA75" i="2"/>
  <c r="AF65" i="2"/>
  <c r="AJ23" i="2"/>
  <c r="AE49" i="2"/>
  <c r="AC14" i="10"/>
  <c r="AC59" i="2"/>
  <c r="AZ59" i="2" s="1"/>
  <c r="AE34" i="2"/>
  <c r="AB6" i="10"/>
  <c r="AB78" i="2"/>
  <c r="AE58" i="2"/>
  <c r="AE57" i="2"/>
  <c r="AF22" i="8"/>
  <c r="AF43" i="2"/>
  <c r="AC39" i="2"/>
  <c r="AZ39" i="2" s="1"/>
  <c r="BB23" i="2"/>
  <c r="AU90" i="2"/>
  <c r="AC36" i="2"/>
  <c r="AZ36" i="2" s="1"/>
  <c r="AE37" i="2"/>
  <c r="AX54" i="2"/>
  <c r="AX53" i="2"/>
  <c r="AW78" i="2"/>
  <c r="AX77" i="2"/>
  <c r="AX78" i="2" s="1"/>
  <c r="AE36" i="2"/>
  <c r="AA17" i="10"/>
  <c r="AA4" i="23" s="1"/>
  <c r="AA7" i="23" s="1"/>
  <c r="AA6" i="25" s="1"/>
  <c r="AE16" i="10"/>
  <c r="AE66" i="2"/>
  <c r="AE73" i="2" s="1"/>
  <c r="AA51" i="2"/>
  <c r="AA4" i="24" s="1"/>
  <c r="AA10" i="24" s="1"/>
  <c r="AF44" i="2"/>
  <c r="BA44" i="2" s="1"/>
  <c r="AC35" i="2"/>
  <c r="AZ35" i="2" s="1"/>
  <c r="U6" i="14" l="1"/>
  <c r="AV6" i="14" s="1"/>
  <c r="U4" i="28"/>
  <c r="U12" i="28" s="1"/>
  <c r="V12" i="28" s="1"/>
  <c r="W12" i="28" s="1"/>
  <c r="U90" i="2"/>
  <c r="X26" i="10"/>
  <c r="Z4" i="28"/>
  <c r="X86" i="2"/>
  <c r="X87" i="2" s="1"/>
  <c r="AJ26" i="14"/>
  <c r="K12" i="14"/>
  <c r="AP12" i="14" s="1"/>
  <c r="AP10" i="14"/>
  <c r="L12" i="24"/>
  <c r="M6" i="24" s="1"/>
  <c r="M8" i="24" s="1"/>
  <c r="X24" i="13"/>
  <c r="X28" i="13" s="1"/>
  <c r="X36" i="13" s="1"/>
  <c r="X13" i="25"/>
  <c r="AB25" i="10"/>
  <c r="AB9" i="25" s="1"/>
  <c r="L3" i="14"/>
  <c r="AQ3" i="14" s="1"/>
  <c r="K8" i="13"/>
  <c r="K18" i="13" s="1"/>
  <c r="AL1" i="14"/>
  <c r="AL21" i="14" s="1"/>
  <c r="AL26" i="14" s="1"/>
  <c r="AK21" i="14"/>
  <c r="AK26" i="14" s="1"/>
  <c r="U14" i="28"/>
  <c r="U43" i="13"/>
  <c r="U45" i="13" s="1"/>
  <c r="U47" i="13" s="1"/>
  <c r="AB4" i="17"/>
  <c r="AF13" i="9"/>
  <c r="AK16" i="25"/>
  <c r="AJ31" i="13"/>
  <c r="AJ34" i="13" s="1"/>
  <c r="AJ19" i="25"/>
  <c r="AD7" i="25"/>
  <c r="AD22" i="13" s="1"/>
  <c r="AF25" i="9"/>
  <c r="AF7" i="25"/>
  <c r="AF22" i="13" s="1"/>
  <c r="AD25" i="9"/>
  <c r="AD13" i="9"/>
  <c r="AK9" i="17"/>
  <c r="AJ84" i="2"/>
  <c r="AH17" i="8"/>
  <c r="AH20" i="8"/>
  <c r="AH18" i="8"/>
  <c r="AH21" i="8"/>
  <c r="AH16" i="8"/>
  <c r="AH19" i="8"/>
  <c r="AD13" i="8"/>
  <c r="AD24" i="8" s="1"/>
  <c r="AD3" i="23" s="1"/>
  <c r="AF13" i="8"/>
  <c r="AF24" i="8" s="1"/>
  <c r="AF3" i="23" s="1"/>
  <c r="AK23" i="10"/>
  <c r="AK81" i="2"/>
  <c r="AK8" i="14" s="1"/>
  <c r="AL9" i="10"/>
  <c r="AL11" i="13" s="1"/>
  <c r="AL16" i="13" s="1"/>
  <c r="AK11" i="13"/>
  <c r="AK16" i="13" s="1"/>
  <c r="AZ3" i="23"/>
  <c r="AL4" i="13"/>
  <c r="AL3" i="17" s="1"/>
  <c r="AL9" i="21"/>
  <c r="AL10" i="21" s="1"/>
  <c r="AK23" i="2"/>
  <c r="AE40" i="2"/>
  <c r="AE51" i="2" s="1"/>
  <c r="BA68" i="2"/>
  <c r="AF49" i="2"/>
  <c r="BA49" i="2" s="1"/>
  <c r="AE15" i="10"/>
  <c r="AE17" i="10" s="1"/>
  <c r="AE4" i="23" s="1"/>
  <c r="AE7" i="23" s="1"/>
  <c r="AE6" i="25" s="1"/>
  <c r="BA72" i="2"/>
  <c r="BA65" i="2"/>
  <c r="BA60" i="2"/>
  <c r="AG22" i="8"/>
  <c r="AG43" i="2"/>
  <c r="AD36" i="2"/>
  <c r="AF58" i="2"/>
  <c r="AF57" i="2"/>
  <c r="AD38" i="2"/>
  <c r="AG46" i="2"/>
  <c r="AF14" i="10"/>
  <c r="AF59" i="2"/>
  <c r="AG48" i="2"/>
  <c r="AD16" i="10"/>
  <c r="AD66" i="2"/>
  <c r="AJ6" i="7"/>
  <c r="AJ27" i="2"/>
  <c r="AC61" i="2"/>
  <c r="AZ57" i="2"/>
  <c r="AF36" i="2"/>
  <c r="AH3" i="10"/>
  <c r="AH3" i="9"/>
  <c r="AH4" i="8"/>
  <c r="AJ22" i="6"/>
  <c r="AJ26" i="6" s="1"/>
  <c r="AJ12" i="6" s="1"/>
  <c r="AJ11" i="7"/>
  <c r="AF34" i="2"/>
  <c r="BA69" i="2"/>
  <c r="AL22" i="2"/>
  <c r="AL9" i="6"/>
  <c r="AL8" i="25" s="1"/>
  <c r="AL23" i="13" s="1"/>
  <c r="AJ7" i="7"/>
  <c r="AJ28" i="2"/>
  <c r="AF38" i="2"/>
  <c r="AC73" i="2"/>
  <c r="AZ73" i="2" s="1"/>
  <c r="AZ66" i="2"/>
  <c r="AK40" i="6"/>
  <c r="AK42" i="6" s="1"/>
  <c r="AK46" i="6" s="1"/>
  <c r="AK14" i="6" s="1"/>
  <c r="AK30" i="6"/>
  <c r="AK32" i="6" s="1"/>
  <c r="AK36" i="6" s="1"/>
  <c r="AK13" i="6" s="1"/>
  <c r="AK20" i="6"/>
  <c r="AL1" i="6"/>
  <c r="BA43" i="2"/>
  <c r="AD39" i="2"/>
  <c r="AE61" i="2"/>
  <c r="AE75" i="2" s="1"/>
  <c r="AF16" i="10"/>
  <c r="AF66" i="2"/>
  <c r="AF73" i="2" s="1"/>
  <c r="AD57" i="2"/>
  <c r="AD58" i="2"/>
  <c r="BA70" i="2"/>
  <c r="AF39" i="2"/>
  <c r="AG44" i="2"/>
  <c r="AD35" i="2"/>
  <c r="AG45" i="2"/>
  <c r="AD14" i="10"/>
  <c r="AD59" i="2"/>
  <c r="BA71" i="2"/>
  <c r="AC15" i="10"/>
  <c r="AF35" i="2"/>
  <c r="AD34" i="2"/>
  <c r="AC40" i="2"/>
  <c r="AZ34" i="2"/>
  <c r="AW86" i="2"/>
  <c r="AX86" i="2" s="1"/>
  <c r="AA54" i="2"/>
  <c r="AA77" i="2"/>
  <c r="AA53" i="2"/>
  <c r="AA4" i="10" s="1"/>
  <c r="AD37" i="2"/>
  <c r="AG47" i="2"/>
  <c r="BA67" i="2"/>
  <c r="AI15" i="6"/>
  <c r="AI3" i="8" s="1"/>
  <c r="AI5" i="7"/>
  <c r="AI8" i="7" s="1"/>
  <c r="AI9" i="7" s="1"/>
  <c r="AJ3" i="7" s="1"/>
  <c r="AI26" i="2"/>
  <c r="AI29" i="2" s="1"/>
  <c r="AI31" i="2" s="1"/>
  <c r="AI3" i="25" s="1"/>
  <c r="AG31" i="2"/>
  <c r="AG3" i="25" s="1"/>
  <c r="AF37" i="2"/>
  <c r="K29" i="14" l="1"/>
  <c r="BC21" i="14"/>
  <c r="BD21" i="14" s="1"/>
  <c r="L5" i="13"/>
  <c r="L6" i="17" s="1"/>
  <c r="L12" i="17" s="1"/>
  <c r="BC26" i="14"/>
  <c r="BD26" i="14" s="1"/>
  <c r="AB86" i="2"/>
  <c r="AB87" i="2" s="1"/>
  <c r="AB89" i="2" s="1"/>
  <c r="AB6" i="14" s="1"/>
  <c r="AB26" i="10"/>
  <c r="AB24" i="13"/>
  <c r="AB28" i="13" s="1"/>
  <c r="AB36" i="13" s="1"/>
  <c r="AB13" i="25"/>
  <c r="V14" i="28"/>
  <c r="V43" i="13"/>
  <c r="V45" i="13" s="1"/>
  <c r="V47" i="13" s="1"/>
  <c r="AL16" i="25"/>
  <c r="AK19" i="25"/>
  <c r="AK31" i="13"/>
  <c r="AK34" i="13" s="1"/>
  <c r="AH19" i="9"/>
  <c r="AH67" i="2" s="1"/>
  <c r="AH20" i="9"/>
  <c r="AH68" i="2" s="1"/>
  <c r="AH22" i="9"/>
  <c r="AH70" i="2" s="1"/>
  <c r="AH9" i="9"/>
  <c r="AH12" i="9"/>
  <c r="AH60" i="2" s="1"/>
  <c r="AH23" i="9"/>
  <c r="AH71" i="2" s="1"/>
  <c r="AH10" i="9"/>
  <c r="AH18" i="9"/>
  <c r="AH24" i="9"/>
  <c r="AH72" i="2" s="1"/>
  <c r="AH21" i="9"/>
  <c r="AH69" i="2" s="1"/>
  <c r="AH11" i="9"/>
  <c r="M9" i="24"/>
  <c r="M11" i="24"/>
  <c r="AK84" i="2"/>
  <c r="AE54" i="2"/>
  <c r="AE4" i="24"/>
  <c r="AE10" i="24" s="1"/>
  <c r="AL9" i="17"/>
  <c r="AI19" i="8"/>
  <c r="AI17" i="8"/>
  <c r="AI20" i="8"/>
  <c r="AI18" i="8"/>
  <c r="AI21" i="8"/>
  <c r="AI16" i="8"/>
  <c r="AH8" i="8"/>
  <c r="AH10" i="8"/>
  <c r="AH11" i="8"/>
  <c r="AH9" i="8"/>
  <c r="AH12" i="8"/>
  <c r="AH7" i="8"/>
  <c r="AL20" i="10"/>
  <c r="AL23" i="10" s="1"/>
  <c r="AE21" i="13"/>
  <c r="BA3" i="23"/>
  <c r="AA9" i="23"/>
  <c r="AA10" i="23" s="1"/>
  <c r="AA21" i="13"/>
  <c r="AB9" i="23"/>
  <c r="AB10" i="23" s="1"/>
  <c r="BC9" i="21"/>
  <c r="BC7" i="21"/>
  <c r="BC4" i="21"/>
  <c r="BD4" i="21" s="1"/>
  <c r="AE53" i="2"/>
  <c r="AE4" i="10" s="1"/>
  <c r="BA58" i="2"/>
  <c r="AE77" i="2"/>
  <c r="AE78" i="2" s="1"/>
  <c r="BB29" i="2"/>
  <c r="AD15" i="10"/>
  <c r="AD17" i="10" s="1"/>
  <c r="AD4" i="23" s="1"/>
  <c r="AD7" i="23" s="1"/>
  <c r="AD6" i="25" s="1"/>
  <c r="AF15" i="10"/>
  <c r="AF17" i="10" s="1"/>
  <c r="AF4" i="23" s="1"/>
  <c r="AF7" i="23" s="1"/>
  <c r="AF6" i="25" s="1"/>
  <c r="BA36" i="2"/>
  <c r="AL23" i="2"/>
  <c r="BC22" i="2"/>
  <c r="BD22" i="2" s="1"/>
  <c r="AH22" i="8"/>
  <c r="AH43" i="2"/>
  <c r="AK6" i="7"/>
  <c r="AK27" i="2"/>
  <c r="AH65" i="2"/>
  <c r="AC75" i="2"/>
  <c r="AZ75" i="2" s="1"/>
  <c r="AZ61" i="2"/>
  <c r="AH45" i="2"/>
  <c r="AK11" i="7"/>
  <c r="AK22" i="6"/>
  <c r="AK26" i="6" s="1"/>
  <c r="AK12" i="6" s="1"/>
  <c r="AI3" i="10"/>
  <c r="AI3" i="9"/>
  <c r="AI4" i="8"/>
  <c r="AK7" i="7"/>
  <c r="AK28" i="2"/>
  <c r="AH47" i="2"/>
  <c r="AF61" i="2"/>
  <c r="AF75" i="2" s="1"/>
  <c r="AL40" i="6"/>
  <c r="AL42" i="6" s="1"/>
  <c r="AL46" i="6" s="1"/>
  <c r="AL14" i="6" s="1"/>
  <c r="AL30" i="6"/>
  <c r="AL32" i="6" s="1"/>
  <c r="AL36" i="6" s="1"/>
  <c r="AL13" i="6" s="1"/>
  <c r="AL20" i="6"/>
  <c r="BA34" i="2"/>
  <c r="AD40" i="2"/>
  <c r="BA35" i="2"/>
  <c r="AH44" i="2"/>
  <c r="BA39" i="2"/>
  <c r="BB26" i="2"/>
  <c r="AC17" i="10"/>
  <c r="AC4" i="23" s="1"/>
  <c r="AC7" i="23" s="1"/>
  <c r="AC6" i="25" s="1"/>
  <c r="AA6" i="10"/>
  <c r="AA78" i="2"/>
  <c r="BA59" i="2"/>
  <c r="AF40" i="2"/>
  <c r="AF51" i="2" s="1"/>
  <c r="AF4" i="24" s="1"/>
  <c r="AF10" i="24" s="1"/>
  <c r="AH46" i="2"/>
  <c r="AG3" i="10"/>
  <c r="AG3" i="9"/>
  <c r="AG4" i="8"/>
  <c r="BB31" i="2"/>
  <c r="AC51" i="2"/>
  <c r="AC4" i="24" s="1"/>
  <c r="AC10" i="24" s="1"/>
  <c r="AZ40" i="2"/>
  <c r="AJ15" i="6"/>
  <c r="AJ3" i="8" s="1"/>
  <c r="AJ5" i="7"/>
  <c r="AJ8" i="7" s="1"/>
  <c r="AJ9" i="7" s="1"/>
  <c r="AK3" i="7" s="1"/>
  <c r="AJ26" i="2"/>
  <c r="AG49" i="2"/>
  <c r="BA37" i="2"/>
  <c r="AW87" i="2"/>
  <c r="AX87" i="2" s="1"/>
  <c r="X89" i="2"/>
  <c r="BA57" i="2"/>
  <c r="AD61" i="2"/>
  <c r="BA66" i="2"/>
  <c r="AD73" i="2"/>
  <c r="BA73" i="2" s="1"/>
  <c r="AH48" i="2"/>
  <c r="BA38" i="2"/>
  <c r="L3" i="13" l="1"/>
  <c r="L28" i="14" s="1"/>
  <c r="M3" i="14" s="1"/>
  <c r="L7" i="17"/>
  <c r="L14" i="17" s="1"/>
  <c r="L10" i="14" s="1"/>
  <c r="L12" i="14" s="1"/>
  <c r="AB4" i="28"/>
  <c r="AB90" i="2"/>
  <c r="AA25" i="10"/>
  <c r="AA9" i="25" s="1"/>
  <c r="L8" i="13"/>
  <c r="L18" i="13" s="1"/>
  <c r="X6" i="14"/>
  <c r="AW6" i="14" s="1"/>
  <c r="AX6" i="14" s="1"/>
  <c r="X4" i="28"/>
  <c r="X12" i="28" s="1"/>
  <c r="Y12" i="28" s="1"/>
  <c r="Z12" i="28" s="1"/>
  <c r="W14" i="28"/>
  <c r="W43" i="13"/>
  <c r="W45" i="13" s="1"/>
  <c r="W47" i="13" s="1"/>
  <c r="AE4" i="17"/>
  <c r="M12" i="24"/>
  <c r="M5" i="13" s="1"/>
  <c r="M6" i="17" s="1"/>
  <c r="AA4" i="17"/>
  <c r="AA10" i="17" s="1"/>
  <c r="AH25" i="9"/>
  <c r="AL19" i="25"/>
  <c r="AL31" i="13"/>
  <c r="AL34" i="13" s="1"/>
  <c r="AH13" i="9"/>
  <c r="AI24" i="9"/>
  <c r="AI72" i="2" s="1"/>
  <c r="AI11" i="9"/>
  <c r="AI19" i="9"/>
  <c r="AI67" i="2" s="1"/>
  <c r="AI22" i="9"/>
  <c r="AI70" i="2" s="1"/>
  <c r="AI9" i="9"/>
  <c r="AI20" i="9"/>
  <c r="AI68" i="2" s="1"/>
  <c r="AI18" i="9"/>
  <c r="AI12" i="9"/>
  <c r="AI60" i="2" s="1"/>
  <c r="AI10" i="9"/>
  <c r="AI21" i="9"/>
  <c r="AI69" i="2" s="1"/>
  <c r="AI23" i="9"/>
  <c r="AI71" i="2" s="1"/>
  <c r="AG22" i="9"/>
  <c r="AG70" i="2" s="1"/>
  <c r="AG9" i="9"/>
  <c r="AG12" i="9"/>
  <c r="AG60" i="2" s="1"/>
  <c r="AG20" i="9"/>
  <c r="AG68" i="2" s="1"/>
  <c r="AG18" i="9"/>
  <c r="AG23" i="9"/>
  <c r="AG71" i="2" s="1"/>
  <c r="AG19" i="9"/>
  <c r="AG67" i="2" s="1"/>
  <c r="AG10" i="9"/>
  <c r="AG24" i="9"/>
  <c r="AG72" i="2" s="1"/>
  <c r="AG21" i="9"/>
  <c r="AG69" i="2" s="1"/>
  <c r="AG11" i="9"/>
  <c r="AH7" i="25"/>
  <c r="AH22" i="13" s="1"/>
  <c r="AZ4" i="24"/>
  <c r="AH13" i="8"/>
  <c r="AH24" i="8" s="1"/>
  <c r="AH3" i="23" s="1"/>
  <c r="AJ16" i="8"/>
  <c r="AJ19" i="8"/>
  <c r="AJ17" i="8"/>
  <c r="AJ20" i="8"/>
  <c r="AJ21" i="8"/>
  <c r="AJ18" i="8"/>
  <c r="AG8" i="8"/>
  <c r="AG11" i="8"/>
  <c r="AG9" i="8"/>
  <c r="AG12" i="8"/>
  <c r="AG7" i="8"/>
  <c r="AG10" i="8"/>
  <c r="AI10" i="8"/>
  <c r="AI8" i="8"/>
  <c r="AI11" i="8"/>
  <c r="AI7" i="8"/>
  <c r="AI9" i="8"/>
  <c r="AI12" i="8"/>
  <c r="AL81" i="2"/>
  <c r="AL8" i="14" s="1"/>
  <c r="BC8" i="14" s="1"/>
  <c r="BD8" i="14" s="1"/>
  <c r="AF21" i="13"/>
  <c r="AF9" i="23"/>
  <c r="AF10" i="23" s="1"/>
  <c r="AZ4" i="23"/>
  <c r="AD9" i="23"/>
  <c r="AD10" i="23" s="1"/>
  <c r="BD9" i="21"/>
  <c r="BD10" i="21" s="1"/>
  <c r="BC10" i="21"/>
  <c r="AD21" i="13"/>
  <c r="BA7" i="23"/>
  <c r="BA4" i="23"/>
  <c r="AE9" i="23"/>
  <c r="AE10" i="23" s="1"/>
  <c r="BD7" i="21"/>
  <c r="AE6" i="10"/>
  <c r="AE25" i="10" s="1"/>
  <c r="AF54" i="2"/>
  <c r="AF53" i="2"/>
  <c r="AF4" i="10" s="1"/>
  <c r="AF77" i="2"/>
  <c r="BC23" i="2"/>
  <c r="BD23" i="2" s="1"/>
  <c r="AC54" i="2"/>
  <c r="AC77" i="2"/>
  <c r="AC53" i="2"/>
  <c r="AC4" i="10" s="1"/>
  <c r="AZ51" i="2"/>
  <c r="AH58" i="2"/>
  <c r="AH57" i="2"/>
  <c r="AK5" i="7"/>
  <c r="AK8" i="7" s="1"/>
  <c r="AK9" i="7" s="1"/>
  <c r="AL3" i="7" s="1"/>
  <c r="AK15" i="6"/>
  <c r="AK3" i="8" s="1"/>
  <c r="AK26" i="2"/>
  <c r="AK29" i="2" s="1"/>
  <c r="AK31" i="2" s="1"/>
  <c r="AK3" i="25" s="1"/>
  <c r="AG65" i="2"/>
  <c r="AH35" i="2"/>
  <c r="AH37" i="2"/>
  <c r="AI45" i="2"/>
  <c r="BB45" i="2" s="1"/>
  <c r="AI47" i="2"/>
  <c r="BB47" i="2" s="1"/>
  <c r="AH34" i="2"/>
  <c r="AL11" i="7"/>
  <c r="AL22" i="6"/>
  <c r="AL26" i="6" s="1"/>
  <c r="AL12" i="6" s="1"/>
  <c r="AH14" i="10"/>
  <c r="AH59" i="2"/>
  <c r="AI46" i="2"/>
  <c r="BB46" i="2" s="1"/>
  <c r="AH39" i="2"/>
  <c r="AI48" i="2"/>
  <c r="BB48" i="2" s="1"/>
  <c r="AI65" i="2"/>
  <c r="AD75" i="2"/>
  <c r="BA75" i="2" s="1"/>
  <c r="BA61" i="2"/>
  <c r="AI22" i="8"/>
  <c r="AI43" i="2"/>
  <c r="AJ29" i="2"/>
  <c r="BA40" i="2"/>
  <c r="AD51" i="2"/>
  <c r="AD4" i="24" s="1"/>
  <c r="AD10" i="24" s="1"/>
  <c r="AH36" i="2"/>
  <c r="AL6" i="7"/>
  <c r="AL27" i="2"/>
  <c r="BC27" i="2" s="1"/>
  <c r="BD27" i="2" s="1"/>
  <c r="AH49" i="2"/>
  <c r="AW89" i="2"/>
  <c r="X90" i="2"/>
  <c r="AI44" i="2"/>
  <c r="BB44" i="2" s="1"/>
  <c r="AH38" i="2"/>
  <c r="AL7" i="7"/>
  <c r="AL28" i="2"/>
  <c r="BC28" i="2" s="1"/>
  <c r="BD28" i="2" s="1"/>
  <c r="AH16" i="10"/>
  <c r="AH66" i="2"/>
  <c r="AH73" i="2" s="1"/>
  <c r="AA86" i="2" l="1"/>
  <c r="AA26" i="10"/>
  <c r="L29" i="14"/>
  <c r="M7" i="17"/>
  <c r="M14" i="17" s="1"/>
  <c r="M10" i="14" s="1"/>
  <c r="M12" i="17"/>
  <c r="AA24" i="13"/>
  <c r="AA28" i="13" s="1"/>
  <c r="AA36" i="13" s="1"/>
  <c r="AA13" i="25"/>
  <c r="N6" i="24"/>
  <c r="N8" i="24" s="1"/>
  <c r="M3" i="13"/>
  <c r="M28" i="14" s="1"/>
  <c r="X14" i="28"/>
  <c r="X43" i="13"/>
  <c r="X45" i="13" s="1"/>
  <c r="X47" i="13" s="1"/>
  <c r="AI25" i="9"/>
  <c r="AD4" i="17"/>
  <c r="AE10" i="17" s="1"/>
  <c r="AB10" i="17"/>
  <c r="AF4" i="17"/>
  <c r="AG7" i="25"/>
  <c r="AG22" i="13" s="1"/>
  <c r="AG13" i="9"/>
  <c r="AI13" i="9"/>
  <c r="AI7" i="25"/>
  <c r="AI22" i="13" s="1"/>
  <c r="AG25" i="9"/>
  <c r="AE26" i="10"/>
  <c r="AE9" i="25"/>
  <c r="BA4" i="24"/>
  <c r="AL84" i="2"/>
  <c r="BC84" i="2" s="1"/>
  <c r="BD84" i="2" s="1"/>
  <c r="AK21" i="8"/>
  <c r="AK16" i="8"/>
  <c r="AK19" i="8"/>
  <c r="AK17" i="8"/>
  <c r="AK20" i="8"/>
  <c r="AK18" i="8"/>
  <c r="AG13" i="8"/>
  <c r="AG24" i="8" s="1"/>
  <c r="AG3" i="23" s="1"/>
  <c r="AI13" i="8"/>
  <c r="AI24" i="8" s="1"/>
  <c r="AI3" i="23" s="1"/>
  <c r="BC81" i="2"/>
  <c r="BD81" i="2" s="1"/>
  <c r="AC21" i="13"/>
  <c r="AC9" i="23"/>
  <c r="AC10" i="23" s="1"/>
  <c r="AZ7" i="23"/>
  <c r="AZ9" i="23" s="1"/>
  <c r="AZ10" i="23" s="1"/>
  <c r="AE86" i="2"/>
  <c r="AE87" i="2" s="1"/>
  <c r="AE89" i="2" s="1"/>
  <c r="AH61" i="2"/>
  <c r="AH75" i="2" s="1"/>
  <c r="AH15" i="10"/>
  <c r="AH17" i="10" s="1"/>
  <c r="AH4" i="23" s="1"/>
  <c r="AH7" i="23" s="1"/>
  <c r="AH6" i="25" s="1"/>
  <c r="BB72" i="2"/>
  <c r="BB69" i="2"/>
  <c r="AJ45" i="2"/>
  <c r="AI39" i="2"/>
  <c r="AL5" i="7"/>
  <c r="AL8" i="7" s="1"/>
  <c r="AL9" i="7" s="1"/>
  <c r="AL15" i="6"/>
  <c r="AL3" i="8" s="1"/>
  <c r="AL26" i="2"/>
  <c r="AL29" i="2" s="1"/>
  <c r="AL31" i="2" s="1"/>
  <c r="AL3" i="25" s="1"/>
  <c r="BB71" i="2"/>
  <c r="AG36" i="2"/>
  <c r="AG58" i="2"/>
  <c r="AG57" i="2"/>
  <c r="AI16" i="10"/>
  <c r="AI66" i="2"/>
  <c r="AI73" i="2" s="1"/>
  <c r="AJ48" i="2"/>
  <c r="AI14" i="10"/>
  <c r="AI59" i="2"/>
  <c r="BB70" i="2"/>
  <c r="AG38" i="2"/>
  <c r="BB60" i="2"/>
  <c r="AW90" i="2"/>
  <c r="AX89" i="2"/>
  <c r="AX90" i="2" s="1"/>
  <c r="AK3" i="10"/>
  <c r="AK3" i="9"/>
  <c r="AK4" i="8"/>
  <c r="AG34" i="2"/>
  <c r="AH40" i="2"/>
  <c r="AH51" i="2" s="1"/>
  <c r="AH4" i="24" s="1"/>
  <c r="AH10" i="24" s="1"/>
  <c r="AA87" i="2"/>
  <c r="AG14" i="10"/>
  <c r="AG59" i="2"/>
  <c r="AI37" i="2"/>
  <c r="AZ54" i="2"/>
  <c r="AZ53" i="2"/>
  <c r="AG39" i="2"/>
  <c r="BA51" i="2"/>
  <c r="AD53" i="2"/>
  <c r="AD4" i="10" s="1"/>
  <c r="AD77" i="2"/>
  <c r="AD54" i="2"/>
  <c r="AI36" i="2"/>
  <c r="AJ47" i="2"/>
  <c r="AJ44" i="2"/>
  <c r="AJ31" i="2"/>
  <c r="AJ3" i="25" s="1"/>
  <c r="AJ46" i="2"/>
  <c r="AI49" i="2"/>
  <c r="BB49" i="2" s="1"/>
  <c r="BB43" i="2"/>
  <c r="AG16" i="10"/>
  <c r="AG66" i="2"/>
  <c r="BB67" i="2"/>
  <c r="AI35" i="2"/>
  <c r="AF6" i="10"/>
  <c r="AF78" i="2"/>
  <c r="AG35" i="2"/>
  <c r="AI38" i="2"/>
  <c r="AI58" i="2"/>
  <c r="AI57" i="2"/>
  <c r="AJ22" i="8"/>
  <c r="AJ43" i="2"/>
  <c r="BB65" i="2"/>
  <c r="BB68" i="2"/>
  <c r="AI34" i="2"/>
  <c r="AC6" i="10"/>
  <c r="AC78" i="2"/>
  <c r="AZ77" i="2"/>
  <c r="AG37" i="2"/>
  <c r="N9" i="24" l="1"/>
  <c r="N11" i="24"/>
  <c r="M12" i="14"/>
  <c r="M29" i="14" s="1"/>
  <c r="AC25" i="10"/>
  <c r="AC9" i="25" s="1"/>
  <c r="AF25" i="10"/>
  <c r="AF9" i="25" s="1"/>
  <c r="N3" i="14"/>
  <c r="M8" i="13"/>
  <c r="M18" i="13" s="1"/>
  <c r="AF10" i="17"/>
  <c r="AE4" i="28"/>
  <c r="AE6" i="14"/>
  <c r="Y43" i="13"/>
  <c r="Y45" i="13" s="1"/>
  <c r="Y47" i="13" s="1"/>
  <c r="Y14" i="28"/>
  <c r="AC4" i="17"/>
  <c r="AD10" i="17" s="1"/>
  <c r="AE24" i="13"/>
  <c r="AE28" i="13" s="1"/>
  <c r="AE36" i="13" s="1"/>
  <c r="AE13" i="25"/>
  <c r="AK18" i="9"/>
  <c r="AK21" i="9"/>
  <c r="AK69" i="2" s="1"/>
  <c r="AK24" i="9"/>
  <c r="AK72" i="2" s="1"/>
  <c r="AK11" i="9"/>
  <c r="AK19" i="9"/>
  <c r="AK67" i="2" s="1"/>
  <c r="AK22" i="9"/>
  <c r="AK70" i="2" s="1"/>
  <c r="AK9" i="9"/>
  <c r="AK20" i="9"/>
  <c r="AK68" i="2" s="1"/>
  <c r="AK23" i="9"/>
  <c r="AK71" i="2" s="1"/>
  <c r="AK12" i="9"/>
  <c r="AK60" i="2" s="1"/>
  <c r="AK10" i="9"/>
  <c r="AE90" i="2"/>
  <c r="AL18" i="8"/>
  <c r="AL21" i="8"/>
  <c r="AL16" i="8"/>
  <c r="AL19" i="8"/>
  <c r="AL17" i="8"/>
  <c r="AL20" i="8"/>
  <c r="AK12" i="8"/>
  <c r="AK9" i="8"/>
  <c r="AK7" i="8"/>
  <c r="AK10" i="8"/>
  <c r="AK8" i="8"/>
  <c r="AK11" i="8"/>
  <c r="BA9" i="23"/>
  <c r="BA10" i="23" s="1"/>
  <c r="AH21" i="13"/>
  <c r="BB3" i="23"/>
  <c r="AI61" i="2"/>
  <c r="AI75" i="2" s="1"/>
  <c r="BB39" i="2"/>
  <c r="BB36" i="2"/>
  <c r="BB59" i="2"/>
  <c r="BB35" i="2"/>
  <c r="AD6" i="10"/>
  <c r="BA77" i="2"/>
  <c r="BA78" i="2" s="1"/>
  <c r="AD78" i="2"/>
  <c r="AI15" i="10"/>
  <c r="AI17" i="10" s="1"/>
  <c r="AI4" i="23" s="1"/>
  <c r="AI7" i="23" s="1"/>
  <c r="AI6" i="25" s="1"/>
  <c r="BB66" i="2"/>
  <c r="AG73" i="2"/>
  <c r="BB73" i="2" s="1"/>
  <c r="AK45" i="2"/>
  <c r="AK46" i="2"/>
  <c r="AL3" i="10"/>
  <c r="AL4" i="8"/>
  <c r="AL3" i="9"/>
  <c r="AZ78" i="2"/>
  <c r="AI40" i="2"/>
  <c r="AI51" i="2" s="1"/>
  <c r="AI4" i="24" s="1"/>
  <c r="AI10" i="24" s="1"/>
  <c r="AJ49" i="2"/>
  <c r="AA89" i="2"/>
  <c r="AK48" i="2"/>
  <c r="BC26" i="2"/>
  <c r="BD26" i="2" s="1"/>
  <c r="BB57" i="2"/>
  <c r="AG61" i="2"/>
  <c r="AK47" i="2"/>
  <c r="BA54" i="2"/>
  <c r="BA53" i="2"/>
  <c r="AJ3" i="9"/>
  <c r="AJ3" i="10"/>
  <c r="AJ4" i="8"/>
  <c r="BC31" i="2"/>
  <c r="AH53" i="2"/>
  <c r="AH4" i="10" s="1"/>
  <c r="AH54" i="2"/>
  <c r="AH77" i="2"/>
  <c r="AK65" i="2"/>
  <c r="AK44" i="2"/>
  <c r="AG15" i="10"/>
  <c r="AG17" i="10" s="1"/>
  <c r="AG4" i="23" s="1"/>
  <c r="BB37" i="2"/>
  <c r="BC29" i="2"/>
  <c r="BD29" i="2" s="1"/>
  <c r="AG40" i="2"/>
  <c r="BB34" i="2"/>
  <c r="BB38" i="2"/>
  <c r="AK22" i="8"/>
  <c r="AK43" i="2"/>
  <c r="BB58" i="2"/>
  <c r="N12" i="24" l="1"/>
  <c r="O6" i="24" s="1"/>
  <c r="O8" i="24" s="1"/>
  <c r="O9" i="24" s="1"/>
  <c r="AC86" i="2"/>
  <c r="AC87" i="2" s="1"/>
  <c r="AF86" i="2"/>
  <c r="AF87" i="2" s="1"/>
  <c r="AF89" i="2" s="1"/>
  <c r="AF6" i="14" s="1"/>
  <c r="AF13" i="25"/>
  <c r="AF24" i="13"/>
  <c r="AF28" i="13" s="1"/>
  <c r="AF36" i="13" s="1"/>
  <c r="AC24" i="13"/>
  <c r="AC28" i="13" s="1"/>
  <c r="AC36" i="13" s="1"/>
  <c r="AC13" i="25"/>
  <c r="AD25" i="10"/>
  <c r="AD9" i="25" s="1"/>
  <c r="AF26" i="10"/>
  <c r="AC26" i="10"/>
  <c r="AC10" i="17"/>
  <c r="AA6" i="14"/>
  <c r="AA4" i="28"/>
  <c r="AA12" i="28" s="1"/>
  <c r="AB12" i="28" s="1"/>
  <c r="Z43" i="13"/>
  <c r="Z45" i="13" s="1"/>
  <c r="Z47" i="13" s="1"/>
  <c r="Z14" i="28"/>
  <c r="AH4" i="17"/>
  <c r="AK7" i="25"/>
  <c r="AK22" i="13" s="1"/>
  <c r="AL23" i="9"/>
  <c r="AL71" i="2" s="1"/>
  <c r="AL10" i="9"/>
  <c r="AL18" i="9"/>
  <c r="AL21" i="9"/>
  <c r="AL69" i="2" s="1"/>
  <c r="AL19" i="9"/>
  <c r="AL67" i="2" s="1"/>
  <c r="AL9" i="9"/>
  <c r="AL11" i="9"/>
  <c r="AL24" i="9"/>
  <c r="AL72" i="2" s="1"/>
  <c r="AL20" i="9"/>
  <c r="AL68" i="2" s="1"/>
  <c r="AL22" i="9"/>
  <c r="AL70" i="2" s="1"/>
  <c r="AL12" i="9"/>
  <c r="AL60" i="2" s="1"/>
  <c r="AJ21" i="9"/>
  <c r="AJ69" i="2" s="1"/>
  <c r="AJ24" i="9"/>
  <c r="AJ72" i="2" s="1"/>
  <c r="AJ11" i="9"/>
  <c r="AJ19" i="9"/>
  <c r="AJ67" i="2" s="1"/>
  <c r="AJ12" i="9"/>
  <c r="AJ60" i="2" s="1"/>
  <c r="AJ20" i="9"/>
  <c r="AJ68" i="2" s="1"/>
  <c r="AJ22" i="9"/>
  <c r="AJ70" i="2" s="1"/>
  <c r="AJ23" i="9"/>
  <c r="AJ71" i="2" s="1"/>
  <c r="AJ9" i="9"/>
  <c r="AJ10" i="9"/>
  <c r="AJ18" i="9"/>
  <c r="AK13" i="9"/>
  <c r="AK25" i="9"/>
  <c r="BB4" i="23"/>
  <c r="AG7" i="23"/>
  <c r="AG6" i="25" s="1"/>
  <c r="AJ7" i="8"/>
  <c r="AJ10" i="8"/>
  <c r="AJ12" i="8"/>
  <c r="AJ8" i="8"/>
  <c r="AJ11" i="8"/>
  <c r="AJ9" i="8"/>
  <c r="AL9" i="8"/>
  <c r="AL12" i="8"/>
  <c r="AL7" i="8"/>
  <c r="AL10" i="8"/>
  <c r="AL8" i="8"/>
  <c r="AL11" i="8"/>
  <c r="AK13" i="8"/>
  <c r="AK24" i="8" s="1"/>
  <c r="AK3" i="23" s="1"/>
  <c r="AI9" i="23"/>
  <c r="AI10" i="23" s="1"/>
  <c r="AI21" i="13"/>
  <c r="BD31" i="2"/>
  <c r="AL22" i="8"/>
  <c r="AL43" i="2"/>
  <c r="BC43" i="2" s="1"/>
  <c r="BD43" i="2" s="1"/>
  <c r="AK49" i="2"/>
  <c r="AK16" i="10"/>
  <c r="AK66" i="2"/>
  <c r="AK73" i="2" s="1"/>
  <c r="AK35" i="2"/>
  <c r="AL45" i="2"/>
  <c r="BC45" i="2" s="1"/>
  <c r="BD45" i="2" s="1"/>
  <c r="AA90" i="2"/>
  <c r="AK14" i="10"/>
  <c r="AK59" i="2"/>
  <c r="AG75" i="2"/>
  <c r="BB75" i="2" s="1"/>
  <c r="BB61" i="2"/>
  <c r="AK37" i="2"/>
  <c r="AL47" i="2"/>
  <c r="BC47" i="2" s="1"/>
  <c r="BD47" i="2" s="1"/>
  <c r="AK39" i="2"/>
  <c r="AL46" i="2"/>
  <c r="BC46" i="2" s="1"/>
  <c r="BD46" i="2" s="1"/>
  <c r="BB40" i="2"/>
  <c r="AG51" i="2"/>
  <c r="AG4" i="24" s="1"/>
  <c r="AG10" i="24" s="1"/>
  <c r="AK58" i="2"/>
  <c r="AK57" i="2"/>
  <c r="AH6" i="10"/>
  <c r="AH78" i="2"/>
  <c r="AK34" i="2"/>
  <c r="AK38" i="2"/>
  <c r="AL44" i="2"/>
  <c r="BC44" i="2" s="1"/>
  <c r="BD44" i="2" s="1"/>
  <c r="AL48" i="2"/>
  <c r="BC48" i="2" s="1"/>
  <c r="BD48" i="2" s="1"/>
  <c r="AJ65" i="2"/>
  <c r="AK36" i="2"/>
  <c r="AI53" i="2"/>
  <c r="AI4" i="10" s="1"/>
  <c r="AI77" i="2"/>
  <c r="AI54" i="2"/>
  <c r="AL65" i="2"/>
  <c r="O11" i="24" l="1"/>
  <c r="O12" i="24" s="1"/>
  <c r="N5" i="13"/>
  <c r="AZ86" i="2"/>
  <c r="N3" i="13"/>
  <c r="N28" i="14" s="1"/>
  <c r="AQ28" i="14" s="1"/>
  <c r="AR28" i="14" s="1"/>
  <c r="N6" i="17"/>
  <c r="AF90" i="2"/>
  <c r="AF4" i="28"/>
  <c r="AD86" i="2"/>
  <c r="BA86" i="2" s="1"/>
  <c r="AD26" i="10"/>
  <c r="AD24" i="13"/>
  <c r="AD28" i="13" s="1"/>
  <c r="AD36" i="13" s="1"/>
  <c r="AD13" i="25"/>
  <c r="AH25" i="10"/>
  <c r="AH9" i="25" s="1"/>
  <c r="AA43" i="13"/>
  <c r="AA45" i="13" s="1"/>
  <c r="AA47" i="13" s="1"/>
  <c r="AA14" i="28"/>
  <c r="AI4" i="17"/>
  <c r="AJ25" i="9"/>
  <c r="AL13" i="9"/>
  <c r="AJ7" i="25"/>
  <c r="AJ22" i="13" s="1"/>
  <c r="AJ13" i="9"/>
  <c r="AL25" i="9"/>
  <c r="AL7" i="25"/>
  <c r="AL22" i="13" s="1"/>
  <c r="BB4" i="24"/>
  <c r="AL13" i="8"/>
  <c r="AL24" i="8" s="1"/>
  <c r="AL3" i="23" s="1"/>
  <c r="AJ13" i="8"/>
  <c r="AJ24" i="8" s="1"/>
  <c r="AJ3" i="23" s="1"/>
  <c r="AG9" i="23"/>
  <c r="AG10" i="23" s="1"/>
  <c r="AG21" i="13"/>
  <c r="BB7" i="23"/>
  <c r="BB9" i="23" s="1"/>
  <c r="BB10" i="23" s="1"/>
  <c r="AH9" i="23"/>
  <c r="AH10" i="23" s="1"/>
  <c r="BC65" i="2"/>
  <c r="BD65" i="2" s="1"/>
  <c r="BC68" i="2"/>
  <c r="BD68" i="2" s="1"/>
  <c r="AK61" i="2"/>
  <c r="AK75" i="2" s="1"/>
  <c r="BC67" i="2"/>
  <c r="BD67" i="2" s="1"/>
  <c r="BC72" i="2"/>
  <c r="BD72" i="2" s="1"/>
  <c r="BC70" i="2"/>
  <c r="BD70" i="2" s="1"/>
  <c r="AL34" i="2"/>
  <c r="AK40" i="2"/>
  <c r="AK51" i="2" s="1"/>
  <c r="AK4" i="24" s="1"/>
  <c r="AK10" i="24" s="1"/>
  <c r="AL16" i="10"/>
  <c r="AL66" i="2"/>
  <c r="AL73" i="2" s="1"/>
  <c r="BC69" i="2"/>
  <c r="BD69" i="2" s="1"/>
  <c r="AK15" i="10"/>
  <c r="AK17" i="10" s="1"/>
  <c r="AK4" i="23" s="1"/>
  <c r="AK7" i="23" s="1"/>
  <c r="AK6" i="25" s="1"/>
  <c r="BC60" i="2"/>
  <c r="BD60" i="2" s="1"/>
  <c r="BB51" i="2"/>
  <c r="AG54" i="2"/>
  <c r="AG53" i="2"/>
  <c r="AG4" i="10" s="1"/>
  <c r="AG77" i="2"/>
  <c r="AL49" i="2"/>
  <c r="BC49" i="2" s="1"/>
  <c r="BD49" i="2" s="1"/>
  <c r="AJ34" i="2"/>
  <c r="AL36" i="2"/>
  <c r="AL39" i="2"/>
  <c r="AL14" i="10"/>
  <c r="AL59" i="2"/>
  <c r="AJ35" i="2"/>
  <c r="AL35" i="2"/>
  <c r="AJ36" i="2"/>
  <c r="AJ38" i="2"/>
  <c r="AL38" i="2"/>
  <c r="AL58" i="2"/>
  <c r="AL57" i="2"/>
  <c r="AJ39" i="2"/>
  <c r="AJ14" i="10"/>
  <c r="AJ59" i="2"/>
  <c r="AJ16" i="10"/>
  <c r="AJ66" i="2"/>
  <c r="AI6" i="10"/>
  <c r="AI78" i="2"/>
  <c r="AJ58" i="2"/>
  <c r="AJ57" i="2"/>
  <c r="BC71" i="2"/>
  <c r="BD71" i="2" s="1"/>
  <c r="AJ37" i="2"/>
  <c r="AC89" i="2"/>
  <c r="AZ87" i="2"/>
  <c r="AL37" i="2"/>
  <c r="AD87" i="2" l="1"/>
  <c r="BA87" i="2" s="1"/>
  <c r="N8" i="13"/>
  <c r="N18" i="13" s="1"/>
  <c r="O3" i="14"/>
  <c r="AT3" i="14" s="1"/>
  <c r="AX3" i="14" s="1"/>
  <c r="N7" i="17"/>
  <c r="N14" i="17" s="1"/>
  <c r="N10" i="14" s="1"/>
  <c r="N12" i="17"/>
  <c r="AH86" i="2"/>
  <c r="AH87" i="2" s="1"/>
  <c r="AH89" i="2" s="1"/>
  <c r="AH6" i="14" s="1"/>
  <c r="AH26" i="10"/>
  <c r="AH24" i="13"/>
  <c r="AH28" i="13" s="1"/>
  <c r="AH36" i="13" s="1"/>
  <c r="AH13" i="25"/>
  <c r="AI25" i="10"/>
  <c r="AI9" i="25" s="1"/>
  <c r="AC6" i="14"/>
  <c r="AZ6" i="14" s="1"/>
  <c r="AC4" i="28"/>
  <c r="AC12" i="28" s="1"/>
  <c r="AB43" i="13"/>
  <c r="AB45" i="13" s="1"/>
  <c r="AB47" i="13" s="1"/>
  <c r="AB14" i="28"/>
  <c r="AG4" i="17"/>
  <c r="AI10" i="17"/>
  <c r="P6" i="24"/>
  <c r="P8" i="24" s="1"/>
  <c r="O5" i="13"/>
  <c r="O6" i="17" s="1"/>
  <c r="AK21" i="13"/>
  <c r="BC3" i="23"/>
  <c r="BC36" i="2"/>
  <c r="BD36" i="2" s="1"/>
  <c r="BC59" i="2"/>
  <c r="BD59" i="2" s="1"/>
  <c r="BC38" i="2"/>
  <c r="BD38" i="2" s="1"/>
  <c r="BC58" i="2"/>
  <c r="BD58" i="2" s="1"/>
  <c r="BC35" i="2"/>
  <c r="BD35" i="2" s="1"/>
  <c r="AL61" i="2"/>
  <c r="AL75" i="2" s="1"/>
  <c r="BC37" i="2"/>
  <c r="BD37" i="2" s="1"/>
  <c r="BC39" i="2"/>
  <c r="BD39" i="2" s="1"/>
  <c r="AL40" i="2"/>
  <c r="AL51" i="2" s="1"/>
  <c r="AL4" i="24" s="1"/>
  <c r="AL10" i="24" s="1"/>
  <c r="AG6" i="10"/>
  <c r="AG78" i="2"/>
  <c r="BB77" i="2"/>
  <c r="BC66" i="2"/>
  <c r="BD66" i="2" s="1"/>
  <c r="AJ73" i="2"/>
  <c r="BC73" i="2" s="1"/>
  <c r="BD73" i="2" s="1"/>
  <c r="AK54" i="2"/>
  <c r="AK53" i="2"/>
  <c r="AK4" i="10" s="1"/>
  <c r="AK77" i="2"/>
  <c r="BC57" i="2"/>
  <c r="BD57" i="2" s="1"/>
  <c r="AJ61" i="2"/>
  <c r="AJ15" i="10"/>
  <c r="AJ17" i="10" s="1"/>
  <c r="AJ4" i="23" s="1"/>
  <c r="AJ7" i="23" s="1"/>
  <c r="AJ6" i="25" s="1"/>
  <c r="AL15" i="10"/>
  <c r="AJ40" i="2"/>
  <c r="BC34" i="2"/>
  <c r="BD34" i="2" s="1"/>
  <c r="AC90" i="2"/>
  <c r="AZ89" i="2"/>
  <c r="BB54" i="2"/>
  <c r="BB53" i="2"/>
  <c r="AD89" i="2" l="1"/>
  <c r="AD6" i="14" s="1"/>
  <c r="BA6" i="14" s="1"/>
  <c r="AH4" i="28"/>
  <c r="AH90" i="2"/>
  <c r="N12" i="14"/>
  <c r="AQ10" i="14"/>
  <c r="AR10" i="14" s="1"/>
  <c r="N29" i="14"/>
  <c r="AQ12" i="14"/>
  <c r="AR12" i="14" s="1"/>
  <c r="O7" i="17"/>
  <c r="O14" i="17" s="1"/>
  <c r="O10" i="14" s="1"/>
  <c r="O12" i="17"/>
  <c r="AI86" i="2"/>
  <c r="AI87" i="2" s="1"/>
  <c r="AI89" i="2" s="1"/>
  <c r="AI90" i="2" s="1"/>
  <c r="AI26" i="10"/>
  <c r="AI24" i="13"/>
  <c r="AI28" i="13" s="1"/>
  <c r="AI36" i="13" s="1"/>
  <c r="AI13" i="25"/>
  <c r="AH10" i="17"/>
  <c r="AG10" i="17"/>
  <c r="AG25" i="10"/>
  <c r="AG26" i="10" s="1"/>
  <c r="O3" i="13"/>
  <c r="O28" i="14" s="1"/>
  <c r="AC14" i="28"/>
  <c r="AC43" i="13"/>
  <c r="AC45" i="13" s="1"/>
  <c r="AC47" i="13" s="1"/>
  <c r="AK4" i="17"/>
  <c r="P9" i="24"/>
  <c r="P11" i="24"/>
  <c r="AL77" i="2"/>
  <c r="AL54" i="2"/>
  <c r="AL53" i="2"/>
  <c r="AL4" i="10" s="1"/>
  <c r="AK6" i="10"/>
  <c r="AK78" i="2"/>
  <c r="BB78" i="2"/>
  <c r="AZ90" i="2"/>
  <c r="AJ75" i="2"/>
  <c r="BC75" i="2" s="1"/>
  <c r="BD75" i="2" s="1"/>
  <c r="BC61" i="2"/>
  <c r="BD61" i="2" s="1"/>
  <c r="AJ51" i="2"/>
  <c r="AJ4" i="24" s="1"/>
  <c r="AJ10" i="24" s="1"/>
  <c r="BC40" i="2"/>
  <c r="BD40" i="2" s="1"/>
  <c r="AL17" i="10"/>
  <c r="AL4" i="23" s="1"/>
  <c r="AL7" i="23" s="1"/>
  <c r="AL6" i="25" s="1"/>
  <c r="AD4" i="28" l="1"/>
  <c r="AD12" i="28" s="1"/>
  <c r="AE12" i="28" s="1"/>
  <c r="AF12" i="28" s="1"/>
  <c r="AI4" i="28"/>
  <c r="AD90" i="2"/>
  <c r="AI6" i="14"/>
  <c r="BA89" i="2"/>
  <c r="BA90" i="2" s="1"/>
  <c r="O12" i="14"/>
  <c r="O29" i="14" s="1"/>
  <c r="AK25" i="10"/>
  <c r="AK9" i="25" s="1"/>
  <c r="AG86" i="2"/>
  <c r="AG87" i="2" s="1"/>
  <c r="AG9" i="25"/>
  <c r="P3" i="14"/>
  <c r="O8" i="13"/>
  <c r="O18" i="13" s="1"/>
  <c r="P12" i="24"/>
  <c r="Q6" i="24" s="1"/>
  <c r="Q8" i="24" s="1"/>
  <c r="BC4" i="24"/>
  <c r="BD4" i="24" s="1"/>
  <c r="AL21" i="13"/>
  <c r="AL9" i="23"/>
  <c r="AL10" i="23" s="1"/>
  <c r="AJ21" i="13"/>
  <c r="AJ9" i="23"/>
  <c r="AJ10" i="23" s="1"/>
  <c r="BC7" i="23"/>
  <c r="BC9" i="23" s="1"/>
  <c r="BC10" i="23" s="1"/>
  <c r="AK9" i="23"/>
  <c r="AK10" i="23" s="1"/>
  <c r="BC4" i="23"/>
  <c r="AL6" i="10"/>
  <c r="AL78" i="2"/>
  <c r="BC51" i="2"/>
  <c r="AJ77" i="2"/>
  <c r="AJ53" i="2"/>
  <c r="AJ4" i="10" s="1"/>
  <c r="AJ54" i="2"/>
  <c r="AD43" i="13" l="1"/>
  <c r="AD45" i="13" s="1"/>
  <c r="AD47" i="13" s="1"/>
  <c r="AD14" i="28"/>
  <c r="BB86" i="2"/>
  <c r="AK86" i="2"/>
  <c r="AK87" i="2" s="1"/>
  <c r="AK89" i="2" s="1"/>
  <c r="AK6" i="14" s="1"/>
  <c r="AK26" i="10"/>
  <c r="AK24" i="13"/>
  <c r="AK28" i="13" s="1"/>
  <c r="AK36" i="13" s="1"/>
  <c r="AK13" i="25"/>
  <c r="AL25" i="10"/>
  <c r="AL9" i="25" s="1"/>
  <c r="AG24" i="13"/>
  <c r="AG28" i="13" s="1"/>
  <c r="AG36" i="13" s="1"/>
  <c r="AG13" i="25"/>
  <c r="AE14" i="28"/>
  <c r="AE43" i="13"/>
  <c r="AE45" i="13" s="1"/>
  <c r="AE47" i="13" s="1"/>
  <c r="AJ4" i="17"/>
  <c r="AL4" i="17"/>
  <c r="P5" i="13"/>
  <c r="P6" i="17" s="1"/>
  <c r="Q9" i="24"/>
  <c r="Q11" i="24"/>
  <c r="AJ6" i="10"/>
  <c r="AJ78" i="2"/>
  <c r="BC77" i="2"/>
  <c r="BB87" i="2"/>
  <c r="AG89" i="2"/>
  <c r="BC53" i="2"/>
  <c r="BC54" i="2"/>
  <c r="BD51" i="2"/>
  <c r="P7" i="17" l="1"/>
  <c r="P14" i="17" s="1"/>
  <c r="P10" i="14" s="1"/>
  <c r="P12" i="17"/>
  <c r="AK90" i="2"/>
  <c r="AK4" i="28"/>
  <c r="AL86" i="2"/>
  <c r="AL87" i="2" s="1"/>
  <c r="AL89" i="2" s="1"/>
  <c r="AL4" i="28" s="1"/>
  <c r="AL24" i="13"/>
  <c r="AL28" i="13" s="1"/>
  <c r="AL36" i="13" s="1"/>
  <c r="AL13" i="25"/>
  <c r="AJ25" i="10"/>
  <c r="AJ9" i="25" s="1"/>
  <c r="AL26" i="10"/>
  <c r="P3" i="13"/>
  <c r="P28" i="14" s="1"/>
  <c r="AL10" i="17"/>
  <c r="AK10" i="17"/>
  <c r="AJ10" i="17"/>
  <c r="AG6" i="14"/>
  <c r="BB6" i="14" s="1"/>
  <c r="AG4" i="28"/>
  <c r="AG12" i="28" s="1"/>
  <c r="AH12" i="28" s="1"/>
  <c r="AI12" i="28" s="1"/>
  <c r="AL6" i="14"/>
  <c r="AF14" i="28"/>
  <c r="AF43" i="13"/>
  <c r="AF45" i="13" s="1"/>
  <c r="AF47" i="13" s="1"/>
  <c r="Q12" i="24"/>
  <c r="Q5" i="13" s="1"/>
  <c r="Q6" i="17" s="1"/>
  <c r="AG90" i="2"/>
  <c r="BB89" i="2"/>
  <c r="BC78" i="2"/>
  <c r="BD77" i="2"/>
  <c r="BD78" i="2" s="1"/>
  <c r="BD54" i="2"/>
  <c r="BD53" i="2"/>
  <c r="AL90" i="2" l="1"/>
  <c r="P12" i="14"/>
  <c r="P29" i="14" s="1"/>
  <c r="Q7" i="17"/>
  <c r="Q14" i="17" s="1"/>
  <c r="Q10" i="14" s="1"/>
  <c r="Q12" i="14" s="1"/>
  <c r="Q12" i="17"/>
  <c r="R6" i="24"/>
  <c r="R8" i="24" s="1"/>
  <c r="AJ86" i="2"/>
  <c r="BC86" i="2" s="1"/>
  <c r="BD86" i="2" s="1"/>
  <c r="AJ26" i="10"/>
  <c r="AJ13" i="25"/>
  <c r="AJ24" i="13"/>
  <c r="AJ28" i="13" s="1"/>
  <c r="AJ36" i="13" s="1"/>
  <c r="Q3" i="13"/>
  <c r="Q28" i="14" s="1"/>
  <c r="AT28" i="14" s="1"/>
  <c r="Q3" i="14"/>
  <c r="P8" i="13"/>
  <c r="P18" i="13" s="1"/>
  <c r="AG43" i="13"/>
  <c r="AG45" i="13" s="1"/>
  <c r="AG47" i="13" s="1"/>
  <c r="AG14" i="28"/>
  <c r="BB90" i="2"/>
  <c r="R9" i="24" l="1"/>
  <c r="AT12" i="14"/>
  <c r="AT10" i="14"/>
  <c r="AJ87" i="2"/>
  <c r="BC87" i="2" s="1"/>
  <c r="BD87" i="2" s="1"/>
  <c r="R11" i="24"/>
  <c r="R3" i="14"/>
  <c r="AU3" i="14" s="1"/>
  <c r="Q29" i="14"/>
  <c r="Q8" i="13"/>
  <c r="Q18" i="13" s="1"/>
  <c r="AH43" i="13"/>
  <c r="AH45" i="13" s="1"/>
  <c r="AH47" i="13" s="1"/>
  <c r="AH14" i="28"/>
  <c r="R12" i="24" l="1"/>
  <c r="R5" i="13" s="1"/>
  <c r="R6" i="17" s="1"/>
  <c r="R7" i="17" s="1"/>
  <c r="R14" i="17" s="1"/>
  <c r="R10" i="14" s="1"/>
  <c r="AJ89" i="2"/>
  <c r="AJ90" i="2" s="1"/>
  <c r="AI43" i="13"/>
  <c r="AI45" i="13" s="1"/>
  <c r="AI47" i="13" s="1"/>
  <c r="AI14" i="28"/>
  <c r="R3" i="13" l="1"/>
  <c r="R28" i="14" s="1"/>
  <c r="S6" i="24"/>
  <c r="S8" i="24" s="1"/>
  <c r="R12" i="17"/>
  <c r="AJ6" i="14"/>
  <c r="BC6" i="14" s="1"/>
  <c r="BD6" i="14" s="1"/>
  <c r="AJ4" i="28"/>
  <c r="AJ12" i="28" s="1"/>
  <c r="AK12" i="28" s="1"/>
  <c r="AL12" i="28" s="1"/>
  <c r="BC89" i="2"/>
  <c r="BC90" i="2" s="1"/>
  <c r="R12" i="14"/>
  <c r="S11" i="24"/>
  <c r="S3" i="14"/>
  <c r="AJ43" i="13" l="1"/>
  <c r="AJ45" i="13" s="1"/>
  <c r="AJ47" i="13" s="1"/>
  <c r="R29" i="14"/>
  <c r="R8" i="13"/>
  <c r="R18" i="13" s="1"/>
  <c r="S9" i="24"/>
  <c r="S12" i="24" s="1"/>
  <c r="BD89" i="2"/>
  <c r="BD90" i="2" s="1"/>
  <c r="AJ14" i="28"/>
  <c r="AK14" i="28"/>
  <c r="AK43" i="13"/>
  <c r="AK45" i="13" s="1"/>
  <c r="AK47" i="13" s="1"/>
  <c r="T6" i="24" l="1"/>
  <c r="T8" i="24" s="1"/>
  <c r="S5" i="13"/>
  <c r="S6" i="17" s="1"/>
  <c r="S7" i="17"/>
  <c r="S14" i="17" s="1"/>
  <c r="S10" i="14" s="1"/>
  <c r="S12" i="17"/>
  <c r="S3" i="13"/>
  <c r="S28" i="14" s="1"/>
  <c r="AL14" i="28"/>
  <c r="AL43" i="13"/>
  <c r="AL45" i="13" s="1"/>
  <c r="AL47" i="13" s="1"/>
  <c r="T9" i="24" l="1"/>
  <c r="T11" i="24"/>
  <c r="S12" i="14"/>
  <c r="S29" i="14" s="1"/>
  <c r="T3" i="14"/>
  <c r="S8" i="13"/>
  <c r="S18" i="13" s="1"/>
  <c r="T12" i="24" l="1"/>
  <c r="T5" i="13" l="1"/>
  <c r="U6" i="24"/>
  <c r="U8" i="24" s="1"/>
  <c r="U9" i="24" l="1"/>
  <c r="U11" i="24"/>
  <c r="U12" i="24"/>
  <c r="T6" i="17"/>
  <c r="T3" i="13"/>
  <c r="T28" i="14" l="1"/>
  <c r="T8" i="13"/>
  <c r="T18" i="13" s="1"/>
  <c r="T7" i="17"/>
  <c r="T14" i="17" s="1"/>
  <c r="T10" i="14" s="1"/>
  <c r="T12" i="17"/>
  <c r="V6" i="24"/>
  <c r="V8" i="24" s="1"/>
  <c r="U5" i="13"/>
  <c r="U6" i="17" l="1"/>
  <c r="U3" i="13"/>
  <c r="V9" i="24"/>
  <c r="V11" i="24"/>
  <c r="V12" i="24"/>
  <c r="T12" i="14"/>
  <c r="AU12" i="14" s="1"/>
  <c r="AU10" i="14"/>
  <c r="AU28" i="14"/>
  <c r="U3" i="14"/>
  <c r="AV3" i="14" s="1"/>
  <c r="W6" i="24" l="1"/>
  <c r="W8" i="24" s="1"/>
  <c r="V5" i="13"/>
  <c r="T29" i="14"/>
  <c r="U28" i="14"/>
  <c r="V3" i="14" s="1"/>
  <c r="U8" i="13"/>
  <c r="U18" i="13" s="1"/>
  <c r="U7" i="17"/>
  <c r="U14" i="17" s="1"/>
  <c r="U10" i="14" s="1"/>
  <c r="U12" i="14" s="1"/>
  <c r="U29" i="14" s="1"/>
  <c r="U12" i="17"/>
  <c r="V6" i="17" l="1"/>
  <c r="V3" i="13"/>
  <c r="W11" i="24"/>
  <c r="W9" i="24" l="1"/>
  <c r="W12" i="24"/>
  <c r="V28" i="14"/>
  <c r="W3" i="14" s="1"/>
  <c r="V8" i="13"/>
  <c r="V18" i="13" s="1"/>
  <c r="V7" i="17"/>
  <c r="V14" i="17" s="1"/>
  <c r="V10" i="14" s="1"/>
  <c r="V12" i="14" s="1"/>
  <c r="V29" i="14" s="1"/>
  <c r="V12" i="17"/>
  <c r="X6" i="24" l="1"/>
  <c r="X8" i="24" s="1"/>
  <c r="W5" i="13"/>
  <c r="W6" i="17" l="1"/>
  <c r="W3" i="13"/>
  <c r="X9" i="24"/>
  <c r="X11" i="24"/>
  <c r="X12" i="24"/>
  <c r="Y6" i="24" l="1"/>
  <c r="Y8" i="24" s="1"/>
  <c r="X5" i="13"/>
  <c r="W28" i="14"/>
  <c r="W8" i="13"/>
  <c r="W18" i="13" s="1"/>
  <c r="W7" i="17"/>
  <c r="W14" i="17" s="1"/>
  <c r="W10" i="14" s="1"/>
  <c r="W12" i="17"/>
  <c r="W12" i="14" l="1"/>
  <c r="AV12" i="14" s="1"/>
  <c r="AV10" i="14"/>
  <c r="AV28" i="14"/>
  <c r="X3" i="14"/>
  <c r="AW3" i="14" s="1"/>
  <c r="W29" i="14"/>
  <c r="X6" i="17"/>
  <c r="X3" i="13"/>
  <c r="Y9" i="24"/>
  <c r="Y11" i="24"/>
  <c r="X28" i="14" l="1"/>
  <c r="Y3" i="14" s="1"/>
  <c r="X8" i="13"/>
  <c r="X18" i="13" s="1"/>
  <c r="X7" i="17"/>
  <c r="X14" i="17" s="1"/>
  <c r="X10" i="14" s="1"/>
  <c r="X12" i="14" s="1"/>
  <c r="X29" i="14" s="1"/>
  <c r="X12" i="17"/>
  <c r="Y12" i="24"/>
  <c r="Z6" i="24" l="1"/>
  <c r="Z8" i="24" s="1"/>
  <c r="Y5" i="13"/>
  <c r="Y6" i="17" l="1"/>
  <c r="Y3" i="13"/>
  <c r="Z9" i="24"/>
  <c r="Z11" i="24"/>
  <c r="Z12" i="24"/>
  <c r="AA6" i="24" l="1"/>
  <c r="AA8" i="24" s="1"/>
  <c r="Z5" i="13"/>
  <c r="Y28" i="14"/>
  <c r="Z3" i="14" s="1"/>
  <c r="Y8" i="13"/>
  <c r="Y18" i="13" s="1"/>
  <c r="Y7" i="17"/>
  <c r="Y14" i="17" s="1"/>
  <c r="Y10" i="14" s="1"/>
  <c r="Y12" i="17"/>
  <c r="Z6" i="17" l="1"/>
  <c r="Z3" i="13"/>
  <c r="Y12" i="14"/>
  <c r="Y29" i="14" s="1"/>
  <c r="AA9" i="24"/>
  <c r="AA11" i="24"/>
  <c r="AA12" i="24" s="1"/>
  <c r="AA5" i="13" l="1"/>
  <c r="AB6" i="24"/>
  <c r="AB8" i="24" s="1"/>
  <c r="Z28" i="14"/>
  <c r="Z8" i="13"/>
  <c r="Z18" i="13" s="1"/>
  <c r="Z7" i="17"/>
  <c r="Z14" i="17" s="1"/>
  <c r="Z10" i="14" s="1"/>
  <c r="Z12" i="17"/>
  <c r="Z12" i="14" l="1"/>
  <c r="AW12" i="14" s="1"/>
  <c r="AX12" i="14" s="1"/>
  <c r="AW10" i="14"/>
  <c r="AX10" i="14" s="1"/>
  <c r="AW28" i="14"/>
  <c r="AX28" i="14" s="1"/>
  <c r="AA3" i="14"/>
  <c r="AZ3" i="14" s="1"/>
  <c r="BD3" i="14" s="1"/>
  <c r="Z29" i="14"/>
  <c r="AB9" i="24"/>
  <c r="AB11" i="24"/>
  <c r="AA6" i="17"/>
  <c r="AA3" i="13"/>
  <c r="AB12" i="24" l="1"/>
  <c r="AA28" i="14"/>
  <c r="AA8" i="13"/>
  <c r="AA18" i="13" s="1"/>
  <c r="AA7" i="17"/>
  <c r="AA14" i="17" s="1"/>
  <c r="AA10" i="14" s="1"/>
  <c r="AA12" i="14" s="1"/>
  <c r="AA12" i="17"/>
  <c r="AB3" i="14" l="1"/>
  <c r="AA29" i="14"/>
  <c r="AC6" i="24"/>
  <c r="AC8" i="24" s="1"/>
  <c r="AB5" i="13"/>
  <c r="AB6" i="17" l="1"/>
  <c r="AB3" i="13"/>
  <c r="AC9" i="24"/>
  <c r="AC11" i="24"/>
  <c r="AC12" i="24"/>
  <c r="AB28" i="14" l="1"/>
  <c r="AB8" i="13"/>
  <c r="AB18" i="13" s="1"/>
  <c r="AD6" i="24"/>
  <c r="AD8" i="24" s="1"/>
  <c r="AC5" i="13"/>
  <c r="AB7" i="17"/>
  <c r="AB14" i="17" s="1"/>
  <c r="AB10" i="14" s="1"/>
  <c r="AB12" i="17"/>
  <c r="AB12" i="14" l="1"/>
  <c r="AC6" i="17"/>
  <c r="AC3" i="13"/>
  <c r="AD9" i="24"/>
  <c r="AD11" i="24"/>
  <c r="AD12" i="24"/>
  <c r="AB29" i="14"/>
  <c r="AC3" i="14"/>
  <c r="AE6" i="24" l="1"/>
  <c r="AE8" i="24" s="1"/>
  <c r="AD5" i="13"/>
  <c r="AC28" i="14"/>
  <c r="AC8" i="13"/>
  <c r="AC18" i="13" s="1"/>
  <c r="AC7" i="17"/>
  <c r="AC14" i="17" s="1"/>
  <c r="AC10" i="14" s="1"/>
  <c r="AC12" i="17"/>
  <c r="AC12" i="14" l="1"/>
  <c r="AZ12" i="14" s="1"/>
  <c r="AZ10" i="14"/>
  <c r="AZ28" i="14"/>
  <c r="AD3" i="14"/>
  <c r="BA3" i="14" s="1"/>
  <c r="AC29" i="14"/>
  <c r="AD6" i="17"/>
  <c r="AD3" i="13"/>
  <c r="AE9" i="24"/>
  <c r="AE11" i="24"/>
  <c r="AD28" i="14" l="1"/>
  <c r="AE3" i="14" s="1"/>
  <c r="AD8" i="13"/>
  <c r="AD18" i="13" s="1"/>
  <c r="AD7" i="17"/>
  <c r="AD14" i="17" s="1"/>
  <c r="AD10" i="14" s="1"/>
  <c r="AD12" i="14" s="1"/>
  <c r="AD12" i="17"/>
  <c r="AE12" i="24"/>
  <c r="AD29" i="14" l="1"/>
  <c r="AF6" i="24"/>
  <c r="AF8" i="24" s="1"/>
  <c r="AE5" i="13"/>
  <c r="AE6" i="17" l="1"/>
  <c r="AE3" i="13"/>
  <c r="AF9" i="24"/>
  <c r="AF11" i="24"/>
  <c r="AF12" i="24" s="1"/>
  <c r="AG6" i="24" l="1"/>
  <c r="AG8" i="24" s="1"/>
  <c r="AF5" i="13"/>
  <c r="AE28" i="14"/>
  <c r="AF3" i="14" s="1"/>
  <c r="AE8" i="13"/>
  <c r="AE18" i="13" s="1"/>
  <c r="AE7" i="17"/>
  <c r="AE14" i="17" s="1"/>
  <c r="AE10" i="14" s="1"/>
  <c r="AE12" i="17"/>
  <c r="AE12" i="14" l="1"/>
  <c r="AE29" i="14" s="1"/>
  <c r="AF6" i="17"/>
  <c r="AF3" i="13"/>
  <c r="AG9" i="24"/>
  <c r="AG11" i="24"/>
  <c r="AG12" i="24"/>
  <c r="AH6" i="24" l="1"/>
  <c r="AH8" i="24" s="1"/>
  <c r="AG5" i="13"/>
  <c r="AF28" i="14"/>
  <c r="AF8" i="13"/>
  <c r="AF18" i="13" s="1"/>
  <c r="AF7" i="17"/>
  <c r="AF14" i="17" s="1"/>
  <c r="AF10" i="14" s="1"/>
  <c r="AF12" i="17"/>
  <c r="AF12" i="14" l="1"/>
  <c r="BA12" i="14" s="1"/>
  <c r="BA10" i="14"/>
  <c r="BA28" i="14"/>
  <c r="AG3" i="14"/>
  <c r="BB3" i="14" s="1"/>
  <c r="AG6" i="17"/>
  <c r="AG3" i="13"/>
  <c r="AH9" i="24"/>
  <c r="AH11" i="24"/>
  <c r="AF29" i="14" l="1"/>
  <c r="AG28" i="14"/>
  <c r="AH3" i="14" s="1"/>
  <c r="AG8" i="13"/>
  <c r="AG18" i="13" s="1"/>
  <c r="AG7" i="17"/>
  <c r="AG14" i="17" s="1"/>
  <c r="AG10" i="14" s="1"/>
  <c r="AG12" i="14" s="1"/>
  <c r="AG29" i="14" s="1"/>
  <c r="AG12" i="17"/>
  <c r="AH12" i="24"/>
  <c r="AI6" i="24" l="1"/>
  <c r="AI8" i="24" s="1"/>
  <c r="AH5" i="13"/>
  <c r="AH6" i="17" l="1"/>
  <c r="AH3" i="13"/>
  <c r="AI9" i="24"/>
  <c r="AI11" i="24"/>
  <c r="AI12" i="24"/>
  <c r="AJ6" i="24" l="1"/>
  <c r="AJ8" i="24" s="1"/>
  <c r="AI5" i="13"/>
  <c r="AH28" i="14"/>
  <c r="AI3" i="14" s="1"/>
  <c r="AH8" i="13"/>
  <c r="AH18" i="13" s="1"/>
  <c r="AH7" i="17"/>
  <c r="AH14" i="17" s="1"/>
  <c r="AH10" i="14" s="1"/>
  <c r="AH12" i="17"/>
  <c r="AH12" i="14" l="1"/>
  <c r="AH29" i="14" s="1"/>
  <c r="AI6" i="17"/>
  <c r="AI3" i="13"/>
  <c r="AJ9" i="24"/>
  <c r="AJ11" i="24"/>
  <c r="AJ12" i="24" s="1"/>
  <c r="AK6" i="24" l="1"/>
  <c r="AK8" i="24" s="1"/>
  <c r="AJ5" i="13"/>
  <c r="AI28" i="14"/>
  <c r="AI8" i="13"/>
  <c r="AI18" i="13" s="1"/>
  <c r="AI7" i="17"/>
  <c r="AI14" i="17" s="1"/>
  <c r="AI10" i="14" s="1"/>
  <c r="AI12" i="17"/>
  <c r="BB28" i="14" l="1"/>
  <c r="AJ3" i="14"/>
  <c r="BC3" i="14" s="1"/>
  <c r="AI12" i="14"/>
  <c r="BB12" i="14" s="1"/>
  <c r="BB10" i="14"/>
  <c r="AJ6" i="17"/>
  <c r="AJ3" i="13"/>
  <c r="AK9" i="24"/>
  <c r="AK11" i="24"/>
  <c r="AJ12" i="17" l="1"/>
  <c r="AJ7" i="17"/>
  <c r="AJ14" i="17" s="1"/>
  <c r="AJ10" i="14" s="1"/>
  <c r="AI29" i="14"/>
  <c r="AK12" i="24"/>
  <c r="AJ28" i="14"/>
  <c r="AJ8" i="13"/>
  <c r="AJ18" i="13" s="1"/>
  <c r="AK3" i="14" l="1"/>
  <c r="AL6" i="24"/>
  <c r="AL8" i="24" s="1"/>
  <c r="AK5" i="13"/>
  <c r="AJ12" i="14"/>
  <c r="AK6" i="17" l="1"/>
  <c r="AK3" i="13"/>
  <c r="AL9" i="24"/>
  <c r="AL11" i="24"/>
  <c r="AL12" i="24"/>
  <c r="AL5" i="13" s="1"/>
  <c r="AJ29" i="14"/>
  <c r="AL6" i="17" l="1"/>
  <c r="AL3" i="13"/>
  <c r="AK7" i="17"/>
  <c r="AK14" i="17" s="1"/>
  <c r="AK10" i="14" s="1"/>
  <c r="AK12" i="17"/>
  <c r="AK28" i="14"/>
  <c r="AL3" i="14" s="1"/>
  <c r="AK8" i="13"/>
  <c r="AK18" i="13" s="1"/>
  <c r="AK12" i="14" l="1"/>
  <c r="AL28" i="14"/>
  <c r="AL8" i="13"/>
  <c r="AL18" i="13" s="1"/>
  <c r="AL12" i="17"/>
  <c r="AL7" i="17"/>
  <c r="AL14" i="17" s="1"/>
  <c r="AL10" i="14" s="1"/>
  <c r="AL12" i="14" s="1"/>
  <c r="BC28" i="14" l="1"/>
  <c r="BD28" i="14" s="1"/>
  <c r="AL29" i="14"/>
  <c r="BC10" i="14"/>
  <c r="BD10" i="14" s="1"/>
  <c r="AK29" i="14"/>
  <c r="BC12" i="14"/>
  <c r="BD12" i="14" s="1"/>
</calcChain>
</file>

<file path=xl/sharedStrings.xml><?xml version="1.0" encoding="utf-8"?>
<sst xmlns="http://schemas.openxmlformats.org/spreadsheetml/2006/main" count="482" uniqueCount="244">
  <si>
    <t>Q1 2023</t>
  </si>
  <si>
    <t>Q2 2023</t>
  </si>
  <si>
    <t>Q3 2023</t>
  </si>
  <si>
    <t>Q4 2023</t>
  </si>
  <si>
    <t>FY 2023</t>
  </si>
  <si>
    <t>Q1 2024</t>
  </si>
  <si>
    <t>Q2 2024</t>
  </si>
  <si>
    <t>Q3 2024</t>
  </si>
  <si>
    <t>Q4 2024</t>
  </si>
  <si>
    <t>FY 2024</t>
  </si>
  <si>
    <t>Q1 2025</t>
  </si>
  <si>
    <t>Q2 2025</t>
  </si>
  <si>
    <t>Q3 2025</t>
  </si>
  <si>
    <t>Q4 2025</t>
  </si>
  <si>
    <t>FY 2025</t>
  </si>
  <si>
    <t>New Recurring Bookings</t>
  </si>
  <si>
    <t>Sales Team 1</t>
  </si>
  <si>
    <t>Sales Team 2</t>
  </si>
  <si>
    <t>Sales Team 3</t>
  </si>
  <si>
    <t>Sales Team 4</t>
  </si>
  <si>
    <t>Total Recurring Bookings</t>
  </si>
  <si>
    <t>Non-Recurring Bookings</t>
  </si>
  <si>
    <t>Total NR Bookings</t>
  </si>
  <si>
    <t>Recurring Revenue</t>
  </si>
  <si>
    <t>Recurring Bookings</t>
  </si>
  <si>
    <t>Renewal Category 1</t>
  </si>
  <si>
    <t>Renewal Category 2</t>
  </si>
  <si>
    <t>Renewal Category 3</t>
  </si>
  <si>
    <t>Renewal Category 4</t>
  </si>
  <si>
    <t>Renewals</t>
  </si>
  <si>
    <t>Total Recurring Revenue</t>
  </si>
  <si>
    <t>Non-Recurring Revenue</t>
  </si>
  <si>
    <t>NR Category 1</t>
  </si>
  <si>
    <t>NR Category 2</t>
  </si>
  <si>
    <t>NR Category 3</t>
  </si>
  <si>
    <t>TOTAL REVENUE</t>
  </si>
  <si>
    <t>Recurring COGS</t>
  </si>
  <si>
    <t>Hosting Expense</t>
  </si>
  <si>
    <t>Cost of Services</t>
  </si>
  <si>
    <t>Third Party Vendor Costs</t>
  </si>
  <si>
    <t>Recurring COGS 1</t>
  </si>
  <si>
    <t>Recurring COGS 2</t>
  </si>
  <si>
    <t>Recurring COGS 3</t>
  </si>
  <si>
    <t>Total Recurring COGS</t>
  </si>
  <si>
    <t>Non-Recurring COGS</t>
  </si>
  <si>
    <t>Third Party Consultants</t>
  </si>
  <si>
    <t>Third Party Specialists</t>
  </si>
  <si>
    <t>NR Hosting Costs</t>
  </si>
  <si>
    <t>NR COGS 1</t>
  </si>
  <si>
    <t>NR COGS 2</t>
  </si>
  <si>
    <t>NR COGS 3</t>
  </si>
  <si>
    <t>Total NR COGS</t>
  </si>
  <si>
    <t>TOTAL COGS</t>
  </si>
  <si>
    <t>Gross Margin ($)</t>
  </si>
  <si>
    <t>Gross Margin (%)</t>
  </si>
  <si>
    <t>Comp Expenses</t>
  </si>
  <si>
    <t>Personnel Costs</t>
  </si>
  <si>
    <t>Insurance &amp; Benefits</t>
  </si>
  <si>
    <t>Contra Revenue</t>
  </si>
  <si>
    <t>Other Personnel Costs</t>
  </si>
  <si>
    <t>Total Comp Expenses</t>
  </si>
  <si>
    <t>Non-Comp Expenses</t>
  </si>
  <si>
    <t>Rent &amp; Occupancy</t>
  </si>
  <si>
    <t>Travel &amp; Entertainment</t>
  </si>
  <si>
    <t>Telecommunications</t>
  </si>
  <si>
    <t>Equipment &amp; Systems</t>
  </si>
  <si>
    <t>General &amp; Administrative</t>
  </si>
  <si>
    <t>Marketing</t>
  </si>
  <si>
    <t>Insurance</t>
  </si>
  <si>
    <t>Outside Consultants</t>
  </si>
  <si>
    <t>Recruiting</t>
  </si>
  <si>
    <t>Total Non-Comp Expenses</t>
  </si>
  <si>
    <t>TOTAL OPEX</t>
  </si>
  <si>
    <t>EBITDA</t>
  </si>
  <si>
    <t>EBITDA MARGIN</t>
  </si>
  <si>
    <t>Other Non-Cash Expenses</t>
  </si>
  <si>
    <t>Depreciation</t>
  </si>
  <si>
    <t>Amortization</t>
  </si>
  <si>
    <t>Interest on Debt</t>
  </si>
  <si>
    <t>Total ITDA</t>
  </si>
  <si>
    <t>Taxes on Income</t>
  </si>
  <si>
    <t>Total Income Tax</t>
  </si>
  <si>
    <t>NET INCOME</t>
  </si>
  <si>
    <t>NET MARGIN</t>
  </si>
  <si>
    <t>OPEX</t>
  </si>
  <si>
    <t>Research &amp; Development</t>
  </si>
  <si>
    <t>Sales &amp; Marketing</t>
  </si>
  <si>
    <t>Total OPEX</t>
  </si>
  <si>
    <t>Attach Rate</t>
  </si>
  <si>
    <t>NR Revenue 1</t>
  </si>
  <si>
    <t>Headcount</t>
  </si>
  <si>
    <t>Work Hours</t>
  </si>
  <si>
    <t>Excluded Hours</t>
  </si>
  <si>
    <t>Total Capacity</t>
  </si>
  <si>
    <t>Bill Rate/Hr</t>
  </si>
  <si>
    <t>Billable Utilization</t>
  </si>
  <si>
    <t>Total NR Revenue 1</t>
  </si>
  <si>
    <t>NR Revenue 2</t>
  </si>
  <si>
    <t>Total NR Revenue 2</t>
  </si>
  <si>
    <t>NR Revenue 3</t>
  </si>
  <si>
    <t>Total NR Revenue 3</t>
  </si>
  <si>
    <t>Backlog Start</t>
  </si>
  <si>
    <t>Total NR Revenue</t>
  </si>
  <si>
    <t>Ending Backlog</t>
  </si>
  <si>
    <t>Working Hours in Month</t>
  </si>
  <si>
    <t>Total Headcount</t>
  </si>
  <si>
    <t>GROSS MARGIN</t>
  </si>
  <si>
    <t>Long-Term Debt Interest</t>
  </si>
  <si>
    <t>Plant, Property &amp; Equipment</t>
  </si>
  <si>
    <t>Other Non-Cash</t>
  </si>
  <si>
    <t>Total Non-Cash Expenses</t>
  </si>
  <si>
    <t>Holidays</t>
  </si>
  <si>
    <t>Category 1 Retn Rate</t>
  </si>
  <si>
    <t>Category 2 Retn Rate</t>
  </si>
  <si>
    <t>Category 3 Retn Rate</t>
  </si>
  <si>
    <t>Category 4 Retn Rate</t>
  </si>
  <si>
    <t>Income Tax Rate</t>
  </si>
  <si>
    <t>Statement Variables</t>
  </si>
  <si>
    <t>PPE Depreciation (months)</t>
  </si>
  <si>
    <t>Starting PPE Investment</t>
  </si>
  <si>
    <t>Current Assets</t>
  </si>
  <si>
    <t>Cash</t>
  </si>
  <si>
    <t>Accounts Receivable</t>
  </si>
  <si>
    <t>Inventory</t>
  </si>
  <si>
    <t>Prepaid Expenses</t>
  </si>
  <si>
    <t>Other Current Assets</t>
  </si>
  <si>
    <t>Total Current Assets</t>
  </si>
  <si>
    <t>Long Term Assets</t>
  </si>
  <si>
    <t>Property, Plant &amp; Equip</t>
  </si>
  <si>
    <t>LT Prepaid Expenses</t>
  </si>
  <si>
    <t>Intangible Assets</t>
  </si>
  <si>
    <t>Goodwill</t>
  </si>
  <si>
    <t>Other LT Assets</t>
  </si>
  <si>
    <t>Total Long Term Assets</t>
  </si>
  <si>
    <t>TOTAL ASSETS</t>
  </si>
  <si>
    <t>Current Liabilities</t>
  </si>
  <si>
    <t>Accounts Payable</t>
  </si>
  <si>
    <t>Accrued Salaries &amp; Wages</t>
  </si>
  <si>
    <t>Deferred Revenue</t>
  </si>
  <si>
    <t>Taxes Payable</t>
  </si>
  <si>
    <t>Other Current Liabilities</t>
  </si>
  <si>
    <t>Short-Term Debt</t>
  </si>
  <si>
    <t>Current Portion of LT Debt</t>
  </si>
  <si>
    <t>Total Current Liabilities</t>
  </si>
  <si>
    <t>Long Term Liabilities</t>
  </si>
  <si>
    <t>Long Term Debt</t>
  </si>
  <si>
    <t>Deferred Taxes</t>
  </si>
  <si>
    <t>Other Long Term Liabilities</t>
  </si>
  <si>
    <t>Total Long Term Liabilities</t>
  </si>
  <si>
    <t>TOTAL LIABILITIES</t>
  </si>
  <si>
    <t>Equity</t>
  </si>
  <si>
    <t>Common Stock</t>
  </si>
  <si>
    <t>Preferred Stock</t>
  </si>
  <si>
    <t>Treasury Stock</t>
  </si>
  <si>
    <t>Add'l Paid-in Capital</t>
  </si>
  <si>
    <t>Retained Earnings</t>
  </si>
  <si>
    <t>Acc'd Other Income</t>
  </si>
  <si>
    <t>Total Equity</t>
  </si>
  <si>
    <t>TOTAL LIABILITIES &amp; EQUITY</t>
  </si>
  <si>
    <t>Starting Cash Balance</t>
  </si>
  <si>
    <t>Operating Cash Flow</t>
  </si>
  <si>
    <t>Net Income</t>
  </si>
  <si>
    <t>Non-Cash Adjustments</t>
  </si>
  <si>
    <t>Chg in Net Working Cap</t>
  </si>
  <si>
    <t>Other Operating 1</t>
  </si>
  <si>
    <t>Net Operating Cash Flow</t>
  </si>
  <si>
    <t>Investing Cash Flow</t>
  </si>
  <si>
    <t>PPE Investment</t>
  </si>
  <si>
    <t>Cash from Equip Sales</t>
  </si>
  <si>
    <t>Other Investing 1</t>
  </si>
  <si>
    <t>Net Investing Cash Flow</t>
  </si>
  <si>
    <t>Financing Cash Flow</t>
  </si>
  <si>
    <t>Proceeds from Debt</t>
  </si>
  <si>
    <t>Dividends Paid</t>
  </si>
  <si>
    <t>Other Financing 1</t>
  </si>
  <si>
    <t>Net Financing Cash Flow</t>
  </si>
  <si>
    <t>ENDING CASH BALANCE</t>
  </si>
  <si>
    <t>Interest Rate</t>
  </si>
  <si>
    <t>Month of Issuance</t>
  </si>
  <si>
    <t>Loan Term (months)</t>
  </si>
  <si>
    <t>LT Debt Issuance 1</t>
  </si>
  <si>
    <t>Net Working Capital</t>
  </si>
  <si>
    <t>Change in NWC</t>
  </si>
  <si>
    <t>Avg Contract (months)</t>
  </si>
  <si>
    <t>ENDING A/R BALANCE</t>
  </si>
  <si>
    <t>Change in A/R</t>
  </si>
  <si>
    <t>% Change in A/R</t>
  </si>
  <si>
    <t>Change in A/P</t>
  </si>
  <si>
    <t>% Change in A/P</t>
  </si>
  <si>
    <t>DPO</t>
  </si>
  <si>
    <t>DSO</t>
  </si>
  <si>
    <t>A/P &amp; A/R Rates</t>
  </si>
  <si>
    <t>Total Bookings</t>
  </si>
  <si>
    <t>COGS</t>
  </si>
  <si>
    <t>ENDING A/P BALANCE</t>
  </si>
  <si>
    <t>PPE Investment (monthly)</t>
  </si>
  <si>
    <t>Equity Outflow</t>
  </si>
  <si>
    <t>Gross Retention Rates</t>
  </si>
  <si>
    <t>Insurance Expense</t>
  </si>
  <si>
    <t>PPD Expense Amortization</t>
  </si>
  <si>
    <t>PPD - Rent &amp; Occ.</t>
  </si>
  <si>
    <t>PPD - Insurance Exp.</t>
  </si>
  <si>
    <t>% of Rev</t>
  </si>
  <si>
    <t>% of NR Rev</t>
  </si>
  <si>
    <t>NY Day</t>
  </si>
  <si>
    <t>President's Day</t>
  </si>
  <si>
    <t>MLK Day</t>
  </si>
  <si>
    <t>Memorial Day</t>
  </si>
  <si>
    <t>Independence Day</t>
  </si>
  <si>
    <t>Labor Day</t>
  </si>
  <si>
    <t>Indigenous People's Day</t>
  </si>
  <si>
    <t>Veteran's Day</t>
  </si>
  <si>
    <t>Thanksgiving</t>
  </si>
  <si>
    <t>Christmas Day</t>
  </si>
  <si>
    <t>Christmas Eve</t>
  </si>
  <si>
    <t>Expense Rates</t>
  </si>
  <si>
    <t>PPD Expenses</t>
  </si>
  <si>
    <t>Change in PPD Expenses</t>
  </si>
  <si>
    <t>Change in Inventory</t>
  </si>
  <si>
    <t>Proceeds from Stock</t>
  </si>
  <si>
    <t>Starting Inventory</t>
  </si>
  <si>
    <t>New Inv Purchases</t>
  </si>
  <si>
    <t>TOTAL BOOKINGS</t>
  </si>
  <si>
    <t>Spoilage</t>
  </si>
  <si>
    <t>Returned</t>
  </si>
  <si>
    <t>Cost of Goods Sold*</t>
  </si>
  <si>
    <t>*allocated for physical inventory</t>
  </si>
  <si>
    <t>Ending Inventory</t>
  </si>
  <si>
    <t>Starting Inventory Balance</t>
  </si>
  <si>
    <t>Inventory Return Rate</t>
  </si>
  <si>
    <t>Spoilage Rate</t>
  </si>
  <si>
    <t>Inventory COGS Allocation</t>
  </si>
  <si>
    <t>Inventory Needed (bookings)</t>
  </si>
  <si>
    <t>Sales to Inv Rate</t>
  </si>
  <si>
    <t>Payment</t>
  </si>
  <si>
    <t>Principal</t>
  </si>
  <si>
    <t>Interest</t>
  </si>
  <si>
    <t>Balance</t>
  </si>
  <si>
    <t>Total Pmt</t>
  </si>
  <si>
    <t>Starting Backlog</t>
  </si>
  <si>
    <t>DIVIDENDS PAID</t>
  </si>
  <si>
    <t>STOCK ISSUED</t>
  </si>
  <si>
    <t>TOTAL EQUITY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</si>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</sst>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mm\ yy"/>
    <numFmt numFmtId="165" formatCode="_(* #,##0_);_(* \(#,##0\);_(* &quot;-&quot;??_);_(@_)"/>
    <numFmt numFmtId="166" formatCode="0.0%"/>
    <numFmt numFmtId="167" formatCode="_(* #,##0.0_);_(* \(#,##0.0\);_(* &quot;-&quot;??_);_(@_)"/>
  </numFmts>
  <fonts count="4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center"/>
    </xf>
    <xf numFmtId="164" fontId="2" fillId="0" borderId="0" xfId="0" applyNumberFormat="1" applyFont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165" fontId="0" fillId="0" borderId="0" xfId="1" applyNumberFormat="1" applyFont="1" applyFill="1" applyAlignment="1">
      <alignment vertical="center"/>
    </xf>
    <xf numFmtId="0" fontId="2" fillId="0" borderId="1" xfId="0" applyFont="1" applyBorder="1" applyAlignment="1">
      <alignment vertical="center"/>
    </xf>
    <xf numFmtId="165" fontId="2" fillId="0" borderId="1" xfId="1" applyNumberFormat="1" applyFont="1" applyBorder="1" applyAlignment="1">
      <alignment vertical="center"/>
    </xf>
    <xf numFmtId="165" fontId="2" fillId="0" borderId="1" xfId="1" applyNumberFormat="1" applyFont="1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165" fontId="2" fillId="0" borderId="0" xfId="1" applyNumberFormat="1" applyFont="1" applyBorder="1" applyAlignment="1">
      <alignment vertical="center"/>
    </xf>
    <xf numFmtId="165" fontId="2" fillId="0" borderId="0" xfId="1" applyNumberFormat="1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165" fontId="2" fillId="0" borderId="2" xfId="1" applyNumberFormat="1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165" fontId="1" fillId="0" borderId="0" xfId="1" applyNumberFormat="1" applyFont="1" applyFill="1" applyAlignment="1">
      <alignment vertical="center"/>
    </xf>
    <xf numFmtId="166" fontId="0" fillId="0" borderId="0" xfId="0" applyNumberFormat="1" applyAlignment="1">
      <alignment vertical="center"/>
    </xf>
    <xf numFmtId="166" fontId="0" fillId="2" borderId="3" xfId="0" applyNumberFormat="1" applyFill="1" applyBorder="1" applyAlignment="1">
      <alignment vertical="center"/>
    </xf>
    <xf numFmtId="165" fontId="0" fillId="2" borderId="3" xfId="1" applyNumberFormat="1" applyFont="1" applyFill="1" applyBorder="1" applyAlignment="1">
      <alignment vertical="center"/>
    </xf>
    <xf numFmtId="10" fontId="0" fillId="0" borderId="0" xfId="1" applyNumberFormat="1" applyFont="1" applyAlignment="1">
      <alignment vertical="center"/>
    </xf>
    <xf numFmtId="165" fontId="2" fillId="0" borderId="0" xfId="1" applyNumberFormat="1" applyFont="1" applyAlignment="1">
      <alignment vertical="center"/>
    </xf>
    <xf numFmtId="9" fontId="0" fillId="0" borderId="0" xfId="1" applyNumberFormat="1" applyFont="1" applyAlignment="1">
      <alignment vertical="center"/>
    </xf>
    <xf numFmtId="46" fontId="0" fillId="0" borderId="0" xfId="0" applyNumberFormat="1" applyAlignment="1">
      <alignment vertical="center"/>
    </xf>
    <xf numFmtId="165" fontId="2" fillId="0" borderId="0" xfId="1" applyNumberFormat="1" applyFont="1" applyFill="1" applyAlignment="1">
      <alignment vertical="center"/>
    </xf>
    <xf numFmtId="165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165" fontId="0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14" fontId="2" fillId="0" borderId="0" xfId="0" applyNumberFormat="1" applyFont="1" applyAlignment="1">
      <alignment horizontal="left" vertical="center"/>
    </xf>
    <xf numFmtId="166" fontId="0" fillId="0" borderId="0" xfId="2" applyNumberFormat="1" applyFont="1" applyFill="1" applyAlignment="1">
      <alignment vertical="center"/>
    </xf>
    <xf numFmtId="165" fontId="2" fillId="0" borderId="2" xfId="1" applyNumberFormat="1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165" fontId="2" fillId="0" borderId="5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5" fontId="2" fillId="0" borderId="4" xfId="0" applyNumberFormat="1" applyFont="1" applyBorder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0" fillId="3" borderId="0" xfId="0" applyFill="1" applyAlignment="1">
      <alignment horizontal="left" vertical="center" indent="1"/>
    </xf>
    <xf numFmtId="0" fontId="2" fillId="3" borderId="2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1" applyNumberFormat="1" applyFont="1" applyAlignment="1">
      <alignment vertical="center"/>
    </xf>
    <xf numFmtId="165" fontId="0" fillId="3" borderId="0" xfId="1" applyNumberFormat="1" applyFont="1" applyFill="1" applyAlignment="1">
      <alignment vertical="center"/>
    </xf>
    <xf numFmtId="166" fontId="0" fillId="4" borderId="0" xfId="0" applyNumberFormat="1" applyFill="1" applyAlignment="1">
      <alignment vertical="center"/>
    </xf>
    <xf numFmtId="14" fontId="0" fillId="0" borderId="0" xfId="1" applyNumberFormat="1" applyFont="1" applyAlignment="1">
      <alignment vertical="center"/>
    </xf>
    <xf numFmtId="166" fontId="0" fillId="0" borderId="0" xfId="1" applyNumberFormat="1" applyFont="1" applyAlignment="1">
      <alignment vertical="center"/>
    </xf>
    <xf numFmtId="0" fontId="0" fillId="0" borderId="0" xfId="0" applyAlignment="1">
      <alignment horizontal="center" vertical="center"/>
    </xf>
    <xf numFmtId="165" fontId="2" fillId="0" borderId="4" xfId="1" applyNumberFormat="1" applyFont="1" applyBorder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166" fontId="2" fillId="0" borderId="0" xfId="0" applyNumberFormat="1" applyFont="1" applyBorder="1" applyAlignment="1">
      <alignment vertical="center"/>
    </xf>
    <xf numFmtId="167" fontId="0" fillId="2" borderId="3" xfId="1" applyNumberFormat="1" applyFont="1" applyFill="1" applyBorder="1" applyAlignment="1">
      <alignment horizontal="center" vertical="center"/>
    </xf>
    <xf numFmtId="167" fontId="0" fillId="2" borderId="3" xfId="1" applyNumberFormat="1" applyFont="1" applyFill="1" applyBorder="1" applyAlignment="1">
      <alignment vertical="center"/>
    </xf>
    <xf numFmtId="165" fontId="0" fillId="2" borderId="3" xfId="1" applyNumberFormat="1" applyFont="1" applyFill="1" applyBorder="1" applyAlignment="1">
      <alignment horizontal="center" vertical="center"/>
    </xf>
    <xf numFmtId="14" fontId="0" fillId="2" borderId="3" xfId="0" applyNumberFormat="1" applyFill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6"/>
          <c:order val="6"/>
          <c:tx>
            <c:strRef>
              <c:f>Backlog!$B$9</c:f>
              <c:strCache>
                <c:ptCount val="1"/>
                <c:pt idx="0">
                  <c:v>Ending Backlog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Backlog!$C$1:$AL$1</c15:sqref>
                  </c15:fullRef>
                </c:ext>
              </c:extLst>
              <c:f>Backlog!$L$1:$AL$1</c:f>
              <c:numCache>
                <c:formatCode>mmm\ yy</c:formatCode>
                <c:ptCount val="27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  <c:pt idx="3">
                  <c:v>45292</c:v>
                </c:pt>
                <c:pt idx="4">
                  <c:v>45323</c:v>
                </c:pt>
                <c:pt idx="5">
                  <c:v>45352</c:v>
                </c:pt>
                <c:pt idx="6">
                  <c:v>45383</c:v>
                </c:pt>
                <c:pt idx="7">
                  <c:v>45413</c:v>
                </c:pt>
                <c:pt idx="8">
                  <c:v>45444</c:v>
                </c:pt>
                <c:pt idx="9">
                  <c:v>45474</c:v>
                </c:pt>
                <c:pt idx="10">
                  <c:v>45505</c:v>
                </c:pt>
                <c:pt idx="11">
                  <c:v>45536</c:v>
                </c:pt>
                <c:pt idx="12">
                  <c:v>45566</c:v>
                </c:pt>
                <c:pt idx="13">
                  <c:v>45597</c:v>
                </c:pt>
                <c:pt idx="14">
                  <c:v>45627</c:v>
                </c:pt>
                <c:pt idx="15">
                  <c:v>45658</c:v>
                </c:pt>
                <c:pt idx="16">
                  <c:v>45689</c:v>
                </c:pt>
                <c:pt idx="17">
                  <c:v>45717</c:v>
                </c:pt>
                <c:pt idx="18">
                  <c:v>45748</c:v>
                </c:pt>
                <c:pt idx="19">
                  <c:v>45778</c:v>
                </c:pt>
                <c:pt idx="20">
                  <c:v>45809</c:v>
                </c:pt>
                <c:pt idx="21">
                  <c:v>45839</c:v>
                </c:pt>
                <c:pt idx="22">
                  <c:v>45870</c:v>
                </c:pt>
                <c:pt idx="23">
                  <c:v>45901</c:v>
                </c:pt>
                <c:pt idx="24">
                  <c:v>45931</c:v>
                </c:pt>
                <c:pt idx="25">
                  <c:v>45962</c:v>
                </c:pt>
                <c:pt idx="26">
                  <c:v>45992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Backlog!$C$9:$AL$9</c15:sqref>
                  </c15:fullRef>
                </c:ext>
              </c:extLst>
              <c:f>Backlog!$L$9:$AL$9</c:f>
              <c:numCache>
                <c:formatCode>_(* #,##0_);_(* \(#,##0\);_(* "-"??_);_(@_)</c:formatCode>
                <c:ptCount val="27"/>
                <c:pt idx="0">
                  <c:v>477186.5412583517</c:v>
                </c:pt>
                <c:pt idx="1">
                  <c:v>358547.2177619685</c:v>
                </c:pt>
                <c:pt idx="2">
                  <c:v>280191.60536007484</c:v>
                </c:pt>
                <c:pt idx="3">
                  <c:v>355241.76273329166</c:v>
                </c:pt>
                <c:pt idx="4">
                  <c:v>617217.13292155042</c:v>
                </c:pt>
                <c:pt idx="5">
                  <c:v>787983.48930608691</c:v>
                </c:pt>
                <c:pt idx="6">
                  <c:v>888509.68149969075</c:v>
                </c:pt>
                <c:pt idx="7">
                  <c:v>792066.49082662549</c:v>
                </c:pt>
                <c:pt idx="8">
                  <c:v>845598.99143302813</c:v>
                </c:pt>
                <c:pt idx="9">
                  <c:v>835757.6108449942</c:v>
                </c:pt>
                <c:pt idx="10">
                  <c:v>903480.98384070385</c:v>
                </c:pt>
                <c:pt idx="11">
                  <c:v>900592.83055076934</c:v>
                </c:pt>
                <c:pt idx="12">
                  <c:v>705691.49468312855</c:v>
                </c:pt>
                <c:pt idx="13">
                  <c:v>699290.34788616258</c:v>
                </c:pt>
                <c:pt idx="14">
                  <c:v>743762.83241029456</c:v>
                </c:pt>
                <c:pt idx="15">
                  <c:v>872191.05110292579</c:v>
                </c:pt>
                <c:pt idx="16">
                  <c:v>1140922.8745269421</c:v>
                </c:pt>
                <c:pt idx="17">
                  <c:v>1381058.6222451227</c:v>
                </c:pt>
                <c:pt idx="18">
                  <c:v>1146459.9642303721</c:v>
                </c:pt>
                <c:pt idx="19">
                  <c:v>1058673.3154304037</c:v>
                </c:pt>
                <c:pt idx="20">
                  <c:v>1324496.1860063728</c:v>
                </c:pt>
                <c:pt idx="21">
                  <c:v>1153588.9558443238</c:v>
                </c:pt>
                <c:pt idx="22">
                  <c:v>1311680.9051344469</c:v>
                </c:pt>
                <c:pt idx="23">
                  <c:v>1542953.4791820934</c:v>
                </c:pt>
                <c:pt idx="24">
                  <c:v>1439666.237672999</c:v>
                </c:pt>
                <c:pt idx="25">
                  <c:v>1542664.2784689525</c:v>
                </c:pt>
                <c:pt idx="26">
                  <c:v>1697361.9972970597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5A-4E45-93D7-0BE866A5C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7702703"/>
        <c:axId val="747705103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Backlog!$B$3</c15:sqref>
                        </c15:formulaRef>
                      </c:ext>
                    </c:extLst>
                    <c:strCache>
                      <c:ptCount val="1"/>
                      <c:pt idx="0">
                        <c:v>Backlog Start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Backlog!$C$1:$AL$1</c15:sqref>
                        </c15:fullRef>
                        <c15:formulaRef>
                          <c15:sqref>Backlog!$L$1:$AL$1</c15:sqref>
                        </c15:formulaRef>
                      </c:ext>
                    </c:extLst>
                    <c:numCache>
                      <c:formatCode>mmm\ yy</c:formatCode>
                      <c:ptCount val="27"/>
                      <c:pt idx="0">
                        <c:v>45200</c:v>
                      </c:pt>
                      <c:pt idx="1">
                        <c:v>45231</c:v>
                      </c:pt>
                      <c:pt idx="2">
                        <c:v>45261</c:v>
                      </c:pt>
                      <c:pt idx="3">
                        <c:v>45292</c:v>
                      </c:pt>
                      <c:pt idx="4">
                        <c:v>45323</c:v>
                      </c:pt>
                      <c:pt idx="5">
                        <c:v>45352</c:v>
                      </c:pt>
                      <c:pt idx="6">
                        <c:v>45383</c:v>
                      </c:pt>
                      <c:pt idx="7">
                        <c:v>45413</c:v>
                      </c:pt>
                      <c:pt idx="8">
                        <c:v>45444</c:v>
                      </c:pt>
                      <c:pt idx="9">
                        <c:v>45474</c:v>
                      </c:pt>
                      <c:pt idx="10">
                        <c:v>45505</c:v>
                      </c:pt>
                      <c:pt idx="11">
                        <c:v>45536</c:v>
                      </c:pt>
                      <c:pt idx="12">
                        <c:v>45566</c:v>
                      </c:pt>
                      <c:pt idx="13">
                        <c:v>45597</c:v>
                      </c:pt>
                      <c:pt idx="14">
                        <c:v>45627</c:v>
                      </c:pt>
                      <c:pt idx="15">
                        <c:v>45658</c:v>
                      </c:pt>
                      <c:pt idx="16">
                        <c:v>45689</c:v>
                      </c:pt>
                      <c:pt idx="17">
                        <c:v>45717</c:v>
                      </c:pt>
                      <c:pt idx="18">
                        <c:v>45748</c:v>
                      </c:pt>
                      <c:pt idx="19">
                        <c:v>45778</c:v>
                      </c:pt>
                      <c:pt idx="20">
                        <c:v>45809</c:v>
                      </c:pt>
                      <c:pt idx="21">
                        <c:v>45839</c:v>
                      </c:pt>
                      <c:pt idx="22">
                        <c:v>45870</c:v>
                      </c:pt>
                      <c:pt idx="23">
                        <c:v>45901</c:v>
                      </c:pt>
                      <c:pt idx="24">
                        <c:v>45931</c:v>
                      </c:pt>
                      <c:pt idx="25">
                        <c:v>45962</c:v>
                      </c:pt>
                      <c:pt idx="26">
                        <c:v>45992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Backlog!$C$3:$AL$3</c15:sqref>
                        </c15:fullRef>
                        <c15:formulaRef>
                          <c15:sqref>Backlog!$L$3:$AL$3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7"/>
                      <c:pt idx="0">
                        <c:v>617400.4154445203</c:v>
                      </c:pt>
                      <c:pt idx="1">
                        <c:v>477186.5412583517</c:v>
                      </c:pt>
                      <c:pt idx="2">
                        <c:v>358547.2177619685</c:v>
                      </c:pt>
                      <c:pt idx="3">
                        <c:v>280191.60536007484</c:v>
                      </c:pt>
                      <c:pt idx="4">
                        <c:v>355241.76273329166</c:v>
                      </c:pt>
                      <c:pt idx="5">
                        <c:v>617217.13292155042</c:v>
                      </c:pt>
                      <c:pt idx="6">
                        <c:v>787983.48930608691</c:v>
                      </c:pt>
                      <c:pt idx="7">
                        <c:v>888509.68149969075</c:v>
                      </c:pt>
                      <c:pt idx="8">
                        <c:v>792066.49082662549</c:v>
                      </c:pt>
                      <c:pt idx="9">
                        <c:v>845598.99143302813</c:v>
                      </c:pt>
                      <c:pt idx="10">
                        <c:v>835757.6108449942</c:v>
                      </c:pt>
                      <c:pt idx="11">
                        <c:v>903480.98384070385</c:v>
                      </c:pt>
                      <c:pt idx="12">
                        <c:v>900592.83055076934</c:v>
                      </c:pt>
                      <c:pt idx="13">
                        <c:v>705691.49468312855</c:v>
                      </c:pt>
                      <c:pt idx="14">
                        <c:v>699290.34788616258</c:v>
                      </c:pt>
                      <c:pt idx="15">
                        <c:v>743762.83241029456</c:v>
                      </c:pt>
                      <c:pt idx="16">
                        <c:v>872191.05110292579</c:v>
                      </c:pt>
                      <c:pt idx="17">
                        <c:v>1140922.8745269421</c:v>
                      </c:pt>
                      <c:pt idx="18">
                        <c:v>1381058.6222451227</c:v>
                      </c:pt>
                      <c:pt idx="19">
                        <c:v>1146459.9642303721</c:v>
                      </c:pt>
                      <c:pt idx="20">
                        <c:v>1058673.3154304037</c:v>
                      </c:pt>
                      <c:pt idx="21">
                        <c:v>1324496.1860063728</c:v>
                      </c:pt>
                      <c:pt idx="22">
                        <c:v>1153588.9558443238</c:v>
                      </c:pt>
                      <c:pt idx="23">
                        <c:v>1311680.9051344469</c:v>
                      </c:pt>
                      <c:pt idx="24">
                        <c:v>1542953.4791820934</c:v>
                      </c:pt>
                      <c:pt idx="25">
                        <c:v>1439666.237672999</c:v>
                      </c:pt>
                      <c:pt idx="26">
                        <c:v>1542664.2784689525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145A-4E45-93D7-0BE866A5CD4C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Backlog!$B$4</c15:sqref>
                        </c15:formulaRef>
                      </c:ext>
                    </c:extLst>
                    <c:strCache>
                      <c:ptCount val="1"/>
                      <c:pt idx="0">
                        <c:v>Non-Recurring Bookings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Backlog!$C$1:$AL$1</c15:sqref>
                        </c15:fullRef>
                        <c15:formulaRef>
                          <c15:sqref>Backlog!$L$1:$AL$1</c15:sqref>
                        </c15:formulaRef>
                      </c:ext>
                    </c:extLst>
                    <c:numCache>
                      <c:formatCode>mmm\ yy</c:formatCode>
                      <c:ptCount val="27"/>
                      <c:pt idx="0">
                        <c:v>45200</c:v>
                      </c:pt>
                      <c:pt idx="1">
                        <c:v>45231</c:v>
                      </c:pt>
                      <c:pt idx="2">
                        <c:v>45261</c:v>
                      </c:pt>
                      <c:pt idx="3">
                        <c:v>45292</c:v>
                      </c:pt>
                      <c:pt idx="4">
                        <c:v>45323</c:v>
                      </c:pt>
                      <c:pt idx="5">
                        <c:v>45352</c:v>
                      </c:pt>
                      <c:pt idx="6">
                        <c:v>45383</c:v>
                      </c:pt>
                      <c:pt idx="7">
                        <c:v>45413</c:v>
                      </c:pt>
                      <c:pt idx="8">
                        <c:v>45444</c:v>
                      </c:pt>
                      <c:pt idx="9">
                        <c:v>45474</c:v>
                      </c:pt>
                      <c:pt idx="10">
                        <c:v>45505</c:v>
                      </c:pt>
                      <c:pt idx="11">
                        <c:v>45536</c:v>
                      </c:pt>
                      <c:pt idx="12">
                        <c:v>45566</c:v>
                      </c:pt>
                      <c:pt idx="13">
                        <c:v>45597</c:v>
                      </c:pt>
                      <c:pt idx="14">
                        <c:v>45627</c:v>
                      </c:pt>
                      <c:pt idx="15">
                        <c:v>45658</c:v>
                      </c:pt>
                      <c:pt idx="16">
                        <c:v>45689</c:v>
                      </c:pt>
                      <c:pt idx="17">
                        <c:v>45717</c:v>
                      </c:pt>
                      <c:pt idx="18">
                        <c:v>45748</c:v>
                      </c:pt>
                      <c:pt idx="19">
                        <c:v>45778</c:v>
                      </c:pt>
                      <c:pt idx="20">
                        <c:v>45809</c:v>
                      </c:pt>
                      <c:pt idx="21">
                        <c:v>45839</c:v>
                      </c:pt>
                      <c:pt idx="22">
                        <c:v>45870</c:v>
                      </c:pt>
                      <c:pt idx="23">
                        <c:v>45901</c:v>
                      </c:pt>
                      <c:pt idx="24">
                        <c:v>45931</c:v>
                      </c:pt>
                      <c:pt idx="25">
                        <c:v>45962</c:v>
                      </c:pt>
                      <c:pt idx="26">
                        <c:v>45992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Backlog!$C$4:$AL$4</c15:sqref>
                        </c15:fullRef>
                        <c15:formulaRef>
                          <c15:sqref>Backlog!$L$4:$AL$4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7"/>
                      <c:pt idx="0">
                        <c:v>301852.92581383139</c:v>
                      </c:pt>
                      <c:pt idx="1">
                        <c:v>334376.67650361685</c:v>
                      </c:pt>
                      <c:pt idx="2">
                        <c:v>352009.5875981063</c:v>
                      </c:pt>
                      <c:pt idx="3">
                        <c:v>550716.95737321686</c:v>
                      </c:pt>
                      <c:pt idx="4">
                        <c:v>714991.3701882587</c:v>
                      </c:pt>
                      <c:pt idx="5">
                        <c:v>646433.15638453653</c:v>
                      </c:pt>
                      <c:pt idx="6">
                        <c:v>617323.79219360382</c:v>
                      </c:pt>
                      <c:pt idx="7">
                        <c:v>417687.20932693477</c:v>
                      </c:pt>
                      <c:pt idx="8">
                        <c:v>543180.50060640275</c:v>
                      </c:pt>
                      <c:pt idx="9">
                        <c:v>528771.41941196623</c:v>
                      </c:pt>
                      <c:pt idx="10">
                        <c:v>599493.77299570979</c:v>
                      </c:pt>
                      <c:pt idx="11">
                        <c:v>559223.8467100655</c:v>
                      </c:pt>
                      <c:pt idx="12">
                        <c:v>423421.86413235927</c:v>
                      </c:pt>
                      <c:pt idx="13">
                        <c:v>499499.65320303413</c:v>
                      </c:pt>
                      <c:pt idx="14">
                        <c:v>597319.28452413203</c:v>
                      </c:pt>
                      <c:pt idx="15">
                        <c:v>710372.21869263123</c:v>
                      </c:pt>
                      <c:pt idx="16">
                        <c:v>792481.42342401645</c:v>
                      </c:pt>
                      <c:pt idx="17">
                        <c:v>872000.54771818058</c:v>
                      </c:pt>
                      <c:pt idx="18">
                        <c:v>444954.94198524946</c:v>
                      </c:pt>
                      <c:pt idx="19">
                        <c:v>529989.35120003158</c:v>
                      </c:pt>
                      <c:pt idx="20">
                        <c:v>935311.27057596913</c:v>
                      </c:pt>
                      <c:pt idx="21">
                        <c:v>530461.56983795098</c:v>
                      </c:pt>
                      <c:pt idx="22">
                        <c:v>795699.94929012307</c:v>
                      </c:pt>
                      <c:pt idx="23">
                        <c:v>921584.57404764672</c:v>
                      </c:pt>
                      <c:pt idx="24">
                        <c:v>587024.75849090551</c:v>
                      </c:pt>
                      <c:pt idx="25">
                        <c:v>694694.04079595325</c:v>
                      </c:pt>
                      <c:pt idx="26">
                        <c:v>845009.71882810746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45A-4E45-93D7-0BE866A5CD4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Backlog!$B$5</c15:sqref>
                        </c15:formulaRef>
                      </c:ext>
                    </c:extLst>
                    <c:strCache>
                      <c:ptCount val="1"/>
                      <c:pt idx="0">
                        <c:v>NR Revenue 1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Backlog!$C$1:$AL$1</c15:sqref>
                        </c15:fullRef>
                        <c15:formulaRef>
                          <c15:sqref>Backlog!$L$1:$AL$1</c15:sqref>
                        </c15:formulaRef>
                      </c:ext>
                    </c:extLst>
                    <c:numCache>
                      <c:formatCode>mmm\ yy</c:formatCode>
                      <c:ptCount val="27"/>
                      <c:pt idx="0">
                        <c:v>45200</c:v>
                      </c:pt>
                      <c:pt idx="1">
                        <c:v>45231</c:v>
                      </c:pt>
                      <c:pt idx="2">
                        <c:v>45261</c:v>
                      </c:pt>
                      <c:pt idx="3">
                        <c:v>45292</c:v>
                      </c:pt>
                      <c:pt idx="4">
                        <c:v>45323</c:v>
                      </c:pt>
                      <c:pt idx="5">
                        <c:v>45352</c:v>
                      </c:pt>
                      <c:pt idx="6">
                        <c:v>45383</c:v>
                      </c:pt>
                      <c:pt idx="7">
                        <c:v>45413</c:v>
                      </c:pt>
                      <c:pt idx="8">
                        <c:v>45444</c:v>
                      </c:pt>
                      <c:pt idx="9">
                        <c:v>45474</c:v>
                      </c:pt>
                      <c:pt idx="10">
                        <c:v>45505</c:v>
                      </c:pt>
                      <c:pt idx="11">
                        <c:v>45536</c:v>
                      </c:pt>
                      <c:pt idx="12">
                        <c:v>45566</c:v>
                      </c:pt>
                      <c:pt idx="13">
                        <c:v>45597</c:v>
                      </c:pt>
                      <c:pt idx="14">
                        <c:v>45627</c:v>
                      </c:pt>
                      <c:pt idx="15">
                        <c:v>45658</c:v>
                      </c:pt>
                      <c:pt idx="16">
                        <c:v>45689</c:v>
                      </c:pt>
                      <c:pt idx="17">
                        <c:v>45717</c:v>
                      </c:pt>
                      <c:pt idx="18">
                        <c:v>45748</c:v>
                      </c:pt>
                      <c:pt idx="19">
                        <c:v>45778</c:v>
                      </c:pt>
                      <c:pt idx="20">
                        <c:v>45809</c:v>
                      </c:pt>
                      <c:pt idx="21">
                        <c:v>45839</c:v>
                      </c:pt>
                      <c:pt idx="22">
                        <c:v>45870</c:v>
                      </c:pt>
                      <c:pt idx="23">
                        <c:v>45901</c:v>
                      </c:pt>
                      <c:pt idx="24">
                        <c:v>45931</c:v>
                      </c:pt>
                      <c:pt idx="25">
                        <c:v>45962</c:v>
                      </c:pt>
                      <c:pt idx="26">
                        <c:v>45992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Backlog!$C$5:$AL$5</c15:sqref>
                        </c15:fullRef>
                        <c15:formulaRef>
                          <c15:sqref>Backlog!$L$5:$AL$5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7"/>
                      <c:pt idx="0">
                        <c:v>-270706.8</c:v>
                      </c:pt>
                      <c:pt idx="1">
                        <c:v>-257816.00000000003</c:v>
                      </c:pt>
                      <c:pt idx="2">
                        <c:v>-244925.2</c:v>
                      </c:pt>
                      <c:pt idx="3">
                        <c:v>-270706.8</c:v>
                      </c:pt>
                      <c:pt idx="4">
                        <c:v>-257816.00000000003</c:v>
                      </c:pt>
                      <c:pt idx="5">
                        <c:v>-270706.8</c:v>
                      </c:pt>
                      <c:pt idx="6">
                        <c:v>-283597.60000000003</c:v>
                      </c:pt>
                      <c:pt idx="7">
                        <c:v>-291530.40000000002</c:v>
                      </c:pt>
                      <c:pt idx="8">
                        <c:v>-277648</c:v>
                      </c:pt>
                      <c:pt idx="9">
                        <c:v>-305412.80000000005</c:v>
                      </c:pt>
                      <c:pt idx="10">
                        <c:v>-291530.40000000002</c:v>
                      </c:pt>
                      <c:pt idx="11">
                        <c:v>-317312</c:v>
                      </c:pt>
                      <c:pt idx="12">
                        <c:v>-349043.20000000001</c:v>
                      </c:pt>
                      <c:pt idx="13">
                        <c:v>-285580.79999999999</c:v>
                      </c:pt>
                      <c:pt idx="14">
                        <c:v>-320286.80000000005</c:v>
                      </c:pt>
                      <c:pt idx="15">
                        <c:v>-337144</c:v>
                      </c:pt>
                      <c:pt idx="16">
                        <c:v>-303429.60000000003</c:v>
                      </c:pt>
                      <c:pt idx="17">
                        <c:v>-374824.80000000005</c:v>
                      </c:pt>
                      <c:pt idx="18">
                        <c:v>-392673.60000000003</c:v>
                      </c:pt>
                      <c:pt idx="19">
                        <c:v>-356976</c:v>
                      </c:pt>
                      <c:pt idx="20">
                        <c:v>-395648.4</c:v>
                      </c:pt>
                      <c:pt idx="21">
                        <c:v>-414488.80000000005</c:v>
                      </c:pt>
                      <c:pt idx="22">
                        <c:v>-376808</c:v>
                      </c:pt>
                      <c:pt idx="23">
                        <c:v>-416472</c:v>
                      </c:pt>
                      <c:pt idx="24">
                        <c:v>-416472</c:v>
                      </c:pt>
                      <c:pt idx="25">
                        <c:v>-356976</c:v>
                      </c:pt>
                      <c:pt idx="26">
                        <c:v>-416472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45A-4E45-93D7-0BE866A5CD4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Backlog!$B$6</c15:sqref>
                        </c15:formulaRef>
                      </c:ext>
                    </c:extLst>
                    <c:strCache>
                      <c:ptCount val="1"/>
                      <c:pt idx="0">
                        <c:v>NR Revenue 2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Backlog!$C$1:$AL$1</c15:sqref>
                        </c15:fullRef>
                        <c15:formulaRef>
                          <c15:sqref>Backlog!$L$1:$AL$1</c15:sqref>
                        </c15:formulaRef>
                      </c:ext>
                    </c:extLst>
                    <c:numCache>
                      <c:formatCode>mmm\ yy</c:formatCode>
                      <c:ptCount val="27"/>
                      <c:pt idx="0">
                        <c:v>45200</c:v>
                      </c:pt>
                      <c:pt idx="1">
                        <c:v>45231</c:v>
                      </c:pt>
                      <c:pt idx="2">
                        <c:v>45261</c:v>
                      </c:pt>
                      <c:pt idx="3">
                        <c:v>45292</c:v>
                      </c:pt>
                      <c:pt idx="4">
                        <c:v>45323</c:v>
                      </c:pt>
                      <c:pt idx="5">
                        <c:v>45352</c:v>
                      </c:pt>
                      <c:pt idx="6">
                        <c:v>45383</c:v>
                      </c:pt>
                      <c:pt idx="7">
                        <c:v>45413</c:v>
                      </c:pt>
                      <c:pt idx="8">
                        <c:v>45444</c:v>
                      </c:pt>
                      <c:pt idx="9">
                        <c:v>45474</c:v>
                      </c:pt>
                      <c:pt idx="10">
                        <c:v>45505</c:v>
                      </c:pt>
                      <c:pt idx="11">
                        <c:v>45536</c:v>
                      </c:pt>
                      <c:pt idx="12">
                        <c:v>45566</c:v>
                      </c:pt>
                      <c:pt idx="13">
                        <c:v>45597</c:v>
                      </c:pt>
                      <c:pt idx="14">
                        <c:v>45627</c:v>
                      </c:pt>
                      <c:pt idx="15">
                        <c:v>45658</c:v>
                      </c:pt>
                      <c:pt idx="16">
                        <c:v>45689</c:v>
                      </c:pt>
                      <c:pt idx="17">
                        <c:v>45717</c:v>
                      </c:pt>
                      <c:pt idx="18">
                        <c:v>45748</c:v>
                      </c:pt>
                      <c:pt idx="19">
                        <c:v>45778</c:v>
                      </c:pt>
                      <c:pt idx="20">
                        <c:v>45809</c:v>
                      </c:pt>
                      <c:pt idx="21">
                        <c:v>45839</c:v>
                      </c:pt>
                      <c:pt idx="22">
                        <c:v>45870</c:v>
                      </c:pt>
                      <c:pt idx="23">
                        <c:v>45901</c:v>
                      </c:pt>
                      <c:pt idx="24">
                        <c:v>45931</c:v>
                      </c:pt>
                      <c:pt idx="25">
                        <c:v>45962</c:v>
                      </c:pt>
                      <c:pt idx="26">
                        <c:v>45992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Backlog!$C$6:$AL$6</c15:sqref>
                        </c15:fullRef>
                        <c15:formulaRef>
                          <c15:sqref>Backlog!$L$6:$AL$6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7"/>
                      <c:pt idx="0">
                        <c:v>-100800</c:v>
                      </c:pt>
                      <c:pt idx="1">
                        <c:v>-128000</c:v>
                      </c:pt>
                      <c:pt idx="2">
                        <c:v>-121600</c:v>
                      </c:pt>
                      <c:pt idx="3">
                        <c:v>-134400</c:v>
                      </c:pt>
                      <c:pt idx="4">
                        <c:v>-128000</c:v>
                      </c:pt>
                      <c:pt idx="5">
                        <c:v>-134400</c:v>
                      </c:pt>
                      <c:pt idx="6">
                        <c:v>-140800</c:v>
                      </c:pt>
                      <c:pt idx="7">
                        <c:v>-134400</c:v>
                      </c:pt>
                      <c:pt idx="8">
                        <c:v>-128000</c:v>
                      </c:pt>
                      <c:pt idx="9">
                        <c:v>-140800</c:v>
                      </c:pt>
                      <c:pt idx="10">
                        <c:v>-134400</c:v>
                      </c:pt>
                      <c:pt idx="11">
                        <c:v>-144000</c:v>
                      </c:pt>
                      <c:pt idx="12">
                        <c:v>-158400</c:v>
                      </c:pt>
                      <c:pt idx="13">
                        <c:v>-129600</c:v>
                      </c:pt>
                      <c:pt idx="14">
                        <c:v>-136800</c:v>
                      </c:pt>
                      <c:pt idx="15">
                        <c:v>-144000</c:v>
                      </c:pt>
                      <c:pt idx="16">
                        <c:v>-129600</c:v>
                      </c:pt>
                      <c:pt idx="17">
                        <c:v>-151200</c:v>
                      </c:pt>
                      <c:pt idx="18">
                        <c:v>-176000</c:v>
                      </c:pt>
                      <c:pt idx="19">
                        <c:v>-160000</c:v>
                      </c:pt>
                      <c:pt idx="20">
                        <c:v>-168000</c:v>
                      </c:pt>
                      <c:pt idx="21">
                        <c:v>-176000</c:v>
                      </c:pt>
                      <c:pt idx="22">
                        <c:v>-160000</c:v>
                      </c:pt>
                      <c:pt idx="23">
                        <c:v>-168000</c:v>
                      </c:pt>
                      <c:pt idx="24">
                        <c:v>-168000</c:v>
                      </c:pt>
                      <c:pt idx="25">
                        <c:v>-144000</c:v>
                      </c:pt>
                      <c:pt idx="26">
                        <c:v>-168000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45A-4E45-93D7-0BE866A5CD4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Backlog!$B$7</c15:sqref>
                        </c15:formulaRef>
                      </c:ext>
                    </c:extLst>
                    <c:strCache>
                      <c:ptCount val="1"/>
                      <c:pt idx="0">
                        <c:v>NR Revenue 3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Backlog!$C$1:$AL$1</c15:sqref>
                        </c15:fullRef>
                        <c15:formulaRef>
                          <c15:sqref>Backlog!$L$1:$AL$1</c15:sqref>
                        </c15:formulaRef>
                      </c:ext>
                    </c:extLst>
                    <c:numCache>
                      <c:formatCode>mmm\ yy</c:formatCode>
                      <c:ptCount val="27"/>
                      <c:pt idx="0">
                        <c:v>45200</c:v>
                      </c:pt>
                      <c:pt idx="1">
                        <c:v>45231</c:v>
                      </c:pt>
                      <c:pt idx="2">
                        <c:v>45261</c:v>
                      </c:pt>
                      <c:pt idx="3">
                        <c:v>45292</c:v>
                      </c:pt>
                      <c:pt idx="4">
                        <c:v>45323</c:v>
                      </c:pt>
                      <c:pt idx="5">
                        <c:v>45352</c:v>
                      </c:pt>
                      <c:pt idx="6">
                        <c:v>45383</c:v>
                      </c:pt>
                      <c:pt idx="7">
                        <c:v>45413</c:v>
                      </c:pt>
                      <c:pt idx="8">
                        <c:v>45444</c:v>
                      </c:pt>
                      <c:pt idx="9">
                        <c:v>45474</c:v>
                      </c:pt>
                      <c:pt idx="10">
                        <c:v>45505</c:v>
                      </c:pt>
                      <c:pt idx="11">
                        <c:v>45536</c:v>
                      </c:pt>
                      <c:pt idx="12">
                        <c:v>45566</c:v>
                      </c:pt>
                      <c:pt idx="13">
                        <c:v>45597</c:v>
                      </c:pt>
                      <c:pt idx="14">
                        <c:v>45627</c:v>
                      </c:pt>
                      <c:pt idx="15">
                        <c:v>45658</c:v>
                      </c:pt>
                      <c:pt idx="16">
                        <c:v>45689</c:v>
                      </c:pt>
                      <c:pt idx="17">
                        <c:v>45717</c:v>
                      </c:pt>
                      <c:pt idx="18">
                        <c:v>45748</c:v>
                      </c:pt>
                      <c:pt idx="19">
                        <c:v>45778</c:v>
                      </c:pt>
                      <c:pt idx="20">
                        <c:v>45809</c:v>
                      </c:pt>
                      <c:pt idx="21">
                        <c:v>45839</c:v>
                      </c:pt>
                      <c:pt idx="22">
                        <c:v>45870</c:v>
                      </c:pt>
                      <c:pt idx="23">
                        <c:v>45901</c:v>
                      </c:pt>
                      <c:pt idx="24">
                        <c:v>45931</c:v>
                      </c:pt>
                      <c:pt idx="25">
                        <c:v>45962</c:v>
                      </c:pt>
                      <c:pt idx="26">
                        <c:v>45992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Backlog!$C$7:$AL$7</c15:sqref>
                        </c15:fullRef>
                        <c15:formulaRef>
                          <c15:sqref>Backlog!$L$7:$AL$7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7"/>
                      <c:pt idx="0">
                        <c:v>-70560</c:v>
                      </c:pt>
                      <c:pt idx="1">
                        <c:v>-67200</c:v>
                      </c:pt>
                      <c:pt idx="2">
                        <c:v>-63839.999999999993</c:v>
                      </c:pt>
                      <c:pt idx="3">
                        <c:v>-70560</c:v>
                      </c:pt>
                      <c:pt idx="4">
                        <c:v>-67200</c:v>
                      </c:pt>
                      <c:pt idx="5">
                        <c:v>-70560</c:v>
                      </c:pt>
                      <c:pt idx="6">
                        <c:v>-92400</c:v>
                      </c:pt>
                      <c:pt idx="7">
                        <c:v>-88200</c:v>
                      </c:pt>
                      <c:pt idx="8">
                        <c:v>-84000</c:v>
                      </c:pt>
                      <c:pt idx="9">
                        <c:v>-92400</c:v>
                      </c:pt>
                      <c:pt idx="10">
                        <c:v>-105840</c:v>
                      </c:pt>
                      <c:pt idx="11">
                        <c:v>-100800</c:v>
                      </c:pt>
                      <c:pt idx="12">
                        <c:v>-110880</c:v>
                      </c:pt>
                      <c:pt idx="13">
                        <c:v>-90720</c:v>
                      </c:pt>
                      <c:pt idx="14">
                        <c:v>-95760</c:v>
                      </c:pt>
                      <c:pt idx="15">
                        <c:v>-100800</c:v>
                      </c:pt>
                      <c:pt idx="16">
                        <c:v>-90720</c:v>
                      </c:pt>
                      <c:pt idx="17">
                        <c:v>-105840</c:v>
                      </c:pt>
                      <c:pt idx="18">
                        <c:v>-110880</c:v>
                      </c:pt>
                      <c:pt idx="19">
                        <c:v>-100800</c:v>
                      </c:pt>
                      <c:pt idx="20">
                        <c:v>-105840</c:v>
                      </c:pt>
                      <c:pt idx="21">
                        <c:v>-110880</c:v>
                      </c:pt>
                      <c:pt idx="22">
                        <c:v>-100800</c:v>
                      </c:pt>
                      <c:pt idx="23">
                        <c:v>-105840</c:v>
                      </c:pt>
                      <c:pt idx="24">
                        <c:v>-105840</c:v>
                      </c:pt>
                      <c:pt idx="25">
                        <c:v>-90720</c:v>
                      </c:pt>
                      <c:pt idx="26">
                        <c:v>-105840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45A-4E45-93D7-0BE866A5CD4C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Backlog!$B$8</c15:sqref>
                        </c15:formulaRef>
                      </c:ext>
                    </c:extLst>
                    <c:strCache>
                      <c:ptCount val="1"/>
                      <c:pt idx="0">
                        <c:v>Total NR Revenue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Backlog!$C$1:$AL$1</c15:sqref>
                        </c15:fullRef>
                        <c15:formulaRef>
                          <c15:sqref>Backlog!$L$1:$AL$1</c15:sqref>
                        </c15:formulaRef>
                      </c:ext>
                    </c:extLst>
                    <c:numCache>
                      <c:formatCode>mmm\ yy</c:formatCode>
                      <c:ptCount val="27"/>
                      <c:pt idx="0">
                        <c:v>45200</c:v>
                      </c:pt>
                      <c:pt idx="1">
                        <c:v>45231</c:v>
                      </c:pt>
                      <c:pt idx="2">
                        <c:v>45261</c:v>
                      </c:pt>
                      <c:pt idx="3">
                        <c:v>45292</c:v>
                      </c:pt>
                      <c:pt idx="4">
                        <c:v>45323</c:v>
                      </c:pt>
                      <c:pt idx="5">
                        <c:v>45352</c:v>
                      </c:pt>
                      <c:pt idx="6">
                        <c:v>45383</c:v>
                      </c:pt>
                      <c:pt idx="7">
                        <c:v>45413</c:v>
                      </c:pt>
                      <c:pt idx="8">
                        <c:v>45444</c:v>
                      </c:pt>
                      <c:pt idx="9">
                        <c:v>45474</c:v>
                      </c:pt>
                      <c:pt idx="10">
                        <c:v>45505</c:v>
                      </c:pt>
                      <c:pt idx="11">
                        <c:v>45536</c:v>
                      </c:pt>
                      <c:pt idx="12">
                        <c:v>45566</c:v>
                      </c:pt>
                      <c:pt idx="13">
                        <c:v>45597</c:v>
                      </c:pt>
                      <c:pt idx="14">
                        <c:v>45627</c:v>
                      </c:pt>
                      <c:pt idx="15">
                        <c:v>45658</c:v>
                      </c:pt>
                      <c:pt idx="16">
                        <c:v>45689</c:v>
                      </c:pt>
                      <c:pt idx="17">
                        <c:v>45717</c:v>
                      </c:pt>
                      <c:pt idx="18">
                        <c:v>45748</c:v>
                      </c:pt>
                      <c:pt idx="19">
                        <c:v>45778</c:v>
                      </c:pt>
                      <c:pt idx="20">
                        <c:v>45809</c:v>
                      </c:pt>
                      <c:pt idx="21">
                        <c:v>45839</c:v>
                      </c:pt>
                      <c:pt idx="22">
                        <c:v>45870</c:v>
                      </c:pt>
                      <c:pt idx="23">
                        <c:v>45901</c:v>
                      </c:pt>
                      <c:pt idx="24">
                        <c:v>45931</c:v>
                      </c:pt>
                      <c:pt idx="25">
                        <c:v>45962</c:v>
                      </c:pt>
                      <c:pt idx="26">
                        <c:v>45992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Backlog!$C$8:$AL$8</c15:sqref>
                        </c15:fullRef>
                        <c15:formulaRef>
                          <c15:sqref>Backlog!$L$8:$AL$8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7"/>
                      <c:pt idx="0">
                        <c:v>-442066.8</c:v>
                      </c:pt>
                      <c:pt idx="1">
                        <c:v>-453016</c:v>
                      </c:pt>
                      <c:pt idx="2">
                        <c:v>-430365.2</c:v>
                      </c:pt>
                      <c:pt idx="3">
                        <c:v>-475666.8</c:v>
                      </c:pt>
                      <c:pt idx="4">
                        <c:v>-453016</c:v>
                      </c:pt>
                      <c:pt idx="5">
                        <c:v>-475666.8</c:v>
                      </c:pt>
                      <c:pt idx="6">
                        <c:v>-516797.60000000003</c:v>
                      </c:pt>
                      <c:pt idx="7">
                        <c:v>-514130.4</c:v>
                      </c:pt>
                      <c:pt idx="8">
                        <c:v>-489648</c:v>
                      </c:pt>
                      <c:pt idx="9">
                        <c:v>-538612.80000000005</c:v>
                      </c:pt>
                      <c:pt idx="10">
                        <c:v>-531770.4</c:v>
                      </c:pt>
                      <c:pt idx="11">
                        <c:v>-562112</c:v>
                      </c:pt>
                      <c:pt idx="12">
                        <c:v>-618323.19999999995</c:v>
                      </c:pt>
                      <c:pt idx="13">
                        <c:v>-505900.79999999999</c:v>
                      </c:pt>
                      <c:pt idx="14">
                        <c:v>-552846.80000000005</c:v>
                      </c:pt>
                      <c:pt idx="15">
                        <c:v>-581944</c:v>
                      </c:pt>
                      <c:pt idx="16">
                        <c:v>-523749.60000000003</c:v>
                      </c:pt>
                      <c:pt idx="17">
                        <c:v>-631864.80000000005</c:v>
                      </c:pt>
                      <c:pt idx="18">
                        <c:v>-679553.60000000009</c:v>
                      </c:pt>
                      <c:pt idx="19">
                        <c:v>-617776</c:v>
                      </c:pt>
                      <c:pt idx="20">
                        <c:v>-669488.4</c:v>
                      </c:pt>
                      <c:pt idx="21">
                        <c:v>-701368.8</c:v>
                      </c:pt>
                      <c:pt idx="22">
                        <c:v>-637608</c:v>
                      </c:pt>
                      <c:pt idx="23">
                        <c:v>-690312</c:v>
                      </c:pt>
                      <c:pt idx="24">
                        <c:v>-690312</c:v>
                      </c:pt>
                      <c:pt idx="25">
                        <c:v>-591696</c:v>
                      </c:pt>
                      <c:pt idx="26">
                        <c:v>-690312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45A-4E45-93D7-0BE866A5CD4C}"/>
                  </c:ext>
                </c:extLst>
              </c15:ser>
            </c15:filteredLineSeries>
          </c:ext>
        </c:extLst>
      </c:lineChart>
      <c:dateAx>
        <c:axId val="747702703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705103"/>
        <c:crosses val="autoZero"/>
        <c:auto val="1"/>
        <c:lblOffset val="100"/>
        <c:baseTimeUnit val="months"/>
      </c:dateAx>
      <c:valAx>
        <c:axId val="747705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702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0"/>
          <c:order val="10"/>
          <c:tx>
            <c:strRef>
              <c:f>Inventory!$B$12</c:f>
              <c:strCache>
                <c:ptCount val="1"/>
                <c:pt idx="0">
                  <c:v>Ending Inventory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Inventory!$C$1:$AL$1</c:f>
              <c:numCache>
                <c:formatCode>mmm\ yy</c:formatCode>
                <c:ptCount val="36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  <c:pt idx="32">
                  <c:v>45901</c:v>
                </c:pt>
                <c:pt idx="33">
                  <c:v>45931</c:v>
                </c:pt>
                <c:pt idx="34">
                  <c:v>45962</c:v>
                </c:pt>
                <c:pt idx="35">
                  <c:v>45992</c:v>
                </c:pt>
              </c:numCache>
            </c:numRef>
          </c:cat>
          <c:val>
            <c:numRef>
              <c:f>Inventory!$C$12:$AL$12</c:f>
              <c:numCache>
                <c:formatCode>_(* #,##0_);_(* \(#,##0\);_(* "-"??_);_(@_)</c:formatCode>
                <c:ptCount val="36"/>
                <c:pt idx="0">
                  <c:v>90213.478605278142</c:v>
                </c:pt>
                <c:pt idx="1">
                  <c:v>125470.64178995906</c:v>
                </c:pt>
                <c:pt idx="2">
                  <c:v>132791.14781686064</c:v>
                </c:pt>
                <c:pt idx="3">
                  <c:v>100084.39391538723</c:v>
                </c:pt>
                <c:pt idx="4">
                  <c:v>101446.59844676801</c:v>
                </c:pt>
                <c:pt idx="5">
                  <c:v>78285.491543212469</c:v>
                </c:pt>
                <c:pt idx="6">
                  <c:v>120537.23985855475</c:v>
                </c:pt>
                <c:pt idx="7">
                  <c:v>91818.535621175601</c:v>
                </c:pt>
                <c:pt idx="8">
                  <c:v>107006.02294560776</c:v>
                </c:pt>
                <c:pt idx="9">
                  <c:v>70475.771964313361</c:v>
                </c:pt>
                <c:pt idx="10">
                  <c:v>91843.055733315923</c:v>
                </c:pt>
                <c:pt idx="11">
                  <c:v>100165.17232050533</c:v>
                </c:pt>
                <c:pt idx="12">
                  <c:v>223552.80792241544</c:v>
                </c:pt>
                <c:pt idx="13">
                  <c:v>297392.94303258054</c:v>
                </c:pt>
                <c:pt idx="14">
                  <c:v>263687.63195214543</c:v>
                </c:pt>
                <c:pt idx="15">
                  <c:v>238565.21422228721</c:v>
                </c:pt>
                <c:pt idx="16">
                  <c:v>132113.87195502163</c:v>
                </c:pt>
                <c:pt idx="17">
                  <c:v>205481.11022327657</c:v>
                </c:pt>
                <c:pt idx="18">
                  <c:v>166716.53666721843</c:v>
                </c:pt>
                <c:pt idx="19">
                  <c:v>211214.76234120299</c:v>
                </c:pt>
                <c:pt idx="20">
                  <c:v>176322.18358389754</c:v>
                </c:pt>
                <c:pt idx="21">
                  <c:v>99913.138494457933</c:v>
                </c:pt>
                <c:pt idx="22">
                  <c:v>139835.32350706201</c:v>
                </c:pt>
                <c:pt idx="23">
                  <c:v>198866.43403010137</c:v>
                </c:pt>
                <c:pt idx="24">
                  <c:v>260578.86493333464</c:v>
                </c:pt>
                <c:pt idx="25">
                  <c:v>293918.90827623307</c:v>
                </c:pt>
                <c:pt idx="26">
                  <c:v>341598.19342824264</c:v>
                </c:pt>
                <c:pt idx="27">
                  <c:v>172087.89481745643</c:v>
                </c:pt>
                <c:pt idx="28">
                  <c:v>111671.10834277922</c:v>
                </c:pt>
                <c:pt idx="29">
                  <c:v>358872.50069635047</c:v>
                </c:pt>
                <c:pt idx="30">
                  <c:v>170556.51199134797</c:v>
                </c:pt>
                <c:pt idx="31">
                  <c:v>271693.83139230619</c:v>
                </c:pt>
                <c:pt idx="32">
                  <c:v>321374.92349555786</c:v>
                </c:pt>
                <c:pt idx="33">
                  <c:v>125061.17014564283</c:v>
                </c:pt>
                <c:pt idx="34">
                  <c:v>180114.6926371404</c:v>
                </c:pt>
                <c:pt idx="35">
                  <c:v>272143.60272778879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E7C-4D6B-A567-F1E68F883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5444448"/>
        <c:axId val="118546604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Inventory!$B$2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Inventory!$C$1:$AL$1</c15:sqref>
                        </c15:formulaRef>
                      </c:ext>
                    </c:extLst>
                    <c:numCache>
                      <c:formatCode>mmm\ yy</c:formatCode>
                      <c:ptCount val="36"/>
                      <c:pt idx="0">
                        <c:v>44927</c:v>
                      </c:pt>
                      <c:pt idx="1">
                        <c:v>44958</c:v>
                      </c:pt>
                      <c:pt idx="2">
                        <c:v>44986</c:v>
                      </c:pt>
                      <c:pt idx="3">
                        <c:v>45017</c:v>
                      </c:pt>
                      <c:pt idx="4">
                        <c:v>45047</c:v>
                      </c:pt>
                      <c:pt idx="5">
                        <c:v>45078</c:v>
                      </c:pt>
                      <c:pt idx="6">
                        <c:v>45108</c:v>
                      </c:pt>
                      <c:pt idx="7">
                        <c:v>45139</c:v>
                      </c:pt>
                      <c:pt idx="8">
                        <c:v>45170</c:v>
                      </c:pt>
                      <c:pt idx="9">
                        <c:v>45200</c:v>
                      </c:pt>
                      <c:pt idx="10">
                        <c:v>45231</c:v>
                      </c:pt>
                      <c:pt idx="11">
                        <c:v>45261</c:v>
                      </c:pt>
                      <c:pt idx="12">
                        <c:v>45292</c:v>
                      </c:pt>
                      <c:pt idx="13">
                        <c:v>45323</c:v>
                      </c:pt>
                      <c:pt idx="14">
                        <c:v>45352</c:v>
                      </c:pt>
                      <c:pt idx="15">
                        <c:v>45383</c:v>
                      </c:pt>
                      <c:pt idx="16">
                        <c:v>45413</c:v>
                      </c:pt>
                      <c:pt idx="17">
                        <c:v>45444</c:v>
                      </c:pt>
                      <c:pt idx="18">
                        <c:v>45474</c:v>
                      </c:pt>
                      <c:pt idx="19">
                        <c:v>45505</c:v>
                      </c:pt>
                      <c:pt idx="20">
                        <c:v>45536</c:v>
                      </c:pt>
                      <c:pt idx="21">
                        <c:v>45566</c:v>
                      </c:pt>
                      <c:pt idx="22">
                        <c:v>45597</c:v>
                      </c:pt>
                      <c:pt idx="23">
                        <c:v>45627</c:v>
                      </c:pt>
                      <c:pt idx="24">
                        <c:v>45658</c:v>
                      </c:pt>
                      <c:pt idx="25">
                        <c:v>45689</c:v>
                      </c:pt>
                      <c:pt idx="26">
                        <c:v>45717</c:v>
                      </c:pt>
                      <c:pt idx="27">
                        <c:v>45748</c:v>
                      </c:pt>
                      <c:pt idx="28">
                        <c:v>45778</c:v>
                      </c:pt>
                      <c:pt idx="29">
                        <c:v>45809</c:v>
                      </c:pt>
                      <c:pt idx="30">
                        <c:v>45839</c:v>
                      </c:pt>
                      <c:pt idx="31">
                        <c:v>45870</c:v>
                      </c:pt>
                      <c:pt idx="32">
                        <c:v>45901</c:v>
                      </c:pt>
                      <c:pt idx="33">
                        <c:v>45931</c:v>
                      </c:pt>
                      <c:pt idx="34">
                        <c:v>45962</c:v>
                      </c:pt>
                      <c:pt idx="35">
                        <c:v>45992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Inventory!$C$2:$AL$2</c15:sqref>
                        </c15:formulaRef>
                      </c:ext>
                    </c:extLst>
                    <c:numCache>
                      <c:formatCode>mmm\ yy</c:formatCode>
                      <c:ptCount val="36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E7C-4D6B-A567-F1E68F8836E2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Inventory!$B$3</c15:sqref>
                        </c15:formulaRef>
                      </c:ext>
                    </c:extLst>
                    <c:strCache>
                      <c:ptCount val="1"/>
                      <c:pt idx="0">
                        <c:v>TOTAL BOOKINGS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Inventory!$C$1:$AL$1</c15:sqref>
                        </c15:formulaRef>
                      </c:ext>
                    </c:extLst>
                    <c:numCache>
                      <c:formatCode>mmm\ yy</c:formatCode>
                      <c:ptCount val="36"/>
                      <c:pt idx="0">
                        <c:v>44927</c:v>
                      </c:pt>
                      <c:pt idx="1">
                        <c:v>44958</c:v>
                      </c:pt>
                      <c:pt idx="2">
                        <c:v>44986</c:v>
                      </c:pt>
                      <c:pt idx="3">
                        <c:v>45017</c:v>
                      </c:pt>
                      <c:pt idx="4">
                        <c:v>45047</c:v>
                      </c:pt>
                      <c:pt idx="5">
                        <c:v>45078</c:v>
                      </c:pt>
                      <c:pt idx="6">
                        <c:v>45108</c:v>
                      </c:pt>
                      <c:pt idx="7">
                        <c:v>45139</c:v>
                      </c:pt>
                      <c:pt idx="8">
                        <c:v>45170</c:v>
                      </c:pt>
                      <c:pt idx="9">
                        <c:v>45200</c:v>
                      </c:pt>
                      <c:pt idx="10">
                        <c:v>45231</c:v>
                      </c:pt>
                      <c:pt idx="11">
                        <c:v>45261</c:v>
                      </c:pt>
                      <c:pt idx="12">
                        <c:v>45292</c:v>
                      </c:pt>
                      <c:pt idx="13">
                        <c:v>45323</c:v>
                      </c:pt>
                      <c:pt idx="14">
                        <c:v>45352</c:v>
                      </c:pt>
                      <c:pt idx="15">
                        <c:v>45383</c:v>
                      </c:pt>
                      <c:pt idx="16">
                        <c:v>45413</c:v>
                      </c:pt>
                      <c:pt idx="17">
                        <c:v>45444</c:v>
                      </c:pt>
                      <c:pt idx="18">
                        <c:v>45474</c:v>
                      </c:pt>
                      <c:pt idx="19">
                        <c:v>45505</c:v>
                      </c:pt>
                      <c:pt idx="20">
                        <c:v>45536</c:v>
                      </c:pt>
                      <c:pt idx="21">
                        <c:v>45566</c:v>
                      </c:pt>
                      <c:pt idx="22">
                        <c:v>45597</c:v>
                      </c:pt>
                      <c:pt idx="23">
                        <c:v>45627</c:v>
                      </c:pt>
                      <c:pt idx="24">
                        <c:v>45658</c:v>
                      </c:pt>
                      <c:pt idx="25">
                        <c:v>45689</c:v>
                      </c:pt>
                      <c:pt idx="26">
                        <c:v>45717</c:v>
                      </c:pt>
                      <c:pt idx="27">
                        <c:v>45748</c:v>
                      </c:pt>
                      <c:pt idx="28">
                        <c:v>45778</c:v>
                      </c:pt>
                      <c:pt idx="29">
                        <c:v>45809</c:v>
                      </c:pt>
                      <c:pt idx="30">
                        <c:v>45839</c:v>
                      </c:pt>
                      <c:pt idx="31">
                        <c:v>45870</c:v>
                      </c:pt>
                      <c:pt idx="32">
                        <c:v>45901</c:v>
                      </c:pt>
                      <c:pt idx="33">
                        <c:v>45931</c:v>
                      </c:pt>
                      <c:pt idx="34">
                        <c:v>45962</c:v>
                      </c:pt>
                      <c:pt idx="35">
                        <c:v>45992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Inventory!$C$3:$AL$3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36"/>
                      <c:pt idx="0">
                        <c:v>1778102.0698372647</c:v>
                      </c:pt>
                      <c:pt idx="1">
                        <c:v>2122357.354223683</c:v>
                      </c:pt>
                      <c:pt idx="2">
                        <c:v>2231352.7082614615</c:v>
                      </c:pt>
                      <c:pt idx="3">
                        <c:v>1905304.1115403997</c:v>
                      </c:pt>
                      <c:pt idx="4">
                        <c:v>1933438.9593938026</c:v>
                      </c:pt>
                      <c:pt idx="5">
                        <c:v>1706252.2326693479</c:v>
                      </c:pt>
                      <c:pt idx="6">
                        <c:v>2074497.471181629</c:v>
                      </c:pt>
                      <c:pt idx="7">
                        <c:v>1853049.5845370181</c:v>
                      </c:pt>
                      <c:pt idx="8">
                        <c:v>1935146.2862999141</c:v>
                      </c:pt>
                      <c:pt idx="9">
                        <c:v>1623815.4258138314</c:v>
                      </c:pt>
                      <c:pt idx="10">
                        <c:v>1817594.8015036169</c:v>
                      </c:pt>
                      <c:pt idx="11">
                        <c:v>1881884.7438481064</c:v>
                      </c:pt>
                      <c:pt idx="12">
                        <c:v>3040398.1095193145</c:v>
                      </c:pt>
                      <c:pt idx="13">
                        <c:v>3760252.6500874204</c:v>
                      </c:pt>
                      <c:pt idx="14">
                        <c:v>3516003.6245733146</c:v>
                      </c:pt>
                      <c:pt idx="15">
                        <c:v>3345297.9813944087</c:v>
                      </c:pt>
                      <c:pt idx="16">
                        <c:v>2234618.4187011318</c:v>
                      </c:pt>
                      <c:pt idx="17">
                        <c:v>3066562.5538967019</c:v>
                      </c:pt>
                      <c:pt idx="18">
                        <c:v>2786801.5510434662</c:v>
                      </c:pt>
                      <c:pt idx="19">
                        <c:v>3221255.2825245876</c:v>
                      </c:pt>
                      <c:pt idx="20">
                        <c:v>2959919.4192902753</c:v>
                      </c:pt>
                      <c:pt idx="21">
                        <c:v>2319785.284450023</c:v>
                      </c:pt>
                      <c:pt idx="22">
                        <c:v>2634414.7091255584</c:v>
                      </c:pt>
                      <c:pt idx="23">
                        <c:v>3241474.9237644994</c:v>
                      </c:pt>
                      <c:pt idx="24">
                        <c:v>3870235.8181361062</c:v>
                      </c:pt>
                      <c:pt idx="25">
                        <c:v>4209236.6156108249</c:v>
                      </c:pt>
                      <c:pt idx="26">
                        <c:v>4785378.5942993741</c:v>
                      </c:pt>
                      <c:pt idx="27">
                        <c:v>2361927.5873490637</c:v>
                      </c:pt>
                      <c:pt idx="28">
                        <c:v>2751292.3728955346</c:v>
                      </c:pt>
                      <c:pt idx="29">
                        <c:v>5097475.9130712524</c:v>
                      </c:pt>
                      <c:pt idx="30">
                        <c:v>2761922.3741680919</c:v>
                      </c:pt>
                      <c:pt idx="31">
                        <c:v>4380626.7500818679</c:v>
                      </c:pt>
                      <c:pt idx="32">
                        <c:v>4958143.4277541302</c:v>
                      </c:pt>
                      <c:pt idx="33">
                        <c:v>3217601.9324442497</c:v>
                      </c:pt>
                      <c:pt idx="34">
                        <c:v>3668455.6626796061</c:v>
                      </c:pt>
                      <c:pt idx="35">
                        <c:v>4625073.0956726959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E7C-4D6B-A567-F1E68F8836E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Inventory!$B$4</c15:sqref>
                        </c15:formulaRef>
                      </c:ext>
                    </c:extLst>
                    <c:strCache>
                      <c:ptCount val="1"/>
                      <c:pt idx="0">
                        <c:v>TOTAL COGS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Inventory!$C$1:$AL$1</c15:sqref>
                        </c15:formulaRef>
                      </c:ext>
                    </c:extLst>
                    <c:numCache>
                      <c:formatCode>mmm\ yy</c:formatCode>
                      <c:ptCount val="36"/>
                      <c:pt idx="0">
                        <c:v>44927</c:v>
                      </c:pt>
                      <c:pt idx="1">
                        <c:v>44958</c:v>
                      </c:pt>
                      <c:pt idx="2">
                        <c:v>44986</c:v>
                      </c:pt>
                      <c:pt idx="3">
                        <c:v>45017</c:v>
                      </c:pt>
                      <c:pt idx="4">
                        <c:v>45047</c:v>
                      </c:pt>
                      <c:pt idx="5">
                        <c:v>45078</c:v>
                      </c:pt>
                      <c:pt idx="6">
                        <c:v>45108</c:v>
                      </c:pt>
                      <c:pt idx="7">
                        <c:v>45139</c:v>
                      </c:pt>
                      <c:pt idx="8">
                        <c:v>45170</c:v>
                      </c:pt>
                      <c:pt idx="9">
                        <c:v>45200</c:v>
                      </c:pt>
                      <c:pt idx="10">
                        <c:v>45231</c:v>
                      </c:pt>
                      <c:pt idx="11">
                        <c:v>45261</c:v>
                      </c:pt>
                      <c:pt idx="12">
                        <c:v>45292</c:v>
                      </c:pt>
                      <c:pt idx="13">
                        <c:v>45323</c:v>
                      </c:pt>
                      <c:pt idx="14">
                        <c:v>45352</c:v>
                      </c:pt>
                      <c:pt idx="15">
                        <c:v>45383</c:v>
                      </c:pt>
                      <c:pt idx="16">
                        <c:v>45413</c:v>
                      </c:pt>
                      <c:pt idx="17">
                        <c:v>45444</c:v>
                      </c:pt>
                      <c:pt idx="18">
                        <c:v>45474</c:v>
                      </c:pt>
                      <c:pt idx="19">
                        <c:v>45505</c:v>
                      </c:pt>
                      <c:pt idx="20">
                        <c:v>45536</c:v>
                      </c:pt>
                      <c:pt idx="21">
                        <c:v>45566</c:v>
                      </c:pt>
                      <c:pt idx="22">
                        <c:v>45597</c:v>
                      </c:pt>
                      <c:pt idx="23">
                        <c:v>45627</c:v>
                      </c:pt>
                      <c:pt idx="24">
                        <c:v>45658</c:v>
                      </c:pt>
                      <c:pt idx="25">
                        <c:v>45689</c:v>
                      </c:pt>
                      <c:pt idx="26">
                        <c:v>45717</c:v>
                      </c:pt>
                      <c:pt idx="27">
                        <c:v>45748</c:v>
                      </c:pt>
                      <c:pt idx="28">
                        <c:v>45778</c:v>
                      </c:pt>
                      <c:pt idx="29">
                        <c:v>45809</c:v>
                      </c:pt>
                      <c:pt idx="30">
                        <c:v>45839</c:v>
                      </c:pt>
                      <c:pt idx="31">
                        <c:v>45870</c:v>
                      </c:pt>
                      <c:pt idx="32">
                        <c:v>45901</c:v>
                      </c:pt>
                      <c:pt idx="33">
                        <c:v>45931</c:v>
                      </c:pt>
                      <c:pt idx="34">
                        <c:v>45962</c:v>
                      </c:pt>
                      <c:pt idx="35">
                        <c:v>45992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Inventory!$C$4:$AL$4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36"/>
                      <c:pt idx="0">
                        <c:v>1149131.52</c:v>
                      </c:pt>
                      <c:pt idx="1">
                        <c:v>1173934.1564999998</c:v>
                      </c:pt>
                      <c:pt idx="2">
                        <c:v>1224479.57903125</c:v>
                      </c:pt>
                      <c:pt idx="3">
                        <c:v>1193369.1536818033</c:v>
                      </c:pt>
                      <c:pt idx="4">
                        <c:v>1212276.71368019</c:v>
                      </c:pt>
                      <c:pt idx="5">
                        <c:v>1194726.406605328</c:v>
                      </c:pt>
                      <c:pt idx="6">
                        <c:v>1170839.2750347182</c:v>
                      </c:pt>
                      <c:pt idx="7">
                        <c:v>1221984.0459433964</c:v>
                      </c:pt>
                      <c:pt idx="8">
                        <c:v>1152571.1959161432</c:v>
                      </c:pt>
                      <c:pt idx="9">
                        <c:v>1181752.5322979211</c:v>
                      </c:pt>
                      <c:pt idx="10">
                        <c:v>1178811.312782533</c:v>
                      </c:pt>
                      <c:pt idx="11">
                        <c:v>1164134.180939483</c:v>
                      </c:pt>
                      <c:pt idx="12">
                        <c:v>1194961.6244915323</c:v>
                      </c:pt>
                      <c:pt idx="13">
                        <c:v>1245539.6729104391</c:v>
                      </c:pt>
                      <c:pt idx="14">
                        <c:v>1324501.8084876505</c:v>
                      </c:pt>
                      <c:pt idx="15">
                        <c:v>1397085.9550173767</c:v>
                      </c:pt>
                      <c:pt idx="16">
                        <c:v>1431285.4458338073</c:v>
                      </c:pt>
                      <c:pt idx="17">
                        <c:v>1427417.2432897144</c:v>
                      </c:pt>
                      <c:pt idx="18">
                        <c:v>1519623.9137935</c:v>
                      </c:pt>
                      <c:pt idx="19">
                        <c:v>1550888.1991747175</c:v>
                      </c:pt>
                      <c:pt idx="20">
                        <c:v>1622367.1241868159</c:v>
                      </c:pt>
                      <c:pt idx="21">
                        <c:v>1696794.2109127729</c:v>
                      </c:pt>
                      <c:pt idx="22">
                        <c:v>1633915.9812967922</c:v>
                      </c:pt>
                      <c:pt idx="23">
                        <c:v>1712557.6129761401</c:v>
                      </c:pt>
                      <c:pt idx="24">
                        <c:v>1787664.6184631928</c:v>
                      </c:pt>
                      <c:pt idx="25">
                        <c:v>1827410.6573753969</c:v>
                      </c:pt>
                      <c:pt idx="26">
                        <c:v>1994772.6165662133</c:v>
                      </c:pt>
                      <c:pt idx="27">
                        <c:v>2120492.4075167086</c:v>
                      </c:pt>
                      <c:pt idx="28">
                        <c:v>2088273.6785060503</c:v>
                      </c:pt>
                      <c:pt idx="29">
                        <c:v>2180473.6248567658</c:v>
                      </c:pt>
                      <c:pt idx="30">
                        <c:v>2327525.1522004334</c:v>
                      </c:pt>
                      <c:pt idx="31">
                        <c:v>2281738.0187956588</c:v>
                      </c:pt>
                      <c:pt idx="32">
                        <c:v>2428521.0642985213</c:v>
                      </c:pt>
                      <c:pt idx="33">
                        <c:v>2503729.7810837328</c:v>
                      </c:pt>
                      <c:pt idx="34">
                        <c:v>2437556.9892074298</c:v>
                      </c:pt>
                      <c:pt idx="35">
                        <c:v>2572520.6376774204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E7C-4D6B-A567-F1E68F8836E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Inventory!$B$5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Inventory!$C$1:$AL$1</c15:sqref>
                        </c15:formulaRef>
                      </c:ext>
                    </c:extLst>
                    <c:numCache>
                      <c:formatCode>mmm\ yy</c:formatCode>
                      <c:ptCount val="36"/>
                      <c:pt idx="0">
                        <c:v>44927</c:v>
                      </c:pt>
                      <c:pt idx="1">
                        <c:v>44958</c:v>
                      </c:pt>
                      <c:pt idx="2">
                        <c:v>44986</c:v>
                      </c:pt>
                      <c:pt idx="3">
                        <c:v>45017</c:v>
                      </c:pt>
                      <c:pt idx="4">
                        <c:v>45047</c:v>
                      </c:pt>
                      <c:pt idx="5">
                        <c:v>45078</c:v>
                      </c:pt>
                      <c:pt idx="6">
                        <c:v>45108</c:v>
                      </c:pt>
                      <c:pt idx="7">
                        <c:v>45139</c:v>
                      </c:pt>
                      <c:pt idx="8">
                        <c:v>45170</c:v>
                      </c:pt>
                      <c:pt idx="9">
                        <c:v>45200</c:v>
                      </c:pt>
                      <c:pt idx="10">
                        <c:v>45231</c:v>
                      </c:pt>
                      <c:pt idx="11">
                        <c:v>45261</c:v>
                      </c:pt>
                      <c:pt idx="12">
                        <c:v>45292</c:v>
                      </c:pt>
                      <c:pt idx="13">
                        <c:v>45323</c:v>
                      </c:pt>
                      <c:pt idx="14">
                        <c:v>45352</c:v>
                      </c:pt>
                      <c:pt idx="15">
                        <c:v>45383</c:v>
                      </c:pt>
                      <c:pt idx="16">
                        <c:v>45413</c:v>
                      </c:pt>
                      <c:pt idx="17">
                        <c:v>45444</c:v>
                      </c:pt>
                      <c:pt idx="18">
                        <c:v>45474</c:v>
                      </c:pt>
                      <c:pt idx="19">
                        <c:v>45505</c:v>
                      </c:pt>
                      <c:pt idx="20">
                        <c:v>45536</c:v>
                      </c:pt>
                      <c:pt idx="21">
                        <c:v>45566</c:v>
                      </c:pt>
                      <c:pt idx="22">
                        <c:v>45597</c:v>
                      </c:pt>
                      <c:pt idx="23">
                        <c:v>45627</c:v>
                      </c:pt>
                      <c:pt idx="24">
                        <c:v>45658</c:v>
                      </c:pt>
                      <c:pt idx="25">
                        <c:v>45689</c:v>
                      </c:pt>
                      <c:pt idx="26">
                        <c:v>45717</c:v>
                      </c:pt>
                      <c:pt idx="27">
                        <c:v>45748</c:v>
                      </c:pt>
                      <c:pt idx="28">
                        <c:v>45778</c:v>
                      </c:pt>
                      <c:pt idx="29">
                        <c:v>45809</c:v>
                      </c:pt>
                      <c:pt idx="30">
                        <c:v>45839</c:v>
                      </c:pt>
                      <c:pt idx="31">
                        <c:v>45870</c:v>
                      </c:pt>
                      <c:pt idx="32">
                        <c:v>45901</c:v>
                      </c:pt>
                      <c:pt idx="33">
                        <c:v>45931</c:v>
                      </c:pt>
                      <c:pt idx="34">
                        <c:v>45962</c:v>
                      </c:pt>
                      <c:pt idx="35">
                        <c:v>45992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Inventory!$C$5:$AL$5</c15:sqref>
                        </c15:formulaRef>
                      </c:ext>
                    </c:extLst>
                    <c:numCache>
                      <c:formatCode>mmm\ yy</c:formatCode>
                      <c:ptCount val="36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E7C-4D6B-A567-F1E68F8836E2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Inventory!$B$6</c15:sqref>
                        </c15:formulaRef>
                      </c:ext>
                    </c:extLst>
                    <c:strCache>
                      <c:ptCount val="1"/>
                      <c:pt idx="0">
                        <c:v>Starting Inventory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Inventory!$C$1:$AL$1</c15:sqref>
                        </c15:formulaRef>
                      </c:ext>
                    </c:extLst>
                    <c:numCache>
                      <c:formatCode>mmm\ yy</c:formatCode>
                      <c:ptCount val="36"/>
                      <c:pt idx="0">
                        <c:v>44927</c:v>
                      </c:pt>
                      <c:pt idx="1">
                        <c:v>44958</c:v>
                      </c:pt>
                      <c:pt idx="2">
                        <c:v>44986</c:v>
                      </c:pt>
                      <c:pt idx="3">
                        <c:v>45017</c:v>
                      </c:pt>
                      <c:pt idx="4">
                        <c:v>45047</c:v>
                      </c:pt>
                      <c:pt idx="5">
                        <c:v>45078</c:v>
                      </c:pt>
                      <c:pt idx="6">
                        <c:v>45108</c:v>
                      </c:pt>
                      <c:pt idx="7">
                        <c:v>45139</c:v>
                      </c:pt>
                      <c:pt idx="8">
                        <c:v>45170</c:v>
                      </c:pt>
                      <c:pt idx="9">
                        <c:v>45200</c:v>
                      </c:pt>
                      <c:pt idx="10">
                        <c:v>45231</c:v>
                      </c:pt>
                      <c:pt idx="11">
                        <c:v>45261</c:v>
                      </c:pt>
                      <c:pt idx="12">
                        <c:v>45292</c:v>
                      </c:pt>
                      <c:pt idx="13">
                        <c:v>45323</c:v>
                      </c:pt>
                      <c:pt idx="14">
                        <c:v>45352</c:v>
                      </c:pt>
                      <c:pt idx="15">
                        <c:v>45383</c:v>
                      </c:pt>
                      <c:pt idx="16">
                        <c:v>45413</c:v>
                      </c:pt>
                      <c:pt idx="17">
                        <c:v>45444</c:v>
                      </c:pt>
                      <c:pt idx="18">
                        <c:v>45474</c:v>
                      </c:pt>
                      <c:pt idx="19">
                        <c:v>45505</c:v>
                      </c:pt>
                      <c:pt idx="20">
                        <c:v>45536</c:v>
                      </c:pt>
                      <c:pt idx="21">
                        <c:v>45566</c:v>
                      </c:pt>
                      <c:pt idx="22">
                        <c:v>45597</c:v>
                      </c:pt>
                      <c:pt idx="23">
                        <c:v>45627</c:v>
                      </c:pt>
                      <c:pt idx="24">
                        <c:v>45658</c:v>
                      </c:pt>
                      <c:pt idx="25">
                        <c:v>45689</c:v>
                      </c:pt>
                      <c:pt idx="26">
                        <c:v>45717</c:v>
                      </c:pt>
                      <c:pt idx="27">
                        <c:v>45748</c:v>
                      </c:pt>
                      <c:pt idx="28">
                        <c:v>45778</c:v>
                      </c:pt>
                      <c:pt idx="29">
                        <c:v>45809</c:v>
                      </c:pt>
                      <c:pt idx="30">
                        <c:v>45839</c:v>
                      </c:pt>
                      <c:pt idx="31">
                        <c:v>45870</c:v>
                      </c:pt>
                      <c:pt idx="32">
                        <c:v>45901</c:v>
                      </c:pt>
                      <c:pt idx="33">
                        <c:v>45931</c:v>
                      </c:pt>
                      <c:pt idx="34">
                        <c:v>45962</c:v>
                      </c:pt>
                      <c:pt idx="35">
                        <c:v>45992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Inventory!$C$6:$AL$6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36"/>
                      <c:pt idx="0">
                        <c:v>50000</c:v>
                      </c:pt>
                      <c:pt idx="1">
                        <c:v>90213.478605278142</c:v>
                      </c:pt>
                      <c:pt idx="2">
                        <c:v>125470.64178995906</c:v>
                      </c:pt>
                      <c:pt idx="3">
                        <c:v>132791.14781686064</c:v>
                      </c:pt>
                      <c:pt idx="4">
                        <c:v>100084.39391538723</c:v>
                      </c:pt>
                      <c:pt idx="5">
                        <c:v>101446.59844676801</c:v>
                      </c:pt>
                      <c:pt idx="6">
                        <c:v>78285.491543212469</c:v>
                      </c:pt>
                      <c:pt idx="7">
                        <c:v>120537.23985855475</c:v>
                      </c:pt>
                      <c:pt idx="8">
                        <c:v>91818.535621175601</c:v>
                      </c:pt>
                      <c:pt idx="9">
                        <c:v>107006.02294560776</c:v>
                      </c:pt>
                      <c:pt idx="10">
                        <c:v>70475.771964313361</c:v>
                      </c:pt>
                      <c:pt idx="11">
                        <c:v>91843.055733315923</c:v>
                      </c:pt>
                      <c:pt idx="12">
                        <c:v>100165.17232050533</c:v>
                      </c:pt>
                      <c:pt idx="13">
                        <c:v>223552.80792241544</c:v>
                      </c:pt>
                      <c:pt idx="14">
                        <c:v>297392.94303258054</c:v>
                      </c:pt>
                      <c:pt idx="15">
                        <c:v>263687.63195214543</c:v>
                      </c:pt>
                      <c:pt idx="16">
                        <c:v>238565.21422228721</c:v>
                      </c:pt>
                      <c:pt idx="17">
                        <c:v>132113.87195502163</c:v>
                      </c:pt>
                      <c:pt idx="18">
                        <c:v>205481.11022327657</c:v>
                      </c:pt>
                      <c:pt idx="19">
                        <c:v>166716.53666721843</c:v>
                      </c:pt>
                      <c:pt idx="20">
                        <c:v>211214.76234120299</c:v>
                      </c:pt>
                      <c:pt idx="21">
                        <c:v>176322.18358389754</c:v>
                      </c:pt>
                      <c:pt idx="22">
                        <c:v>99913.138494457933</c:v>
                      </c:pt>
                      <c:pt idx="23">
                        <c:v>139835.32350706201</c:v>
                      </c:pt>
                      <c:pt idx="24">
                        <c:v>198866.43403010137</c:v>
                      </c:pt>
                      <c:pt idx="25">
                        <c:v>260578.86493333464</c:v>
                      </c:pt>
                      <c:pt idx="26">
                        <c:v>293918.90827623307</c:v>
                      </c:pt>
                      <c:pt idx="27">
                        <c:v>341598.19342824264</c:v>
                      </c:pt>
                      <c:pt idx="28">
                        <c:v>172087.89481745643</c:v>
                      </c:pt>
                      <c:pt idx="29">
                        <c:v>111671.10834277922</c:v>
                      </c:pt>
                      <c:pt idx="30">
                        <c:v>358872.50069635047</c:v>
                      </c:pt>
                      <c:pt idx="31">
                        <c:v>170556.51199134797</c:v>
                      </c:pt>
                      <c:pt idx="32">
                        <c:v>271693.83139230619</c:v>
                      </c:pt>
                      <c:pt idx="33">
                        <c:v>321374.92349555786</c:v>
                      </c:pt>
                      <c:pt idx="34">
                        <c:v>125061.17014564283</c:v>
                      </c:pt>
                      <c:pt idx="35">
                        <c:v>180114.6926371404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E7C-4D6B-A567-F1E68F8836E2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Inventory!$B$7</c15:sqref>
                        </c15:formulaRef>
                      </c:ext>
                    </c:extLst>
                    <c:strCache>
                      <c:ptCount val="1"/>
                      <c:pt idx="0">
                        <c:v>Inventory Needed (bookings)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Inventory!$C$1:$AL$1</c15:sqref>
                        </c15:formulaRef>
                      </c:ext>
                    </c:extLst>
                    <c:numCache>
                      <c:formatCode>mmm\ yy</c:formatCode>
                      <c:ptCount val="36"/>
                      <c:pt idx="0">
                        <c:v>44927</c:v>
                      </c:pt>
                      <c:pt idx="1">
                        <c:v>44958</c:v>
                      </c:pt>
                      <c:pt idx="2">
                        <c:v>44986</c:v>
                      </c:pt>
                      <c:pt idx="3">
                        <c:v>45017</c:v>
                      </c:pt>
                      <c:pt idx="4">
                        <c:v>45047</c:v>
                      </c:pt>
                      <c:pt idx="5">
                        <c:v>45078</c:v>
                      </c:pt>
                      <c:pt idx="6">
                        <c:v>45108</c:v>
                      </c:pt>
                      <c:pt idx="7">
                        <c:v>45139</c:v>
                      </c:pt>
                      <c:pt idx="8">
                        <c:v>45170</c:v>
                      </c:pt>
                      <c:pt idx="9">
                        <c:v>45200</c:v>
                      </c:pt>
                      <c:pt idx="10">
                        <c:v>45231</c:v>
                      </c:pt>
                      <c:pt idx="11">
                        <c:v>45261</c:v>
                      </c:pt>
                      <c:pt idx="12">
                        <c:v>45292</c:v>
                      </c:pt>
                      <c:pt idx="13">
                        <c:v>45323</c:v>
                      </c:pt>
                      <c:pt idx="14">
                        <c:v>45352</c:v>
                      </c:pt>
                      <c:pt idx="15">
                        <c:v>45383</c:v>
                      </c:pt>
                      <c:pt idx="16">
                        <c:v>45413</c:v>
                      </c:pt>
                      <c:pt idx="17">
                        <c:v>45444</c:v>
                      </c:pt>
                      <c:pt idx="18">
                        <c:v>45474</c:v>
                      </c:pt>
                      <c:pt idx="19">
                        <c:v>45505</c:v>
                      </c:pt>
                      <c:pt idx="20">
                        <c:v>45536</c:v>
                      </c:pt>
                      <c:pt idx="21">
                        <c:v>45566</c:v>
                      </c:pt>
                      <c:pt idx="22">
                        <c:v>45597</c:v>
                      </c:pt>
                      <c:pt idx="23">
                        <c:v>45627</c:v>
                      </c:pt>
                      <c:pt idx="24">
                        <c:v>45658</c:v>
                      </c:pt>
                      <c:pt idx="25">
                        <c:v>45689</c:v>
                      </c:pt>
                      <c:pt idx="26">
                        <c:v>45717</c:v>
                      </c:pt>
                      <c:pt idx="27">
                        <c:v>45748</c:v>
                      </c:pt>
                      <c:pt idx="28">
                        <c:v>45778</c:v>
                      </c:pt>
                      <c:pt idx="29">
                        <c:v>45809</c:v>
                      </c:pt>
                      <c:pt idx="30">
                        <c:v>45839</c:v>
                      </c:pt>
                      <c:pt idx="31">
                        <c:v>45870</c:v>
                      </c:pt>
                      <c:pt idx="32">
                        <c:v>45901</c:v>
                      </c:pt>
                      <c:pt idx="33">
                        <c:v>45931</c:v>
                      </c:pt>
                      <c:pt idx="34">
                        <c:v>45962</c:v>
                      </c:pt>
                      <c:pt idx="35">
                        <c:v>45992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Inventory!$C$7:$AL$7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36"/>
                      <c:pt idx="0">
                        <c:v>195591.22768209912</c:v>
                      </c:pt>
                      <c:pt idx="1">
                        <c:v>233459.30896460512</c:v>
                      </c:pt>
                      <c:pt idx="2">
                        <c:v>245448.79790876075</c:v>
                      </c:pt>
                      <c:pt idx="3">
                        <c:v>209583.45226944398</c:v>
                      </c:pt>
                      <c:pt idx="4">
                        <c:v>212678.2855333183</c:v>
                      </c:pt>
                      <c:pt idx="5">
                        <c:v>187687.74559362826</c:v>
                      </c:pt>
                      <c:pt idx="6">
                        <c:v>228194.72182997919</c:v>
                      </c:pt>
                      <c:pt idx="7">
                        <c:v>203835.45429907198</c:v>
                      </c:pt>
                      <c:pt idx="8">
                        <c:v>212866.09149299056</c:v>
                      </c:pt>
                      <c:pt idx="9">
                        <c:v>178619.69683952146</c:v>
                      </c:pt>
                      <c:pt idx="10">
                        <c:v>199935.42816539787</c:v>
                      </c:pt>
                      <c:pt idx="11">
                        <c:v>207007.32182329171</c:v>
                      </c:pt>
                      <c:pt idx="12">
                        <c:v>334443.79204712459</c:v>
                      </c:pt>
                      <c:pt idx="13">
                        <c:v>413627.79150961625</c:v>
                      </c:pt>
                      <c:pt idx="14">
                        <c:v>386760.39870306459</c:v>
                      </c:pt>
                      <c:pt idx="15">
                        <c:v>367982.77795338497</c:v>
                      </c:pt>
                      <c:pt idx="16">
                        <c:v>245808.02605712452</c:v>
                      </c:pt>
                      <c:pt idx="17">
                        <c:v>337321.88092863723</c:v>
                      </c:pt>
                      <c:pt idx="18">
                        <c:v>306548.17061478127</c:v>
                      </c:pt>
                      <c:pt idx="19">
                        <c:v>354338.08107770461</c:v>
                      </c:pt>
                      <c:pt idx="20">
                        <c:v>325591.13612193026</c:v>
                      </c:pt>
                      <c:pt idx="21">
                        <c:v>255176.38128950252</c:v>
                      </c:pt>
                      <c:pt idx="22">
                        <c:v>289785.6180038114</c:v>
                      </c:pt>
                      <c:pt idx="23">
                        <c:v>356562.24161409494</c:v>
                      </c:pt>
                      <c:pt idx="24">
                        <c:v>425725.93999497168</c:v>
                      </c:pt>
                      <c:pt idx="25">
                        <c:v>463016.02771719074</c:v>
                      </c:pt>
                      <c:pt idx="26">
                        <c:v>526391.64537293115</c:v>
                      </c:pt>
                      <c:pt idx="27">
                        <c:v>259812.03460839702</c:v>
                      </c:pt>
                      <c:pt idx="28">
                        <c:v>302642.16101850884</c:v>
                      </c:pt>
                      <c:pt idx="29">
                        <c:v>560722.35043783777</c:v>
                      </c:pt>
                      <c:pt idx="30">
                        <c:v>303811.4611584901</c:v>
                      </c:pt>
                      <c:pt idx="31">
                        <c:v>481868.94250900549</c:v>
                      </c:pt>
                      <c:pt idx="32">
                        <c:v>545395.7770529543</c:v>
                      </c:pt>
                      <c:pt idx="33">
                        <c:v>353936.21256886749</c:v>
                      </c:pt>
                      <c:pt idx="34">
                        <c:v>403530.12289475667</c:v>
                      </c:pt>
                      <c:pt idx="35">
                        <c:v>508758.04052399658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E7C-4D6B-A567-F1E68F8836E2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Inventory!$B$8</c15:sqref>
                        </c15:formulaRef>
                      </c:ext>
                    </c:extLst>
                    <c:strCache>
                      <c:ptCount val="1"/>
                      <c:pt idx="0">
                        <c:v>New Inv Purchases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Inventory!$C$1:$AL$1</c15:sqref>
                        </c15:formulaRef>
                      </c:ext>
                    </c:extLst>
                    <c:numCache>
                      <c:formatCode>mmm\ yy</c:formatCode>
                      <c:ptCount val="36"/>
                      <c:pt idx="0">
                        <c:v>44927</c:v>
                      </c:pt>
                      <c:pt idx="1">
                        <c:v>44958</c:v>
                      </c:pt>
                      <c:pt idx="2">
                        <c:v>44986</c:v>
                      </c:pt>
                      <c:pt idx="3">
                        <c:v>45017</c:v>
                      </c:pt>
                      <c:pt idx="4">
                        <c:v>45047</c:v>
                      </c:pt>
                      <c:pt idx="5">
                        <c:v>45078</c:v>
                      </c:pt>
                      <c:pt idx="6">
                        <c:v>45108</c:v>
                      </c:pt>
                      <c:pt idx="7">
                        <c:v>45139</c:v>
                      </c:pt>
                      <c:pt idx="8">
                        <c:v>45170</c:v>
                      </c:pt>
                      <c:pt idx="9">
                        <c:v>45200</c:v>
                      </c:pt>
                      <c:pt idx="10">
                        <c:v>45231</c:v>
                      </c:pt>
                      <c:pt idx="11">
                        <c:v>45261</c:v>
                      </c:pt>
                      <c:pt idx="12">
                        <c:v>45292</c:v>
                      </c:pt>
                      <c:pt idx="13">
                        <c:v>45323</c:v>
                      </c:pt>
                      <c:pt idx="14">
                        <c:v>45352</c:v>
                      </c:pt>
                      <c:pt idx="15">
                        <c:v>45383</c:v>
                      </c:pt>
                      <c:pt idx="16">
                        <c:v>45413</c:v>
                      </c:pt>
                      <c:pt idx="17">
                        <c:v>45444</c:v>
                      </c:pt>
                      <c:pt idx="18">
                        <c:v>45474</c:v>
                      </c:pt>
                      <c:pt idx="19">
                        <c:v>45505</c:v>
                      </c:pt>
                      <c:pt idx="20">
                        <c:v>45536</c:v>
                      </c:pt>
                      <c:pt idx="21">
                        <c:v>45566</c:v>
                      </c:pt>
                      <c:pt idx="22">
                        <c:v>45597</c:v>
                      </c:pt>
                      <c:pt idx="23">
                        <c:v>45627</c:v>
                      </c:pt>
                      <c:pt idx="24">
                        <c:v>45658</c:v>
                      </c:pt>
                      <c:pt idx="25">
                        <c:v>45689</c:v>
                      </c:pt>
                      <c:pt idx="26">
                        <c:v>45717</c:v>
                      </c:pt>
                      <c:pt idx="27">
                        <c:v>45748</c:v>
                      </c:pt>
                      <c:pt idx="28">
                        <c:v>45778</c:v>
                      </c:pt>
                      <c:pt idx="29">
                        <c:v>45809</c:v>
                      </c:pt>
                      <c:pt idx="30">
                        <c:v>45839</c:v>
                      </c:pt>
                      <c:pt idx="31">
                        <c:v>45870</c:v>
                      </c:pt>
                      <c:pt idx="32">
                        <c:v>45901</c:v>
                      </c:pt>
                      <c:pt idx="33">
                        <c:v>45931</c:v>
                      </c:pt>
                      <c:pt idx="34">
                        <c:v>45962</c:v>
                      </c:pt>
                      <c:pt idx="35">
                        <c:v>45992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Inventory!$C$8:$AL$8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36"/>
                      <c:pt idx="0">
                        <c:v>145591.22768209912</c:v>
                      </c:pt>
                      <c:pt idx="1">
                        <c:v>143245.83035932697</c:v>
                      </c:pt>
                      <c:pt idx="2">
                        <c:v>119978.15611880169</c:v>
                      </c:pt>
                      <c:pt idx="3">
                        <c:v>76792.304452583339</c:v>
                      </c:pt>
                      <c:pt idx="4">
                        <c:v>112593.89161793106</c:v>
                      </c:pt>
                      <c:pt idx="5">
                        <c:v>86241.147146860254</c:v>
                      </c:pt>
                      <c:pt idx="6">
                        <c:v>149909.23028676672</c:v>
                      </c:pt>
                      <c:pt idx="7">
                        <c:v>83298.214440517229</c:v>
                      </c:pt>
                      <c:pt idx="8">
                        <c:v>121047.55587181496</c:v>
                      </c:pt>
                      <c:pt idx="9">
                        <c:v>71613.673893913699</c:v>
                      </c:pt>
                      <c:pt idx="10">
                        <c:v>129459.65620108451</c:v>
                      </c:pt>
                      <c:pt idx="11">
                        <c:v>115164.26608997579</c:v>
                      </c:pt>
                      <c:pt idx="12">
                        <c:v>234278.61972661928</c:v>
                      </c:pt>
                      <c:pt idx="13">
                        <c:v>190074.98358720081</c:v>
                      </c:pt>
                      <c:pt idx="14">
                        <c:v>89367.455670484051</c:v>
                      </c:pt>
                      <c:pt idx="15">
                        <c:v>104295.14600123954</c:v>
                      </c:pt>
                      <c:pt idx="16">
                        <c:v>25000</c:v>
                      </c:pt>
                      <c:pt idx="17">
                        <c:v>205208.00897361559</c:v>
                      </c:pt>
                      <c:pt idx="18">
                        <c:v>101067.0603915047</c:v>
                      </c:pt>
                      <c:pt idx="19">
                        <c:v>187621.54441048618</c:v>
                      </c:pt>
                      <c:pt idx="20">
                        <c:v>114376.37378072727</c:v>
                      </c:pt>
                      <c:pt idx="21">
                        <c:v>78854.19770560498</c:v>
                      </c:pt>
                      <c:pt idx="22">
                        <c:v>189872.47950935346</c:v>
                      </c:pt>
                      <c:pt idx="23">
                        <c:v>216726.91810703292</c:v>
                      </c:pt>
                      <c:pt idx="24">
                        <c:v>226859.5059648703</c:v>
                      </c:pt>
                      <c:pt idx="25">
                        <c:v>202437.1627838561</c:v>
                      </c:pt>
                      <c:pt idx="26">
                        <c:v>232472.73709669808</c:v>
                      </c:pt>
                      <c:pt idx="27">
                        <c:v>25000</c:v>
                      </c:pt>
                      <c:pt idx="28">
                        <c:v>130554.26620105241</c:v>
                      </c:pt>
                      <c:pt idx="29">
                        <c:v>449051.24209505855</c:v>
                      </c:pt>
                      <c:pt idx="30">
                        <c:v>25000</c:v>
                      </c:pt>
                      <c:pt idx="31">
                        <c:v>311312.43051765754</c:v>
                      </c:pt>
                      <c:pt idx="32">
                        <c:v>273701.94566064811</c:v>
                      </c:pt>
                      <c:pt idx="33">
                        <c:v>32561.289073309628</c:v>
                      </c:pt>
                      <c:pt idx="34">
                        <c:v>278468.95274911384</c:v>
                      </c:pt>
                      <c:pt idx="35">
                        <c:v>328643.34788685618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E7C-4D6B-A567-F1E68F8836E2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Inventory!$B$9</c15:sqref>
                        </c15:formulaRef>
                      </c:ext>
                    </c:extLst>
                    <c:strCache>
                      <c:ptCount val="1"/>
                      <c:pt idx="0">
                        <c:v>Returned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Inventory!$C$1:$AL$1</c15:sqref>
                        </c15:formulaRef>
                      </c:ext>
                    </c:extLst>
                    <c:numCache>
                      <c:formatCode>mmm\ yy</c:formatCode>
                      <c:ptCount val="36"/>
                      <c:pt idx="0">
                        <c:v>44927</c:v>
                      </c:pt>
                      <c:pt idx="1">
                        <c:v>44958</c:v>
                      </c:pt>
                      <c:pt idx="2">
                        <c:v>44986</c:v>
                      </c:pt>
                      <c:pt idx="3">
                        <c:v>45017</c:v>
                      </c:pt>
                      <c:pt idx="4">
                        <c:v>45047</c:v>
                      </c:pt>
                      <c:pt idx="5">
                        <c:v>45078</c:v>
                      </c:pt>
                      <c:pt idx="6">
                        <c:v>45108</c:v>
                      </c:pt>
                      <c:pt idx="7">
                        <c:v>45139</c:v>
                      </c:pt>
                      <c:pt idx="8">
                        <c:v>45170</c:v>
                      </c:pt>
                      <c:pt idx="9">
                        <c:v>45200</c:v>
                      </c:pt>
                      <c:pt idx="10">
                        <c:v>45231</c:v>
                      </c:pt>
                      <c:pt idx="11">
                        <c:v>45261</c:v>
                      </c:pt>
                      <c:pt idx="12">
                        <c:v>45292</c:v>
                      </c:pt>
                      <c:pt idx="13">
                        <c:v>45323</c:v>
                      </c:pt>
                      <c:pt idx="14">
                        <c:v>45352</c:v>
                      </c:pt>
                      <c:pt idx="15">
                        <c:v>45383</c:v>
                      </c:pt>
                      <c:pt idx="16">
                        <c:v>45413</c:v>
                      </c:pt>
                      <c:pt idx="17">
                        <c:v>45444</c:v>
                      </c:pt>
                      <c:pt idx="18">
                        <c:v>45474</c:v>
                      </c:pt>
                      <c:pt idx="19">
                        <c:v>45505</c:v>
                      </c:pt>
                      <c:pt idx="20">
                        <c:v>45536</c:v>
                      </c:pt>
                      <c:pt idx="21">
                        <c:v>45566</c:v>
                      </c:pt>
                      <c:pt idx="22">
                        <c:v>45597</c:v>
                      </c:pt>
                      <c:pt idx="23">
                        <c:v>45627</c:v>
                      </c:pt>
                      <c:pt idx="24">
                        <c:v>45658</c:v>
                      </c:pt>
                      <c:pt idx="25">
                        <c:v>45689</c:v>
                      </c:pt>
                      <c:pt idx="26">
                        <c:v>45717</c:v>
                      </c:pt>
                      <c:pt idx="27">
                        <c:v>45748</c:v>
                      </c:pt>
                      <c:pt idx="28">
                        <c:v>45778</c:v>
                      </c:pt>
                      <c:pt idx="29">
                        <c:v>45809</c:v>
                      </c:pt>
                      <c:pt idx="30">
                        <c:v>45839</c:v>
                      </c:pt>
                      <c:pt idx="31">
                        <c:v>45870</c:v>
                      </c:pt>
                      <c:pt idx="32">
                        <c:v>45901</c:v>
                      </c:pt>
                      <c:pt idx="33">
                        <c:v>45931</c:v>
                      </c:pt>
                      <c:pt idx="34">
                        <c:v>45962</c:v>
                      </c:pt>
                      <c:pt idx="35">
                        <c:v>45992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Inventory!$C$9:$AL$9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36"/>
                      <c:pt idx="0">
                        <c:v>-1455.9122768209913</c:v>
                      </c:pt>
                      <c:pt idx="1">
                        <c:v>-1432.4583035932696</c:v>
                      </c:pt>
                      <c:pt idx="2">
                        <c:v>-1199.7815611880169</c:v>
                      </c:pt>
                      <c:pt idx="3">
                        <c:v>-767.92304452583346</c:v>
                      </c:pt>
                      <c:pt idx="4">
                        <c:v>-1125.9389161793106</c:v>
                      </c:pt>
                      <c:pt idx="5">
                        <c:v>-862.4114714686026</c:v>
                      </c:pt>
                      <c:pt idx="6">
                        <c:v>-1499.0923028676673</c:v>
                      </c:pt>
                      <c:pt idx="7">
                        <c:v>-832.98214440517233</c:v>
                      </c:pt>
                      <c:pt idx="8">
                        <c:v>-1210.4755587181496</c:v>
                      </c:pt>
                      <c:pt idx="9">
                        <c:v>-716.13673893913699</c:v>
                      </c:pt>
                      <c:pt idx="10">
                        <c:v>-1294.5965620108452</c:v>
                      </c:pt>
                      <c:pt idx="11">
                        <c:v>-1151.6426608997579</c:v>
                      </c:pt>
                      <c:pt idx="12">
                        <c:v>-2342.7861972661926</c:v>
                      </c:pt>
                      <c:pt idx="13">
                        <c:v>-1900.7498358720081</c:v>
                      </c:pt>
                      <c:pt idx="14">
                        <c:v>-893.67455670484048</c:v>
                      </c:pt>
                      <c:pt idx="15">
                        <c:v>-1042.9514600123955</c:v>
                      </c:pt>
                      <c:pt idx="16">
                        <c:v>-250</c:v>
                      </c:pt>
                      <c:pt idx="17">
                        <c:v>-2052.080089736156</c:v>
                      </c:pt>
                      <c:pt idx="18">
                        <c:v>-1010.670603915047</c:v>
                      </c:pt>
                      <c:pt idx="19">
                        <c:v>-1876.2154441048619</c:v>
                      </c:pt>
                      <c:pt idx="20">
                        <c:v>-1143.7637378072727</c:v>
                      </c:pt>
                      <c:pt idx="21">
                        <c:v>-788.54197705604986</c:v>
                      </c:pt>
                      <c:pt idx="22">
                        <c:v>-1898.7247950935346</c:v>
                      </c:pt>
                      <c:pt idx="23">
                        <c:v>-2167.2691810703291</c:v>
                      </c:pt>
                      <c:pt idx="24">
                        <c:v>-2268.5950596487032</c:v>
                      </c:pt>
                      <c:pt idx="25">
                        <c:v>-2024.3716278385609</c:v>
                      </c:pt>
                      <c:pt idx="26">
                        <c:v>-2324.7273709669807</c:v>
                      </c:pt>
                      <c:pt idx="27">
                        <c:v>-250</c:v>
                      </c:pt>
                      <c:pt idx="28">
                        <c:v>-1305.5426620105241</c:v>
                      </c:pt>
                      <c:pt idx="29">
                        <c:v>-4490.5124209505857</c:v>
                      </c:pt>
                      <c:pt idx="30">
                        <c:v>-250</c:v>
                      </c:pt>
                      <c:pt idx="31">
                        <c:v>-3113.1243051765755</c:v>
                      </c:pt>
                      <c:pt idx="32">
                        <c:v>-2737.0194566064811</c:v>
                      </c:pt>
                      <c:pt idx="33">
                        <c:v>-325.61289073309626</c:v>
                      </c:pt>
                      <c:pt idx="34">
                        <c:v>-2784.6895274911385</c:v>
                      </c:pt>
                      <c:pt idx="35">
                        <c:v>-3286.4334788685619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E7C-4D6B-A567-F1E68F8836E2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Inventory!$B$10</c15:sqref>
                        </c15:formulaRef>
                      </c:ext>
                    </c:extLst>
                    <c:strCache>
                      <c:ptCount val="1"/>
                      <c:pt idx="0">
                        <c:v>Cost of Goods Sold*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Inventory!$C$1:$AL$1</c15:sqref>
                        </c15:formulaRef>
                      </c:ext>
                    </c:extLst>
                    <c:numCache>
                      <c:formatCode>mmm\ yy</c:formatCode>
                      <c:ptCount val="36"/>
                      <c:pt idx="0">
                        <c:v>44927</c:v>
                      </c:pt>
                      <c:pt idx="1">
                        <c:v>44958</c:v>
                      </c:pt>
                      <c:pt idx="2">
                        <c:v>44986</c:v>
                      </c:pt>
                      <c:pt idx="3">
                        <c:v>45017</c:v>
                      </c:pt>
                      <c:pt idx="4">
                        <c:v>45047</c:v>
                      </c:pt>
                      <c:pt idx="5">
                        <c:v>45078</c:v>
                      </c:pt>
                      <c:pt idx="6">
                        <c:v>45108</c:v>
                      </c:pt>
                      <c:pt idx="7">
                        <c:v>45139</c:v>
                      </c:pt>
                      <c:pt idx="8">
                        <c:v>45170</c:v>
                      </c:pt>
                      <c:pt idx="9">
                        <c:v>45200</c:v>
                      </c:pt>
                      <c:pt idx="10">
                        <c:v>45231</c:v>
                      </c:pt>
                      <c:pt idx="11">
                        <c:v>45261</c:v>
                      </c:pt>
                      <c:pt idx="12">
                        <c:v>45292</c:v>
                      </c:pt>
                      <c:pt idx="13">
                        <c:v>45323</c:v>
                      </c:pt>
                      <c:pt idx="14">
                        <c:v>45352</c:v>
                      </c:pt>
                      <c:pt idx="15">
                        <c:v>45383</c:v>
                      </c:pt>
                      <c:pt idx="16">
                        <c:v>45413</c:v>
                      </c:pt>
                      <c:pt idx="17">
                        <c:v>45444</c:v>
                      </c:pt>
                      <c:pt idx="18">
                        <c:v>45474</c:v>
                      </c:pt>
                      <c:pt idx="19">
                        <c:v>45505</c:v>
                      </c:pt>
                      <c:pt idx="20">
                        <c:v>45536</c:v>
                      </c:pt>
                      <c:pt idx="21">
                        <c:v>45566</c:v>
                      </c:pt>
                      <c:pt idx="22">
                        <c:v>45597</c:v>
                      </c:pt>
                      <c:pt idx="23">
                        <c:v>45627</c:v>
                      </c:pt>
                      <c:pt idx="24">
                        <c:v>45658</c:v>
                      </c:pt>
                      <c:pt idx="25">
                        <c:v>45689</c:v>
                      </c:pt>
                      <c:pt idx="26">
                        <c:v>45717</c:v>
                      </c:pt>
                      <c:pt idx="27">
                        <c:v>45748</c:v>
                      </c:pt>
                      <c:pt idx="28">
                        <c:v>45778</c:v>
                      </c:pt>
                      <c:pt idx="29">
                        <c:v>45809</c:v>
                      </c:pt>
                      <c:pt idx="30">
                        <c:v>45839</c:v>
                      </c:pt>
                      <c:pt idx="31">
                        <c:v>45870</c:v>
                      </c:pt>
                      <c:pt idx="32">
                        <c:v>45901</c:v>
                      </c:pt>
                      <c:pt idx="33">
                        <c:v>45931</c:v>
                      </c:pt>
                      <c:pt idx="34">
                        <c:v>45962</c:v>
                      </c:pt>
                      <c:pt idx="35">
                        <c:v>45992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Inventory!$C$10:$AL$10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36"/>
                      <c:pt idx="0">
                        <c:v>-103421.8368</c:v>
                      </c:pt>
                      <c:pt idx="1">
                        <c:v>-105654.07408499999</c:v>
                      </c:pt>
                      <c:pt idx="2">
                        <c:v>-110203.1621128125</c:v>
                      </c:pt>
                      <c:pt idx="3">
                        <c:v>-107403.22383136229</c:v>
                      </c:pt>
                      <c:pt idx="4">
                        <c:v>-109104.90423121709</c:v>
                      </c:pt>
                      <c:pt idx="5">
                        <c:v>-107525.37659447952</c:v>
                      </c:pt>
                      <c:pt idx="6">
                        <c:v>-105375.53475312464</c:v>
                      </c:pt>
                      <c:pt idx="7">
                        <c:v>-109978.56413490567</c:v>
                      </c:pt>
                      <c:pt idx="8">
                        <c:v>-103731.40763245289</c:v>
                      </c:pt>
                      <c:pt idx="9">
                        <c:v>-106357.7279068129</c:v>
                      </c:pt>
                      <c:pt idx="10">
                        <c:v>-106093.01815042796</c:v>
                      </c:pt>
                      <c:pt idx="11">
                        <c:v>-104772.07628455346</c:v>
                      </c:pt>
                      <c:pt idx="12">
                        <c:v>-107546.54620423791</c:v>
                      </c:pt>
                      <c:pt idx="13">
                        <c:v>-112098.57056193952</c:v>
                      </c:pt>
                      <c:pt idx="14">
                        <c:v>-119205.16276388854</c:v>
                      </c:pt>
                      <c:pt idx="15">
                        <c:v>-125737.7359515639</c:v>
                      </c:pt>
                      <c:pt idx="16">
                        <c:v>-128815.69012504266</c:v>
                      </c:pt>
                      <c:pt idx="17">
                        <c:v>-128467.55189607429</c:v>
                      </c:pt>
                      <c:pt idx="18">
                        <c:v>-136766.15224141499</c:v>
                      </c:pt>
                      <c:pt idx="19">
                        <c:v>-139579.93792572457</c:v>
                      </c:pt>
                      <c:pt idx="20">
                        <c:v>-146013.04117681342</c:v>
                      </c:pt>
                      <c:pt idx="21">
                        <c:v>-152711.47898214957</c:v>
                      </c:pt>
                      <c:pt idx="22">
                        <c:v>-147052.43831671128</c:v>
                      </c:pt>
                      <c:pt idx="23">
                        <c:v>-154130.18516785261</c:v>
                      </c:pt>
                      <c:pt idx="24">
                        <c:v>-160889.81566168735</c:v>
                      </c:pt>
                      <c:pt idx="25">
                        <c:v>-164466.95916378571</c:v>
                      </c:pt>
                      <c:pt idx="26">
                        <c:v>-179529.53549095918</c:v>
                      </c:pt>
                      <c:pt idx="27">
                        <c:v>-190844.31667650377</c:v>
                      </c:pt>
                      <c:pt idx="28">
                        <c:v>-187944.63106554453</c:v>
                      </c:pt>
                      <c:pt idx="29">
                        <c:v>-196242.62623710893</c:v>
                      </c:pt>
                      <c:pt idx="30">
                        <c:v>-209477.26369803899</c:v>
                      </c:pt>
                      <c:pt idx="31">
                        <c:v>-205356.42169160928</c:v>
                      </c:pt>
                      <c:pt idx="32">
                        <c:v>-218566.89578686689</c:v>
                      </c:pt>
                      <c:pt idx="33">
                        <c:v>-225335.68029753596</c:v>
                      </c:pt>
                      <c:pt idx="34">
                        <c:v>-219380.12902866869</c:v>
                      </c:pt>
                      <c:pt idx="35">
                        <c:v>-231526.85739096784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E7C-4D6B-A567-F1E68F8836E2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Inventory!$B$11</c15:sqref>
                        </c15:formulaRef>
                      </c:ext>
                    </c:extLst>
                    <c:strCache>
                      <c:ptCount val="1"/>
                      <c:pt idx="0">
                        <c:v>Spoilage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Inventory!$C$1:$AL$1</c15:sqref>
                        </c15:formulaRef>
                      </c:ext>
                    </c:extLst>
                    <c:numCache>
                      <c:formatCode>mmm\ yy</c:formatCode>
                      <c:ptCount val="36"/>
                      <c:pt idx="0">
                        <c:v>44927</c:v>
                      </c:pt>
                      <c:pt idx="1">
                        <c:v>44958</c:v>
                      </c:pt>
                      <c:pt idx="2">
                        <c:v>44986</c:v>
                      </c:pt>
                      <c:pt idx="3">
                        <c:v>45017</c:v>
                      </c:pt>
                      <c:pt idx="4">
                        <c:v>45047</c:v>
                      </c:pt>
                      <c:pt idx="5">
                        <c:v>45078</c:v>
                      </c:pt>
                      <c:pt idx="6">
                        <c:v>45108</c:v>
                      </c:pt>
                      <c:pt idx="7">
                        <c:v>45139</c:v>
                      </c:pt>
                      <c:pt idx="8">
                        <c:v>45170</c:v>
                      </c:pt>
                      <c:pt idx="9">
                        <c:v>45200</c:v>
                      </c:pt>
                      <c:pt idx="10">
                        <c:v>45231</c:v>
                      </c:pt>
                      <c:pt idx="11">
                        <c:v>45261</c:v>
                      </c:pt>
                      <c:pt idx="12">
                        <c:v>45292</c:v>
                      </c:pt>
                      <c:pt idx="13">
                        <c:v>45323</c:v>
                      </c:pt>
                      <c:pt idx="14">
                        <c:v>45352</c:v>
                      </c:pt>
                      <c:pt idx="15">
                        <c:v>45383</c:v>
                      </c:pt>
                      <c:pt idx="16">
                        <c:v>45413</c:v>
                      </c:pt>
                      <c:pt idx="17">
                        <c:v>45444</c:v>
                      </c:pt>
                      <c:pt idx="18">
                        <c:v>45474</c:v>
                      </c:pt>
                      <c:pt idx="19">
                        <c:v>45505</c:v>
                      </c:pt>
                      <c:pt idx="20">
                        <c:v>45536</c:v>
                      </c:pt>
                      <c:pt idx="21">
                        <c:v>45566</c:v>
                      </c:pt>
                      <c:pt idx="22">
                        <c:v>45597</c:v>
                      </c:pt>
                      <c:pt idx="23">
                        <c:v>45627</c:v>
                      </c:pt>
                      <c:pt idx="24">
                        <c:v>45658</c:v>
                      </c:pt>
                      <c:pt idx="25">
                        <c:v>45689</c:v>
                      </c:pt>
                      <c:pt idx="26">
                        <c:v>45717</c:v>
                      </c:pt>
                      <c:pt idx="27">
                        <c:v>45748</c:v>
                      </c:pt>
                      <c:pt idx="28">
                        <c:v>45778</c:v>
                      </c:pt>
                      <c:pt idx="29">
                        <c:v>45809</c:v>
                      </c:pt>
                      <c:pt idx="30">
                        <c:v>45839</c:v>
                      </c:pt>
                      <c:pt idx="31">
                        <c:v>45870</c:v>
                      </c:pt>
                      <c:pt idx="32">
                        <c:v>45901</c:v>
                      </c:pt>
                      <c:pt idx="33">
                        <c:v>45931</c:v>
                      </c:pt>
                      <c:pt idx="34">
                        <c:v>45962</c:v>
                      </c:pt>
                      <c:pt idx="35">
                        <c:v>45992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Inventory!$C$11:$AL$11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36"/>
                      <c:pt idx="0">
                        <c:v>-500</c:v>
                      </c:pt>
                      <c:pt idx="1">
                        <c:v>-902.13478605278146</c:v>
                      </c:pt>
                      <c:pt idx="2">
                        <c:v>-1254.7064178995906</c:v>
                      </c:pt>
                      <c:pt idx="3">
                        <c:v>-1327.9114781686064</c:v>
                      </c:pt>
                      <c:pt idx="4">
                        <c:v>-1000.8439391538724</c:v>
                      </c:pt>
                      <c:pt idx="5">
                        <c:v>-1014.4659844676801</c:v>
                      </c:pt>
                      <c:pt idx="6">
                        <c:v>-782.8549154321247</c:v>
                      </c:pt>
                      <c:pt idx="7">
                        <c:v>-1205.3723985855474</c:v>
                      </c:pt>
                      <c:pt idx="8">
                        <c:v>-918.18535621175602</c:v>
                      </c:pt>
                      <c:pt idx="9">
                        <c:v>-1070.0602294560776</c:v>
                      </c:pt>
                      <c:pt idx="10">
                        <c:v>-704.75771964313367</c:v>
                      </c:pt>
                      <c:pt idx="11">
                        <c:v>-918.4305573331593</c:v>
                      </c:pt>
                      <c:pt idx="12">
                        <c:v>-1001.6517232050533</c:v>
                      </c:pt>
                      <c:pt idx="13">
                        <c:v>-2235.5280792241542</c:v>
                      </c:pt>
                      <c:pt idx="14">
                        <c:v>-2973.9294303258057</c:v>
                      </c:pt>
                      <c:pt idx="15">
                        <c:v>-2636.8763195214542</c:v>
                      </c:pt>
                      <c:pt idx="16">
                        <c:v>-2385.652142222872</c:v>
                      </c:pt>
                      <c:pt idx="17">
                        <c:v>-1321.1387195502164</c:v>
                      </c:pt>
                      <c:pt idx="18">
                        <c:v>-2054.8111022327657</c:v>
                      </c:pt>
                      <c:pt idx="19">
                        <c:v>-1667.1653666721843</c:v>
                      </c:pt>
                      <c:pt idx="20">
                        <c:v>-2112.14762341203</c:v>
                      </c:pt>
                      <c:pt idx="21">
                        <c:v>-1763.2218358389755</c:v>
                      </c:pt>
                      <c:pt idx="22">
                        <c:v>-999.13138494457939</c:v>
                      </c:pt>
                      <c:pt idx="23">
                        <c:v>-1398.3532350706203</c:v>
                      </c:pt>
                      <c:pt idx="24">
                        <c:v>-1988.6643403010137</c:v>
                      </c:pt>
                      <c:pt idx="25">
                        <c:v>-2605.7886493333463</c:v>
                      </c:pt>
                      <c:pt idx="26">
                        <c:v>-2939.1890827623306</c:v>
                      </c:pt>
                      <c:pt idx="27">
                        <c:v>-3415.9819342824267</c:v>
                      </c:pt>
                      <c:pt idx="28">
                        <c:v>-1720.8789481745644</c:v>
                      </c:pt>
                      <c:pt idx="29">
                        <c:v>-1116.7110834277921</c:v>
                      </c:pt>
                      <c:pt idx="30">
                        <c:v>-3588.7250069635047</c:v>
                      </c:pt>
                      <c:pt idx="31">
                        <c:v>-1705.5651199134797</c:v>
                      </c:pt>
                      <c:pt idx="32">
                        <c:v>-2716.9383139230622</c:v>
                      </c:pt>
                      <c:pt idx="33">
                        <c:v>-3213.7492349555787</c:v>
                      </c:pt>
                      <c:pt idx="34">
                        <c:v>-1250.6117014564284</c:v>
                      </c:pt>
                      <c:pt idx="35">
                        <c:v>-1801.1469263714041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E7C-4D6B-A567-F1E68F8836E2}"/>
                  </c:ext>
                </c:extLst>
              </c15:ser>
            </c15:filteredLineSeries>
          </c:ext>
        </c:extLst>
      </c:lineChart>
      <c:dateAx>
        <c:axId val="1185444448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466048"/>
        <c:crosses val="autoZero"/>
        <c:auto val="1"/>
        <c:lblOffset val="100"/>
        <c:baseTimeUnit val="months"/>
      </c:dateAx>
      <c:valAx>
        <c:axId val="118546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44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123826</xdr:colOff>
      <xdr:row>12</xdr:row>
      <xdr:rowOff>85725</xdr:rowOff>
    </xdr:from>
    <xdr:to>
      <xdr:col>14</xdr:col>
      <xdr:colOff>161925</xdr:colOff>
      <xdr:row>38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44CE7A-9E68-43F6-A2C1-76C4C9DE9F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200031</xdr:colOff>
      <xdr:row>13</xdr:row>
      <xdr:rowOff>142880</xdr:rowOff>
    </xdr:from>
    <xdr:to>
      <xdr:col>13</xdr:col>
      <xdr:colOff>571500</xdr:colOff>
      <xdr:row>38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1CF930-8D31-C788-EE19-C121E09862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3AA5E-45AF-4B85-A72E-556D86C0E454}">
  <dimension ref="B2:I38"/>
  <sheetViews>
    <sheetView showGridLines="0" workbookViewId="0">
      <selection activeCell="L16" sqref="L16"/>
    </sheetView>
  </sheetViews>
  <sheetFormatPr defaultRowHeight="15" customHeight="1" x14ac:dyDescent="0.2"/>
  <cols>
    <col min="1" max="1" width="3.28515625" style="1" customWidth="1"/>
    <col min="2" max="2" width="27.7109375" style="1" bestFit="1" customWidth="1"/>
    <col min="3" max="3" width="11.7109375" style="1" customWidth="1"/>
    <col min="4" max="4" width="9.140625" style="1"/>
    <col min="5" max="5" width="23.7109375" style="1" customWidth="1"/>
    <col min="6" max="6" width="11.28515625" style="1" customWidth="1"/>
    <col min="7" max="7" width="9.140625" style="1"/>
    <col min="8" max="8" width="23.7109375" style="1" customWidth="1"/>
    <col min="9" max="9" width="11.28515625" style="1" customWidth="1"/>
    <col min="10" max="16384" width="9.140625" style="1"/>
  </cols>
  <sheetData>
    <row r="2" spans="2:9" ht="15" customHeight="1" x14ac:dyDescent="0.2">
      <c r="B2" s="11" t="s">
        <v>117</v>
      </c>
      <c r="E2" s="11" t="s">
        <v>55</v>
      </c>
      <c r="F2" s="33" t="s">
        <v>202</v>
      </c>
      <c r="H2" s="35" t="s">
        <v>111</v>
      </c>
    </row>
    <row r="3" spans="2:9" ht="15" customHeight="1" x14ac:dyDescent="0.2">
      <c r="B3" s="1" t="s">
        <v>119</v>
      </c>
      <c r="C3" s="22">
        <v>750000</v>
      </c>
      <c r="E3" s="8" t="s">
        <v>56</v>
      </c>
      <c r="F3" s="21">
        <v>0.21</v>
      </c>
      <c r="H3" s="1" t="s">
        <v>204</v>
      </c>
      <c r="I3" s="34">
        <v>44928</v>
      </c>
    </row>
    <row r="4" spans="2:9" ht="15" customHeight="1" x14ac:dyDescent="0.2">
      <c r="B4" s="1" t="s">
        <v>228</v>
      </c>
      <c r="C4" s="22">
        <v>50000</v>
      </c>
      <c r="E4" s="8" t="s">
        <v>57</v>
      </c>
      <c r="F4" s="21">
        <v>0.08</v>
      </c>
      <c r="H4" s="1" t="s">
        <v>206</v>
      </c>
      <c r="I4" s="34">
        <v>44942</v>
      </c>
    </row>
    <row r="5" spans="2:9" ht="15" customHeight="1" x14ac:dyDescent="0.2">
      <c r="B5" s="1" t="s">
        <v>239</v>
      </c>
      <c r="C5" s="22">
        <v>1250000</v>
      </c>
      <c r="E5" s="8" t="s">
        <v>58</v>
      </c>
      <c r="F5" s="21">
        <v>8.0000000000000002E-3</v>
      </c>
      <c r="H5" s="1" t="s">
        <v>205</v>
      </c>
      <c r="I5" s="34">
        <v>44977</v>
      </c>
    </row>
    <row r="6" spans="2:9" ht="15" customHeight="1" x14ac:dyDescent="0.2">
      <c r="B6" s="1" t="s">
        <v>183</v>
      </c>
      <c r="C6" s="55">
        <v>12</v>
      </c>
      <c r="E6" s="8" t="s">
        <v>59</v>
      </c>
      <c r="F6" s="21">
        <v>1.4999999999999999E-2</v>
      </c>
      <c r="H6" s="1" t="s">
        <v>207</v>
      </c>
      <c r="I6" s="34">
        <v>45075</v>
      </c>
    </row>
    <row r="7" spans="2:9" ht="15" customHeight="1" x14ac:dyDescent="0.2">
      <c r="B7" s="1" t="s">
        <v>118</v>
      </c>
      <c r="C7" s="56">
        <v>36</v>
      </c>
      <c r="E7" s="5" t="s">
        <v>60</v>
      </c>
      <c r="F7" s="54">
        <f>SUM(F3:F6)</f>
        <v>0.313</v>
      </c>
      <c r="H7" s="1" t="s">
        <v>208</v>
      </c>
      <c r="I7" s="34">
        <v>45111</v>
      </c>
    </row>
    <row r="8" spans="2:9" ht="15" customHeight="1" x14ac:dyDescent="0.2">
      <c r="B8" s="1" t="s">
        <v>195</v>
      </c>
      <c r="C8" s="22">
        <v>15000</v>
      </c>
      <c r="E8" s="11"/>
      <c r="H8" s="1" t="s">
        <v>209</v>
      </c>
      <c r="I8" s="34">
        <v>45173</v>
      </c>
    </row>
    <row r="9" spans="2:9" ht="15" customHeight="1" x14ac:dyDescent="0.2">
      <c r="B9" s="1" t="s">
        <v>116</v>
      </c>
      <c r="C9" s="21">
        <v>0.215</v>
      </c>
      <c r="E9" s="11" t="s">
        <v>61</v>
      </c>
      <c r="F9" s="33" t="s">
        <v>202</v>
      </c>
      <c r="H9" s="1" t="s">
        <v>210</v>
      </c>
      <c r="I9" s="34">
        <v>45208</v>
      </c>
    </row>
    <row r="10" spans="2:9" ht="15" customHeight="1" x14ac:dyDescent="0.2">
      <c r="B10" s="1" t="s">
        <v>233</v>
      </c>
      <c r="C10" s="21">
        <v>0.11</v>
      </c>
      <c r="E10" s="8" t="s">
        <v>62</v>
      </c>
      <c r="F10" s="48"/>
      <c r="H10" s="1" t="s">
        <v>211</v>
      </c>
      <c r="I10" s="34">
        <v>45240</v>
      </c>
    </row>
    <row r="11" spans="2:9" ht="15" customHeight="1" x14ac:dyDescent="0.2">
      <c r="B11" s="1" t="s">
        <v>231</v>
      </c>
      <c r="C11" s="21">
        <v>0.09</v>
      </c>
      <c r="E11" s="8" t="s">
        <v>198</v>
      </c>
      <c r="F11" s="48"/>
      <c r="H11" s="1" t="s">
        <v>212</v>
      </c>
      <c r="I11" s="34">
        <v>45253</v>
      </c>
    </row>
    <row r="12" spans="2:9" ht="15" customHeight="1" x14ac:dyDescent="0.2">
      <c r="B12" s="1" t="s">
        <v>229</v>
      </c>
      <c r="C12" s="21">
        <v>0.01</v>
      </c>
      <c r="E12" s="8" t="s">
        <v>63</v>
      </c>
      <c r="F12" s="21">
        <v>1.4999999999999999E-2</v>
      </c>
      <c r="H12" s="1" t="s">
        <v>214</v>
      </c>
      <c r="I12" s="30">
        <v>45284</v>
      </c>
    </row>
    <row r="13" spans="2:9" ht="15" customHeight="1" x14ac:dyDescent="0.2">
      <c r="B13" s="1" t="s">
        <v>230</v>
      </c>
      <c r="C13" s="21">
        <v>0.01</v>
      </c>
      <c r="E13" s="8" t="s">
        <v>64</v>
      </c>
      <c r="F13" s="21">
        <v>5.0000000000000001E-3</v>
      </c>
      <c r="H13" s="1" t="s">
        <v>213</v>
      </c>
      <c r="I13" s="34">
        <v>45285</v>
      </c>
    </row>
    <row r="14" spans="2:9" ht="15" customHeight="1" x14ac:dyDescent="0.2">
      <c r="E14" s="8" t="s">
        <v>65</v>
      </c>
      <c r="F14" s="21">
        <v>2.5000000000000001E-3</v>
      </c>
      <c r="H14" s="1" t="s">
        <v>204</v>
      </c>
      <c r="I14" s="34">
        <v>45292</v>
      </c>
    </row>
    <row r="15" spans="2:9" ht="15" customHeight="1" x14ac:dyDescent="0.2">
      <c r="B15" s="11" t="s">
        <v>197</v>
      </c>
      <c r="E15" s="8" t="s">
        <v>66</v>
      </c>
      <c r="F15" s="21">
        <v>3.5000000000000001E-3</v>
      </c>
      <c r="H15" s="1" t="s">
        <v>206</v>
      </c>
      <c r="I15" s="34">
        <v>45306</v>
      </c>
    </row>
    <row r="16" spans="2:9" ht="15" customHeight="1" x14ac:dyDescent="0.2">
      <c r="B16" s="1" t="s">
        <v>112</v>
      </c>
      <c r="C16" s="21">
        <v>0.96750000000000003</v>
      </c>
      <c r="E16" s="8" t="s">
        <v>67</v>
      </c>
      <c r="F16" s="21">
        <v>0.05</v>
      </c>
      <c r="H16" s="1" t="s">
        <v>205</v>
      </c>
      <c r="I16" s="34">
        <v>45341</v>
      </c>
    </row>
    <row r="17" spans="2:9" ht="15" customHeight="1" x14ac:dyDescent="0.2">
      <c r="B17" s="1" t="s">
        <v>113</v>
      </c>
      <c r="C17" s="21">
        <v>0.94499999999999995</v>
      </c>
      <c r="E17" s="8" t="s">
        <v>69</v>
      </c>
      <c r="F17" s="21">
        <v>7.4999999999999997E-3</v>
      </c>
      <c r="H17" s="1" t="s">
        <v>207</v>
      </c>
      <c r="I17" s="34">
        <v>45439</v>
      </c>
    </row>
    <row r="18" spans="2:9" ht="15" customHeight="1" x14ac:dyDescent="0.2">
      <c r="B18" s="1" t="s">
        <v>114</v>
      </c>
      <c r="C18" s="21">
        <v>0.87749999999999995</v>
      </c>
      <c r="E18" s="8" t="s">
        <v>70</v>
      </c>
      <c r="F18" s="21">
        <v>7.7499999999999999E-3</v>
      </c>
      <c r="H18" s="1" t="s">
        <v>208</v>
      </c>
      <c r="I18" s="34">
        <v>45477</v>
      </c>
    </row>
    <row r="19" spans="2:9" ht="15" customHeight="1" x14ac:dyDescent="0.2">
      <c r="B19" s="1" t="s">
        <v>115</v>
      </c>
      <c r="C19" s="21">
        <v>0.75</v>
      </c>
      <c r="E19" s="5" t="s">
        <v>71</v>
      </c>
      <c r="F19" s="54">
        <f>SUM(F10:F18)</f>
        <v>9.1249999999999998E-2</v>
      </c>
      <c r="H19" s="1" t="s">
        <v>209</v>
      </c>
      <c r="I19" s="34">
        <v>45537</v>
      </c>
    </row>
    <row r="20" spans="2:9" ht="15" customHeight="1" x14ac:dyDescent="0.2">
      <c r="H20" s="1" t="s">
        <v>210</v>
      </c>
      <c r="I20" s="34">
        <v>45579</v>
      </c>
    </row>
    <row r="21" spans="2:9" ht="15" customHeight="1" x14ac:dyDescent="0.2">
      <c r="B21" s="11" t="s">
        <v>215</v>
      </c>
      <c r="E21" s="11" t="s">
        <v>144</v>
      </c>
      <c r="H21" s="1" t="s">
        <v>211</v>
      </c>
      <c r="I21" s="34">
        <v>45607</v>
      </c>
    </row>
    <row r="22" spans="2:9" ht="15" customHeight="1" x14ac:dyDescent="0.2">
      <c r="B22" s="11" t="s">
        <v>36</v>
      </c>
      <c r="C22" s="33" t="s">
        <v>202</v>
      </c>
      <c r="E22" s="1" t="s">
        <v>180</v>
      </c>
      <c r="F22" s="22">
        <v>850000</v>
      </c>
      <c r="H22" s="1" t="s">
        <v>212</v>
      </c>
      <c r="I22" s="34">
        <v>45624</v>
      </c>
    </row>
    <row r="23" spans="2:9" ht="15" customHeight="1" x14ac:dyDescent="0.2">
      <c r="B23" s="8" t="s">
        <v>37</v>
      </c>
      <c r="C23" s="21">
        <v>0.09</v>
      </c>
      <c r="E23" s="1" t="s">
        <v>178</v>
      </c>
      <c r="F23" s="58">
        <v>44927</v>
      </c>
      <c r="H23" s="1" t="s">
        <v>214</v>
      </c>
      <c r="I23" s="30">
        <v>45650</v>
      </c>
    </row>
    <row r="24" spans="2:9" ht="15" customHeight="1" x14ac:dyDescent="0.2">
      <c r="B24" s="8" t="s">
        <v>38</v>
      </c>
      <c r="C24" s="21">
        <v>0.08</v>
      </c>
      <c r="E24" s="1" t="s">
        <v>177</v>
      </c>
      <c r="F24" s="21">
        <v>8.5000000000000006E-2</v>
      </c>
      <c r="H24" s="1" t="s">
        <v>213</v>
      </c>
      <c r="I24" s="34">
        <v>45651</v>
      </c>
    </row>
    <row r="25" spans="2:9" ht="15" customHeight="1" x14ac:dyDescent="0.2">
      <c r="B25" s="8" t="s">
        <v>39</v>
      </c>
      <c r="C25" s="21">
        <v>7.0000000000000007E-2</v>
      </c>
      <c r="E25" s="1" t="s">
        <v>179</v>
      </c>
      <c r="F25" s="22">
        <v>72</v>
      </c>
      <c r="H25" s="1" t="s">
        <v>204</v>
      </c>
      <c r="I25" s="34">
        <v>45658</v>
      </c>
    </row>
    <row r="26" spans="2:9" ht="15" customHeight="1" x14ac:dyDescent="0.2">
      <c r="B26" s="8" t="s">
        <v>40</v>
      </c>
      <c r="C26" s="21">
        <v>0.04</v>
      </c>
      <c r="H26" s="1" t="s">
        <v>206</v>
      </c>
      <c r="I26" s="34">
        <v>45677</v>
      </c>
    </row>
    <row r="27" spans="2:9" ht="15" customHeight="1" x14ac:dyDescent="0.2">
      <c r="B27" s="8" t="s">
        <v>41</v>
      </c>
      <c r="C27" s="21">
        <v>0.04</v>
      </c>
      <c r="E27" s="11" t="s">
        <v>191</v>
      </c>
      <c r="F27" s="20"/>
      <c r="H27" s="1" t="s">
        <v>205</v>
      </c>
      <c r="I27" s="34">
        <v>45705</v>
      </c>
    </row>
    <row r="28" spans="2:9" ht="15" customHeight="1" x14ac:dyDescent="0.2">
      <c r="B28" s="8" t="s">
        <v>42</v>
      </c>
      <c r="C28" s="21">
        <v>0.04</v>
      </c>
      <c r="E28" s="1" t="s">
        <v>189</v>
      </c>
      <c r="F28" s="57">
        <v>40</v>
      </c>
      <c r="H28" s="1" t="s">
        <v>207</v>
      </c>
      <c r="I28" s="34">
        <v>45803</v>
      </c>
    </row>
    <row r="29" spans="2:9" ht="15" customHeight="1" x14ac:dyDescent="0.2">
      <c r="B29" s="5" t="s">
        <v>43</v>
      </c>
      <c r="C29" s="54">
        <f>SUM(C23:C28)</f>
        <v>0.35999999999999993</v>
      </c>
      <c r="E29" s="1" t="s">
        <v>190</v>
      </c>
      <c r="F29" s="57">
        <v>30</v>
      </c>
      <c r="H29" s="1" t="s">
        <v>208</v>
      </c>
      <c r="I29" s="34">
        <v>45842</v>
      </c>
    </row>
    <row r="30" spans="2:9" ht="15" customHeight="1" x14ac:dyDescent="0.2">
      <c r="H30" s="1" t="s">
        <v>209</v>
      </c>
      <c r="I30" s="34">
        <v>45901</v>
      </c>
    </row>
    <row r="31" spans="2:9" ht="15" customHeight="1" x14ac:dyDescent="0.2">
      <c r="B31" s="11" t="s">
        <v>44</v>
      </c>
      <c r="C31" s="33" t="s">
        <v>203</v>
      </c>
      <c r="H31" s="1" t="s">
        <v>210</v>
      </c>
      <c r="I31" s="34">
        <v>45943</v>
      </c>
    </row>
    <row r="32" spans="2:9" ht="15" customHeight="1" x14ac:dyDescent="0.2">
      <c r="B32" s="8" t="s">
        <v>45</v>
      </c>
      <c r="C32" s="21">
        <v>0.08</v>
      </c>
      <c r="H32" s="1" t="s">
        <v>211</v>
      </c>
      <c r="I32" s="34">
        <v>45972</v>
      </c>
    </row>
    <row r="33" spans="2:9" ht="15" customHeight="1" x14ac:dyDescent="0.2">
      <c r="B33" s="8" t="s">
        <v>46</v>
      </c>
      <c r="C33" s="21">
        <v>0.12</v>
      </c>
      <c r="H33" s="1" t="s">
        <v>212</v>
      </c>
      <c r="I33" s="34">
        <v>45988</v>
      </c>
    </row>
    <row r="34" spans="2:9" ht="15" customHeight="1" x14ac:dyDescent="0.2">
      <c r="B34" s="8" t="s">
        <v>47</v>
      </c>
      <c r="C34" s="21">
        <v>0.04</v>
      </c>
      <c r="H34" s="1" t="s">
        <v>214</v>
      </c>
      <c r="I34" s="30">
        <v>46015</v>
      </c>
    </row>
    <row r="35" spans="2:9" ht="15" customHeight="1" x14ac:dyDescent="0.2">
      <c r="B35" s="8" t="s">
        <v>48</v>
      </c>
      <c r="C35" s="21">
        <v>0.04</v>
      </c>
      <c r="H35" s="1" t="s">
        <v>213</v>
      </c>
      <c r="I35" s="34">
        <v>46016</v>
      </c>
    </row>
    <row r="36" spans="2:9" ht="15" customHeight="1" x14ac:dyDescent="0.2">
      <c r="B36" s="8" t="s">
        <v>49</v>
      </c>
      <c r="C36" s="21">
        <v>0.04</v>
      </c>
    </row>
    <row r="37" spans="2:9" ht="15" customHeight="1" x14ac:dyDescent="0.2">
      <c r="B37" s="8" t="s">
        <v>50</v>
      </c>
      <c r="C37" s="21">
        <v>0.04</v>
      </c>
    </row>
    <row r="38" spans="2:9" ht="15" customHeight="1" x14ac:dyDescent="0.2">
      <c r="B38" s="5" t="s">
        <v>51</v>
      </c>
      <c r="C38" s="54">
        <f>SUM(C32:C37)</f>
        <v>0.36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D6F80-58C5-485B-B277-8227AE33E773}">
  <dimension ref="B1:AL25"/>
  <sheetViews>
    <sheetView showGridLines="0" workbookViewId="0">
      <pane xSplit="2" ySplit="1" topLeftCell="C2" activePane="bottomRight" state="frozen"/>
      <selection activeCell="AE17" sqref="AE17"/>
      <selection pane="topRight" activeCell="AE17" sqref="AE17"/>
      <selection pane="bottomLeft" activeCell="AE17" sqref="AE17"/>
      <selection pane="bottomRight" activeCell="C9" sqref="C9"/>
    </sheetView>
  </sheetViews>
  <sheetFormatPr defaultRowHeight="15" customHeight="1" x14ac:dyDescent="0.2"/>
  <cols>
    <col min="1" max="1" width="3.28515625" style="1" customWidth="1"/>
    <col min="2" max="2" width="23.7109375" style="1" customWidth="1"/>
    <col min="3" max="38" width="11.28515625" style="1" customWidth="1"/>
    <col min="39" max="16384" width="9.140625" style="1"/>
  </cols>
  <sheetData>
    <row r="1" spans="2:38" ht="15" customHeight="1" x14ac:dyDescent="0.2">
      <c r="C1" s="2">
        <v>44927</v>
      </c>
      <c r="D1" s="2">
        <f>EOMONTH(C1,0)+1</f>
        <v>44958</v>
      </c>
      <c r="E1" s="2">
        <f t="shared" ref="E1:AL1" si="0">EOMONTH(D1,0)+1</f>
        <v>44986</v>
      </c>
      <c r="F1" s="2">
        <f t="shared" si="0"/>
        <v>45017</v>
      </c>
      <c r="G1" s="2">
        <f t="shared" si="0"/>
        <v>45047</v>
      </c>
      <c r="H1" s="2">
        <f t="shared" si="0"/>
        <v>45078</v>
      </c>
      <c r="I1" s="2">
        <f t="shared" si="0"/>
        <v>45108</v>
      </c>
      <c r="J1" s="2">
        <f t="shared" si="0"/>
        <v>45139</v>
      </c>
      <c r="K1" s="2">
        <f t="shared" si="0"/>
        <v>45170</v>
      </c>
      <c r="L1" s="2">
        <f t="shared" si="0"/>
        <v>45200</v>
      </c>
      <c r="M1" s="2">
        <f t="shared" si="0"/>
        <v>45231</v>
      </c>
      <c r="N1" s="2">
        <f t="shared" si="0"/>
        <v>45261</v>
      </c>
      <c r="O1" s="2">
        <f t="shared" si="0"/>
        <v>45292</v>
      </c>
      <c r="P1" s="2">
        <f t="shared" si="0"/>
        <v>45323</v>
      </c>
      <c r="Q1" s="2">
        <f t="shared" si="0"/>
        <v>45352</v>
      </c>
      <c r="R1" s="2">
        <f t="shared" si="0"/>
        <v>45383</v>
      </c>
      <c r="S1" s="2">
        <f t="shared" si="0"/>
        <v>45413</v>
      </c>
      <c r="T1" s="2">
        <f t="shared" si="0"/>
        <v>45444</v>
      </c>
      <c r="U1" s="2">
        <f t="shared" si="0"/>
        <v>45474</v>
      </c>
      <c r="V1" s="2">
        <f t="shared" si="0"/>
        <v>45505</v>
      </c>
      <c r="W1" s="2">
        <f t="shared" si="0"/>
        <v>45536</v>
      </c>
      <c r="X1" s="2">
        <f t="shared" si="0"/>
        <v>45566</v>
      </c>
      <c r="Y1" s="2">
        <f t="shared" si="0"/>
        <v>45597</v>
      </c>
      <c r="Z1" s="2">
        <f t="shared" si="0"/>
        <v>45627</v>
      </c>
      <c r="AA1" s="2">
        <f t="shared" si="0"/>
        <v>45658</v>
      </c>
      <c r="AB1" s="2">
        <f t="shared" si="0"/>
        <v>45689</v>
      </c>
      <c r="AC1" s="2">
        <f t="shared" si="0"/>
        <v>45717</v>
      </c>
      <c r="AD1" s="2">
        <f t="shared" si="0"/>
        <v>45748</v>
      </c>
      <c r="AE1" s="2">
        <f t="shared" si="0"/>
        <v>45778</v>
      </c>
      <c r="AF1" s="2">
        <f t="shared" si="0"/>
        <v>45809</v>
      </c>
      <c r="AG1" s="2">
        <f t="shared" si="0"/>
        <v>45839</v>
      </c>
      <c r="AH1" s="2">
        <f t="shared" si="0"/>
        <v>45870</v>
      </c>
      <c r="AI1" s="2">
        <f t="shared" si="0"/>
        <v>45901</v>
      </c>
      <c r="AJ1" s="2">
        <f t="shared" si="0"/>
        <v>45931</v>
      </c>
      <c r="AK1" s="2">
        <f t="shared" si="0"/>
        <v>45962</v>
      </c>
      <c r="AL1" s="2">
        <f t="shared" si="0"/>
        <v>45992</v>
      </c>
    </row>
    <row r="2" spans="2:38" ht="1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2:38" ht="15" customHeight="1" thickBot="1" x14ac:dyDescent="0.25">
      <c r="B3" s="14" t="s">
        <v>35</v>
      </c>
      <c r="C3" s="16">
        <f>'P&amp;L'!C31</f>
        <v>2771016</v>
      </c>
      <c r="D3" s="16">
        <f>'P&amp;L'!D31</f>
        <v>2860963.0124999997</v>
      </c>
      <c r="E3" s="16">
        <f>'P&amp;L'!E31</f>
        <v>2938214.5639756946</v>
      </c>
      <c r="F3" s="16">
        <f>'P&amp;L'!F31</f>
        <v>2893898.3157827868</v>
      </c>
      <c r="G3" s="16">
        <f>'P&amp;L'!G31</f>
        <v>2904317.7157783052</v>
      </c>
      <c r="H3" s="16">
        <f>'P&amp;L'!H31</f>
        <v>2876617.6627925783</v>
      </c>
      <c r="I3" s="16">
        <f>'P&amp;L'!I31</f>
        <v>2831315.3195408834</v>
      </c>
      <c r="J3" s="16">
        <f>'P&amp;L'!J31</f>
        <v>2910231.7276205448</v>
      </c>
      <c r="K3" s="16">
        <f>'P&amp;L'!K31</f>
        <v>2801621.4553226205</v>
      </c>
      <c r="L3" s="16">
        <f>'P&amp;L'!L31</f>
        <v>2840579.1230497807</v>
      </c>
      <c r="M3" s="16">
        <f>'P&amp;L'!M31</f>
        <v>2821459.8688403689</v>
      </c>
      <c r="N3" s="16">
        <f>'P&amp;L'!N31</f>
        <v>2803340.8581652311</v>
      </c>
      <c r="O3" s="16">
        <f>'P&amp;L'!O31</f>
        <v>2843671.0458098119</v>
      </c>
      <c r="P3" s="16">
        <f>'P&amp;L'!P31</f>
        <v>3006816.4247512198</v>
      </c>
      <c r="Q3" s="16">
        <f>'P&amp;L'!Q31</f>
        <v>3203504.8902434739</v>
      </c>
      <c r="R3" s="16">
        <f>'P&amp;L'!R31</f>
        <v>3363996.7194927125</v>
      </c>
      <c r="S3" s="16">
        <f>'P&amp;L'!S31</f>
        <v>3461662.5050939093</v>
      </c>
      <c r="T3" s="16">
        <f>'P&amp;L'!T31</f>
        <v>3475399.8980269847</v>
      </c>
      <c r="U3" s="16">
        <f>'P&amp;L'!U31</f>
        <v>3682564.7383152777</v>
      </c>
      <c r="V3" s="16">
        <f>'P&amp;L'!V31</f>
        <v>3776252.3754853262</v>
      </c>
      <c r="W3" s="16">
        <f>'P&amp;L'!W31</f>
        <v>3944463.3449633773</v>
      </c>
      <c r="X3" s="16">
        <f>'P&amp;L'!X31</f>
        <v>4094994.0525354799</v>
      </c>
      <c r="Y3" s="16">
        <f>'P&amp;L'!Y31</f>
        <v>4032754.7036022008</v>
      </c>
      <c r="Z3" s="16">
        <f>'P&amp;L'!Z31</f>
        <v>4204257.6804892775</v>
      </c>
      <c r="AA3" s="16">
        <f>'P&amp;L'!AA31</f>
        <v>4383791.0512866471</v>
      </c>
      <c r="AB3" s="16">
        <f>'P&amp;L'!AB31</f>
        <v>4552391.1149316579</v>
      </c>
      <c r="AC3" s="16">
        <f>'P&amp;L'!AC31</f>
        <v>4909170.2460172595</v>
      </c>
      <c r="AD3" s="16">
        <f>'P&amp;L'!AD31</f>
        <v>5210703.0875464119</v>
      </c>
      <c r="AE3" s="16">
        <f>'P&amp;L'!AE31</f>
        <v>5182984.2180723613</v>
      </c>
      <c r="AF3" s="16">
        <f>'P&amp;L'!AF31</f>
        <v>5387382.7801576834</v>
      </c>
      <c r="AG3" s="16">
        <f>'P&amp;L'!AG31</f>
        <v>5763978.845001203</v>
      </c>
      <c r="AH3" s="16">
        <f>'P&amp;L'!AH31</f>
        <v>5700553.1633212734</v>
      </c>
      <c r="AI3" s="16">
        <f>'P&amp;L'!AI31</f>
        <v>6055579.8452736707</v>
      </c>
      <c r="AJ3" s="16">
        <f>'P&amp;L'!AJ31</f>
        <v>6264492.9474548139</v>
      </c>
      <c r="AK3" s="16">
        <f>'P&amp;L'!AK31</f>
        <v>6179295.6366873048</v>
      </c>
      <c r="AL3" s="16">
        <f>'P&amp;L'!AL31</f>
        <v>6455578.6602150574</v>
      </c>
    </row>
    <row r="4" spans="2:38" ht="15" customHeight="1" x14ac:dyDescent="0.2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2:38" ht="15" customHeight="1" thickBot="1" x14ac:dyDescent="0.25">
      <c r="B5" s="44" t="s">
        <v>200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16">
        <v>0</v>
      </c>
      <c r="AE5" s="16">
        <v>0</v>
      </c>
      <c r="AF5" s="16">
        <v>0</v>
      </c>
      <c r="AG5" s="16">
        <v>0</v>
      </c>
      <c r="AH5" s="16">
        <v>0</v>
      </c>
      <c r="AI5" s="16">
        <v>0</v>
      </c>
      <c r="AJ5" s="16">
        <v>0</v>
      </c>
      <c r="AK5" s="16">
        <v>0</v>
      </c>
      <c r="AL5" s="16">
        <v>0</v>
      </c>
    </row>
    <row r="6" spans="2:38" ht="15" customHeight="1" thickBot="1" x14ac:dyDescent="0.25">
      <c r="B6" s="44" t="s">
        <v>201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16">
        <v>0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</row>
    <row r="7" spans="2:38" ht="15" customHeight="1" x14ac:dyDescent="0.2">
      <c r="C7" s="2"/>
      <c r="D7" s="4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2:38" ht="15" customHeight="1" x14ac:dyDescent="0.2">
      <c r="B8" s="1" t="s">
        <v>55</v>
      </c>
    </row>
    <row r="9" spans="2:38" ht="15" customHeight="1" x14ac:dyDescent="0.2">
      <c r="B9" s="8" t="s">
        <v>56</v>
      </c>
      <c r="C9" s="4">
        <f>C$3*Vars!$F3</f>
        <v>581913.36</v>
      </c>
      <c r="D9" s="4">
        <f>D$3*Vars!$F3</f>
        <v>600802.23262499995</v>
      </c>
      <c r="E9" s="4">
        <f>E$3*Vars!$F3</f>
        <v>617025.05843489582</v>
      </c>
      <c r="F9" s="4">
        <f>F$3*Vars!$F3</f>
        <v>607718.64631438523</v>
      </c>
      <c r="G9" s="4">
        <f>G$3*Vars!$F3</f>
        <v>609906.72031344404</v>
      </c>
      <c r="H9" s="4">
        <f>H$3*Vars!$F3</f>
        <v>604089.70918644138</v>
      </c>
      <c r="I9" s="4">
        <f>I$3*Vars!$F3</f>
        <v>594576.21710358548</v>
      </c>
      <c r="J9" s="4">
        <f>J$3*Vars!$F3</f>
        <v>611148.66280031437</v>
      </c>
      <c r="K9" s="4">
        <f>K$3*Vars!$F3</f>
        <v>588340.50561775023</v>
      </c>
      <c r="L9" s="4">
        <f>L$3*Vars!$F3</f>
        <v>596521.61584045389</v>
      </c>
      <c r="M9" s="4">
        <f>M$3*Vars!$F3</f>
        <v>592506.57245647744</v>
      </c>
      <c r="N9" s="4">
        <f>N$3*Vars!$F3</f>
        <v>588701.58021469845</v>
      </c>
      <c r="O9" s="4">
        <f>O$3*Vars!$F3</f>
        <v>597170.91962006048</v>
      </c>
      <c r="P9" s="4">
        <f>P$3*Vars!$F3</f>
        <v>631431.44919775613</v>
      </c>
      <c r="Q9" s="4">
        <f>Q$3*Vars!$F3</f>
        <v>672736.02695112955</v>
      </c>
      <c r="R9" s="4">
        <f>R$3*Vars!$F3</f>
        <v>706439.31109346962</v>
      </c>
      <c r="S9" s="4">
        <f>S$3*Vars!$F3</f>
        <v>726949.12606972095</v>
      </c>
      <c r="T9" s="4">
        <f>T$3*Vars!$F3</f>
        <v>729833.97858566674</v>
      </c>
      <c r="U9" s="4">
        <f>U$3*Vars!$F3</f>
        <v>773338.59504620824</v>
      </c>
      <c r="V9" s="4">
        <f>V$3*Vars!$F3</f>
        <v>793012.9988519185</v>
      </c>
      <c r="W9" s="4">
        <f>W$3*Vars!$F3</f>
        <v>828337.30244230921</v>
      </c>
      <c r="X9" s="4">
        <f>X$3*Vars!$F3</f>
        <v>859948.7510324507</v>
      </c>
      <c r="Y9" s="4">
        <f>Y$3*Vars!$F3</f>
        <v>846878.48775646219</v>
      </c>
      <c r="Z9" s="4">
        <f>Z$3*Vars!$F3</f>
        <v>882894.11290274828</v>
      </c>
      <c r="AA9" s="4">
        <f>AA$3*Vars!$F3</f>
        <v>920596.12077019585</v>
      </c>
      <c r="AB9" s="4">
        <f>AB$3*Vars!$F3</f>
        <v>956002.13413564814</v>
      </c>
      <c r="AC9" s="4">
        <f>AC$3*Vars!$F3</f>
        <v>1030925.7516636244</v>
      </c>
      <c r="AD9" s="4">
        <f>AD$3*Vars!$F3</f>
        <v>1094247.6483847464</v>
      </c>
      <c r="AE9" s="4">
        <f>AE$3*Vars!$F3</f>
        <v>1088426.6857951959</v>
      </c>
      <c r="AF9" s="4">
        <f>AF$3*Vars!$F3</f>
        <v>1131350.3838331136</v>
      </c>
      <c r="AG9" s="4">
        <f>AG$3*Vars!$F3</f>
        <v>1210435.5574502526</v>
      </c>
      <c r="AH9" s="4">
        <f>AH$3*Vars!$F3</f>
        <v>1197116.1642974673</v>
      </c>
      <c r="AI9" s="4">
        <f>AI$3*Vars!$F3</f>
        <v>1271671.7675074709</v>
      </c>
      <c r="AJ9" s="4">
        <f>AJ$3*Vars!$F3</f>
        <v>1315543.5189655109</v>
      </c>
      <c r="AK9" s="4">
        <f>AK$3*Vars!$F3</f>
        <v>1297652.083704334</v>
      </c>
      <c r="AL9" s="4">
        <f>AL$3*Vars!$F3</f>
        <v>1355671.518645162</v>
      </c>
    </row>
    <row r="10" spans="2:38" ht="15" customHeight="1" x14ac:dyDescent="0.2">
      <c r="B10" s="8" t="s">
        <v>57</v>
      </c>
      <c r="C10" s="4">
        <f>C$3*Vars!$F4</f>
        <v>221681.28</v>
      </c>
      <c r="D10" s="4">
        <f>D$3*Vars!$F4</f>
        <v>228877.04099999997</v>
      </c>
      <c r="E10" s="4">
        <f>E$3*Vars!$F4</f>
        <v>235057.16511805556</v>
      </c>
      <c r="F10" s="4">
        <f>F$3*Vars!$F4</f>
        <v>231511.86526262295</v>
      </c>
      <c r="G10" s="4">
        <f>G$3*Vars!$F4</f>
        <v>232345.41726226441</v>
      </c>
      <c r="H10" s="4">
        <f>H$3*Vars!$F4</f>
        <v>230129.41302340626</v>
      </c>
      <c r="I10" s="4">
        <f>I$3*Vars!$F4</f>
        <v>226505.22556327068</v>
      </c>
      <c r="J10" s="4">
        <f>J$3*Vars!$F4</f>
        <v>232818.53820964359</v>
      </c>
      <c r="K10" s="4">
        <f>K$3*Vars!$F4</f>
        <v>224129.71642580963</v>
      </c>
      <c r="L10" s="4">
        <f>L$3*Vars!$F4</f>
        <v>227246.32984398247</v>
      </c>
      <c r="M10" s="4">
        <f>M$3*Vars!$F4</f>
        <v>225716.78950722952</v>
      </c>
      <c r="N10" s="4">
        <f>N$3*Vars!$F4</f>
        <v>224267.26865321849</v>
      </c>
      <c r="O10" s="4">
        <f>O$3*Vars!$F4</f>
        <v>227493.68366478497</v>
      </c>
      <c r="P10" s="4">
        <f>P$3*Vars!$F4</f>
        <v>240545.31398009759</v>
      </c>
      <c r="Q10" s="4">
        <f>Q$3*Vars!$F4</f>
        <v>256280.39121947793</v>
      </c>
      <c r="R10" s="4">
        <f>R$3*Vars!$F4</f>
        <v>269119.73755941703</v>
      </c>
      <c r="S10" s="4">
        <f>S$3*Vars!$F4</f>
        <v>276933.00040751277</v>
      </c>
      <c r="T10" s="4">
        <f>T$3*Vars!$F4</f>
        <v>278031.99184215878</v>
      </c>
      <c r="U10" s="4">
        <f>U$3*Vars!$F4</f>
        <v>294605.17906522221</v>
      </c>
      <c r="V10" s="4">
        <f>V$3*Vars!$F4</f>
        <v>302100.19003882608</v>
      </c>
      <c r="W10" s="4">
        <f>W$3*Vars!$F4</f>
        <v>315557.06759707019</v>
      </c>
      <c r="X10" s="4">
        <f>X$3*Vars!$F4</f>
        <v>327599.52420283842</v>
      </c>
      <c r="Y10" s="4">
        <f>Y$3*Vars!$F4</f>
        <v>322620.37628817605</v>
      </c>
      <c r="Z10" s="4">
        <f>Z$3*Vars!$F4</f>
        <v>336340.61443914223</v>
      </c>
      <c r="AA10" s="4">
        <f>AA$3*Vars!$F4</f>
        <v>350703.28410293179</v>
      </c>
      <c r="AB10" s="4">
        <f>AB$3*Vars!$F4</f>
        <v>364191.28919453261</v>
      </c>
      <c r="AC10" s="4">
        <f>AC$3*Vars!$F4</f>
        <v>392733.61968138075</v>
      </c>
      <c r="AD10" s="4">
        <f>AD$3*Vars!$F4</f>
        <v>416856.24700371298</v>
      </c>
      <c r="AE10" s="4">
        <f>AE$3*Vars!$F4</f>
        <v>414638.73744578892</v>
      </c>
      <c r="AF10" s="4">
        <f>AF$3*Vars!$F4</f>
        <v>430990.6224126147</v>
      </c>
      <c r="AG10" s="4">
        <f>AG$3*Vars!$F4</f>
        <v>461118.30760009628</v>
      </c>
      <c r="AH10" s="4">
        <f>AH$3*Vars!$F4</f>
        <v>456044.25306570187</v>
      </c>
      <c r="AI10" s="4">
        <f>AI$3*Vars!$F4</f>
        <v>484446.38762189366</v>
      </c>
      <c r="AJ10" s="4">
        <f>AJ$3*Vars!$F4</f>
        <v>501159.43579638511</v>
      </c>
      <c r="AK10" s="4">
        <f>AK$3*Vars!$F4</f>
        <v>494343.65093498438</v>
      </c>
      <c r="AL10" s="4">
        <f>AL$3*Vars!$F4</f>
        <v>516446.29281720461</v>
      </c>
    </row>
    <row r="11" spans="2:38" ht="15" customHeight="1" x14ac:dyDescent="0.2">
      <c r="B11" s="8" t="s">
        <v>58</v>
      </c>
      <c r="C11" s="4">
        <f>C$3*Vars!$F5</f>
        <v>22168.128000000001</v>
      </c>
      <c r="D11" s="4">
        <f>D$3*Vars!$F5</f>
        <v>22887.704099999999</v>
      </c>
      <c r="E11" s="4">
        <f>E$3*Vars!$F5</f>
        <v>23505.716511805556</v>
      </c>
      <c r="F11" s="4">
        <f>F$3*Vars!$F5</f>
        <v>23151.186526262296</v>
      </c>
      <c r="G11" s="4">
        <f>G$3*Vars!$F5</f>
        <v>23234.541726226442</v>
      </c>
      <c r="H11" s="4">
        <f>H$3*Vars!$F5</f>
        <v>23012.941302340627</v>
      </c>
      <c r="I11" s="4">
        <f>I$3*Vars!$F5</f>
        <v>22650.522556327069</v>
      </c>
      <c r="J11" s="4">
        <f>J$3*Vars!$F5</f>
        <v>23281.853820964359</v>
      </c>
      <c r="K11" s="4">
        <f>K$3*Vars!$F5</f>
        <v>22412.971642580964</v>
      </c>
      <c r="L11" s="4">
        <f>L$3*Vars!$F5</f>
        <v>22724.632984398246</v>
      </c>
      <c r="M11" s="4">
        <f>M$3*Vars!$F5</f>
        <v>22571.678950722951</v>
      </c>
      <c r="N11" s="4">
        <f>N$3*Vars!$F5</f>
        <v>22426.726865321849</v>
      </c>
      <c r="O11" s="4">
        <f>O$3*Vars!$F5</f>
        <v>22749.368366478495</v>
      </c>
      <c r="P11" s="4">
        <f>P$3*Vars!$F5</f>
        <v>24054.53139800976</v>
      </c>
      <c r="Q11" s="4">
        <f>Q$3*Vars!$F5</f>
        <v>25628.039121947793</v>
      </c>
      <c r="R11" s="4">
        <f>R$3*Vars!$F5</f>
        <v>26911.973755941701</v>
      </c>
      <c r="S11" s="4">
        <f>S$3*Vars!$F5</f>
        <v>27693.300040751274</v>
      </c>
      <c r="T11" s="4">
        <f>T$3*Vars!$F5</f>
        <v>27803.199184215879</v>
      </c>
      <c r="U11" s="4">
        <f>U$3*Vars!$F5</f>
        <v>29460.517906522222</v>
      </c>
      <c r="V11" s="4">
        <f>V$3*Vars!$F5</f>
        <v>30210.019003882611</v>
      </c>
      <c r="W11" s="4">
        <f>W$3*Vars!$F5</f>
        <v>31555.70675970702</v>
      </c>
      <c r="X11" s="4">
        <f>X$3*Vars!$F5</f>
        <v>32759.95242028384</v>
      </c>
      <c r="Y11" s="4">
        <f>Y$3*Vars!$F5</f>
        <v>32262.037628817608</v>
      </c>
      <c r="Z11" s="4">
        <f>Z$3*Vars!$F5</f>
        <v>33634.061443914223</v>
      </c>
      <c r="AA11" s="4">
        <f>AA$3*Vars!$F5</f>
        <v>35070.328410293179</v>
      </c>
      <c r="AB11" s="4">
        <f>AB$3*Vars!$F5</f>
        <v>36419.128919453266</v>
      </c>
      <c r="AC11" s="4">
        <f>AC$3*Vars!$F5</f>
        <v>39273.361968138081</v>
      </c>
      <c r="AD11" s="4">
        <f>AD$3*Vars!$F5</f>
        <v>41685.6247003713</v>
      </c>
      <c r="AE11" s="4">
        <f>AE$3*Vars!$F5</f>
        <v>41463.873744578894</v>
      </c>
      <c r="AF11" s="4">
        <f>AF$3*Vars!$F5</f>
        <v>43099.062241261468</v>
      </c>
      <c r="AG11" s="4">
        <f>AG$3*Vars!$F5</f>
        <v>46111.830760009623</v>
      </c>
      <c r="AH11" s="4">
        <f>AH$3*Vars!$F5</f>
        <v>45604.425306570185</v>
      </c>
      <c r="AI11" s="4">
        <f>AI$3*Vars!$F5</f>
        <v>48444.638762189366</v>
      </c>
      <c r="AJ11" s="4">
        <f>AJ$3*Vars!$F5</f>
        <v>50115.943579638515</v>
      </c>
      <c r="AK11" s="4">
        <f>AK$3*Vars!$F5</f>
        <v>49434.36509349844</v>
      </c>
      <c r="AL11" s="4">
        <f>AL$3*Vars!$F5</f>
        <v>51644.629281720459</v>
      </c>
    </row>
    <row r="12" spans="2:38" ht="15" customHeight="1" x14ac:dyDescent="0.2">
      <c r="B12" s="8" t="s">
        <v>59</v>
      </c>
      <c r="C12" s="4">
        <f>C$3*Vars!$F6</f>
        <v>41565.24</v>
      </c>
      <c r="D12" s="4">
        <f>D$3*Vars!$F6</f>
        <v>42914.445187499994</v>
      </c>
      <c r="E12" s="4">
        <f>E$3*Vars!$F6</f>
        <v>44073.21845963542</v>
      </c>
      <c r="F12" s="4">
        <f>F$3*Vars!$F6</f>
        <v>43408.474736741802</v>
      </c>
      <c r="G12" s="4">
        <f>G$3*Vars!$F6</f>
        <v>43564.765736674577</v>
      </c>
      <c r="H12" s="4">
        <f>H$3*Vars!$F6</f>
        <v>43149.264941888672</v>
      </c>
      <c r="I12" s="4">
        <f>I$3*Vars!$F6</f>
        <v>42469.729793113249</v>
      </c>
      <c r="J12" s="4">
        <f>J$3*Vars!$F6</f>
        <v>43653.475914308168</v>
      </c>
      <c r="K12" s="4">
        <f>K$3*Vars!$F6</f>
        <v>42024.321829839304</v>
      </c>
      <c r="L12" s="4">
        <f>L$3*Vars!$F6</f>
        <v>42608.686845746706</v>
      </c>
      <c r="M12" s="4">
        <f>M$3*Vars!$F6</f>
        <v>42321.898032605532</v>
      </c>
      <c r="N12" s="4">
        <f>N$3*Vars!$F6</f>
        <v>42050.112872478465</v>
      </c>
      <c r="O12" s="4">
        <f>O$3*Vars!$F6</f>
        <v>42655.06568714718</v>
      </c>
      <c r="P12" s="4">
        <f>P$3*Vars!$F6</f>
        <v>45102.246371268295</v>
      </c>
      <c r="Q12" s="4">
        <f>Q$3*Vars!$F6</f>
        <v>48052.573353652107</v>
      </c>
      <c r="R12" s="4">
        <f>R$3*Vars!$F6</f>
        <v>50459.950792390686</v>
      </c>
      <c r="S12" s="4">
        <f>S$3*Vars!$F6</f>
        <v>51924.937576408636</v>
      </c>
      <c r="T12" s="4">
        <f>T$3*Vars!$F6</f>
        <v>52130.998470404767</v>
      </c>
      <c r="U12" s="4">
        <f>U$3*Vars!$F6</f>
        <v>55238.471074729161</v>
      </c>
      <c r="V12" s="4">
        <f>V$3*Vars!$F6</f>
        <v>56643.785632279891</v>
      </c>
      <c r="W12" s="4">
        <f>W$3*Vars!$F6</f>
        <v>59166.950174450656</v>
      </c>
      <c r="X12" s="4">
        <f>X$3*Vars!$F6</f>
        <v>61424.910788032197</v>
      </c>
      <c r="Y12" s="4">
        <f>Y$3*Vars!$F6</f>
        <v>60491.320554033009</v>
      </c>
      <c r="Z12" s="4">
        <f>Z$3*Vars!$F6</f>
        <v>63063.865207339157</v>
      </c>
      <c r="AA12" s="4">
        <f>AA$3*Vars!$F6</f>
        <v>65756.865769299708</v>
      </c>
      <c r="AB12" s="4">
        <f>AB$3*Vars!$F6</f>
        <v>68285.866723974861</v>
      </c>
      <c r="AC12" s="4">
        <f>AC$3*Vars!$F6</f>
        <v>73637.553690258894</v>
      </c>
      <c r="AD12" s="4">
        <f>AD$3*Vars!$F6</f>
        <v>78160.546313196173</v>
      </c>
      <c r="AE12" s="4">
        <f>AE$3*Vars!$F6</f>
        <v>77744.763271085423</v>
      </c>
      <c r="AF12" s="4">
        <f>AF$3*Vars!$F6</f>
        <v>80810.741702365252</v>
      </c>
      <c r="AG12" s="4">
        <f>AG$3*Vars!$F6</f>
        <v>86459.682675018048</v>
      </c>
      <c r="AH12" s="4">
        <f>AH$3*Vars!$F6</f>
        <v>85508.297449819103</v>
      </c>
      <c r="AI12" s="4">
        <f>AI$3*Vars!$F6</f>
        <v>90833.697679105055</v>
      </c>
      <c r="AJ12" s="4">
        <f>AJ$3*Vars!$F6</f>
        <v>93967.394211822204</v>
      </c>
      <c r="AK12" s="4">
        <f>AK$3*Vars!$F6</f>
        <v>92689.434550309568</v>
      </c>
      <c r="AL12" s="4">
        <f>AL$3*Vars!$F6</f>
        <v>96833.679903225857</v>
      </c>
    </row>
    <row r="13" spans="2:38" ht="15" customHeight="1" x14ac:dyDescent="0.2">
      <c r="B13" s="5" t="s">
        <v>60</v>
      </c>
      <c r="C13" s="17">
        <f>SUM(C9:C12)</f>
        <v>867328.00800000003</v>
      </c>
      <c r="D13" s="17">
        <f t="shared" ref="D13:AL13" si="1">SUM(D9:D12)</f>
        <v>895481.42291249987</v>
      </c>
      <c r="E13" s="17">
        <f t="shared" si="1"/>
        <v>919661.15852439229</v>
      </c>
      <c r="F13" s="17">
        <f t="shared" si="1"/>
        <v>905790.17284001224</v>
      </c>
      <c r="G13" s="17">
        <f t="shared" si="1"/>
        <v>909051.44503860944</v>
      </c>
      <c r="H13" s="17">
        <f t="shared" si="1"/>
        <v>900381.32845407689</v>
      </c>
      <c r="I13" s="17">
        <f t="shared" si="1"/>
        <v>886201.69501629635</v>
      </c>
      <c r="J13" s="17">
        <f t="shared" si="1"/>
        <v>910902.5307452305</v>
      </c>
      <c r="K13" s="17">
        <f t="shared" si="1"/>
        <v>876907.51551598008</v>
      </c>
      <c r="L13" s="17">
        <f t="shared" si="1"/>
        <v>889101.26551458135</v>
      </c>
      <c r="M13" s="17">
        <f t="shared" si="1"/>
        <v>883116.93894703547</v>
      </c>
      <c r="N13" s="17">
        <f t="shared" si="1"/>
        <v>877445.68860571727</v>
      </c>
      <c r="O13" s="17">
        <f t="shared" si="1"/>
        <v>890069.03733847116</v>
      </c>
      <c r="P13" s="17">
        <f t="shared" si="1"/>
        <v>941133.54094713181</v>
      </c>
      <c r="Q13" s="17">
        <f t="shared" si="1"/>
        <v>1002697.0306462074</v>
      </c>
      <c r="R13" s="17">
        <f t="shared" si="1"/>
        <v>1052930.973201219</v>
      </c>
      <c r="S13" s="17">
        <f t="shared" si="1"/>
        <v>1083500.3640943936</v>
      </c>
      <c r="T13" s="17">
        <f t="shared" si="1"/>
        <v>1087800.1680824463</v>
      </c>
      <c r="U13" s="17">
        <f t="shared" si="1"/>
        <v>1152642.7630926818</v>
      </c>
      <c r="V13" s="17">
        <f t="shared" si="1"/>
        <v>1181966.9935269069</v>
      </c>
      <c r="W13" s="17">
        <f t="shared" si="1"/>
        <v>1234617.0269735372</v>
      </c>
      <c r="X13" s="17">
        <f t="shared" si="1"/>
        <v>1281733.1384436053</v>
      </c>
      <c r="Y13" s="17">
        <f t="shared" si="1"/>
        <v>1262252.2222274889</v>
      </c>
      <c r="Z13" s="17">
        <f t="shared" si="1"/>
        <v>1315932.6539931439</v>
      </c>
      <c r="AA13" s="17">
        <f t="shared" si="1"/>
        <v>1372126.5990527205</v>
      </c>
      <c r="AB13" s="17">
        <f t="shared" si="1"/>
        <v>1424898.4189736091</v>
      </c>
      <c r="AC13" s="17">
        <f t="shared" si="1"/>
        <v>1536570.2870034021</v>
      </c>
      <c r="AD13" s="17">
        <f t="shared" si="1"/>
        <v>1630950.0664020269</v>
      </c>
      <c r="AE13" s="17">
        <f t="shared" si="1"/>
        <v>1622274.060256649</v>
      </c>
      <c r="AF13" s="17">
        <f t="shared" si="1"/>
        <v>1686250.8101893549</v>
      </c>
      <c r="AG13" s="17">
        <f t="shared" si="1"/>
        <v>1804125.3784853765</v>
      </c>
      <c r="AH13" s="17">
        <f t="shared" si="1"/>
        <v>1784273.1401195584</v>
      </c>
      <c r="AI13" s="17">
        <f t="shared" si="1"/>
        <v>1895396.491570659</v>
      </c>
      <c r="AJ13" s="17">
        <f t="shared" si="1"/>
        <v>1960786.2925533568</v>
      </c>
      <c r="AK13" s="17">
        <f t="shared" si="1"/>
        <v>1934119.5342831265</v>
      </c>
      <c r="AL13" s="17">
        <f t="shared" si="1"/>
        <v>2020596.1206473126</v>
      </c>
    </row>
    <row r="14" spans="2:38" ht="15" customHeight="1" x14ac:dyDescent="0.2">
      <c r="B14" s="11"/>
    </row>
    <row r="15" spans="2:38" ht="15" customHeight="1" x14ac:dyDescent="0.2">
      <c r="B15" s="1" t="s">
        <v>61</v>
      </c>
    </row>
    <row r="16" spans="2:38" ht="15" customHeight="1" x14ac:dyDescent="0.2">
      <c r="B16" s="43" t="s">
        <v>62</v>
      </c>
      <c r="C16" s="47">
        <v>300000</v>
      </c>
      <c r="D16" s="47">
        <v>300000</v>
      </c>
      <c r="E16" s="47">
        <v>300000</v>
      </c>
      <c r="F16" s="47">
        <v>300000</v>
      </c>
      <c r="G16" s="47">
        <v>300000</v>
      </c>
      <c r="H16" s="47">
        <v>300000</v>
      </c>
      <c r="I16" s="47">
        <v>300000</v>
      </c>
      <c r="J16" s="47">
        <v>300000</v>
      </c>
      <c r="K16" s="47">
        <v>300000</v>
      </c>
      <c r="L16" s="47">
        <v>300000</v>
      </c>
      <c r="M16" s="47">
        <v>300000</v>
      </c>
      <c r="N16" s="47">
        <v>300000</v>
      </c>
      <c r="O16" s="47">
        <v>300000</v>
      </c>
      <c r="P16" s="47">
        <v>300000</v>
      </c>
      <c r="Q16" s="47">
        <v>300000</v>
      </c>
      <c r="R16" s="47">
        <v>300000</v>
      </c>
      <c r="S16" s="47">
        <v>300000</v>
      </c>
      <c r="T16" s="47">
        <v>300000</v>
      </c>
      <c r="U16" s="47">
        <v>300000</v>
      </c>
      <c r="V16" s="47">
        <v>300000</v>
      </c>
      <c r="W16" s="47">
        <v>300000</v>
      </c>
      <c r="X16" s="47">
        <v>300000</v>
      </c>
      <c r="Y16" s="47">
        <v>300000</v>
      </c>
      <c r="Z16" s="47">
        <v>300000</v>
      </c>
      <c r="AA16" s="47">
        <v>300000</v>
      </c>
      <c r="AB16" s="47">
        <v>300000</v>
      </c>
      <c r="AC16" s="47">
        <v>300000</v>
      </c>
      <c r="AD16" s="47">
        <v>300000</v>
      </c>
      <c r="AE16" s="47">
        <v>300000</v>
      </c>
      <c r="AF16" s="47">
        <v>300000</v>
      </c>
      <c r="AG16" s="47">
        <v>300000</v>
      </c>
      <c r="AH16" s="47">
        <v>300000</v>
      </c>
      <c r="AI16" s="47">
        <v>300000</v>
      </c>
      <c r="AJ16" s="47">
        <v>300000</v>
      </c>
      <c r="AK16" s="47">
        <v>300000</v>
      </c>
      <c r="AL16" s="47">
        <v>300000</v>
      </c>
    </row>
    <row r="17" spans="2:38" ht="15" customHeight="1" x14ac:dyDescent="0.2">
      <c r="B17" s="43" t="s">
        <v>198</v>
      </c>
      <c r="C17" s="47">
        <v>25000</v>
      </c>
      <c r="D17" s="47">
        <v>25000</v>
      </c>
      <c r="E17" s="47">
        <v>25000</v>
      </c>
      <c r="F17" s="47">
        <v>25000</v>
      </c>
      <c r="G17" s="47">
        <v>25000</v>
      </c>
      <c r="H17" s="47">
        <v>25000</v>
      </c>
      <c r="I17" s="47">
        <v>25000</v>
      </c>
      <c r="J17" s="47">
        <v>25000</v>
      </c>
      <c r="K17" s="47">
        <v>25000</v>
      </c>
      <c r="L17" s="47">
        <v>25000</v>
      </c>
      <c r="M17" s="47">
        <v>25000</v>
      </c>
      <c r="N17" s="47">
        <v>25000</v>
      </c>
      <c r="O17" s="47">
        <v>35000</v>
      </c>
      <c r="P17" s="47">
        <v>35000</v>
      </c>
      <c r="Q17" s="47">
        <v>35000</v>
      </c>
      <c r="R17" s="47">
        <v>35000</v>
      </c>
      <c r="S17" s="47">
        <v>35000</v>
      </c>
      <c r="T17" s="47">
        <v>35000</v>
      </c>
      <c r="U17" s="47">
        <v>35000</v>
      </c>
      <c r="V17" s="47">
        <v>35000</v>
      </c>
      <c r="W17" s="47">
        <v>35000</v>
      </c>
      <c r="X17" s="47">
        <v>35000</v>
      </c>
      <c r="Y17" s="47">
        <v>35000</v>
      </c>
      <c r="Z17" s="47">
        <v>35000</v>
      </c>
      <c r="AA17" s="47">
        <v>40000</v>
      </c>
      <c r="AB17" s="47">
        <v>40000</v>
      </c>
      <c r="AC17" s="47">
        <v>40000</v>
      </c>
      <c r="AD17" s="47">
        <v>40000</v>
      </c>
      <c r="AE17" s="47">
        <v>40000</v>
      </c>
      <c r="AF17" s="47">
        <v>40000</v>
      </c>
      <c r="AG17" s="47">
        <v>40000</v>
      </c>
      <c r="AH17" s="47">
        <v>40000</v>
      </c>
      <c r="AI17" s="47">
        <v>40000</v>
      </c>
      <c r="AJ17" s="47">
        <v>40000</v>
      </c>
      <c r="AK17" s="47">
        <v>40000</v>
      </c>
      <c r="AL17" s="47">
        <v>40000</v>
      </c>
    </row>
    <row r="18" spans="2:38" ht="15" customHeight="1" x14ac:dyDescent="0.2">
      <c r="B18" s="8" t="s">
        <v>63</v>
      </c>
      <c r="C18" s="4">
        <f>C$3*Vars!$F12</f>
        <v>41565.24</v>
      </c>
      <c r="D18" s="4">
        <f>D$3*Vars!$F12</f>
        <v>42914.445187499994</v>
      </c>
      <c r="E18" s="4">
        <f>E$3*Vars!$F12</f>
        <v>44073.21845963542</v>
      </c>
      <c r="F18" s="4">
        <f>F$3*Vars!$F12</f>
        <v>43408.474736741802</v>
      </c>
      <c r="G18" s="4">
        <f>G$3*Vars!$F12</f>
        <v>43564.765736674577</v>
      </c>
      <c r="H18" s="4">
        <f>H$3*Vars!$F12</f>
        <v>43149.264941888672</v>
      </c>
      <c r="I18" s="4">
        <f>I$3*Vars!$F12</f>
        <v>42469.729793113249</v>
      </c>
      <c r="J18" s="4">
        <f>J$3*Vars!$F12</f>
        <v>43653.475914308168</v>
      </c>
      <c r="K18" s="4">
        <f>K$3*Vars!$F12</f>
        <v>42024.321829839304</v>
      </c>
      <c r="L18" s="4">
        <f>L$3*Vars!$F12</f>
        <v>42608.686845746706</v>
      </c>
      <c r="M18" s="4">
        <f>M$3*Vars!$F12</f>
        <v>42321.898032605532</v>
      </c>
      <c r="N18" s="4">
        <f>N$3*Vars!$F12</f>
        <v>42050.112872478465</v>
      </c>
      <c r="O18" s="4">
        <f>O$3*Vars!$F12</f>
        <v>42655.06568714718</v>
      </c>
      <c r="P18" s="4">
        <f>P$3*Vars!$F12</f>
        <v>45102.246371268295</v>
      </c>
      <c r="Q18" s="4">
        <f>Q$3*Vars!$F12</f>
        <v>48052.573353652107</v>
      </c>
      <c r="R18" s="4">
        <f>R$3*Vars!$F12</f>
        <v>50459.950792390686</v>
      </c>
      <c r="S18" s="4">
        <f>S$3*Vars!$F12</f>
        <v>51924.937576408636</v>
      </c>
      <c r="T18" s="4">
        <f>T$3*Vars!$F12</f>
        <v>52130.998470404767</v>
      </c>
      <c r="U18" s="4">
        <f>U$3*Vars!$F12</f>
        <v>55238.471074729161</v>
      </c>
      <c r="V18" s="4">
        <f>V$3*Vars!$F12</f>
        <v>56643.785632279891</v>
      </c>
      <c r="W18" s="4">
        <f>W$3*Vars!$F12</f>
        <v>59166.950174450656</v>
      </c>
      <c r="X18" s="4">
        <f>X$3*Vars!$F12</f>
        <v>61424.910788032197</v>
      </c>
      <c r="Y18" s="4">
        <f>Y$3*Vars!$F12</f>
        <v>60491.320554033009</v>
      </c>
      <c r="Z18" s="4">
        <f>Z$3*Vars!$F12</f>
        <v>63063.865207339157</v>
      </c>
      <c r="AA18" s="4">
        <f>AA$3*Vars!$F12</f>
        <v>65756.865769299708</v>
      </c>
      <c r="AB18" s="4">
        <f>AB$3*Vars!$F12</f>
        <v>68285.866723974861</v>
      </c>
      <c r="AC18" s="4">
        <f>AC$3*Vars!$F12</f>
        <v>73637.553690258894</v>
      </c>
      <c r="AD18" s="4">
        <f>AD$3*Vars!$F12</f>
        <v>78160.546313196173</v>
      </c>
      <c r="AE18" s="4">
        <f>AE$3*Vars!$F12</f>
        <v>77744.763271085423</v>
      </c>
      <c r="AF18" s="4">
        <f>AF$3*Vars!$F12</f>
        <v>80810.741702365252</v>
      </c>
      <c r="AG18" s="4">
        <f>AG$3*Vars!$F12</f>
        <v>86459.682675018048</v>
      </c>
      <c r="AH18" s="4">
        <f>AH$3*Vars!$F12</f>
        <v>85508.297449819103</v>
      </c>
      <c r="AI18" s="4">
        <f>AI$3*Vars!$F12</f>
        <v>90833.697679105055</v>
      </c>
      <c r="AJ18" s="4">
        <f>AJ$3*Vars!$F12</f>
        <v>93967.394211822204</v>
      </c>
      <c r="AK18" s="4">
        <f>AK$3*Vars!$F12</f>
        <v>92689.434550309568</v>
      </c>
      <c r="AL18" s="4">
        <f>AL$3*Vars!$F12</f>
        <v>96833.679903225857</v>
      </c>
    </row>
    <row r="19" spans="2:38" ht="15" customHeight="1" x14ac:dyDescent="0.2">
      <c r="B19" s="8" t="s">
        <v>64</v>
      </c>
      <c r="C19" s="4">
        <f>C$3*Vars!$F13</f>
        <v>13855.08</v>
      </c>
      <c r="D19" s="4">
        <f>D$3*Vars!$F13</f>
        <v>14304.815062499998</v>
      </c>
      <c r="E19" s="4">
        <f>E$3*Vars!$F13</f>
        <v>14691.072819878473</v>
      </c>
      <c r="F19" s="4">
        <f>F$3*Vars!$F13</f>
        <v>14469.491578913934</v>
      </c>
      <c r="G19" s="4">
        <f>G$3*Vars!$F13</f>
        <v>14521.588578891526</v>
      </c>
      <c r="H19" s="4">
        <f>H$3*Vars!$F13</f>
        <v>14383.088313962891</v>
      </c>
      <c r="I19" s="4">
        <f>I$3*Vars!$F13</f>
        <v>14156.576597704418</v>
      </c>
      <c r="J19" s="4">
        <f>J$3*Vars!$F13</f>
        <v>14551.158638102725</v>
      </c>
      <c r="K19" s="4">
        <f>K$3*Vars!$F13</f>
        <v>14008.107276613102</v>
      </c>
      <c r="L19" s="4">
        <f>L$3*Vars!$F13</f>
        <v>14202.895615248905</v>
      </c>
      <c r="M19" s="4">
        <f>M$3*Vars!$F13</f>
        <v>14107.299344201845</v>
      </c>
      <c r="N19" s="4">
        <f>N$3*Vars!$F13</f>
        <v>14016.704290826156</v>
      </c>
      <c r="O19" s="4">
        <f>O$3*Vars!$F13</f>
        <v>14218.355229049061</v>
      </c>
      <c r="P19" s="4">
        <f>P$3*Vars!$F13</f>
        <v>15034.082123756099</v>
      </c>
      <c r="Q19" s="4">
        <f>Q$3*Vars!$F13</f>
        <v>16017.52445121737</v>
      </c>
      <c r="R19" s="4">
        <f>R$3*Vars!$F13</f>
        <v>16819.983597463564</v>
      </c>
      <c r="S19" s="4">
        <f>S$3*Vars!$F13</f>
        <v>17308.312525469548</v>
      </c>
      <c r="T19" s="4">
        <f>T$3*Vars!$F13</f>
        <v>17376.999490134924</v>
      </c>
      <c r="U19" s="4">
        <f>U$3*Vars!$F13</f>
        <v>18412.823691576388</v>
      </c>
      <c r="V19" s="4">
        <f>V$3*Vars!$F13</f>
        <v>18881.26187742663</v>
      </c>
      <c r="W19" s="4">
        <f>W$3*Vars!$F13</f>
        <v>19722.316724816887</v>
      </c>
      <c r="X19" s="4">
        <f>X$3*Vars!$F13</f>
        <v>20474.970262677401</v>
      </c>
      <c r="Y19" s="4">
        <f>Y$3*Vars!$F13</f>
        <v>20163.773518011003</v>
      </c>
      <c r="Z19" s="4">
        <f>Z$3*Vars!$F13</f>
        <v>21021.288402446389</v>
      </c>
      <c r="AA19" s="4">
        <f>AA$3*Vars!$F13</f>
        <v>21918.955256433237</v>
      </c>
      <c r="AB19" s="4">
        <f>AB$3*Vars!$F13</f>
        <v>22761.955574658288</v>
      </c>
      <c r="AC19" s="4">
        <f>AC$3*Vars!$F13</f>
        <v>24545.851230086297</v>
      </c>
      <c r="AD19" s="4">
        <f>AD$3*Vars!$F13</f>
        <v>26053.515437732061</v>
      </c>
      <c r="AE19" s="4">
        <f>AE$3*Vars!$F13</f>
        <v>25914.921090361808</v>
      </c>
      <c r="AF19" s="4">
        <f>AF$3*Vars!$F13</f>
        <v>26936.913900788419</v>
      </c>
      <c r="AG19" s="4">
        <f>AG$3*Vars!$F13</f>
        <v>28819.894225006017</v>
      </c>
      <c r="AH19" s="4">
        <f>AH$3*Vars!$F13</f>
        <v>28502.765816606367</v>
      </c>
      <c r="AI19" s="4">
        <f>AI$3*Vars!$F13</f>
        <v>30277.899226368354</v>
      </c>
      <c r="AJ19" s="4">
        <f>AJ$3*Vars!$F13</f>
        <v>31322.464737274069</v>
      </c>
      <c r="AK19" s="4">
        <f>AK$3*Vars!$F13</f>
        <v>30896.478183436524</v>
      </c>
      <c r="AL19" s="4">
        <f>AL$3*Vars!$F13</f>
        <v>32277.893301075288</v>
      </c>
    </row>
    <row r="20" spans="2:38" ht="15" customHeight="1" x14ac:dyDescent="0.2">
      <c r="B20" s="8" t="s">
        <v>65</v>
      </c>
      <c r="C20" s="4">
        <f>C$3*Vars!$F14</f>
        <v>6927.54</v>
      </c>
      <c r="D20" s="4">
        <f>D$3*Vars!$F14</f>
        <v>7152.407531249999</v>
      </c>
      <c r="E20" s="4">
        <f>E$3*Vars!$F14</f>
        <v>7345.5364099392364</v>
      </c>
      <c r="F20" s="4">
        <f>F$3*Vars!$F14</f>
        <v>7234.745789456967</v>
      </c>
      <c r="G20" s="4">
        <f>G$3*Vars!$F14</f>
        <v>7260.7942894457628</v>
      </c>
      <c r="H20" s="4">
        <f>H$3*Vars!$F14</f>
        <v>7191.5441569814457</v>
      </c>
      <c r="I20" s="4">
        <f>I$3*Vars!$F14</f>
        <v>7078.2882988522088</v>
      </c>
      <c r="J20" s="4">
        <f>J$3*Vars!$F14</f>
        <v>7275.5793190513623</v>
      </c>
      <c r="K20" s="4">
        <f>K$3*Vars!$F14</f>
        <v>7004.053638306551</v>
      </c>
      <c r="L20" s="4">
        <f>L$3*Vars!$F14</f>
        <v>7101.4478076244523</v>
      </c>
      <c r="M20" s="4">
        <f>M$3*Vars!$F14</f>
        <v>7053.6496721009225</v>
      </c>
      <c r="N20" s="4">
        <f>N$3*Vars!$F14</f>
        <v>7008.3521454130778</v>
      </c>
      <c r="O20" s="4">
        <f>O$3*Vars!$F14</f>
        <v>7109.1776145245303</v>
      </c>
      <c r="P20" s="4">
        <f>P$3*Vars!$F14</f>
        <v>7517.0410618780497</v>
      </c>
      <c r="Q20" s="4">
        <f>Q$3*Vars!$F14</f>
        <v>8008.7622256086852</v>
      </c>
      <c r="R20" s="4">
        <f>R$3*Vars!$F14</f>
        <v>8409.9917987317822</v>
      </c>
      <c r="S20" s="4">
        <f>S$3*Vars!$F14</f>
        <v>8654.1562627347739</v>
      </c>
      <c r="T20" s="4">
        <f>T$3*Vars!$F14</f>
        <v>8688.4997450674618</v>
      </c>
      <c r="U20" s="4">
        <f>U$3*Vars!$F14</f>
        <v>9206.4118457881941</v>
      </c>
      <c r="V20" s="4">
        <f>V$3*Vars!$F14</f>
        <v>9440.6309387133151</v>
      </c>
      <c r="W20" s="4">
        <f>W$3*Vars!$F14</f>
        <v>9861.1583624084433</v>
      </c>
      <c r="X20" s="4">
        <f>X$3*Vars!$F14</f>
        <v>10237.485131338701</v>
      </c>
      <c r="Y20" s="4">
        <f>Y$3*Vars!$F14</f>
        <v>10081.886759005502</v>
      </c>
      <c r="Z20" s="4">
        <f>Z$3*Vars!$F14</f>
        <v>10510.644201223195</v>
      </c>
      <c r="AA20" s="4">
        <f>AA$3*Vars!$F14</f>
        <v>10959.477628216619</v>
      </c>
      <c r="AB20" s="4">
        <f>AB$3*Vars!$F14</f>
        <v>11380.977787329144</v>
      </c>
      <c r="AC20" s="4">
        <f>AC$3*Vars!$F14</f>
        <v>12272.925615043148</v>
      </c>
      <c r="AD20" s="4">
        <f>AD$3*Vars!$F14</f>
        <v>13026.757718866031</v>
      </c>
      <c r="AE20" s="4">
        <f>AE$3*Vars!$F14</f>
        <v>12957.460545180904</v>
      </c>
      <c r="AF20" s="4">
        <f>AF$3*Vars!$F14</f>
        <v>13468.456950394209</v>
      </c>
      <c r="AG20" s="4">
        <f>AG$3*Vars!$F14</f>
        <v>14409.947112503009</v>
      </c>
      <c r="AH20" s="4">
        <f>AH$3*Vars!$F14</f>
        <v>14251.382908303183</v>
      </c>
      <c r="AI20" s="4">
        <f>AI$3*Vars!$F14</f>
        <v>15138.949613184177</v>
      </c>
      <c r="AJ20" s="4">
        <f>AJ$3*Vars!$F14</f>
        <v>15661.232368637035</v>
      </c>
      <c r="AK20" s="4">
        <f>AK$3*Vars!$F14</f>
        <v>15448.239091718262</v>
      </c>
      <c r="AL20" s="4">
        <f>AL$3*Vars!$F14</f>
        <v>16138.946650537644</v>
      </c>
    </row>
    <row r="21" spans="2:38" ht="15" customHeight="1" x14ac:dyDescent="0.2">
      <c r="B21" s="8" t="s">
        <v>66</v>
      </c>
      <c r="C21" s="4">
        <f>C$3*Vars!$F15</f>
        <v>9698.5560000000005</v>
      </c>
      <c r="D21" s="4">
        <f>D$3*Vars!$F15</f>
        <v>10013.370543749999</v>
      </c>
      <c r="E21" s="4">
        <f>E$3*Vars!$F15</f>
        <v>10283.750973914932</v>
      </c>
      <c r="F21" s="4">
        <f>F$3*Vars!$F15</f>
        <v>10128.644105239755</v>
      </c>
      <c r="G21" s="4">
        <f>G$3*Vars!$F15</f>
        <v>10165.112005224068</v>
      </c>
      <c r="H21" s="4">
        <f>H$3*Vars!$F15</f>
        <v>10068.161819774024</v>
      </c>
      <c r="I21" s="4">
        <f>I$3*Vars!$F15</f>
        <v>9909.6036183930919</v>
      </c>
      <c r="J21" s="4">
        <f>J$3*Vars!$F15</f>
        <v>10185.811046671906</v>
      </c>
      <c r="K21" s="4">
        <f>K$3*Vars!$F15</f>
        <v>9805.6750936291719</v>
      </c>
      <c r="L21" s="4">
        <f>L$3*Vars!$F15</f>
        <v>9942.0269306742321</v>
      </c>
      <c r="M21" s="4">
        <f>M$3*Vars!$F15</f>
        <v>9875.1095409412919</v>
      </c>
      <c r="N21" s="4">
        <f>N$3*Vars!$F15</f>
        <v>9811.6930035783098</v>
      </c>
      <c r="O21" s="4">
        <f>O$3*Vars!$F15</f>
        <v>9952.8486603343426</v>
      </c>
      <c r="P21" s="4">
        <f>P$3*Vars!$F15</f>
        <v>10523.857486629269</v>
      </c>
      <c r="Q21" s="4">
        <f>Q$3*Vars!$F15</f>
        <v>11212.267115852159</v>
      </c>
      <c r="R21" s="4">
        <f>R$3*Vars!$F15</f>
        <v>11773.988518224494</v>
      </c>
      <c r="S21" s="4">
        <f>S$3*Vars!$F15</f>
        <v>12115.818767828683</v>
      </c>
      <c r="T21" s="4">
        <f>T$3*Vars!$F15</f>
        <v>12163.899643094446</v>
      </c>
      <c r="U21" s="4">
        <f>U$3*Vars!$F15</f>
        <v>12888.976584103473</v>
      </c>
      <c r="V21" s="4">
        <f>V$3*Vars!$F15</f>
        <v>13216.883314198642</v>
      </c>
      <c r="W21" s="4">
        <f>W$3*Vars!$F15</f>
        <v>13805.621707371822</v>
      </c>
      <c r="X21" s="4">
        <f>X$3*Vars!$F15</f>
        <v>14332.47918387418</v>
      </c>
      <c r="Y21" s="4">
        <f>Y$3*Vars!$F15</f>
        <v>14114.641462607704</v>
      </c>
      <c r="Z21" s="4">
        <f>Z$3*Vars!$F15</f>
        <v>14714.901881712471</v>
      </c>
      <c r="AA21" s="4">
        <f>AA$3*Vars!$F15</f>
        <v>15343.268679503266</v>
      </c>
      <c r="AB21" s="4">
        <f>AB$3*Vars!$F15</f>
        <v>15933.368902260803</v>
      </c>
      <c r="AC21" s="4">
        <f>AC$3*Vars!$F15</f>
        <v>17182.09586106041</v>
      </c>
      <c r="AD21" s="4">
        <f>AD$3*Vars!$F15</f>
        <v>18237.46080641244</v>
      </c>
      <c r="AE21" s="4">
        <f>AE$3*Vars!$F15</f>
        <v>18140.444763253265</v>
      </c>
      <c r="AF21" s="4">
        <f>AF$3*Vars!$F15</f>
        <v>18855.839730551892</v>
      </c>
      <c r="AG21" s="4">
        <f>AG$3*Vars!$F15</f>
        <v>20173.925957504212</v>
      </c>
      <c r="AH21" s="4">
        <f>AH$3*Vars!$F15</f>
        <v>19951.936071624456</v>
      </c>
      <c r="AI21" s="4">
        <f>AI$3*Vars!$F15</f>
        <v>21194.529458457848</v>
      </c>
      <c r="AJ21" s="4">
        <f>AJ$3*Vars!$F15</f>
        <v>21925.725316091848</v>
      </c>
      <c r="AK21" s="4">
        <f>AK$3*Vars!$F15</f>
        <v>21627.534728405568</v>
      </c>
      <c r="AL21" s="4">
        <f>AL$3*Vars!$F15</f>
        <v>22594.525310752702</v>
      </c>
    </row>
    <row r="22" spans="2:38" ht="15" customHeight="1" x14ac:dyDescent="0.2">
      <c r="B22" s="8" t="s">
        <v>67</v>
      </c>
      <c r="C22" s="4">
        <f>C$3*Vars!$F16</f>
        <v>138550.80000000002</v>
      </c>
      <c r="D22" s="4">
        <f>D$3*Vars!$F16</f>
        <v>143048.15062499998</v>
      </c>
      <c r="E22" s="4">
        <f>E$3*Vars!$F16</f>
        <v>146910.72819878472</v>
      </c>
      <c r="F22" s="4">
        <f>F$3*Vars!$F16</f>
        <v>144694.91578913934</v>
      </c>
      <c r="G22" s="4">
        <f>G$3*Vars!$F16</f>
        <v>145215.88578891527</v>
      </c>
      <c r="H22" s="4">
        <f>H$3*Vars!$F16</f>
        <v>143830.88313962892</v>
      </c>
      <c r="I22" s="4">
        <f>I$3*Vars!$F16</f>
        <v>141565.76597704418</v>
      </c>
      <c r="J22" s="4">
        <f>J$3*Vars!$F16</f>
        <v>145511.58638102724</v>
      </c>
      <c r="K22" s="4">
        <f>K$3*Vars!$F16</f>
        <v>140081.07276613102</v>
      </c>
      <c r="L22" s="4">
        <f>L$3*Vars!$F16</f>
        <v>142028.95615248903</v>
      </c>
      <c r="M22" s="4">
        <f>M$3*Vars!$F16</f>
        <v>141072.99344201846</v>
      </c>
      <c r="N22" s="4">
        <f>N$3*Vars!$F16</f>
        <v>140167.04290826156</v>
      </c>
      <c r="O22" s="4">
        <f>O$3*Vars!$F16</f>
        <v>142183.5522904906</v>
      </c>
      <c r="P22" s="4">
        <f>P$3*Vars!$F16</f>
        <v>150340.821237561</v>
      </c>
      <c r="Q22" s="4">
        <f>Q$3*Vars!$F16</f>
        <v>160175.2445121737</v>
      </c>
      <c r="R22" s="4">
        <f>R$3*Vars!$F16</f>
        <v>168199.83597463564</v>
      </c>
      <c r="S22" s="4">
        <f>S$3*Vars!$F16</f>
        <v>173083.12525469548</v>
      </c>
      <c r="T22" s="4">
        <f>T$3*Vars!$F16</f>
        <v>173769.99490134924</v>
      </c>
      <c r="U22" s="4">
        <f>U$3*Vars!$F16</f>
        <v>184128.2369157639</v>
      </c>
      <c r="V22" s="4">
        <f>V$3*Vars!$F16</f>
        <v>188812.61877426633</v>
      </c>
      <c r="W22" s="4">
        <f>W$3*Vars!$F16</f>
        <v>197223.16724816887</v>
      </c>
      <c r="X22" s="4">
        <f>X$3*Vars!$F16</f>
        <v>204749.702626774</v>
      </c>
      <c r="Y22" s="4">
        <f>Y$3*Vars!$F16</f>
        <v>201637.73518011006</v>
      </c>
      <c r="Z22" s="4">
        <f>Z$3*Vars!$F16</f>
        <v>210212.88402446388</v>
      </c>
      <c r="AA22" s="4">
        <f>AA$3*Vars!$F16</f>
        <v>219189.55256433238</v>
      </c>
      <c r="AB22" s="4">
        <f>AB$3*Vars!$F16</f>
        <v>227619.55574658292</v>
      </c>
      <c r="AC22" s="4">
        <f>AC$3*Vars!$F16</f>
        <v>245458.51230086299</v>
      </c>
      <c r="AD22" s="4">
        <f>AD$3*Vars!$F16</f>
        <v>260535.15437732061</v>
      </c>
      <c r="AE22" s="4">
        <f>AE$3*Vars!$F16</f>
        <v>259149.21090361808</v>
      </c>
      <c r="AF22" s="4">
        <f>AF$3*Vars!$F16</f>
        <v>269369.13900788419</v>
      </c>
      <c r="AG22" s="4">
        <f>AG$3*Vars!$F16</f>
        <v>288198.94225006015</v>
      </c>
      <c r="AH22" s="4">
        <f>AH$3*Vars!$F16</f>
        <v>285027.65816606366</v>
      </c>
      <c r="AI22" s="4">
        <f>AI$3*Vars!$F16</f>
        <v>302778.99226368353</v>
      </c>
      <c r="AJ22" s="4">
        <f>AJ$3*Vars!$F16</f>
        <v>313224.64737274073</v>
      </c>
      <c r="AK22" s="4">
        <f>AK$3*Vars!$F16</f>
        <v>308964.78183436528</v>
      </c>
      <c r="AL22" s="4">
        <f>AL$3*Vars!$F16</f>
        <v>322778.93301075289</v>
      </c>
    </row>
    <row r="23" spans="2:38" ht="15" customHeight="1" x14ac:dyDescent="0.2">
      <c r="B23" s="8" t="s">
        <v>69</v>
      </c>
      <c r="C23" s="4">
        <f>C$3*Vars!$F17</f>
        <v>20782.62</v>
      </c>
      <c r="D23" s="4">
        <f>D$3*Vars!$F17</f>
        <v>21457.222593749997</v>
      </c>
      <c r="E23" s="4">
        <f>E$3*Vars!$F17</f>
        <v>22036.60922981771</v>
      </c>
      <c r="F23" s="4">
        <f>F$3*Vars!$F17</f>
        <v>21704.237368370901</v>
      </c>
      <c r="G23" s="4">
        <f>G$3*Vars!$F17</f>
        <v>21782.382868337289</v>
      </c>
      <c r="H23" s="4">
        <f>H$3*Vars!$F17</f>
        <v>21574.632470944336</v>
      </c>
      <c r="I23" s="4">
        <f>I$3*Vars!$F17</f>
        <v>21234.864896556624</v>
      </c>
      <c r="J23" s="4">
        <f>J$3*Vars!$F17</f>
        <v>21826.737957154084</v>
      </c>
      <c r="K23" s="4">
        <f>K$3*Vars!$F17</f>
        <v>21012.160914919652</v>
      </c>
      <c r="L23" s="4">
        <f>L$3*Vars!$F17</f>
        <v>21304.343422873353</v>
      </c>
      <c r="M23" s="4">
        <f>M$3*Vars!$F17</f>
        <v>21160.949016302766</v>
      </c>
      <c r="N23" s="4">
        <f>N$3*Vars!$F17</f>
        <v>21025.056436239232</v>
      </c>
      <c r="O23" s="4">
        <f>O$3*Vars!$F17</f>
        <v>21327.53284357359</v>
      </c>
      <c r="P23" s="4">
        <f>P$3*Vars!$F17</f>
        <v>22551.123185634147</v>
      </c>
      <c r="Q23" s="4">
        <f>Q$3*Vars!$F17</f>
        <v>24026.286676826054</v>
      </c>
      <c r="R23" s="4">
        <f>R$3*Vars!$F17</f>
        <v>25229.975396195343</v>
      </c>
      <c r="S23" s="4">
        <f>S$3*Vars!$F17</f>
        <v>25962.468788204318</v>
      </c>
      <c r="T23" s="4">
        <f>T$3*Vars!$F17</f>
        <v>26065.499235202384</v>
      </c>
      <c r="U23" s="4">
        <f>U$3*Vars!$F17</f>
        <v>27619.235537364581</v>
      </c>
      <c r="V23" s="4">
        <f>V$3*Vars!$F17</f>
        <v>28321.892816139945</v>
      </c>
      <c r="W23" s="4">
        <f>W$3*Vars!$F17</f>
        <v>29583.475087225328</v>
      </c>
      <c r="X23" s="4">
        <f>X$3*Vars!$F17</f>
        <v>30712.455394016099</v>
      </c>
      <c r="Y23" s="4">
        <f>Y$3*Vars!$F17</f>
        <v>30245.660277016505</v>
      </c>
      <c r="Z23" s="4">
        <f>Z$3*Vars!$F17</f>
        <v>31531.932603669578</v>
      </c>
      <c r="AA23" s="4">
        <f>AA$3*Vars!$F17</f>
        <v>32878.432884649854</v>
      </c>
      <c r="AB23" s="4">
        <f>AB$3*Vars!$F17</f>
        <v>34142.933361987431</v>
      </c>
      <c r="AC23" s="4">
        <f>AC$3*Vars!$F17</f>
        <v>36818.776845129447</v>
      </c>
      <c r="AD23" s="4">
        <f>AD$3*Vars!$F17</f>
        <v>39080.273156598087</v>
      </c>
      <c r="AE23" s="4">
        <f>AE$3*Vars!$F17</f>
        <v>38872.381635542712</v>
      </c>
      <c r="AF23" s="4">
        <f>AF$3*Vars!$F17</f>
        <v>40405.370851182626</v>
      </c>
      <c r="AG23" s="4">
        <f>AG$3*Vars!$F17</f>
        <v>43229.841337509024</v>
      </c>
      <c r="AH23" s="4">
        <f>AH$3*Vars!$F17</f>
        <v>42754.148724909552</v>
      </c>
      <c r="AI23" s="4">
        <f>AI$3*Vars!$F17</f>
        <v>45416.848839552527</v>
      </c>
      <c r="AJ23" s="4">
        <f>AJ$3*Vars!$F17</f>
        <v>46983.697105911102</v>
      </c>
      <c r="AK23" s="4">
        <f>AK$3*Vars!$F17</f>
        <v>46344.717275154784</v>
      </c>
      <c r="AL23" s="4">
        <f>AL$3*Vars!$F17</f>
        <v>48416.839951612928</v>
      </c>
    </row>
    <row r="24" spans="2:38" ht="15" customHeight="1" x14ac:dyDescent="0.2">
      <c r="B24" s="8" t="s">
        <v>70</v>
      </c>
      <c r="C24" s="4">
        <f>C$3*Vars!$F18</f>
        <v>21475.374</v>
      </c>
      <c r="D24" s="4">
        <f>D$3*Vars!$F18</f>
        <v>22172.463346874996</v>
      </c>
      <c r="E24" s="4">
        <f>E$3*Vars!$F18</f>
        <v>22771.162870811633</v>
      </c>
      <c r="F24" s="4">
        <f>F$3*Vars!$F18</f>
        <v>22427.711947316599</v>
      </c>
      <c r="G24" s="4">
        <f>G$3*Vars!$F18</f>
        <v>22508.462297281865</v>
      </c>
      <c r="H24" s="4">
        <f>H$3*Vars!$F18</f>
        <v>22293.786886642483</v>
      </c>
      <c r="I24" s="4">
        <f>I$3*Vars!$F18</f>
        <v>21942.693726441845</v>
      </c>
      <c r="J24" s="4">
        <f>J$3*Vars!$F18</f>
        <v>22554.295889059224</v>
      </c>
      <c r="K24" s="4">
        <f>K$3*Vars!$F18</f>
        <v>21712.56627875031</v>
      </c>
      <c r="L24" s="4">
        <f>L$3*Vars!$F18</f>
        <v>22014.488203635799</v>
      </c>
      <c r="M24" s="4">
        <f>M$3*Vars!$F18</f>
        <v>21866.31398351286</v>
      </c>
      <c r="N24" s="4">
        <f>N$3*Vars!$F18</f>
        <v>21725.891650780541</v>
      </c>
      <c r="O24" s="4">
        <f>O$3*Vars!$F18</f>
        <v>22038.450605026042</v>
      </c>
      <c r="P24" s="4">
        <f>P$3*Vars!$F18</f>
        <v>23302.827291821952</v>
      </c>
      <c r="Q24" s="4">
        <f>Q$3*Vars!$F18</f>
        <v>24827.162899386924</v>
      </c>
      <c r="R24" s="4">
        <f>R$3*Vars!$F18</f>
        <v>26070.974576068522</v>
      </c>
      <c r="S24" s="4">
        <f>S$3*Vars!$F18</f>
        <v>26827.884414477798</v>
      </c>
      <c r="T24" s="4">
        <f>T$3*Vars!$F18</f>
        <v>26934.349209709129</v>
      </c>
      <c r="U24" s="4">
        <f>U$3*Vars!$F18</f>
        <v>28539.876721943401</v>
      </c>
      <c r="V24" s="4">
        <f>V$3*Vars!$F18</f>
        <v>29265.955910011278</v>
      </c>
      <c r="W24" s="4">
        <f>W$3*Vars!$F18</f>
        <v>30569.590923466174</v>
      </c>
      <c r="X24" s="4">
        <f>X$3*Vars!$F18</f>
        <v>31736.203907149968</v>
      </c>
      <c r="Y24" s="4">
        <f>Y$3*Vars!$F18</f>
        <v>31253.848952917055</v>
      </c>
      <c r="Z24" s="4">
        <f>Z$3*Vars!$F18</f>
        <v>32582.997023791901</v>
      </c>
      <c r="AA24" s="4">
        <f>AA$3*Vars!$F18</f>
        <v>33974.380647471517</v>
      </c>
      <c r="AB24" s="4">
        <f>AB$3*Vars!$F18</f>
        <v>35281.031140720348</v>
      </c>
      <c r="AC24" s="4">
        <f>AC$3*Vars!$F18</f>
        <v>38046.06940663376</v>
      </c>
      <c r="AD24" s="4">
        <f>AD$3*Vars!$F18</f>
        <v>40382.948928484693</v>
      </c>
      <c r="AE24" s="4">
        <f>AE$3*Vars!$F18</f>
        <v>40168.127690060799</v>
      </c>
      <c r="AF24" s="4">
        <f>AF$3*Vars!$F18</f>
        <v>41752.216546222044</v>
      </c>
      <c r="AG24" s="4">
        <f>AG$3*Vars!$F18</f>
        <v>44670.836048759324</v>
      </c>
      <c r="AH24" s="4">
        <f>AH$3*Vars!$F18</f>
        <v>44179.287015739872</v>
      </c>
      <c r="AI24" s="4">
        <f>AI$3*Vars!$F18</f>
        <v>46930.743800870951</v>
      </c>
      <c r="AJ24" s="4">
        <f>AJ$3*Vars!$F18</f>
        <v>48549.820342774809</v>
      </c>
      <c r="AK24" s="4">
        <f>AK$3*Vars!$F18</f>
        <v>47889.541184326612</v>
      </c>
      <c r="AL24" s="4">
        <f>AL$3*Vars!$F18</f>
        <v>50030.734616666698</v>
      </c>
    </row>
    <row r="25" spans="2:38" ht="15" customHeight="1" x14ac:dyDescent="0.2">
      <c r="B25" s="5" t="s">
        <v>71</v>
      </c>
      <c r="C25" s="17">
        <f>SUM(C16:C24)</f>
        <v>577855.21</v>
      </c>
      <c r="D25" s="17">
        <f t="shared" ref="D25:AL25" si="2">SUM(D16:D24)</f>
        <v>586062.87489062501</v>
      </c>
      <c r="E25" s="17">
        <f t="shared" si="2"/>
        <v>593112.07896278217</v>
      </c>
      <c r="F25" s="17">
        <f t="shared" si="2"/>
        <v>589068.22131517937</v>
      </c>
      <c r="G25" s="17">
        <f t="shared" si="2"/>
        <v>590018.99156477035</v>
      </c>
      <c r="H25" s="17">
        <f t="shared" si="2"/>
        <v>587491.3617298227</v>
      </c>
      <c r="I25" s="17">
        <f t="shared" si="2"/>
        <v>583357.52290810551</v>
      </c>
      <c r="J25" s="17">
        <f t="shared" si="2"/>
        <v>590558.64514537458</v>
      </c>
      <c r="K25" s="17">
        <f t="shared" si="2"/>
        <v>580647.95779818913</v>
      </c>
      <c r="L25" s="17">
        <f t="shared" si="2"/>
        <v>584202.84497829236</v>
      </c>
      <c r="M25" s="17">
        <f t="shared" si="2"/>
        <v>582458.21303168358</v>
      </c>
      <c r="N25" s="17">
        <f t="shared" si="2"/>
        <v>580804.85330757732</v>
      </c>
      <c r="O25" s="17">
        <f t="shared" si="2"/>
        <v>594484.98293014546</v>
      </c>
      <c r="P25" s="17">
        <f t="shared" si="2"/>
        <v>609371.99875854875</v>
      </c>
      <c r="Q25" s="17">
        <f t="shared" si="2"/>
        <v>627319.82123471703</v>
      </c>
      <c r="R25" s="17">
        <f t="shared" si="2"/>
        <v>641964.70065371005</v>
      </c>
      <c r="S25" s="17">
        <f t="shared" si="2"/>
        <v>650876.70358981937</v>
      </c>
      <c r="T25" s="17">
        <f t="shared" si="2"/>
        <v>652130.24069496221</v>
      </c>
      <c r="U25" s="17">
        <f t="shared" si="2"/>
        <v>671034.03237126907</v>
      </c>
      <c r="V25" s="17">
        <f t="shared" si="2"/>
        <v>679583.02926303609</v>
      </c>
      <c r="W25" s="17">
        <f t="shared" si="2"/>
        <v>694932.28022790817</v>
      </c>
      <c r="X25" s="17">
        <f t="shared" si="2"/>
        <v>708668.20729386259</v>
      </c>
      <c r="Y25" s="17">
        <f t="shared" si="2"/>
        <v>702988.86670370074</v>
      </c>
      <c r="Z25" s="17">
        <f t="shared" si="2"/>
        <v>718638.51334464655</v>
      </c>
      <c r="AA25" s="17">
        <f t="shared" si="2"/>
        <v>740020.93342990649</v>
      </c>
      <c r="AB25" s="17">
        <f t="shared" si="2"/>
        <v>755405.68923751381</v>
      </c>
      <c r="AC25" s="17">
        <f t="shared" si="2"/>
        <v>787961.78494907496</v>
      </c>
      <c r="AD25" s="17">
        <f t="shared" si="2"/>
        <v>815476.65673861012</v>
      </c>
      <c r="AE25" s="17">
        <f t="shared" si="2"/>
        <v>812947.3098991029</v>
      </c>
      <c r="AF25" s="17">
        <f t="shared" si="2"/>
        <v>831598.67868938856</v>
      </c>
      <c r="AG25" s="17">
        <f t="shared" si="2"/>
        <v>865963.06960635958</v>
      </c>
      <c r="AH25" s="17">
        <f t="shared" si="2"/>
        <v>860175.47615306603</v>
      </c>
      <c r="AI25" s="17">
        <f t="shared" si="2"/>
        <v>892571.66088122246</v>
      </c>
      <c r="AJ25" s="17">
        <f t="shared" si="2"/>
        <v>911634.98145525181</v>
      </c>
      <c r="AK25" s="17">
        <f t="shared" si="2"/>
        <v>903860.72684771661</v>
      </c>
      <c r="AL25" s="17">
        <f t="shared" si="2"/>
        <v>929071.55274462409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2EDB4-4F18-49D1-8B7A-16BCCF147798}">
  <dimension ref="B1:AL26"/>
  <sheetViews>
    <sheetView showGridLines="0" workbookViewId="0">
      <selection activeCell="B25" sqref="B25"/>
    </sheetView>
  </sheetViews>
  <sheetFormatPr defaultRowHeight="15" customHeight="1" x14ac:dyDescent="0.2"/>
  <cols>
    <col min="1" max="1" width="3.28515625" style="1" customWidth="1"/>
    <col min="2" max="2" width="23.7109375" style="1" customWidth="1"/>
    <col min="3" max="38" width="11.28515625" style="1" customWidth="1"/>
    <col min="39" max="16384" width="9.140625" style="1"/>
  </cols>
  <sheetData>
    <row r="1" spans="2:38" ht="15" customHeight="1" x14ac:dyDescent="0.2">
      <c r="C1" s="2">
        <v>44927</v>
      </c>
      <c r="D1" s="2">
        <f>EOMONTH(C1,0)+1</f>
        <v>44958</v>
      </c>
      <c r="E1" s="2">
        <f t="shared" ref="E1:AL1" si="0">EOMONTH(D1,0)+1</f>
        <v>44986</v>
      </c>
      <c r="F1" s="2">
        <f t="shared" si="0"/>
        <v>45017</v>
      </c>
      <c r="G1" s="2">
        <f t="shared" si="0"/>
        <v>45047</v>
      </c>
      <c r="H1" s="2">
        <f t="shared" si="0"/>
        <v>45078</v>
      </c>
      <c r="I1" s="2">
        <f t="shared" si="0"/>
        <v>45108</v>
      </c>
      <c r="J1" s="2">
        <f t="shared" si="0"/>
        <v>45139</v>
      </c>
      <c r="K1" s="2">
        <f t="shared" si="0"/>
        <v>45170</v>
      </c>
      <c r="L1" s="2">
        <f t="shared" si="0"/>
        <v>45200</v>
      </c>
      <c r="M1" s="2">
        <f t="shared" si="0"/>
        <v>45231</v>
      </c>
      <c r="N1" s="2">
        <f t="shared" si="0"/>
        <v>45261</v>
      </c>
      <c r="O1" s="2">
        <f t="shared" si="0"/>
        <v>45292</v>
      </c>
      <c r="P1" s="2">
        <f t="shared" si="0"/>
        <v>45323</v>
      </c>
      <c r="Q1" s="2">
        <f t="shared" si="0"/>
        <v>45352</v>
      </c>
      <c r="R1" s="2">
        <f t="shared" si="0"/>
        <v>45383</v>
      </c>
      <c r="S1" s="2">
        <f t="shared" si="0"/>
        <v>45413</v>
      </c>
      <c r="T1" s="2">
        <f t="shared" si="0"/>
        <v>45444</v>
      </c>
      <c r="U1" s="2">
        <f t="shared" si="0"/>
        <v>45474</v>
      </c>
      <c r="V1" s="2">
        <f t="shared" si="0"/>
        <v>45505</v>
      </c>
      <c r="W1" s="2">
        <f t="shared" si="0"/>
        <v>45536</v>
      </c>
      <c r="X1" s="2">
        <f t="shared" si="0"/>
        <v>45566</v>
      </c>
      <c r="Y1" s="2">
        <f t="shared" si="0"/>
        <v>45597</v>
      </c>
      <c r="Z1" s="2">
        <f t="shared" si="0"/>
        <v>45627</v>
      </c>
      <c r="AA1" s="2">
        <f t="shared" si="0"/>
        <v>45658</v>
      </c>
      <c r="AB1" s="2">
        <f t="shared" si="0"/>
        <v>45689</v>
      </c>
      <c r="AC1" s="2">
        <f t="shared" si="0"/>
        <v>45717</v>
      </c>
      <c r="AD1" s="2">
        <f t="shared" si="0"/>
        <v>45748</v>
      </c>
      <c r="AE1" s="2">
        <f t="shared" si="0"/>
        <v>45778</v>
      </c>
      <c r="AF1" s="2">
        <f t="shared" si="0"/>
        <v>45809</v>
      </c>
      <c r="AG1" s="2">
        <f t="shared" si="0"/>
        <v>45839</v>
      </c>
      <c r="AH1" s="2">
        <f t="shared" si="0"/>
        <v>45870</v>
      </c>
      <c r="AI1" s="2">
        <f t="shared" si="0"/>
        <v>45901</v>
      </c>
      <c r="AJ1" s="2">
        <f t="shared" si="0"/>
        <v>45931</v>
      </c>
      <c r="AK1" s="2">
        <f t="shared" si="0"/>
        <v>45962</v>
      </c>
      <c r="AL1" s="2">
        <f t="shared" si="0"/>
        <v>45992</v>
      </c>
    </row>
    <row r="2" spans="2:38" ht="1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2:38" ht="15" customHeight="1" x14ac:dyDescent="0.2">
      <c r="B3" s="40" t="s">
        <v>35</v>
      </c>
      <c r="C3" s="41">
        <f>'P&amp;L'!C31</f>
        <v>2771016</v>
      </c>
      <c r="D3" s="41">
        <f>'P&amp;L'!D31</f>
        <v>2860963.0124999997</v>
      </c>
      <c r="E3" s="41">
        <f>'P&amp;L'!E31</f>
        <v>2938214.5639756946</v>
      </c>
      <c r="F3" s="41">
        <f>'P&amp;L'!F31</f>
        <v>2893898.3157827868</v>
      </c>
      <c r="G3" s="41">
        <f>'P&amp;L'!G31</f>
        <v>2904317.7157783052</v>
      </c>
      <c r="H3" s="41">
        <f>'P&amp;L'!H31</f>
        <v>2876617.6627925783</v>
      </c>
      <c r="I3" s="41">
        <f>'P&amp;L'!I31</f>
        <v>2831315.3195408834</v>
      </c>
      <c r="J3" s="41">
        <f>'P&amp;L'!J31</f>
        <v>2910231.7276205448</v>
      </c>
      <c r="K3" s="41">
        <f>'P&amp;L'!K31</f>
        <v>2801621.4553226205</v>
      </c>
      <c r="L3" s="41">
        <f>'P&amp;L'!L31</f>
        <v>2840579.1230497807</v>
      </c>
      <c r="M3" s="41">
        <f>'P&amp;L'!M31</f>
        <v>2821459.8688403689</v>
      </c>
      <c r="N3" s="41">
        <f>'P&amp;L'!N31</f>
        <v>2803340.8581652311</v>
      </c>
      <c r="O3" s="41">
        <f>'P&amp;L'!O31</f>
        <v>2843671.0458098119</v>
      </c>
      <c r="P3" s="41">
        <f>'P&amp;L'!P31</f>
        <v>3006816.4247512198</v>
      </c>
      <c r="Q3" s="41">
        <f>'P&amp;L'!Q31</f>
        <v>3203504.8902434739</v>
      </c>
      <c r="R3" s="41">
        <f>'P&amp;L'!R31</f>
        <v>3363996.7194927125</v>
      </c>
      <c r="S3" s="41">
        <f>'P&amp;L'!S31</f>
        <v>3461662.5050939093</v>
      </c>
      <c r="T3" s="41">
        <f>'P&amp;L'!T31</f>
        <v>3475399.8980269847</v>
      </c>
      <c r="U3" s="41">
        <f>'P&amp;L'!U31</f>
        <v>3682564.7383152777</v>
      </c>
      <c r="V3" s="41">
        <f>'P&amp;L'!V31</f>
        <v>3776252.3754853262</v>
      </c>
      <c r="W3" s="41">
        <f>'P&amp;L'!W31</f>
        <v>3944463.3449633773</v>
      </c>
      <c r="X3" s="41">
        <f>'P&amp;L'!X31</f>
        <v>4094994.0525354799</v>
      </c>
      <c r="Y3" s="41">
        <f>'P&amp;L'!Y31</f>
        <v>4032754.7036022008</v>
      </c>
      <c r="Z3" s="41">
        <f>'P&amp;L'!Z31</f>
        <v>4204257.6804892775</v>
      </c>
      <c r="AA3" s="41">
        <f>'P&amp;L'!AA31</f>
        <v>4383791.0512866471</v>
      </c>
      <c r="AB3" s="41">
        <f>'P&amp;L'!AB31</f>
        <v>4552391.1149316579</v>
      </c>
      <c r="AC3" s="41">
        <f>'P&amp;L'!AC31</f>
        <v>4909170.2460172595</v>
      </c>
      <c r="AD3" s="41">
        <f>'P&amp;L'!AD31</f>
        <v>5210703.0875464119</v>
      </c>
      <c r="AE3" s="41">
        <f>'P&amp;L'!AE31</f>
        <v>5182984.2180723613</v>
      </c>
      <c r="AF3" s="41">
        <f>'P&amp;L'!AF31</f>
        <v>5387382.7801576834</v>
      </c>
      <c r="AG3" s="41">
        <f>'P&amp;L'!AG31</f>
        <v>5763978.845001203</v>
      </c>
      <c r="AH3" s="41">
        <f>'P&amp;L'!AH31</f>
        <v>5700553.1633212734</v>
      </c>
      <c r="AI3" s="41">
        <f>'P&amp;L'!AI31</f>
        <v>6055579.8452736707</v>
      </c>
      <c r="AJ3" s="41">
        <f>'P&amp;L'!AJ31</f>
        <v>6264492.9474548139</v>
      </c>
      <c r="AK3" s="41">
        <f>'P&amp;L'!AK31</f>
        <v>6179295.6366873048</v>
      </c>
      <c r="AL3" s="41">
        <f>'P&amp;L'!AL31</f>
        <v>6455578.6602150574</v>
      </c>
    </row>
    <row r="4" spans="2:38" ht="15" customHeight="1" thickBot="1" x14ac:dyDescent="0.25">
      <c r="B4" s="38" t="s">
        <v>106</v>
      </c>
      <c r="C4" s="39">
        <f>'P&amp;L'!C53</f>
        <v>1621884.48</v>
      </c>
      <c r="D4" s="39">
        <f>'P&amp;L'!D53</f>
        <v>1687028.8559999999</v>
      </c>
      <c r="E4" s="39">
        <f>'P&amp;L'!E53</f>
        <v>1713734.9849444446</v>
      </c>
      <c r="F4" s="39">
        <f>'P&amp;L'!F53</f>
        <v>1700529.1621009836</v>
      </c>
      <c r="G4" s="39">
        <f>'P&amp;L'!G53</f>
        <v>1692041.0020981152</v>
      </c>
      <c r="H4" s="39">
        <f>'P&amp;L'!H53</f>
        <v>1681891.2561872504</v>
      </c>
      <c r="I4" s="39">
        <f>'P&amp;L'!I53</f>
        <v>1660476.0445061652</v>
      </c>
      <c r="J4" s="39">
        <f>'P&amp;L'!J53</f>
        <v>1688247.6816771484</v>
      </c>
      <c r="K4" s="39">
        <f>'P&amp;L'!K53</f>
        <v>1649050.2594064772</v>
      </c>
      <c r="L4" s="39">
        <f>'P&amp;L'!L53</f>
        <v>1658826.5907518596</v>
      </c>
      <c r="M4" s="39">
        <f>'P&amp;L'!M53</f>
        <v>1642648.5560578359</v>
      </c>
      <c r="N4" s="39">
        <f>'P&amp;L'!N53</f>
        <v>1639206.6772257481</v>
      </c>
      <c r="O4" s="39">
        <f>'P&amp;L'!O53</f>
        <v>1648709.4213182796</v>
      </c>
      <c r="P4" s="39">
        <f>'P&amp;L'!P53</f>
        <v>1761276.7518407807</v>
      </c>
      <c r="Q4" s="39">
        <f>'P&amp;L'!Q53</f>
        <v>1879003.0817558235</v>
      </c>
      <c r="R4" s="39">
        <f>'P&amp;L'!R53</f>
        <v>1966910.7644753358</v>
      </c>
      <c r="S4" s="39">
        <f>'P&amp;L'!S53</f>
        <v>2030377.059260102</v>
      </c>
      <c r="T4" s="39">
        <f>'P&amp;L'!T53</f>
        <v>2047982.6547372702</v>
      </c>
      <c r="U4" s="39">
        <f>'P&amp;L'!U53</f>
        <v>2162940.8245217777</v>
      </c>
      <c r="V4" s="39">
        <f>'P&amp;L'!V53</f>
        <v>2225364.1763106086</v>
      </c>
      <c r="W4" s="39">
        <f>'P&amp;L'!W53</f>
        <v>2322096.2207765616</v>
      </c>
      <c r="X4" s="39">
        <f>'P&amp;L'!X53</f>
        <v>2398199.841622707</v>
      </c>
      <c r="Y4" s="39">
        <f>'P&amp;L'!Y53</f>
        <v>2398838.7223054087</v>
      </c>
      <c r="Z4" s="39">
        <f>'P&amp;L'!Z53</f>
        <v>2491700.0675131371</v>
      </c>
      <c r="AA4" s="39">
        <f>'P&amp;L'!AA53</f>
        <v>2596126.432823454</v>
      </c>
      <c r="AB4" s="39">
        <f>'P&amp;L'!AB53</f>
        <v>2724980.4575562607</v>
      </c>
      <c r="AC4" s="39">
        <f>'P&amp;L'!AC53</f>
        <v>2914397.6294510462</v>
      </c>
      <c r="AD4" s="39">
        <f>'P&amp;L'!AD53</f>
        <v>3090210.6800297033</v>
      </c>
      <c r="AE4" s="39">
        <f>'P&amp;L'!AE53</f>
        <v>3094710.5395663111</v>
      </c>
      <c r="AF4" s="39">
        <f>'P&amp;L'!AF53</f>
        <v>3206909.1553009176</v>
      </c>
      <c r="AG4" s="39">
        <f>'P&amp;L'!AG53</f>
        <v>3436453.6928007696</v>
      </c>
      <c r="AH4" s="39">
        <f>'P&amp;L'!AH53</f>
        <v>3418815.1445256146</v>
      </c>
      <c r="AI4" s="39">
        <f>'P&amp;L'!AI53</f>
        <v>3627058.7809751495</v>
      </c>
      <c r="AJ4" s="39">
        <f>'P&amp;L'!AJ53</f>
        <v>3760763.166371081</v>
      </c>
      <c r="AK4" s="39">
        <f>'P&amp;L'!AK53</f>
        <v>3741738.647479875</v>
      </c>
      <c r="AL4" s="39">
        <f>'P&amp;L'!AL53</f>
        <v>3883058.022537637</v>
      </c>
    </row>
    <row r="5" spans="2:38" ht="1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2:38" ht="15" customHeight="1" x14ac:dyDescent="0.2">
      <c r="B6" s="40" t="s">
        <v>73</v>
      </c>
      <c r="C6" s="41">
        <f>'P&amp;L'!C77</f>
        <v>176701.2620000001</v>
      </c>
      <c r="D6" s="41">
        <f>'P&amp;L'!D77</f>
        <v>205484.55819687503</v>
      </c>
      <c r="E6" s="41">
        <f>'P&amp;L'!E77</f>
        <v>200961.74745727004</v>
      </c>
      <c r="F6" s="41">
        <f>'P&amp;L'!F77</f>
        <v>205670.76794579183</v>
      </c>
      <c r="G6" s="41">
        <f>'P&amp;L'!G77</f>
        <v>192970.56549473526</v>
      </c>
      <c r="H6" s="41">
        <f>'P&amp;L'!H77</f>
        <v>194018.56600335077</v>
      </c>
      <c r="I6" s="41">
        <f>'P&amp;L'!I77</f>
        <v>190916.82658176334</v>
      </c>
      <c r="J6" s="41">
        <f>'P&amp;L'!J77</f>
        <v>186786.50578654348</v>
      </c>
      <c r="K6" s="41">
        <f>'P&amp;L'!K77</f>
        <v>191494.78609230788</v>
      </c>
      <c r="L6" s="41">
        <f>'P&amp;L'!L77</f>
        <v>185522.48025898589</v>
      </c>
      <c r="M6" s="41">
        <f>'P&amp;L'!M77</f>
        <v>177073.40407911688</v>
      </c>
      <c r="N6" s="41">
        <f>'P&amp;L'!N77</f>
        <v>180956.13531245338</v>
      </c>
      <c r="O6" s="41">
        <f>'P&amp;L'!O77</f>
        <v>164155.40104966285</v>
      </c>
      <c r="P6" s="41">
        <f>'P&amp;L'!P77</f>
        <v>210771.21213510004</v>
      </c>
      <c r="Q6" s="41">
        <f>'P&amp;L'!Q77</f>
        <v>248986.22987489915</v>
      </c>
      <c r="R6" s="41">
        <f>'P&amp;L'!R77</f>
        <v>272015.0906204069</v>
      </c>
      <c r="S6" s="41">
        <f>'P&amp;L'!S77</f>
        <v>295999.99157588906</v>
      </c>
      <c r="T6" s="41">
        <f>'P&amp;L'!T77</f>
        <v>308052.24595986167</v>
      </c>
      <c r="U6" s="41">
        <f>'P&amp;L'!U77</f>
        <v>339264.02905782685</v>
      </c>
      <c r="V6" s="41">
        <f>'P&amp;L'!V77</f>
        <v>363814.1535206656</v>
      </c>
      <c r="W6" s="41">
        <f>'P&amp;L'!W77</f>
        <v>392546.91357511631</v>
      </c>
      <c r="X6" s="41">
        <f>'P&amp;L'!X77</f>
        <v>407798.49588523898</v>
      </c>
      <c r="Y6" s="41">
        <f>'P&amp;L'!Y77</f>
        <v>433597.63337421906</v>
      </c>
      <c r="Z6" s="41">
        <f>'P&amp;L'!Z77</f>
        <v>457128.90017534653</v>
      </c>
      <c r="AA6" s="41">
        <f>'P&amp;L'!AA77</f>
        <v>483978.90034082718</v>
      </c>
      <c r="AB6" s="41">
        <f>'P&amp;L'!AB77</f>
        <v>544676.34934513783</v>
      </c>
      <c r="AC6" s="41">
        <f>'P&amp;L'!AC77</f>
        <v>589865.55749856913</v>
      </c>
      <c r="AD6" s="41">
        <f>'P&amp;L'!AD77</f>
        <v>643783.95688906638</v>
      </c>
      <c r="AE6" s="41">
        <f>'P&amp;L'!AE77</f>
        <v>659489.16941055935</v>
      </c>
      <c r="AF6" s="41">
        <f>'P&amp;L'!AF77</f>
        <v>689059.66642217385</v>
      </c>
      <c r="AG6" s="41">
        <f>'P&amp;L'!AG77</f>
        <v>766365.24470903352</v>
      </c>
      <c r="AH6" s="41">
        <f>'P&amp;L'!AH77</f>
        <v>774366.52825298999</v>
      </c>
      <c r="AI6" s="41">
        <f>'P&amp;L'!AI77</f>
        <v>839090.62852326827</v>
      </c>
      <c r="AJ6" s="41">
        <f>'P&amp;L'!AJ77</f>
        <v>888341.8923624726</v>
      </c>
      <c r="AK6" s="41">
        <f>'P&amp;L'!AK77</f>
        <v>903758.3863490317</v>
      </c>
      <c r="AL6" s="41">
        <f>'P&amp;L'!AL77</f>
        <v>933390.34914570022</v>
      </c>
    </row>
    <row r="7" spans="2:38" ht="15" customHeight="1" thickBot="1" x14ac:dyDescent="0.25">
      <c r="B7" s="38" t="s">
        <v>107</v>
      </c>
      <c r="C7" s="39">
        <f>-PMT(Vars!$F$24,Vars!$F$25,Vars!$F$22)</f>
        <v>72453.760398480983</v>
      </c>
      <c r="D7" s="39">
        <f>-PMT(Vars!$F$24,Vars!$F$25,Vars!$F$22)</f>
        <v>72453.760398480983</v>
      </c>
      <c r="E7" s="39">
        <f>-PMT(Vars!$F$24,Vars!$F$25,Vars!$F$22)</f>
        <v>72453.760398480983</v>
      </c>
      <c r="F7" s="39">
        <f>-PMT(Vars!$F$24,Vars!$F$25,Vars!$F$22)</f>
        <v>72453.760398480983</v>
      </c>
      <c r="G7" s="39">
        <f>-PMT(Vars!$F$24,Vars!$F$25,Vars!$F$22)</f>
        <v>72453.760398480983</v>
      </c>
      <c r="H7" s="39">
        <f>-PMT(Vars!$F$24,Vars!$F$25,Vars!$F$22)</f>
        <v>72453.760398480983</v>
      </c>
      <c r="I7" s="39">
        <f>-PMT(Vars!$F$24,Vars!$F$25,Vars!$F$22)</f>
        <v>72453.760398480983</v>
      </c>
      <c r="J7" s="39">
        <f>-PMT(Vars!$F$24,Vars!$F$25,Vars!$F$22)</f>
        <v>72453.760398480983</v>
      </c>
      <c r="K7" s="39">
        <f>-PMT(Vars!$F$24,Vars!$F$25,Vars!$F$22)</f>
        <v>72453.760398480983</v>
      </c>
      <c r="L7" s="39">
        <f>-PMT(Vars!$F$24,Vars!$F$25,Vars!$F$22)</f>
        <v>72453.760398480983</v>
      </c>
      <c r="M7" s="39">
        <f>-PMT(Vars!$F$24,Vars!$F$25,Vars!$F$22)</f>
        <v>72453.760398480983</v>
      </c>
      <c r="N7" s="39">
        <f>-PMT(Vars!$F$24,Vars!$F$25,Vars!$F$22)</f>
        <v>72453.760398480983</v>
      </c>
      <c r="O7" s="39">
        <f>-PMT(Vars!$F$24,Vars!$F$25,Vars!$F$22)</f>
        <v>72453.760398480983</v>
      </c>
      <c r="P7" s="39">
        <f>-PMT(Vars!$F$24,Vars!$F$25,Vars!$F$22)</f>
        <v>72453.760398480983</v>
      </c>
      <c r="Q7" s="39">
        <f>-PMT(Vars!$F$24,Vars!$F$25,Vars!$F$22)</f>
        <v>72453.760398480983</v>
      </c>
      <c r="R7" s="39">
        <f>-PMT(Vars!$F$24,Vars!$F$25,Vars!$F$22)</f>
        <v>72453.760398480983</v>
      </c>
      <c r="S7" s="39">
        <f>-PMT(Vars!$F$24,Vars!$F$25,Vars!$F$22)</f>
        <v>72453.760398480983</v>
      </c>
      <c r="T7" s="39">
        <f>-PMT(Vars!$F$24,Vars!$F$25,Vars!$F$22)</f>
        <v>72453.760398480983</v>
      </c>
      <c r="U7" s="39">
        <f>-PMT(Vars!$F$24,Vars!$F$25,Vars!$F$22)</f>
        <v>72453.760398480983</v>
      </c>
      <c r="V7" s="39">
        <f>-PMT(Vars!$F$24,Vars!$F$25,Vars!$F$22)</f>
        <v>72453.760398480983</v>
      </c>
      <c r="W7" s="39">
        <f>-PMT(Vars!$F$24,Vars!$F$25,Vars!$F$22)</f>
        <v>72453.760398480983</v>
      </c>
      <c r="X7" s="39">
        <f>-PMT(Vars!$F$24,Vars!$F$25,Vars!$F$22)</f>
        <v>72453.760398480983</v>
      </c>
      <c r="Y7" s="39">
        <f>-PMT(Vars!$F$24,Vars!$F$25,Vars!$F$22)</f>
        <v>72453.760398480983</v>
      </c>
      <c r="Z7" s="39">
        <f>-PMT(Vars!$F$24,Vars!$F$25,Vars!$F$22)</f>
        <v>72453.760398480983</v>
      </c>
      <c r="AA7" s="39">
        <f>-PMT(Vars!$F$24,Vars!$F$25,Vars!$F$22)</f>
        <v>72453.760398480983</v>
      </c>
      <c r="AB7" s="39">
        <f>-PMT(Vars!$F$24,Vars!$F$25,Vars!$F$22)</f>
        <v>72453.760398480983</v>
      </c>
      <c r="AC7" s="39">
        <f>-PMT(Vars!$F$24,Vars!$F$25,Vars!$F$22)</f>
        <v>72453.760398480983</v>
      </c>
      <c r="AD7" s="39">
        <f>-PMT(Vars!$F$24,Vars!$F$25,Vars!$F$22)</f>
        <v>72453.760398480983</v>
      </c>
      <c r="AE7" s="39">
        <f>-PMT(Vars!$F$24,Vars!$F$25,Vars!$F$22)</f>
        <v>72453.760398480983</v>
      </c>
      <c r="AF7" s="39">
        <f>-PMT(Vars!$F$24,Vars!$F$25,Vars!$F$22)</f>
        <v>72453.760398480983</v>
      </c>
      <c r="AG7" s="39">
        <f>-PMT(Vars!$F$24,Vars!$F$25,Vars!$F$22)</f>
        <v>72453.760398480983</v>
      </c>
      <c r="AH7" s="39">
        <f>-PMT(Vars!$F$24,Vars!$F$25,Vars!$F$22)</f>
        <v>72453.760398480983</v>
      </c>
      <c r="AI7" s="39">
        <f>-PMT(Vars!$F$24,Vars!$F$25,Vars!$F$22)</f>
        <v>72453.760398480983</v>
      </c>
      <c r="AJ7" s="39">
        <f>-PMT(Vars!$F$24,Vars!$F$25,Vars!$F$22)</f>
        <v>72453.760398480983</v>
      </c>
      <c r="AK7" s="39">
        <f>-PMT(Vars!$F$24,Vars!$F$25,Vars!$F$22)</f>
        <v>72453.760398480983</v>
      </c>
      <c r="AL7" s="39">
        <f>-PMT(Vars!$F$24,Vars!$F$25,Vars!$F$22)</f>
        <v>72453.760398480983</v>
      </c>
    </row>
    <row r="8" spans="2:38" ht="15" customHeight="1" x14ac:dyDescent="0.2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2:38" ht="15" customHeight="1" thickBot="1" x14ac:dyDescent="0.25">
      <c r="B9" s="14" t="s">
        <v>108</v>
      </c>
      <c r="C9" s="16">
        <f>Vars!$C$3</f>
        <v>750000</v>
      </c>
      <c r="D9" s="16">
        <f>C9-$C$9/Vars!$C$7</f>
        <v>729166.66666666663</v>
      </c>
      <c r="E9" s="16">
        <f>D9-$C$9/Vars!$C$7</f>
        <v>708333.33333333326</v>
      </c>
      <c r="F9" s="16">
        <f>E9-$C$9/Vars!$C$7</f>
        <v>687499.99999999988</v>
      </c>
      <c r="G9" s="16">
        <f>F9-$C$9/Vars!$C$7</f>
        <v>666666.66666666651</v>
      </c>
      <c r="H9" s="16">
        <f>G9-$C$9/Vars!$C$7</f>
        <v>645833.33333333314</v>
      </c>
      <c r="I9" s="16">
        <f>H9-$C$9/Vars!$C$7</f>
        <v>624999.99999999977</v>
      </c>
      <c r="J9" s="16">
        <f>I9-$C$9/Vars!$C$7</f>
        <v>604166.6666666664</v>
      </c>
      <c r="K9" s="16">
        <f>J9-$C$9/Vars!$C$7</f>
        <v>583333.33333333302</v>
      </c>
      <c r="L9" s="16">
        <f>K9-$C$9/Vars!$C$7</f>
        <v>562499.99999999965</v>
      </c>
      <c r="M9" s="16">
        <f>L9-$C$9/Vars!$C$7</f>
        <v>541666.66666666628</v>
      </c>
      <c r="N9" s="16">
        <f>M9-$C$9/Vars!$C$7</f>
        <v>520833.33333333296</v>
      </c>
      <c r="O9" s="16">
        <f>N9-$C$9/Vars!$C$7</f>
        <v>499999.99999999965</v>
      </c>
      <c r="P9" s="16">
        <f>O9-$C$9/Vars!$C$7</f>
        <v>479166.66666666634</v>
      </c>
      <c r="Q9" s="16">
        <f>P9-$C$9/Vars!$C$7</f>
        <v>458333.33333333302</v>
      </c>
      <c r="R9" s="16">
        <f>Q9-$C$9/Vars!$C$7</f>
        <v>437499.99999999971</v>
      </c>
      <c r="S9" s="16">
        <f>R9-$C$9/Vars!$C$7</f>
        <v>416666.6666666664</v>
      </c>
      <c r="T9" s="16">
        <f>S9-$C$9/Vars!$C$7</f>
        <v>395833.33333333308</v>
      </c>
      <c r="U9" s="16">
        <f>T9-$C$9/Vars!$C$7</f>
        <v>374999.99999999977</v>
      </c>
      <c r="V9" s="16">
        <f>U9-$C$9/Vars!$C$7</f>
        <v>354166.66666666645</v>
      </c>
      <c r="W9" s="16">
        <f>V9-$C$9/Vars!$C$7</f>
        <v>333333.33333333314</v>
      </c>
      <c r="X9" s="16">
        <f>W9-$C$9/Vars!$C$7</f>
        <v>312499.99999999983</v>
      </c>
      <c r="Y9" s="16">
        <f>X9-$C$9/Vars!$C$7</f>
        <v>291666.66666666651</v>
      </c>
      <c r="Z9" s="16">
        <f>Y9-$C$9/Vars!$C$7</f>
        <v>270833.3333333332</v>
      </c>
      <c r="AA9" s="16">
        <f>Z9-$C$9/Vars!$C$7</f>
        <v>249999.99999999985</v>
      </c>
      <c r="AB9" s="16">
        <f>AA9-$C$9/Vars!$C$7</f>
        <v>229166.66666666651</v>
      </c>
      <c r="AC9" s="16">
        <f>AB9-$C$9/Vars!$C$7</f>
        <v>208333.33333333317</v>
      </c>
      <c r="AD9" s="16">
        <f>AC9-$C$9/Vars!$C$7</f>
        <v>187499.99999999983</v>
      </c>
      <c r="AE9" s="16">
        <f>AD9-$C$9/Vars!$C$7</f>
        <v>166666.66666666648</v>
      </c>
      <c r="AF9" s="16">
        <f>AE9-$C$9/Vars!$C$7</f>
        <v>145833.33333333314</v>
      </c>
      <c r="AG9" s="16">
        <f>AF9-$C$9/Vars!$C$7</f>
        <v>124999.99999999981</v>
      </c>
      <c r="AH9" s="16">
        <f>AG9-$C$9/Vars!$C$7</f>
        <v>104166.66666666648</v>
      </c>
      <c r="AI9" s="16">
        <f>AH9-$C$9/Vars!$C$7</f>
        <v>83333.333333333154</v>
      </c>
      <c r="AJ9" s="16">
        <f>AI9-$C$9/Vars!$C$7</f>
        <v>62499.999999999825</v>
      </c>
      <c r="AK9" s="16">
        <f>AJ9-$C$9/Vars!$C$7</f>
        <v>41666.666666666497</v>
      </c>
      <c r="AL9" s="16">
        <f>AK9-$C$9/Vars!$C$7</f>
        <v>20833.333333333165</v>
      </c>
    </row>
    <row r="10" spans="2:38" ht="15" customHeight="1" x14ac:dyDescent="0.2">
      <c r="B10" s="11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</row>
    <row r="11" spans="2:38" ht="15" customHeight="1" thickBot="1" x14ac:dyDescent="0.25">
      <c r="B11" s="14" t="s">
        <v>199</v>
      </c>
      <c r="C11" s="16">
        <f>IF(Expenses!C5=0,0,Expenses!C5-Expenses!C16)+IF(Expenses!C6=0,0,Expenses!C6-Expenses!C17)</f>
        <v>0</v>
      </c>
      <c r="D11" s="16">
        <f>IF(Expenses!D5=0,0,Expenses!D5-Expenses!D16)+IF(Expenses!D6=0,0,Expenses!D6-Expenses!D17)</f>
        <v>0</v>
      </c>
      <c r="E11" s="16">
        <f>IF(Expenses!E5=0,0,Expenses!E5-Expenses!E16)+IF(Expenses!E6=0,0,Expenses!E6-Expenses!E17)</f>
        <v>0</v>
      </c>
      <c r="F11" s="16">
        <f>IF(Expenses!F5=0,0,Expenses!F5-Expenses!F16)+IF(Expenses!F6=0,0,Expenses!F6-Expenses!F17)</f>
        <v>0</v>
      </c>
      <c r="G11" s="16">
        <f>IF(Expenses!G5=0,0,Expenses!G5-Expenses!G16)+IF(Expenses!G6=0,0,Expenses!G6-Expenses!G17)</f>
        <v>0</v>
      </c>
      <c r="H11" s="16">
        <f>IF(Expenses!H5=0,0,Expenses!H5-Expenses!H16)+IF(Expenses!H6=0,0,Expenses!H6-Expenses!H17)</f>
        <v>0</v>
      </c>
      <c r="I11" s="16">
        <f>IF(Expenses!I5=0,0,Expenses!I5-Expenses!I16)+IF(Expenses!I6=0,0,Expenses!I6-Expenses!I17)</f>
        <v>0</v>
      </c>
      <c r="J11" s="16">
        <f>IF(Expenses!J5=0,0,Expenses!J5-Expenses!J16)+IF(Expenses!J6=0,0,Expenses!J6-Expenses!J17)</f>
        <v>0</v>
      </c>
      <c r="K11" s="16">
        <f>IF(Expenses!K5=0,0,Expenses!K5-Expenses!K16)+IF(Expenses!K6=0,0,Expenses!K6-Expenses!K17)</f>
        <v>0</v>
      </c>
      <c r="L11" s="16">
        <f>IF(Expenses!L5=0,0,Expenses!L5-Expenses!L16)+IF(Expenses!L6=0,0,Expenses!L6-Expenses!L17)</f>
        <v>0</v>
      </c>
      <c r="M11" s="16">
        <f>IF(Expenses!M5=0,0,Expenses!M5-Expenses!M16)+IF(Expenses!M6=0,0,Expenses!M6-Expenses!M17)</f>
        <v>0</v>
      </c>
      <c r="N11" s="16">
        <f>IF(Expenses!N5=0,0,Expenses!N5-Expenses!N16)+IF(Expenses!N6=0,0,Expenses!N6-Expenses!N17)</f>
        <v>0</v>
      </c>
      <c r="O11" s="16">
        <f>IF(Expenses!O5=0,0,Expenses!O5-Expenses!O16)+IF(Expenses!O6=0,0,Expenses!O6-Expenses!O17)</f>
        <v>0</v>
      </c>
      <c r="P11" s="16">
        <f>IF(Expenses!P5=0,0,Expenses!P5-Expenses!P16)+IF(Expenses!P6=0,0,Expenses!P6-Expenses!P17)</f>
        <v>0</v>
      </c>
      <c r="Q11" s="16">
        <f>IF(Expenses!Q5=0,0,Expenses!Q5-Expenses!Q16)+IF(Expenses!Q6=0,0,Expenses!Q6-Expenses!Q17)</f>
        <v>0</v>
      </c>
      <c r="R11" s="16">
        <f>IF(Expenses!R5=0,0,Expenses!R5-Expenses!R16)+IF(Expenses!R6=0,0,Expenses!R6-Expenses!R17)</f>
        <v>0</v>
      </c>
      <c r="S11" s="16">
        <f>IF(Expenses!S5=0,0,Expenses!S5-Expenses!S16)+IF(Expenses!S6=0,0,Expenses!S6-Expenses!S17)</f>
        <v>0</v>
      </c>
      <c r="T11" s="16">
        <f>IF(Expenses!T5=0,0,Expenses!T5-Expenses!T16)+IF(Expenses!T6=0,0,Expenses!T6-Expenses!T17)</f>
        <v>0</v>
      </c>
      <c r="U11" s="16">
        <f>IF(Expenses!U5=0,0,Expenses!U5-Expenses!U16)+IF(Expenses!U6=0,0,Expenses!U6-Expenses!U17)</f>
        <v>0</v>
      </c>
      <c r="V11" s="16">
        <f>IF(Expenses!V5=0,0,Expenses!V5-Expenses!V16)+IF(Expenses!V6=0,0,Expenses!V6-Expenses!V17)</f>
        <v>0</v>
      </c>
      <c r="W11" s="16">
        <f>IF(Expenses!W5=0,0,Expenses!W5-Expenses!W16)+IF(Expenses!W6=0,0,Expenses!W6-Expenses!W17)</f>
        <v>0</v>
      </c>
      <c r="X11" s="16">
        <f>IF(Expenses!X5=0,0,Expenses!X5-Expenses!X16)+IF(Expenses!X6=0,0,Expenses!X6-Expenses!X17)</f>
        <v>0</v>
      </c>
      <c r="Y11" s="16">
        <f>IF(Expenses!Y5=0,0,Expenses!Y5-Expenses!Y16)+IF(Expenses!Y6=0,0,Expenses!Y6-Expenses!Y17)</f>
        <v>0</v>
      </c>
      <c r="Z11" s="16">
        <f>IF(Expenses!Z5=0,0,Expenses!Z5-Expenses!Z16)+IF(Expenses!Z6=0,0,Expenses!Z6-Expenses!Z17)</f>
        <v>0</v>
      </c>
      <c r="AA11" s="16">
        <f>IF(Expenses!AA5=0,0,Expenses!AA5-Expenses!AA16)+IF(Expenses!AA6=0,0,Expenses!AA6-Expenses!AA17)</f>
        <v>0</v>
      </c>
      <c r="AB11" s="16">
        <f>IF(Expenses!AB5=0,0,Expenses!AB5-Expenses!AB16)+IF(Expenses!AB6=0,0,Expenses!AB6-Expenses!AB17)</f>
        <v>0</v>
      </c>
      <c r="AC11" s="16">
        <f>IF(Expenses!AC5=0,0,Expenses!AC5-Expenses!AC16)+IF(Expenses!AC6=0,0,Expenses!AC6-Expenses!AC17)</f>
        <v>0</v>
      </c>
      <c r="AD11" s="16">
        <f>IF(Expenses!AD5=0,0,Expenses!AD5-Expenses!AD16)+IF(Expenses!AD6=0,0,Expenses!AD6-Expenses!AD17)</f>
        <v>0</v>
      </c>
      <c r="AE11" s="16">
        <f>IF(Expenses!AE5=0,0,Expenses!AE5-Expenses!AE16)+IF(Expenses!AE6=0,0,Expenses!AE6-Expenses!AE17)</f>
        <v>0</v>
      </c>
      <c r="AF11" s="16">
        <f>IF(Expenses!AF5=0,0,Expenses!AF5-Expenses!AF16)+IF(Expenses!AF6=0,0,Expenses!AF6-Expenses!AF17)</f>
        <v>0</v>
      </c>
      <c r="AG11" s="16">
        <f>IF(Expenses!AG5=0,0,Expenses!AG5-Expenses!AG16)+IF(Expenses!AG6=0,0,Expenses!AG6-Expenses!AG17)</f>
        <v>0</v>
      </c>
      <c r="AH11" s="16">
        <f>IF(Expenses!AH5=0,0,Expenses!AH5-Expenses!AH16)+IF(Expenses!AH6=0,0,Expenses!AH6-Expenses!AH17)</f>
        <v>0</v>
      </c>
      <c r="AI11" s="16">
        <f>IF(Expenses!AI5=0,0,Expenses!AI5-Expenses!AI16)+IF(Expenses!AI6=0,0,Expenses!AI6-Expenses!AI17)</f>
        <v>0</v>
      </c>
      <c r="AJ11" s="16">
        <f>IF(Expenses!AJ5=0,0,Expenses!AJ5-Expenses!AJ16)+IF(Expenses!AJ6=0,0,Expenses!AJ6-Expenses!AJ17)</f>
        <v>0</v>
      </c>
      <c r="AK11" s="16">
        <f>IF(Expenses!AK5=0,0,Expenses!AK5-Expenses!AK16)+IF(Expenses!AK6=0,0,Expenses!AK6-Expenses!AK17)</f>
        <v>0</v>
      </c>
      <c r="AL11" s="16">
        <f>IF(Expenses!AL5=0,0,Expenses!AL5-Expenses!AL16)+IF(Expenses!AL6=0,0,Expenses!AL6-Expenses!AL17)</f>
        <v>0</v>
      </c>
    </row>
    <row r="12" spans="2:38" ht="15" customHeight="1" x14ac:dyDescent="0.2">
      <c r="B12" s="11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</row>
    <row r="13" spans="2:38" ht="15" customHeight="1" x14ac:dyDescent="0.2">
      <c r="B13" s="1" t="s">
        <v>84</v>
      </c>
    </row>
    <row r="14" spans="2:38" ht="15" customHeight="1" x14ac:dyDescent="0.2">
      <c r="B14" s="8" t="s">
        <v>85</v>
      </c>
      <c r="C14" s="4">
        <f>Expenses!C11+Expenses!C12+Expenses!C20+Expenses!C23</f>
        <v>91443.527999999991</v>
      </c>
      <c r="D14" s="4">
        <f>Expenses!D11+Expenses!D12+Expenses!D20+Expenses!D23</f>
        <v>94411.779412499978</v>
      </c>
      <c r="E14" s="4">
        <f>Expenses!E11+Expenses!E12+Expenses!E20+Expenses!E23</f>
        <v>96961.080611197918</v>
      </c>
      <c r="F14" s="4">
        <f>Expenses!F11+Expenses!F12+Expenses!F20+Expenses!F23</f>
        <v>95498.644420831959</v>
      </c>
      <c r="G14" s="4">
        <f>Expenses!G11+Expenses!G12+Expenses!G20+Expenses!G23</f>
        <v>95842.484620684074</v>
      </c>
      <c r="H14" s="4">
        <f>Expenses!H11+Expenses!H12+Expenses!H20+Expenses!H23</f>
        <v>94928.382872155082</v>
      </c>
      <c r="I14" s="4">
        <f>Expenses!I11+Expenses!I12+Expenses!I20+Expenses!I23</f>
        <v>93433.405544849142</v>
      </c>
      <c r="J14" s="4">
        <f>Expenses!J11+Expenses!J12+Expenses!J20+Expenses!J23</f>
        <v>96037.64701147798</v>
      </c>
      <c r="K14" s="4">
        <f>Expenses!K11+Expenses!K12+Expenses!K20+Expenses!K23</f>
        <v>92453.508025646472</v>
      </c>
      <c r="L14" s="4">
        <f>Expenses!L11+Expenses!L12+Expenses!L20+Expenses!L23</f>
        <v>93739.111060642754</v>
      </c>
      <c r="M14" s="4">
        <f>Expenses!M11+Expenses!M12+Expenses!M20+Expenses!M23</f>
        <v>93108.17567173217</v>
      </c>
      <c r="N14" s="4">
        <f>Expenses!N11+Expenses!N12+Expenses!N20+Expenses!N23</f>
        <v>92510.248319452628</v>
      </c>
      <c r="O14" s="4">
        <f>Expenses!O11+Expenses!O12+Expenses!O20+Expenses!O23</f>
        <v>93841.144511723789</v>
      </c>
      <c r="P14" s="4">
        <f>Expenses!P11+Expenses!P12+Expenses!P20+Expenses!P23</f>
        <v>99224.942016790243</v>
      </c>
      <c r="Q14" s="4">
        <f>Expenses!Q11+Expenses!Q12+Expenses!Q20+Expenses!Q23</f>
        <v>105715.66137803465</v>
      </c>
      <c r="R14" s="4">
        <f>Expenses!R11+Expenses!R12+Expenses!R20+Expenses!R23</f>
        <v>111011.8917432595</v>
      </c>
      <c r="S14" s="4">
        <f>Expenses!S11+Expenses!S12+Expenses!S20+Expenses!S23</f>
        <v>114234.862668099</v>
      </c>
      <c r="T14" s="4">
        <f>Expenses!T11+Expenses!T12+Expenses!T20+Expenses!T23</f>
        <v>114688.19663489048</v>
      </c>
      <c r="U14" s="4">
        <f>Expenses!U11+Expenses!U12+Expenses!U20+Expenses!U23</f>
        <v>121524.63636440417</v>
      </c>
      <c r="V14" s="4">
        <f>Expenses!V11+Expenses!V12+Expenses!V20+Expenses!V23</f>
        <v>124616.32839101576</v>
      </c>
      <c r="W14" s="4">
        <f>Expenses!W11+Expenses!W12+Expenses!W20+Expenses!W23</f>
        <v>130167.29038379146</v>
      </c>
      <c r="X14" s="4">
        <f>Expenses!X11+Expenses!X12+Expenses!X20+Expenses!X23</f>
        <v>135134.80373367085</v>
      </c>
      <c r="Y14" s="4">
        <f>Expenses!Y11+Expenses!Y12+Expenses!Y20+Expenses!Y23</f>
        <v>133080.90521887262</v>
      </c>
      <c r="Z14" s="4">
        <f>Expenses!Z11+Expenses!Z12+Expenses!Z20+Expenses!Z23</f>
        <v>138740.50345614617</v>
      </c>
      <c r="AA14" s="4">
        <f>Expenses!AA11+Expenses!AA12+Expenses!AA20+Expenses!AA23</f>
        <v>144665.10469245934</v>
      </c>
      <c r="AB14" s="4">
        <f>Expenses!AB11+Expenses!AB12+Expenses!AB20+Expenses!AB23</f>
        <v>150228.9067927447</v>
      </c>
      <c r="AC14" s="4">
        <f>Expenses!AC11+Expenses!AC12+Expenses!AC20+Expenses!AC23</f>
        <v>162002.61811856958</v>
      </c>
      <c r="AD14" s="4">
        <f>Expenses!AD11+Expenses!AD12+Expenses!AD20+Expenses!AD23</f>
        <v>171953.2018890316</v>
      </c>
      <c r="AE14" s="4">
        <f>Expenses!AE11+Expenses!AE12+Expenses!AE20+Expenses!AE23</f>
        <v>171038.47919638793</v>
      </c>
      <c r="AF14" s="4">
        <f>Expenses!AF11+Expenses!AF12+Expenses!AF20+Expenses!AF23</f>
        <v>177783.63174520357</v>
      </c>
      <c r="AG14" s="4">
        <f>Expenses!AG11+Expenses!AG12+Expenses!AG20+Expenses!AG23</f>
        <v>190211.30188503969</v>
      </c>
      <c r="AH14" s="4">
        <f>Expenses!AH11+Expenses!AH12+Expenses!AH20+Expenses!AH23</f>
        <v>188118.25438960202</v>
      </c>
      <c r="AI14" s="4">
        <f>Expenses!AI11+Expenses!AI12+Expenses!AI20+Expenses!AI23</f>
        <v>199834.1348940311</v>
      </c>
      <c r="AJ14" s="4">
        <f>Expenses!AJ11+Expenses!AJ12+Expenses!AJ20+Expenses!AJ23</f>
        <v>206728.26726600883</v>
      </c>
      <c r="AK14" s="4">
        <f>Expenses!AK11+Expenses!AK12+Expenses!AK20+Expenses!AK23</f>
        <v>203916.75601068104</v>
      </c>
      <c r="AL14" s="4">
        <f>Expenses!AL11+Expenses!AL12+Expenses!AL20+Expenses!AL23</f>
        <v>213034.09578709689</v>
      </c>
    </row>
    <row r="15" spans="2:38" ht="15" customHeight="1" x14ac:dyDescent="0.2">
      <c r="B15" s="8" t="s">
        <v>86</v>
      </c>
      <c r="C15" s="4">
        <f>Expenses!C9+Expenses!C10+Expenses!C22+Expenses!C24</f>
        <v>963620.81400000001</v>
      </c>
      <c r="D15" s="4">
        <f>Expenses!D9+Expenses!D10+Expenses!D22+Expenses!D24</f>
        <v>994899.88759687496</v>
      </c>
      <c r="E15" s="4">
        <f>Expenses!E9+Expenses!E10+Expenses!E22+Expenses!E24</f>
        <v>1021764.1146225478</v>
      </c>
      <c r="F15" s="4">
        <f>Expenses!F9+Expenses!F10+Expenses!F22+Expenses!F24</f>
        <v>1006353.1393134642</v>
      </c>
      <c r="G15" s="4">
        <f>Expenses!G9+Expenses!G10+Expenses!G22+Expenses!G24</f>
        <v>1009976.4856619056</v>
      </c>
      <c r="H15" s="4">
        <f>Expenses!H9+Expenses!H10+Expenses!H22+Expenses!H24</f>
        <v>1000343.792236119</v>
      </c>
      <c r="I15" s="4">
        <f>Expenses!I9+Expenses!I10+Expenses!I22+Expenses!I24</f>
        <v>984589.90237034205</v>
      </c>
      <c r="J15" s="4">
        <f>Expenses!J9+Expenses!J10+Expenses!J22+Expenses!J24</f>
        <v>1012033.0832800444</v>
      </c>
      <c r="K15" s="4">
        <f>Expenses!K9+Expenses!K10+Expenses!K22+Expenses!K24</f>
        <v>974263.86108844122</v>
      </c>
      <c r="L15" s="4">
        <f>Expenses!L9+Expenses!L10+Expenses!L22+Expenses!L24</f>
        <v>987811.39004056121</v>
      </c>
      <c r="M15" s="4">
        <f>Expenses!M9+Expenses!M10+Expenses!M22+Expenses!M24</f>
        <v>981162.66938923835</v>
      </c>
      <c r="N15" s="4">
        <f>Expenses!N9+Expenses!N10+Expenses!N22+Expenses!N24</f>
        <v>974861.78342695907</v>
      </c>
      <c r="O15" s="4">
        <f>Expenses!O9+Expenses!O10+Expenses!O22+Expenses!O24</f>
        <v>988886.60618036217</v>
      </c>
      <c r="P15" s="4">
        <f>Expenses!P9+Expenses!P10+Expenses!P22+Expenses!P24</f>
        <v>1045620.4117072368</v>
      </c>
      <c r="Q15" s="4">
        <f>Expenses!Q9+Expenses!Q10+Expenses!Q22+Expenses!Q24</f>
        <v>1114018.8255821678</v>
      </c>
      <c r="R15" s="4">
        <f>Expenses!R9+Expenses!R10+Expenses!R22+Expenses!R24</f>
        <v>1169829.8592035908</v>
      </c>
      <c r="S15" s="4">
        <f>Expenses!S9+Expenses!S10+Expenses!S22+Expenses!S24</f>
        <v>1203793.1361464069</v>
      </c>
      <c r="T15" s="4">
        <f>Expenses!T9+Expenses!T10+Expenses!T22+Expenses!T24</f>
        <v>1208570.314538884</v>
      </c>
      <c r="U15" s="4">
        <f>Expenses!U9+Expenses!U10+Expenses!U22+Expenses!U24</f>
        <v>1280611.8877491378</v>
      </c>
      <c r="V15" s="4">
        <f>Expenses!V9+Expenses!V10+Expenses!V22+Expenses!V24</f>
        <v>1313191.7635750221</v>
      </c>
      <c r="W15" s="4">
        <f>Expenses!W9+Expenses!W10+Expenses!W22+Expenses!W24</f>
        <v>1371687.1282110147</v>
      </c>
      <c r="X15" s="4">
        <f>Expenses!X9+Expenses!X10+Expenses!X22+Expenses!X24</f>
        <v>1424034.1817692134</v>
      </c>
      <c r="Y15" s="4">
        <f>Expenses!Y9+Expenses!Y10+Expenses!Y22+Expenses!Y24</f>
        <v>1402390.4481776655</v>
      </c>
      <c r="Z15" s="4">
        <f>Expenses!Z9+Expenses!Z10+Expenses!Z22+Expenses!Z24</f>
        <v>1462030.6083901464</v>
      </c>
      <c r="AA15" s="4">
        <f>Expenses!AA9+Expenses!AA10+Expenses!AA22+Expenses!AA24</f>
        <v>1524463.3380849313</v>
      </c>
      <c r="AB15" s="4">
        <f>Expenses!AB9+Expenses!AB10+Expenses!AB22+Expenses!AB24</f>
        <v>1583094.0102174839</v>
      </c>
      <c r="AC15" s="4">
        <f>Expenses!AC9+Expenses!AC10+Expenses!AC22+Expenses!AC24</f>
        <v>1707163.9530525019</v>
      </c>
      <c r="AD15" s="4">
        <f>Expenses!AD9+Expenses!AD10+Expenses!AD22+Expenses!AD24</f>
        <v>1812021.9986942646</v>
      </c>
      <c r="AE15" s="4">
        <f>Expenses!AE9+Expenses!AE10+Expenses!AE22+Expenses!AE24</f>
        <v>1802382.7618346636</v>
      </c>
      <c r="AF15" s="4">
        <f>Expenses!AF9+Expenses!AF10+Expenses!AF22+Expenses!AF24</f>
        <v>1873462.3617998348</v>
      </c>
      <c r="AG15" s="4">
        <f>Expenses!AG9+Expenses!AG10+Expenses!AG22+Expenses!AG24</f>
        <v>2004423.6433491684</v>
      </c>
      <c r="AH15" s="4">
        <f>Expenses!AH9+Expenses!AH10+Expenses!AH22+Expenses!AH24</f>
        <v>1982367.3625449727</v>
      </c>
      <c r="AI15" s="4">
        <f>Expenses!AI9+Expenses!AI10+Expenses!AI22+Expenses!AI24</f>
        <v>2105827.8911939193</v>
      </c>
      <c r="AJ15" s="4">
        <f>Expenses!AJ9+Expenses!AJ10+Expenses!AJ22+Expenses!AJ24</f>
        <v>2178477.4224774116</v>
      </c>
      <c r="AK15" s="4">
        <f>Expenses!AK9+Expenses!AK10+Expenses!AK22+Expenses!AK24</f>
        <v>2148850.0576580102</v>
      </c>
      <c r="AL15" s="4">
        <f>Expenses!AL9+Expenses!AL10+Expenses!AL22+Expenses!AL24</f>
        <v>2244927.4790897858</v>
      </c>
    </row>
    <row r="16" spans="2:38" ht="15" customHeight="1" x14ac:dyDescent="0.2">
      <c r="B16" s="8" t="s">
        <v>66</v>
      </c>
      <c r="C16" s="4">
        <f>Expenses!C16+Expenses!C18+Expenses!C19+Expenses!C21</f>
        <v>365118.87599999999</v>
      </c>
      <c r="D16" s="4">
        <f>Expenses!D16+Expenses!D18+Expenses!D19+Expenses!D21</f>
        <v>367232.63079375</v>
      </c>
      <c r="E16" s="4">
        <f>Expenses!E16+Expenses!E18+Expenses!E19+Expenses!E21</f>
        <v>369048.04225342878</v>
      </c>
      <c r="F16" s="4">
        <f>Expenses!F16+Expenses!F18+Expenses!F19+Expenses!F21</f>
        <v>368006.61042089551</v>
      </c>
      <c r="G16" s="4">
        <f>Expenses!G16+Expenses!G18+Expenses!G19+Expenses!G21</f>
        <v>368251.46632079018</v>
      </c>
      <c r="H16" s="4">
        <f>Expenses!H16+Expenses!H18+Expenses!H19+Expenses!H21</f>
        <v>367600.51507562562</v>
      </c>
      <c r="I16" s="4">
        <f>Expenses!I16+Expenses!I18+Expenses!I19+Expenses!I21</f>
        <v>366535.91000921075</v>
      </c>
      <c r="J16" s="4">
        <f>Expenses!J16+Expenses!J18+Expenses!J19+Expenses!J21</f>
        <v>368390.44559908274</v>
      </c>
      <c r="K16" s="4">
        <f>Expenses!K16+Expenses!K18+Expenses!K19+Expenses!K21</f>
        <v>365838.10420008161</v>
      </c>
      <c r="L16" s="4">
        <f>Expenses!L16+Expenses!L18+Expenses!L19+Expenses!L21</f>
        <v>366753.6093916698</v>
      </c>
      <c r="M16" s="4">
        <f>Expenses!M16+Expenses!M18+Expenses!M19+Expenses!M21</f>
        <v>366304.30691774871</v>
      </c>
      <c r="N16" s="4">
        <f>Expenses!N16+Expenses!N18+Expenses!N19+Expenses!N21</f>
        <v>365878.51016688289</v>
      </c>
      <c r="O16" s="4">
        <f>Expenses!O16+Expenses!O18+Expenses!O19+Expenses!O21</f>
        <v>366826.26957653061</v>
      </c>
      <c r="P16" s="4">
        <f>Expenses!P16+Expenses!P18+Expenses!P19+Expenses!P21</f>
        <v>370660.18598165369</v>
      </c>
      <c r="Q16" s="4">
        <f>Expenses!Q16+Expenses!Q18+Expenses!Q19+Expenses!Q21</f>
        <v>375282.36492072162</v>
      </c>
      <c r="R16" s="4">
        <f>Expenses!R16+Expenses!R18+Expenses!R19+Expenses!R21</f>
        <v>379053.92290807876</v>
      </c>
      <c r="S16" s="4">
        <f>Expenses!S16+Expenses!S18+Expenses!S19+Expenses!S21</f>
        <v>381349.06886970688</v>
      </c>
      <c r="T16" s="4">
        <f>Expenses!T16+Expenses!T18+Expenses!T19+Expenses!T21</f>
        <v>381671.89760363416</v>
      </c>
      <c r="U16" s="4">
        <f>Expenses!U16+Expenses!U18+Expenses!U19+Expenses!U21</f>
        <v>386540.27135040902</v>
      </c>
      <c r="V16" s="4">
        <f>Expenses!V16+Expenses!V18+Expenses!V19+Expenses!V21</f>
        <v>388741.93082390516</v>
      </c>
      <c r="W16" s="4">
        <f>Expenses!W16+Expenses!W18+Expenses!W19+Expenses!W21</f>
        <v>392694.88860663935</v>
      </c>
      <c r="X16" s="4">
        <f>Expenses!X16+Expenses!X18+Expenses!X19+Expenses!X21</f>
        <v>396232.36023458384</v>
      </c>
      <c r="Y16" s="4">
        <f>Expenses!Y16+Expenses!Y18+Expenses!Y19+Expenses!Y21</f>
        <v>394769.73553465173</v>
      </c>
      <c r="Z16" s="4">
        <f>Expenses!Z16+Expenses!Z18+Expenses!Z19+Expenses!Z21</f>
        <v>398800.05549149803</v>
      </c>
      <c r="AA16" s="4">
        <f>Expenses!AA16+Expenses!AA18+Expenses!AA19+Expenses!AA21</f>
        <v>403019.0897052362</v>
      </c>
      <c r="AB16" s="4">
        <f>Expenses!AB16+Expenses!AB18+Expenses!AB19+Expenses!AB21</f>
        <v>406981.19120089395</v>
      </c>
      <c r="AC16" s="4">
        <f>Expenses!AC16+Expenses!AC18+Expenses!AC19+Expenses!AC21</f>
        <v>415365.5007814056</v>
      </c>
      <c r="AD16" s="4">
        <f>Expenses!AD16+Expenses!AD18+Expenses!AD19+Expenses!AD21</f>
        <v>422451.52255734068</v>
      </c>
      <c r="AE16" s="4">
        <f>Expenses!AE16+Expenses!AE18+Expenses!AE19+Expenses!AE21</f>
        <v>421800.1291247005</v>
      </c>
      <c r="AF16" s="4">
        <f>Expenses!AF16+Expenses!AF18+Expenses!AF19+Expenses!AF21</f>
        <v>426603.4953337055</v>
      </c>
      <c r="AG16" s="4">
        <f>Expenses!AG16+Expenses!AG18+Expenses!AG19+Expenses!AG21</f>
        <v>435453.50285752822</v>
      </c>
      <c r="AH16" s="4">
        <f>Expenses!AH16+Expenses!AH18+Expenses!AH19+Expenses!AH21</f>
        <v>433962.99933804991</v>
      </c>
      <c r="AI16" s="4">
        <f>Expenses!AI16+Expenses!AI18+Expenses!AI19+Expenses!AI21</f>
        <v>442306.12636393122</v>
      </c>
      <c r="AJ16" s="4">
        <f>Expenses!AJ16+Expenses!AJ18+Expenses!AJ19+Expenses!AJ21</f>
        <v>447215.58426518808</v>
      </c>
      <c r="AK16" s="4">
        <f>Expenses!AK16+Expenses!AK18+Expenses!AK19+Expenses!AK21</f>
        <v>445213.44746215164</v>
      </c>
      <c r="AL16" s="4">
        <f>Expenses!AL16+Expenses!AL18+Expenses!AL19+Expenses!AL21</f>
        <v>451706.0985150538</v>
      </c>
    </row>
    <row r="17" spans="2:38" ht="15" customHeight="1" x14ac:dyDescent="0.2">
      <c r="B17" s="5" t="s">
        <v>87</v>
      </c>
      <c r="C17" s="17">
        <f>SUM(C14:C16)</f>
        <v>1420183.2179999999</v>
      </c>
      <c r="D17" s="17">
        <f t="shared" ref="D17:AL17" si="1">SUM(D14:D16)</f>
        <v>1456544.2978031251</v>
      </c>
      <c r="E17" s="17">
        <f t="shared" si="1"/>
        <v>1487773.2374871746</v>
      </c>
      <c r="F17" s="17">
        <f t="shared" si="1"/>
        <v>1469858.3941551917</v>
      </c>
      <c r="G17" s="17">
        <f t="shared" si="1"/>
        <v>1474070.4366033799</v>
      </c>
      <c r="H17" s="17">
        <f t="shared" si="1"/>
        <v>1462872.6901838998</v>
      </c>
      <c r="I17" s="17">
        <f t="shared" si="1"/>
        <v>1444559.2179244019</v>
      </c>
      <c r="J17" s="17">
        <f t="shared" si="1"/>
        <v>1476461.175890605</v>
      </c>
      <c r="K17" s="17">
        <f t="shared" si="1"/>
        <v>1432555.4733141693</v>
      </c>
      <c r="L17" s="17">
        <f t="shared" si="1"/>
        <v>1448304.1104928737</v>
      </c>
      <c r="M17" s="17">
        <f t="shared" si="1"/>
        <v>1440575.1519787193</v>
      </c>
      <c r="N17" s="17">
        <f t="shared" si="1"/>
        <v>1433250.5419132947</v>
      </c>
      <c r="O17" s="17">
        <f t="shared" si="1"/>
        <v>1449554.0202686167</v>
      </c>
      <c r="P17" s="17">
        <f t="shared" si="1"/>
        <v>1515505.5397056807</v>
      </c>
      <c r="Q17" s="17">
        <f t="shared" si="1"/>
        <v>1595016.8518809241</v>
      </c>
      <c r="R17" s="17">
        <f t="shared" si="1"/>
        <v>1659895.6738549289</v>
      </c>
      <c r="S17" s="17">
        <f t="shared" si="1"/>
        <v>1699377.0676842129</v>
      </c>
      <c r="T17" s="17">
        <f t="shared" si="1"/>
        <v>1704930.4087774088</v>
      </c>
      <c r="U17" s="17">
        <f t="shared" si="1"/>
        <v>1788676.7954639508</v>
      </c>
      <c r="V17" s="17">
        <f t="shared" si="1"/>
        <v>1826550.022789943</v>
      </c>
      <c r="W17" s="17">
        <f t="shared" si="1"/>
        <v>1894549.3072014456</v>
      </c>
      <c r="X17" s="17">
        <f t="shared" si="1"/>
        <v>1955401.345737468</v>
      </c>
      <c r="Y17" s="17">
        <f t="shared" si="1"/>
        <v>1930241.0889311898</v>
      </c>
      <c r="Z17" s="17">
        <f t="shared" si="1"/>
        <v>1999571.1673377906</v>
      </c>
      <c r="AA17" s="17">
        <f t="shared" si="1"/>
        <v>2072147.5324826268</v>
      </c>
      <c r="AB17" s="17">
        <f t="shared" si="1"/>
        <v>2140304.1082111225</v>
      </c>
      <c r="AC17" s="17">
        <f t="shared" si="1"/>
        <v>2284532.0719524771</v>
      </c>
      <c r="AD17" s="17">
        <f t="shared" si="1"/>
        <v>2406426.7231406369</v>
      </c>
      <c r="AE17" s="17">
        <f t="shared" si="1"/>
        <v>2395221.3701557522</v>
      </c>
      <c r="AF17" s="17">
        <f t="shared" si="1"/>
        <v>2477849.4888787437</v>
      </c>
      <c r="AG17" s="17">
        <f t="shared" si="1"/>
        <v>2630088.4480917361</v>
      </c>
      <c r="AH17" s="17">
        <f t="shared" si="1"/>
        <v>2604448.6162726246</v>
      </c>
      <c r="AI17" s="17">
        <f t="shared" si="1"/>
        <v>2747968.1524518817</v>
      </c>
      <c r="AJ17" s="17">
        <f t="shared" si="1"/>
        <v>2832421.2740086084</v>
      </c>
      <c r="AK17" s="17">
        <f t="shared" si="1"/>
        <v>2797980.2611308428</v>
      </c>
      <c r="AL17" s="17">
        <f t="shared" si="1"/>
        <v>2909667.6733919363</v>
      </c>
    </row>
    <row r="18" spans="2:38" ht="15" customHeight="1" x14ac:dyDescent="0.2">
      <c r="B18" s="11"/>
    </row>
    <row r="19" spans="2:38" ht="15" customHeight="1" x14ac:dyDescent="0.2">
      <c r="B19" s="1" t="s">
        <v>109</v>
      </c>
    </row>
    <row r="20" spans="2:38" ht="15" customHeight="1" x14ac:dyDescent="0.2">
      <c r="B20" s="8" t="s">
        <v>76</v>
      </c>
      <c r="C20" s="28">
        <v>0</v>
      </c>
      <c r="D20" s="28">
        <f>C9-D9</f>
        <v>20833.333333333372</v>
      </c>
      <c r="E20" s="28">
        <f t="shared" ref="E20:AL20" si="2">D9-E9</f>
        <v>20833.333333333372</v>
      </c>
      <c r="F20" s="28">
        <f t="shared" si="2"/>
        <v>20833.333333333372</v>
      </c>
      <c r="G20" s="28">
        <f t="shared" si="2"/>
        <v>20833.333333333372</v>
      </c>
      <c r="H20" s="28">
        <f t="shared" si="2"/>
        <v>20833.333333333372</v>
      </c>
      <c r="I20" s="28">
        <f t="shared" si="2"/>
        <v>20833.333333333372</v>
      </c>
      <c r="J20" s="28">
        <f t="shared" si="2"/>
        <v>20833.333333333372</v>
      </c>
      <c r="K20" s="28">
        <f t="shared" si="2"/>
        <v>20833.333333333372</v>
      </c>
      <c r="L20" s="28">
        <f t="shared" si="2"/>
        <v>20833.333333333372</v>
      </c>
      <c r="M20" s="28">
        <f t="shared" si="2"/>
        <v>20833.333333333372</v>
      </c>
      <c r="N20" s="28">
        <f t="shared" si="2"/>
        <v>20833.333333333314</v>
      </c>
      <c r="O20" s="28">
        <f t="shared" si="2"/>
        <v>20833.333333333314</v>
      </c>
      <c r="P20" s="28">
        <f t="shared" si="2"/>
        <v>20833.333333333314</v>
      </c>
      <c r="Q20" s="28">
        <f t="shared" si="2"/>
        <v>20833.333333333314</v>
      </c>
      <c r="R20" s="28">
        <f t="shared" si="2"/>
        <v>20833.333333333314</v>
      </c>
      <c r="S20" s="28">
        <f t="shared" si="2"/>
        <v>20833.333333333314</v>
      </c>
      <c r="T20" s="28">
        <f t="shared" si="2"/>
        <v>20833.333333333314</v>
      </c>
      <c r="U20" s="28">
        <f t="shared" si="2"/>
        <v>20833.333333333314</v>
      </c>
      <c r="V20" s="28">
        <f t="shared" si="2"/>
        <v>20833.333333333314</v>
      </c>
      <c r="W20" s="28">
        <f t="shared" si="2"/>
        <v>20833.333333333314</v>
      </c>
      <c r="X20" s="28">
        <f t="shared" si="2"/>
        <v>20833.333333333314</v>
      </c>
      <c r="Y20" s="28">
        <f t="shared" si="2"/>
        <v>20833.333333333314</v>
      </c>
      <c r="Z20" s="28">
        <f t="shared" si="2"/>
        <v>20833.333333333314</v>
      </c>
      <c r="AA20" s="28">
        <f t="shared" si="2"/>
        <v>20833.333333333343</v>
      </c>
      <c r="AB20" s="28">
        <f t="shared" si="2"/>
        <v>20833.333333333343</v>
      </c>
      <c r="AC20" s="28">
        <f t="shared" si="2"/>
        <v>20833.333333333343</v>
      </c>
      <c r="AD20" s="28">
        <f t="shared" si="2"/>
        <v>20833.333333333343</v>
      </c>
      <c r="AE20" s="28">
        <f t="shared" si="2"/>
        <v>20833.333333333343</v>
      </c>
      <c r="AF20" s="28">
        <f t="shared" si="2"/>
        <v>20833.333333333343</v>
      </c>
      <c r="AG20" s="28">
        <f t="shared" si="2"/>
        <v>20833.333333333328</v>
      </c>
      <c r="AH20" s="28">
        <f t="shared" si="2"/>
        <v>20833.333333333328</v>
      </c>
      <c r="AI20" s="28">
        <f t="shared" si="2"/>
        <v>20833.333333333328</v>
      </c>
      <c r="AJ20" s="28">
        <f t="shared" si="2"/>
        <v>20833.333333333328</v>
      </c>
      <c r="AK20" s="28">
        <f t="shared" si="2"/>
        <v>20833.333333333328</v>
      </c>
      <c r="AL20" s="28">
        <f t="shared" si="2"/>
        <v>20833.333333333332</v>
      </c>
    </row>
    <row r="21" spans="2:38" ht="15" customHeight="1" x14ac:dyDescent="0.2">
      <c r="B21" s="8" t="s">
        <v>77</v>
      </c>
      <c r="C21" s="28">
        <f>C11</f>
        <v>0</v>
      </c>
      <c r="D21" s="28">
        <f t="shared" ref="D21:AL21" si="3">D11</f>
        <v>0</v>
      </c>
      <c r="E21" s="28">
        <f t="shared" si="3"/>
        <v>0</v>
      </c>
      <c r="F21" s="28">
        <f t="shared" si="3"/>
        <v>0</v>
      </c>
      <c r="G21" s="28">
        <f t="shared" si="3"/>
        <v>0</v>
      </c>
      <c r="H21" s="28">
        <f t="shared" si="3"/>
        <v>0</v>
      </c>
      <c r="I21" s="28">
        <f t="shared" si="3"/>
        <v>0</v>
      </c>
      <c r="J21" s="28">
        <f t="shared" si="3"/>
        <v>0</v>
      </c>
      <c r="K21" s="28">
        <f t="shared" si="3"/>
        <v>0</v>
      </c>
      <c r="L21" s="28">
        <f t="shared" si="3"/>
        <v>0</v>
      </c>
      <c r="M21" s="28">
        <f t="shared" si="3"/>
        <v>0</v>
      </c>
      <c r="N21" s="28">
        <f t="shared" si="3"/>
        <v>0</v>
      </c>
      <c r="O21" s="28">
        <f t="shared" si="3"/>
        <v>0</v>
      </c>
      <c r="P21" s="28">
        <f t="shared" si="3"/>
        <v>0</v>
      </c>
      <c r="Q21" s="28">
        <f t="shared" si="3"/>
        <v>0</v>
      </c>
      <c r="R21" s="28">
        <f t="shared" si="3"/>
        <v>0</v>
      </c>
      <c r="S21" s="28">
        <f t="shared" si="3"/>
        <v>0</v>
      </c>
      <c r="T21" s="28">
        <f t="shared" si="3"/>
        <v>0</v>
      </c>
      <c r="U21" s="28">
        <f t="shared" si="3"/>
        <v>0</v>
      </c>
      <c r="V21" s="28">
        <f t="shared" si="3"/>
        <v>0</v>
      </c>
      <c r="W21" s="28">
        <f t="shared" si="3"/>
        <v>0</v>
      </c>
      <c r="X21" s="28">
        <f t="shared" si="3"/>
        <v>0</v>
      </c>
      <c r="Y21" s="28">
        <f t="shared" si="3"/>
        <v>0</v>
      </c>
      <c r="Z21" s="28">
        <f t="shared" si="3"/>
        <v>0</v>
      </c>
      <c r="AA21" s="28">
        <f t="shared" si="3"/>
        <v>0</v>
      </c>
      <c r="AB21" s="28">
        <f t="shared" si="3"/>
        <v>0</v>
      </c>
      <c r="AC21" s="28">
        <f t="shared" si="3"/>
        <v>0</v>
      </c>
      <c r="AD21" s="28">
        <f t="shared" si="3"/>
        <v>0</v>
      </c>
      <c r="AE21" s="28">
        <f t="shared" si="3"/>
        <v>0</v>
      </c>
      <c r="AF21" s="28">
        <f t="shared" si="3"/>
        <v>0</v>
      </c>
      <c r="AG21" s="28">
        <f t="shared" si="3"/>
        <v>0</v>
      </c>
      <c r="AH21" s="28">
        <f t="shared" si="3"/>
        <v>0</v>
      </c>
      <c r="AI21" s="28">
        <f t="shared" si="3"/>
        <v>0</v>
      </c>
      <c r="AJ21" s="28">
        <f t="shared" si="3"/>
        <v>0</v>
      </c>
      <c r="AK21" s="28">
        <f t="shared" si="3"/>
        <v>0</v>
      </c>
      <c r="AL21" s="28">
        <f t="shared" si="3"/>
        <v>0</v>
      </c>
    </row>
    <row r="22" spans="2:38" ht="15" customHeight="1" x14ac:dyDescent="0.2">
      <c r="B22" s="8" t="s">
        <v>78</v>
      </c>
      <c r="C22" s="28">
        <f>C7</f>
        <v>72453.760398480983</v>
      </c>
      <c r="D22" s="28">
        <f t="shared" ref="D22:AL22" si="4">D7</f>
        <v>72453.760398480983</v>
      </c>
      <c r="E22" s="28">
        <f t="shared" si="4"/>
        <v>72453.760398480983</v>
      </c>
      <c r="F22" s="28">
        <f t="shared" si="4"/>
        <v>72453.760398480983</v>
      </c>
      <c r="G22" s="28">
        <f t="shared" si="4"/>
        <v>72453.760398480983</v>
      </c>
      <c r="H22" s="28">
        <f t="shared" si="4"/>
        <v>72453.760398480983</v>
      </c>
      <c r="I22" s="28">
        <f t="shared" si="4"/>
        <v>72453.760398480983</v>
      </c>
      <c r="J22" s="28">
        <f t="shared" si="4"/>
        <v>72453.760398480983</v>
      </c>
      <c r="K22" s="28">
        <f t="shared" si="4"/>
        <v>72453.760398480983</v>
      </c>
      <c r="L22" s="28">
        <f t="shared" si="4"/>
        <v>72453.760398480983</v>
      </c>
      <c r="M22" s="28">
        <f t="shared" si="4"/>
        <v>72453.760398480983</v>
      </c>
      <c r="N22" s="28">
        <f t="shared" si="4"/>
        <v>72453.760398480983</v>
      </c>
      <c r="O22" s="28">
        <f t="shared" si="4"/>
        <v>72453.760398480983</v>
      </c>
      <c r="P22" s="28">
        <f t="shared" si="4"/>
        <v>72453.760398480983</v>
      </c>
      <c r="Q22" s="28">
        <f t="shared" si="4"/>
        <v>72453.760398480983</v>
      </c>
      <c r="R22" s="28">
        <f t="shared" si="4"/>
        <v>72453.760398480983</v>
      </c>
      <c r="S22" s="28">
        <f t="shared" si="4"/>
        <v>72453.760398480983</v>
      </c>
      <c r="T22" s="28">
        <f t="shared" si="4"/>
        <v>72453.760398480983</v>
      </c>
      <c r="U22" s="28">
        <f t="shared" si="4"/>
        <v>72453.760398480983</v>
      </c>
      <c r="V22" s="28">
        <f t="shared" si="4"/>
        <v>72453.760398480983</v>
      </c>
      <c r="W22" s="28">
        <f t="shared" si="4"/>
        <v>72453.760398480983</v>
      </c>
      <c r="X22" s="28">
        <f t="shared" si="4"/>
        <v>72453.760398480983</v>
      </c>
      <c r="Y22" s="28">
        <f t="shared" si="4"/>
        <v>72453.760398480983</v>
      </c>
      <c r="Z22" s="28">
        <f t="shared" si="4"/>
        <v>72453.760398480983</v>
      </c>
      <c r="AA22" s="28">
        <f t="shared" si="4"/>
        <v>72453.760398480983</v>
      </c>
      <c r="AB22" s="28">
        <f t="shared" si="4"/>
        <v>72453.760398480983</v>
      </c>
      <c r="AC22" s="28">
        <f t="shared" si="4"/>
        <v>72453.760398480983</v>
      </c>
      <c r="AD22" s="28">
        <f t="shared" si="4"/>
        <v>72453.760398480983</v>
      </c>
      <c r="AE22" s="28">
        <f t="shared" si="4"/>
        <v>72453.760398480983</v>
      </c>
      <c r="AF22" s="28">
        <f t="shared" si="4"/>
        <v>72453.760398480983</v>
      </c>
      <c r="AG22" s="28">
        <f t="shared" si="4"/>
        <v>72453.760398480983</v>
      </c>
      <c r="AH22" s="28">
        <f t="shared" si="4"/>
        <v>72453.760398480983</v>
      </c>
      <c r="AI22" s="28">
        <f t="shared" si="4"/>
        <v>72453.760398480983</v>
      </c>
      <c r="AJ22" s="28">
        <f t="shared" si="4"/>
        <v>72453.760398480983</v>
      </c>
      <c r="AK22" s="28">
        <f t="shared" si="4"/>
        <v>72453.760398480983</v>
      </c>
      <c r="AL22" s="28">
        <f t="shared" si="4"/>
        <v>72453.760398480983</v>
      </c>
    </row>
    <row r="23" spans="2:38" ht="15" customHeight="1" x14ac:dyDescent="0.2">
      <c r="B23" s="5" t="s">
        <v>110</v>
      </c>
      <c r="C23" s="17">
        <f>SUM(C20:C22)</f>
        <v>72453.760398480983</v>
      </c>
      <c r="D23" s="17">
        <f t="shared" ref="D23:AL23" si="5">SUM(D20:D22)</f>
        <v>93287.093731814355</v>
      </c>
      <c r="E23" s="17">
        <f t="shared" si="5"/>
        <v>93287.093731814355</v>
      </c>
      <c r="F23" s="17">
        <f t="shared" si="5"/>
        <v>93287.093731814355</v>
      </c>
      <c r="G23" s="17">
        <f t="shared" si="5"/>
        <v>93287.093731814355</v>
      </c>
      <c r="H23" s="17">
        <f t="shared" si="5"/>
        <v>93287.093731814355</v>
      </c>
      <c r="I23" s="17">
        <f t="shared" si="5"/>
        <v>93287.093731814355</v>
      </c>
      <c r="J23" s="17">
        <f t="shared" si="5"/>
        <v>93287.093731814355</v>
      </c>
      <c r="K23" s="17">
        <f t="shared" si="5"/>
        <v>93287.093731814355</v>
      </c>
      <c r="L23" s="17">
        <f t="shared" si="5"/>
        <v>93287.093731814355</v>
      </c>
      <c r="M23" s="17">
        <f t="shared" si="5"/>
        <v>93287.093731814355</v>
      </c>
      <c r="N23" s="17">
        <f t="shared" si="5"/>
        <v>93287.093731814297</v>
      </c>
      <c r="O23" s="17">
        <f t="shared" si="5"/>
        <v>93287.093731814297</v>
      </c>
      <c r="P23" s="17">
        <f t="shared" si="5"/>
        <v>93287.093731814297</v>
      </c>
      <c r="Q23" s="17">
        <f t="shared" si="5"/>
        <v>93287.093731814297</v>
      </c>
      <c r="R23" s="17">
        <f t="shared" si="5"/>
        <v>93287.093731814297</v>
      </c>
      <c r="S23" s="17">
        <f t="shared" si="5"/>
        <v>93287.093731814297</v>
      </c>
      <c r="T23" s="17">
        <f t="shared" si="5"/>
        <v>93287.093731814297</v>
      </c>
      <c r="U23" s="17">
        <f t="shared" si="5"/>
        <v>93287.093731814297</v>
      </c>
      <c r="V23" s="17">
        <f t="shared" si="5"/>
        <v>93287.093731814297</v>
      </c>
      <c r="W23" s="17">
        <f t="shared" si="5"/>
        <v>93287.093731814297</v>
      </c>
      <c r="X23" s="17">
        <f t="shared" si="5"/>
        <v>93287.093731814297</v>
      </c>
      <c r="Y23" s="17">
        <f t="shared" si="5"/>
        <v>93287.093731814297</v>
      </c>
      <c r="Z23" s="17">
        <f t="shared" si="5"/>
        <v>93287.093731814297</v>
      </c>
      <c r="AA23" s="17">
        <f t="shared" si="5"/>
        <v>93287.093731814326</v>
      </c>
      <c r="AB23" s="17">
        <f t="shared" si="5"/>
        <v>93287.093731814326</v>
      </c>
      <c r="AC23" s="17">
        <f t="shared" si="5"/>
        <v>93287.093731814326</v>
      </c>
      <c r="AD23" s="17">
        <f t="shared" si="5"/>
        <v>93287.093731814326</v>
      </c>
      <c r="AE23" s="17">
        <f t="shared" si="5"/>
        <v>93287.093731814326</v>
      </c>
      <c r="AF23" s="17">
        <f t="shared" si="5"/>
        <v>93287.093731814326</v>
      </c>
      <c r="AG23" s="17">
        <f t="shared" si="5"/>
        <v>93287.093731814311</v>
      </c>
      <c r="AH23" s="17">
        <f t="shared" si="5"/>
        <v>93287.093731814311</v>
      </c>
      <c r="AI23" s="17">
        <f t="shared" si="5"/>
        <v>93287.093731814311</v>
      </c>
      <c r="AJ23" s="17">
        <f t="shared" si="5"/>
        <v>93287.093731814311</v>
      </c>
      <c r="AK23" s="17">
        <f t="shared" si="5"/>
        <v>93287.093731814311</v>
      </c>
      <c r="AL23" s="17">
        <f t="shared" si="5"/>
        <v>93287.093731814311</v>
      </c>
    </row>
    <row r="25" spans="2:38" ht="15" customHeight="1" x14ac:dyDescent="0.2">
      <c r="B25" s="10" t="s">
        <v>80</v>
      </c>
      <c r="C25" s="4">
        <f>MAX(0,Vars!$C$9*C6)</f>
        <v>37990.771330000025</v>
      </c>
      <c r="D25" s="4">
        <f>MAX(0,Vars!$C$9*D6)</f>
        <v>44179.180012328128</v>
      </c>
      <c r="E25" s="4">
        <f>MAX(0,Vars!$C$9*E6)</f>
        <v>43206.775703313062</v>
      </c>
      <c r="F25" s="4">
        <f>MAX(0,Vars!$C$9*F6)</f>
        <v>44219.215108345241</v>
      </c>
      <c r="G25" s="4">
        <f>MAX(0,Vars!$C$9*G6)</f>
        <v>41488.671581368078</v>
      </c>
      <c r="H25" s="4">
        <f>MAX(0,Vars!$C$9*H6)</f>
        <v>41713.991690720417</v>
      </c>
      <c r="I25" s="4">
        <f>MAX(0,Vars!$C$9*I6)</f>
        <v>41047.117715079119</v>
      </c>
      <c r="J25" s="4">
        <f>MAX(0,Vars!$C$9*J6)</f>
        <v>40159.09874410685</v>
      </c>
      <c r="K25" s="4">
        <f>MAX(0,Vars!$C$9*K6)</f>
        <v>41171.379009846198</v>
      </c>
      <c r="L25" s="4">
        <f>MAX(0,Vars!$C$9*L6)</f>
        <v>39887.333255681966</v>
      </c>
      <c r="M25" s="4">
        <f>MAX(0,Vars!$C$9*M6)</f>
        <v>38070.781877010129</v>
      </c>
      <c r="N25" s="4">
        <f>MAX(0,Vars!$C$9*N6)</f>
        <v>38905.569092177473</v>
      </c>
      <c r="O25" s="4">
        <f>MAX(0,Vars!$C$9*O6)</f>
        <v>35293.411225677512</v>
      </c>
      <c r="P25" s="4">
        <f>MAX(0,Vars!$C$9*P6)</f>
        <v>45315.810609046508</v>
      </c>
      <c r="Q25" s="4">
        <f>MAX(0,Vars!$C$9*Q6)</f>
        <v>53532.039423103313</v>
      </c>
      <c r="R25" s="4">
        <f>MAX(0,Vars!$C$9*R6)</f>
        <v>58483.244483387483</v>
      </c>
      <c r="S25" s="4">
        <f>MAX(0,Vars!$C$9*S6)</f>
        <v>63639.998188816149</v>
      </c>
      <c r="T25" s="4">
        <f>MAX(0,Vars!$C$9*T6)</f>
        <v>66231.232881370262</v>
      </c>
      <c r="U25" s="4">
        <f>MAX(0,Vars!$C$9*U6)</f>
        <v>72941.766247432766</v>
      </c>
      <c r="V25" s="4">
        <f>MAX(0,Vars!$C$9*V6)</f>
        <v>78220.043006943102</v>
      </c>
      <c r="W25" s="4">
        <f>MAX(0,Vars!$C$9*W6)</f>
        <v>84397.586418650011</v>
      </c>
      <c r="X25" s="4">
        <f>MAX(0,Vars!$C$9*X6)</f>
        <v>87676.676615326374</v>
      </c>
      <c r="Y25" s="4">
        <f>MAX(0,Vars!$C$9*Y6)</f>
        <v>93223.491175457093</v>
      </c>
      <c r="Z25" s="4">
        <f>MAX(0,Vars!$C$9*Z6)</f>
        <v>98282.713537699499</v>
      </c>
      <c r="AA25" s="4">
        <f>MAX(0,Vars!$C$9*AA6)</f>
        <v>104055.46357327784</v>
      </c>
      <c r="AB25" s="4">
        <f>MAX(0,Vars!$C$9*AB6)</f>
        <v>117105.41510920464</v>
      </c>
      <c r="AC25" s="4">
        <f>MAX(0,Vars!$C$9*AC6)</f>
        <v>126821.09486219236</v>
      </c>
      <c r="AD25" s="4">
        <f>MAX(0,Vars!$C$9*AD6)</f>
        <v>138413.55073114927</v>
      </c>
      <c r="AE25" s="4">
        <f>MAX(0,Vars!$C$9*AE6)</f>
        <v>141790.17142327025</v>
      </c>
      <c r="AF25" s="4">
        <f>MAX(0,Vars!$C$9*AF6)</f>
        <v>148147.82828076737</v>
      </c>
      <c r="AG25" s="4">
        <f>MAX(0,Vars!$C$9*AG6)</f>
        <v>164768.52761244221</v>
      </c>
      <c r="AH25" s="4">
        <f>MAX(0,Vars!$C$9*AH6)</f>
        <v>166488.80357439283</v>
      </c>
      <c r="AI25" s="4">
        <f>MAX(0,Vars!$C$9*AI6)</f>
        <v>180404.48513250268</v>
      </c>
      <c r="AJ25" s="4">
        <f>MAX(0,Vars!$C$9*AJ6)</f>
        <v>190993.50685793161</v>
      </c>
      <c r="AK25" s="4">
        <f>MAX(0,Vars!$C$9*AK6)</f>
        <v>194308.05306504181</v>
      </c>
      <c r="AL25" s="4">
        <f>MAX(0,Vars!$C$9*AL6)</f>
        <v>200678.92506632555</v>
      </c>
    </row>
    <row r="26" spans="2:38" ht="15" customHeight="1" x14ac:dyDescent="0.2">
      <c r="B26" s="5" t="s">
        <v>81</v>
      </c>
      <c r="C26" s="17">
        <f>SUM(C25:C25)</f>
        <v>37990.771330000025</v>
      </c>
      <c r="D26" s="17">
        <f t="shared" ref="D26:AL26" si="6">SUM(D25:D25)</f>
        <v>44179.180012328128</v>
      </c>
      <c r="E26" s="17">
        <f t="shared" si="6"/>
        <v>43206.775703313062</v>
      </c>
      <c r="F26" s="17">
        <f t="shared" si="6"/>
        <v>44219.215108345241</v>
      </c>
      <c r="G26" s="17">
        <f t="shared" si="6"/>
        <v>41488.671581368078</v>
      </c>
      <c r="H26" s="17">
        <f t="shared" si="6"/>
        <v>41713.991690720417</v>
      </c>
      <c r="I26" s="17">
        <f t="shared" si="6"/>
        <v>41047.117715079119</v>
      </c>
      <c r="J26" s="17">
        <f t="shared" si="6"/>
        <v>40159.09874410685</v>
      </c>
      <c r="K26" s="17">
        <f t="shared" si="6"/>
        <v>41171.379009846198</v>
      </c>
      <c r="L26" s="17">
        <f t="shared" si="6"/>
        <v>39887.333255681966</v>
      </c>
      <c r="M26" s="17">
        <f t="shared" si="6"/>
        <v>38070.781877010129</v>
      </c>
      <c r="N26" s="17">
        <f t="shared" si="6"/>
        <v>38905.569092177473</v>
      </c>
      <c r="O26" s="17">
        <f t="shared" si="6"/>
        <v>35293.411225677512</v>
      </c>
      <c r="P26" s="17">
        <f t="shared" si="6"/>
        <v>45315.810609046508</v>
      </c>
      <c r="Q26" s="17">
        <f t="shared" si="6"/>
        <v>53532.039423103313</v>
      </c>
      <c r="R26" s="17">
        <f t="shared" si="6"/>
        <v>58483.244483387483</v>
      </c>
      <c r="S26" s="17">
        <f t="shared" si="6"/>
        <v>63639.998188816149</v>
      </c>
      <c r="T26" s="17">
        <f t="shared" si="6"/>
        <v>66231.232881370262</v>
      </c>
      <c r="U26" s="17">
        <f t="shared" si="6"/>
        <v>72941.766247432766</v>
      </c>
      <c r="V26" s="17">
        <f t="shared" si="6"/>
        <v>78220.043006943102</v>
      </c>
      <c r="W26" s="17">
        <f t="shared" si="6"/>
        <v>84397.586418650011</v>
      </c>
      <c r="X26" s="17">
        <f t="shared" si="6"/>
        <v>87676.676615326374</v>
      </c>
      <c r="Y26" s="17">
        <f t="shared" si="6"/>
        <v>93223.491175457093</v>
      </c>
      <c r="Z26" s="17">
        <f t="shared" si="6"/>
        <v>98282.713537699499</v>
      </c>
      <c r="AA26" s="17">
        <f t="shared" si="6"/>
        <v>104055.46357327784</v>
      </c>
      <c r="AB26" s="17">
        <f t="shared" si="6"/>
        <v>117105.41510920464</v>
      </c>
      <c r="AC26" s="17">
        <f t="shared" si="6"/>
        <v>126821.09486219236</v>
      </c>
      <c r="AD26" s="17">
        <f t="shared" si="6"/>
        <v>138413.55073114927</v>
      </c>
      <c r="AE26" s="17">
        <f t="shared" si="6"/>
        <v>141790.17142327025</v>
      </c>
      <c r="AF26" s="17">
        <f t="shared" si="6"/>
        <v>148147.82828076737</v>
      </c>
      <c r="AG26" s="17">
        <f t="shared" si="6"/>
        <v>164768.52761244221</v>
      </c>
      <c r="AH26" s="17">
        <f t="shared" si="6"/>
        <v>166488.80357439283</v>
      </c>
      <c r="AI26" s="17">
        <f t="shared" si="6"/>
        <v>180404.48513250268</v>
      </c>
      <c r="AJ26" s="17">
        <f t="shared" si="6"/>
        <v>190993.50685793161</v>
      </c>
      <c r="AK26" s="17">
        <f t="shared" si="6"/>
        <v>194308.05306504181</v>
      </c>
      <c r="AL26" s="17">
        <f t="shared" si="6"/>
        <v>200678.92506632555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57878-5987-4B2F-B3BA-0D33756800CA}">
  <dimension ref="B1:AL14"/>
  <sheetViews>
    <sheetView workbookViewId="0">
      <selection activeCell="C14" sqref="C14"/>
    </sheetView>
  </sheetViews>
  <sheetFormatPr defaultRowHeight="15" customHeight="1" x14ac:dyDescent="0.2"/>
  <cols>
    <col min="1" max="1" width="3.28515625" style="1" customWidth="1"/>
    <col min="2" max="2" width="23.7109375" style="1" customWidth="1"/>
    <col min="3" max="38" width="11.28515625" style="1" customWidth="1"/>
    <col min="39" max="16384" width="9.140625" style="1"/>
  </cols>
  <sheetData>
    <row r="1" spans="2:38" ht="15" customHeight="1" x14ac:dyDescent="0.2">
      <c r="C1" s="2">
        <v>44927</v>
      </c>
      <c r="D1" s="2">
        <f>EOMONTH(C1,0)+1</f>
        <v>44958</v>
      </c>
      <c r="E1" s="2">
        <f t="shared" ref="E1:AL1" si="0">EOMONTH(D1,0)+1</f>
        <v>44986</v>
      </c>
      <c r="F1" s="2">
        <f t="shared" si="0"/>
        <v>45017</v>
      </c>
      <c r="G1" s="2">
        <f t="shared" si="0"/>
        <v>45047</v>
      </c>
      <c r="H1" s="2">
        <f t="shared" si="0"/>
        <v>45078</v>
      </c>
      <c r="I1" s="2">
        <f t="shared" si="0"/>
        <v>45108</v>
      </c>
      <c r="J1" s="2">
        <f t="shared" si="0"/>
        <v>45139</v>
      </c>
      <c r="K1" s="2">
        <f t="shared" si="0"/>
        <v>45170</v>
      </c>
      <c r="L1" s="2">
        <f t="shared" si="0"/>
        <v>45200</v>
      </c>
      <c r="M1" s="2">
        <f t="shared" si="0"/>
        <v>45231</v>
      </c>
      <c r="N1" s="2">
        <f t="shared" si="0"/>
        <v>45261</v>
      </c>
      <c r="O1" s="2">
        <f t="shared" si="0"/>
        <v>45292</v>
      </c>
      <c r="P1" s="2">
        <f t="shared" si="0"/>
        <v>45323</v>
      </c>
      <c r="Q1" s="2">
        <f t="shared" si="0"/>
        <v>45352</v>
      </c>
      <c r="R1" s="2">
        <f t="shared" si="0"/>
        <v>45383</v>
      </c>
      <c r="S1" s="2">
        <f t="shared" si="0"/>
        <v>45413</v>
      </c>
      <c r="T1" s="2">
        <f t="shared" si="0"/>
        <v>45444</v>
      </c>
      <c r="U1" s="2">
        <f t="shared" si="0"/>
        <v>45474</v>
      </c>
      <c r="V1" s="2">
        <f t="shared" si="0"/>
        <v>45505</v>
      </c>
      <c r="W1" s="2">
        <f t="shared" si="0"/>
        <v>45536</v>
      </c>
      <c r="X1" s="2">
        <f t="shared" si="0"/>
        <v>45566</v>
      </c>
      <c r="Y1" s="2">
        <f t="shared" si="0"/>
        <v>45597</v>
      </c>
      <c r="Z1" s="2">
        <f t="shared" si="0"/>
        <v>45627</v>
      </c>
      <c r="AA1" s="2">
        <f t="shared" si="0"/>
        <v>45658</v>
      </c>
      <c r="AB1" s="2">
        <f t="shared" si="0"/>
        <v>45689</v>
      </c>
      <c r="AC1" s="2">
        <f t="shared" si="0"/>
        <v>45717</v>
      </c>
      <c r="AD1" s="2">
        <f t="shared" si="0"/>
        <v>45748</v>
      </c>
      <c r="AE1" s="2">
        <f t="shared" si="0"/>
        <v>45778</v>
      </c>
      <c r="AF1" s="2">
        <f t="shared" si="0"/>
        <v>45809</v>
      </c>
      <c r="AG1" s="2">
        <f t="shared" si="0"/>
        <v>45839</v>
      </c>
      <c r="AH1" s="2">
        <f t="shared" si="0"/>
        <v>45870</v>
      </c>
      <c r="AI1" s="2">
        <f t="shared" si="0"/>
        <v>45901</v>
      </c>
      <c r="AJ1" s="2">
        <f t="shared" si="0"/>
        <v>45931</v>
      </c>
      <c r="AK1" s="2">
        <f t="shared" si="0"/>
        <v>45962</v>
      </c>
      <c r="AL1" s="2">
        <f t="shared" si="0"/>
        <v>45992</v>
      </c>
    </row>
    <row r="2" spans="2:38" ht="15" customHeight="1" x14ac:dyDescent="0.2">
      <c r="B2" s="1" t="s">
        <v>181</v>
      </c>
    </row>
    <row r="3" spans="2:38" ht="15" customHeight="1" x14ac:dyDescent="0.2">
      <c r="B3" s="8" t="s">
        <v>122</v>
      </c>
      <c r="C3" s="3">
        <f>BS!C4</f>
        <v>1973935.403170598</v>
      </c>
      <c r="D3" s="3">
        <f>BS!D4</f>
        <v>2317407.701445905</v>
      </c>
      <c r="E3" s="3">
        <f>BS!E4</f>
        <v>2425624.3128983248</v>
      </c>
      <c r="F3" s="3">
        <f>BS!F4</f>
        <v>2098801.1795222987</v>
      </c>
      <c r="G3" s="3">
        <f>BS!G4</f>
        <v>2126165.6595801893</v>
      </c>
      <c r="H3" s="3">
        <f>BS!H4</f>
        <v>1898212.6973638684</v>
      </c>
      <c r="I3" s="3">
        <f>BS!I4</f>
        <v>2265695.7966381609</v>
      </c>
      <c r="J3" s="3">
        <f>BS!J4</f>
        <v>2043489.8314567858</v>
      </c>
      <c r="K3" s="3">
        <f>BS!K4</f>
        <v>2124832.4803198548</v>
      </c>
      <c r="L3" s="3">
        <f>BS!L4</f>
        <v>1812751.5579863826</v>
      </c>
      <c r="M3" s="3">
        <f>BS!M4</f>
        <v>2005784.828768092</v>
      </c>
      <c r="N3" s="3">
        <f>BS!N4</f>
        <v>2069332.58949382</v>
      </c>
      <c r="O3" s="3">
        <f>BS!O4</f>
        <v>3227107.6636406183</v>
      </c>
      <c r="P3" s="3">
        <f>BS!P4</f>
        <v>3955779.899704563</v>
      </c>
      <c r="Q3" s="3">
        <f>BS!Q4</f>
        <v>3722175.8176498599</v>
      </c>
      <c r="R3" s="3">
        <f>BS!R4</f>
        <v>3562637.0019897129</v>
      </c>
      <c r="S3" s="3">
        <f>BS!S4</f>
        <v>2461301.8289228408</v>
      </c>
      <c r="T3" s="3">
        <f>BS!T4</f>
        <v>3302757.6342227408</v>
      </c>
      <c r="U3" s="3">
        <f>BS!U4</f>
        <v>3031274.0594218899</v>
      </c>
      <c r="V3" s="3">
        <f>BS!V4</f>
        <v>3475948.0156787015</v>
      </c>
      <c r="W3" s="3">
        <f>BS!W4</f>
        <v>3223575.3542210506</v>
      </c>
      <c r="X3" s="3">
        <f>BS!X4</f>
        <v>2592836.3584628394</v>
      </c>
      <c r="Y3" s="3">
        <f>BS!Y4</f>
        <v>2915150.010673536</v>
      </c>
      <c r="Z3" s="3">
        <f>BS!Z4</f>
        <v>3530933.3648058106</v>
      </c>
      <c r="AA3" s="3">
        <f>BS!AA4</f>
        <v>4168694.2138041575</v>
      </c>
      <c r="AB3" s="3">
        <f>BS!AB4</f>
        <v>4523013.2446367722</v>
      </c>
      <c r="AC3" s="3">
        <f>BS!AC4</f>
        <v>5118093.2481884044</v>
      </c>
      <c r="AD3" s="3">
        <f>BS!AD4</f>
        <v>2712347.1415433399</v>
      </c>
      <c r="AE3" s="3">
        <f>BS!AE4</f>
        <v>3118414.0810309825</v>
      </c>
      <c r="AF3" s="3">
        <f>BS!AF4</f>
        <v>5475208.0626559518</v>
      </c>
      <c r="AG3" s="3">
        <f>BS!AG4</f>
        <v>3154902.6234564194</v>
      </c>
      <c r="AH3" s="3">
        <f>BS!AH4</f>
        <v>4787042.5914396811</v>
      </c>
      <c r="AI3" s="3">
        <f>BS!AI4</f>
        <v>5380353.7565214382</v>
      </c>
      <c r="AJ3" s="3">
        <f>BS!AJ4</f>
        <v>3654085.3526925226</v>
      </c>
      <c r="AK3" s="3">
        <f>BS!AK4</f>
        <v>4115821.0686955387</v>
      </c>
      <c r="AL3" s="3">
        <f>BS!AL4</f>
        <v>5084860.8616497591</v>
      </c>
    </row>
    <row r="4" spans="2:38" ht="15" customHeight="1" x14ac:dyDescent="0.2">
      <c r="B4" s="8" t="s">
        <v>136</v>
      </c>
      <c r="C4" s="3">
        <f>BS!C21</f>
        <v>3425752.9839999997</v>
      </c>
      <c r="D4" s="3">
        <f>BS!D21</f>
        <v>3507304.6057374999</v>
      </c>
      <c r="E4" s="3">
        <f>BS!E21</f>
        <v>3616337.0886912327</v>
      </c>
      <c r="F4" s="3">
        <f>BS!F21</f>
        <v>3550970.0637826598</v>
      </c>
      <c r="G4" s="3">
        <f>BS!G21</f>
        <v>3581796.2003780929</v>
      </c>
      <c r="H4" s="3">
        <f>BS!H21</f>
        <v>3543465.4623856372</v>
      </c>
      <c r="I4" s="3">
        <f>BS!I21</f>
        <v>3487197.9906121599</v>
      </c>
      <c r="J4" s="3">
        <f>BS!J21</f>
        <v>3597926.9624453345</v>
      </c>
      <c r="K4" s="3">
        <f>BS!K21</f>
        <v>3446835.5589737501</v>
      </c>
      <c r="L4" s="3">
        <f>BS!L21</f>
        <v>3506742.1903877263</v>
      </c>
      <c r="M4" s="3">
        <f>BS!M21</f>
        <v>3492515.2863483368</v>
      </c>
      <c r="N4" s="3">
        <f>BS!N21</f>
        <v>3463179.6304703704</v>
      </c>
      <c r="O4" s="3">
        <f>BS!O21</f>
        <v>3526020.8596801986</v>
      </c>
      <c r="P4" s="3">
        <f>BS!P21</f>
        <v>3681393.6168214926</v>
      </c>
      <c r="Q4" s="3">
        <f>BS!Q21</f>
        <v>3892691.5471580997</v>
      </c>
      <c r="R4" s="3">
        <f>BS!R21</f>
        <v>4075975.505163074</v>
      </c>
      <c r="S4" s="3">
        <f>BS!S21</f>
        <v>4174216.6846906939</v>
      </c>
      <c r="T4" s="3">
        <f>BS!T21</f>
        <v>4176463.5360894972</v>
      </c>
      <c r="U4" s="3">
        <f>BS!U21</f>
        <v>4411067.6123432675</v>
      </c>
      <c r="V4" s="3">
        <f>BS!V21</f>
        <v>4503250.9626195468</v>
      </c>
      <c r="W4" s="3">
        <f>BS!W21</f>
        <v>4689221.9085176829</v>
      </c>
      <c r="X4" s="3">
        <f>BS!X21</f>
        <v>4869594.0755336545</v>
      </c>
      <c r="Y4" s="3">
        <f>BS!Y21</f>
        <v>4752209.426970643</v>
      </c>
      <c r="Z4" s="3">
        <f>BS!Z21</f>
        <v>4949505.0404185746</v>
      </c>
      <c r="AA4" s="3">
        <f>BS!AA21</f>
        <v>5146416.2012610929</v>
      </c>
      <c r="AB4" s="3">
        <f>BS!AB21</f>
        <v>5290286.3541153586</v>
      </c>
      <c r="AC4" s="3">
        <f>BS!AC21</f>
        <v>5705739.584691586</v>
      </c>
      <c r="AD4" s="3">
        <f>BS!AD21</f>
        <v>6035892.1742097931</v>
      </c>
      <c r="AE4" s="3">
        <f>BS!AE21</f>
        <v>5977993.3982157363</v>
      </c>
      <c r="AF4" s="3">
        <f>BS!AF21</f>
        <v>6211097.484980681</v>
      </c>
      <c r="AG4" s="3">
        <f>BS!AG21</f>
        <v>6610151.467056226</v>
      </c>
      <c r="AH4" s="3">
        <f>BS!AH21</f>
        <v>6514915.5134243779</v>
      </c>
      <c r="AI4" s="3">
        <f>BS!AI21</f>
        <v>6901985.6223338703</v>
      </c>
      <c r="AJ4" s="3">
        <f>BS!AJ21</f>
        <v>7114868.073456455</v>
      </c>
      <c r="AK4" s="3">
        <f>BS!AK21</f>
        <v>6980716.3337843632</v>
      </c>
      <c r="AL4" s="3">
        <f>BS!AL21</f>
        <v>7309584.4147591414</v>
      </c>
    </row>
    <row r="5" spans="2:38" ht="15" customHeight="1" x14ac:dyDescent="0.2">
      <c r="B5" s="8" t="s">
        <v>216</v>
      </c>
      <c r="C5" s="3">
        <f>BS!C6</f>
        <v>0</v>
      </c>
      <c r="D5" s="3">
        <f>BS!D6</f>
        <v>0</v>
      </c>
      <c r="E5" s="3">
        <f>BS!E6</f>
        <v>0</v>
      </c>
      <c r="F5" s="3">
        <f>BS!F6</f>
        <v>0</v>
      </c>
      <c r="G5" s="3">
        <f>BS!G6</f>
        <v>0</v>
      </c>
      <c r="H5" s="3">
        <f>BS!H6</f>
        <v>0</v>
      </c>
      <c r="I5" s="3">
        <f>BS!I6</f>
        <v>0</v>
      </c>
      <c r="J5" s="3">
        <f>BS!J6</f>
        <v>0</v>
      </c>
      <c r="K5" s="3">
        <f>BS!K6</f>
        <v>0</v>
      </c>
      <c r="L5" s="3">
        <f>BS!L6</f>
        <v>0</v>
      </c>
      <c r="M5" s="3">
        <f>BS!M6</f>
        <v>0</v>
      </c>
      <c r="N5" s="3">
        <f>BS!N6</f>
        <v>0</v>
      </c>
      <c r="O5" s="3">
        <f>BS!O6</f>
        <v>0</v>
      </c>
      <c r="P5" s="3">
        <f>BS!P6</f>
        <v>0</v>
      </c>
      <c r="Q5" s="3">
        <f>BS!Q6</f>
        <v>0</v>
      </c>
      <c r="R5" s="3">
        <f>BS!R6</f>
        <v>0</v>
      </c>
      <c r="S5" s="3">
        <f>BS!S6</f>
        <v>0</v>
      </c>
      <c r="T5" s="3">
        <f>BS!T6</f>
        <v>0</v>
      </c>
      <c r="U5" s="3">
        <f>BS!U6</f>
        <v>0</v>
      </c>
      <c r="V5" s="3">
        <f>BS!V6</f>
        <v>0</v>
      </c>
      <c r="W5" s="3">
        <f>BS!W6</f>
        <v>0</v>
      </c>
      <c r="X5" s="3">
        <f>BS!X6</f>
        <v>0</v>
      </c>
      <c r="Y5" s="3">
        <f>BS!Y6</f>
        <v>0</v>
      </c>
      <c r="Z5" s="3">
        <f>BS!Z6</f>
        <v>0</v>
      </c>
      <c r="AA5" s="3">
        <f>BS!AA6</f>
        <v>0</v>
      </c>
      <c r="AB5" s="3">
        <f>BS!AB6</f>
        <v>0</v>
      </c>
      <c r="AC5" s="3">
        <f>BS!AC6</f>
        <v>0</v>
      </c>
      <c r="AD5" s="3">
        <f>BS!AD6</f>
        <v>0</v>
      </c>
      <c r="AE5" s="3">
        <f>BS!AE6</f>
        <v>0</v>
      </c>
      <c r="AF5" s="3">
        <f>BS!AF6</f>
        <v>0</v>
      </c>
      <c r="AG5" s="3">
        <f>BS!AG6</f>
        <v>0</v>
      </c>
      <c r="AH5" s="3">
        <f>BS!AH6</f>
        <v>0</v>
      </c>
      <c r="AI5" s="3">
        <f>BS!AI6</f>
        <v>0</v>
      </c>
      <c r="AJ5" s="3">
        <f>BS!AJ6</f>
        <v>0</v>
      </c>
      <c r="AK5" s="3">
        <f>BS!AK6</f>
        <v>0</v>
      </c>
      <c r="AL5" s="3">
        <f>BS!AL6</f>
        <v>0</v>
      </c>
    </row>
    <row r="6" spans="2:38" ht="15" customHeight="1" x14ac:dyDescent="0.2">
      <c r="B6" s="8" t="s">
        <v>123</v>
      </c>
      <c r="C6" s="3">
        <f>BS!C5</f>
        <v>90213.478605278142</v>
      </c>
      <c r="D6" s="3">
        <f>BS!D5</f>
        <v>125470.64178995906</v>
      </c>
      <c r="E6" s="3">
        <f>BS!E5</f>
        <v>132791.14781686064</v>
      </c>
      <c r="F6" s="3">
        <f>BS!F5</f>
        <v>100084.39391538723</v>
      </c>
      <c r="G6" s="3">
        <f>BS!G5</f>
        <v>101446.59844676801</v>
      </c>
      <c r="H6" s="3">
        <f>BS!H5</f>
        <v>78285.491543212469</v>
      </c>
      <c r="I6" s="3">
        <f>BS!I5</f>
        <v>120537.23985855475</v>
      </c>
      <c r="J6" s="3">
        <f>BS!J5</f>
        <v>91818.535621175601</v>
      </c>
      <c r="K6" s="3">
        <f>BS!K5</f>
        <v>107006.02294560776</v>
      </c>
      <c r="L6" s="3">
        <f>BS!L5</f>
        <v>70475.771964313361</v>
      </c>
      <c r="M6" s="3">
        <f>BS!M5</f>
        <v>91843.055733315923</v>
      </c>
      <c r="N6" s="3">
        <f>BS!N5</f>
        <v>100165.17232050533</v>
      </c>
      <c r="O6" s="3">
        <f>BS!O5</f>
        <v>223552.80792241544</v>
      </c>
      <c r="P6" s="3">
        <f>BS!P5</f>
        <v>297392.94303258054</v>
      </c>
      <c r="Q6" s="3">
        <f>BS!Q5</f>
        <v>263687.63195214543</v>
      </c>
      <c r="R6" s="3">
        <f>BS!R5</f>
        <v>238565.21422228721</v>
      </c>
      <c r="S6" s="3">
        <f>BS!S5</f>
        <v>132113.87195502163</v>
      </c>
      <c r="T6" s="3">
        <f>BS!T5</f>
        <v>205481.11022327657</v>
      </c>
      <c r="U6" s="3">
        <f>BS!U5</f>
        <v>166716.53666721843</v>
      </c>
      <c r="V6" s="3">
        <f>BS!V5</f>
        <v>211214.76234120299</v>
      </c>
      <c r="W6" s="3">
        <f>BS!W5</f>
        <v>176322.18358389754</v>
      </c>
      <c r="X6" s="3">
        <f>BS!X5</f>
        <v>99913.138494457933</v>
      </c>
      <c r="Y6" s="3">
        <f>BS!Y5</f>
        <v>139835.32350706201</v>
      </c>
      <c r="Z6" s="3">
        <f>BS!Z5</f>
        <v>198866.43403010137</v>
      </c>
      <c r="AA6" s="3">
        <f>BS!AA5</f>
        <v>260578.86493333464</v>
      </c>
      <c r="AB6" s="3">
        <f>BS!AB5</f>
        <v>293918.90827623307</v>
      </c>
      <c r="AC6" s="3">
        <f>BS!AC5</f>
        <v>341598.19342824264</v>
      </c>
      <c r="AD6" s="3">
        <f>BS!AD5</f>
        <v>172087.89481745643</v>
      </c>
      <c r="AE6" s="3">
        <f>BS!AE5</f>
        <v>111671.10834277922</v>
      </c>
      <c r="AF6" s="3">
        <f>BS!AF5</f>
        <v>358872.50069635047</v>
      </c>
      <c r="AG6" s="3">
        <f>BS!AG5</f>
        <v>170556.51199134797</v>
      </c>
      <c r="AH6" s="3">
        <f>BS!AH5</f>
        <v>271693.83139230619</v>
      </c>
      <c r="AI6" s="3">
        <f>BS!AI5</f>
        <v>321374.92349555786</v>
      </c>
      <c r="AJ6" s="3">
        <f>BS!AJ5</f>
        <v>125061.17014564283</v>
      </c>
      <c r="AK6" s="3">
        <f>BS!AK5</f>
        <v>180114.6926371404</v>
      </c>
      <c r="AL6" s="3">
        <f>BS!AL5</f>
        <v>272143.60272778879</v>
      </c>
    </row>
    <row r="7" spans="2:38" ht="15" customHeight="1" x14ac:dyDescent="0.2">
      <c r="B7" s="5" t="s">
        <v>181</v>
      </c>
      <c r="C7" s="6">
        <f>C3+C5-C6-C4</f>
        <v>-1542031.0594346798</v>
      </c>
      <c r="D7" s="6">
        <f t="shared" ref="D7:AL7" si="1">D3+D5-D6-D4</f>
        <v>-1315367.5460815541</v>
      </c>
      <c r="E7" s="6">
        <f t="shared" si="1"/>
        <v>-1323503.9236097685</v>
      </c>
      <c r="F7" s="6">
        <f t="shared" si="1"/>
        <v>-1552253.2781757484</v>
      </c>
      <c r="G7" s="6">
        <f t="shared" si="1"/>
        <v>-1557077.1392446717</v>
      </c>
      <c r="H7" s="6">
        <f t="shared" si="1"/>
        <v>-1723538.2565649813</v>
      </c>
      <c r="I7" s="6">
        <f t="shared" si="1"/>
        <v>-1342039.4338325537</v>
      </c>
      <c r="J7" s="6">
        <f t="shared" si="1"/>
        <v>-1646255.6666097243</v>
      </c>
      <c r="K7" s="6">
        <f t="shared" si="1"/>
        <v>-1429009.1015995031</v>
      </c>
      <c r="L7" s="6">
        <f t="shared" si="1"/>
        <v>-1764466.4043656571</v>
      </c>
      <c r="M7" s="6">
        <f t="shared" si="1"/>
        <v>-1578573.5133135607</v>
      </c>
      <c r="N7" s="6">
        <f t="shared" si="1"/>
        <v>-1494012.2132970558</v>
      </c>
      <c r="O7" s="6">
        <f t="shared" si="1"/>
        <v>-522466.00396199571</v>
      </c>
      <c r="P7" s="6">
        <f t="shared" si="1"/>
        <v>-23006.660149510019</v>
      </c>
      <c r="Q7" s="6">
        <f t="shared" si="1"/>
        <v>-434203.36146038538</v>
      </c>
      <c r="R7" s="6">
        <f t="shared" si="1"/>
        <v>-751903.71739564836</v>
      </c>
      <c r="S7" s="6">
        <f t="shared" si="1"/>
        <v>-1845028.7277228748</v>
      </c>
      <c r="T7" s="6">
        <f t="shared" si="1"/>
        <v>-1079187.0120900329</v>
      </c>
      <c r="U7" s="6">
        <f t="shared" si="1"/>
        <v>-1546510.089588596</v>
      </c>
      <c r="V7" s="6">
        <f t="shared" si="1"/>
        <v>-1238517.7092820485</v>
      </c>
      <c r="W7" s="6">
        <f t="shared" si="1"/>
        <v>-1641968.7378805298</v>
      </c>
      <c r="X7" s="6">
        <f t="shared" si="1"/>
        <v>-2376670.8555652732</v>
      </c>
      <c r="Y7" s="6">
        <f t="shared" si="1"/>
        <v>-1976894.7398041692</v>
      </c>
      <c r="Z7" s="6">
        <f t="shared" si="1"/>
        <v>-1617438.1096428651</v>
      </c>
      <c r="AA7" s="6">
        <f t="shared" si="1"/>
        <v>-1238300.8523902702</v>
      </c>
      <c r="AB7" s="6">
        <f t="shared" si="1"/>
        <v>-1061192.0177548192</v>
      </c>
      <c r="AC7" s="6">
        <f t="shared" si="1"/>
        <v>-929244.52993142419</v>
      </c>
      <c r="AD7" s="6">
        <f t="shared" si="1"/>
        <v>-3495632.9274839098</v>
      </c>
      <c r="AE7" s="6">
        <f t="shared" si="1"/>
        <v>-2971250.4255275331</v>
      </c>
      <c r="AF7" s="6">
        <f t="shared" si="1"/>
        <v>-1094761.92302108</v>
      </c>
      <c r="AG7" s="6">
        <f t="shared" si="1"/>
        <v>-3625805.3555911547</v>
      </c>
      <c r="AH7" s="6">
        <f t="shared" si="1"/>
        <v>-1999566.7533770027</v>
      </c>
      <c r="AI7" s="6">
        <f t="shared" si="1"/>
        <v>-1843006.7893079901</v>
      </c>
      <c r="AJ7" s="6">
        <f t="shared" si="1"/>
        <v>-3585843.8909095754</v>
      </c>
      <c r="AK7" s="6">
        <f t="shared" si="1"/>
        <v>-3045009.957725965</v>
      </c>
      <c r="AL7" s="6">
        <f t="shared" si="1"/>
        <v>-2496867.1558371708</v>
      </c>
    </row>
    <row r="9" spans="2:38" ht="15" customHeight="1" x14ac:dyDescent="0.2">
      <c r="B9" s="1" t="s">
        <v>185</v>
      </c>
      <c r="C9" s="3">
        <v>0</v>
      </c>
      <c r="D9" s="3">
        <f>D3-C3</f>
        <v>343472.29827530705</v>
      </c>
      <c r="E9" s="3">
        <f t="shared" ref="E9:AL9" si="2">E3-D3</f>
        <v>108216.61145241978</v>
      </c>
      <c r="F9" s="3">
        <f t="shared" si="2"/>
        <v>-326823.13337602606</v>
      </c>
      <c r="G9" s="3">
        <f t="shared" si="2"/>
        <v>27364.480057890527</v>
      </c>
      <c r="H9" s="3">
        <f t="shared" si="2"/>
        <v>-227952.96221632091</v>
      </c>
      <c r="I9" s="3">
        <f t="shared" si="2"/>
        <v>367483.09927429259</v>
      </c>
      <c r="J9" s="3">
        <f t="shared" si="2"/>
        <v>-222205.96518137516</v>
      </c>
      <c r="K9" s="3">
        <f t="shared" si="2"/>
        <v>81342.648863069015</v>
      </c>
      <c r="L9" s="3">
        <f t="shared" si="2"/>
        <v>-312080.92233347218</v>
      </c>
      <c r="M9" s="3">
        <f t="shared" si="2"/>
        <v>193033.27078170935</v>
      </c>
      <c r="N9" s="3">
        <f t="shared" si="2"/>
        <v>63547.760725728003</v>
      </c>
      <c r="O9" s="3">
        <f t="shared" si="2"/>
        <v>1157775.0741467983</v>
      </c>
      <c r="P9" s="3">
        <f t="shared" si="2"/>
        <v>728672.23606394464</v>
      </c>
      <c r="Q9" s="3">
        <f t="shared" si="2"/>
        <v>-233604.08205470303</v>
      </c>
      <c r="R9" s="3">
        <f t="shared" si="2"/>
        <v>-159538.815660147</v>
      </c>
      <c r="S9" s="3">
        <f t="shared" si="2"/>
        <v>-1101335.1730668722</v>
      </c>
      <c r="T9" s="3">
        <f t="shared" si="2"/>
        <v>841455.80529990001</v>
      </c>
      <c r="U9" s="3">
        <f t="shared" si="2"/>
        <v>-271483.57480085082</v>
      </c>
      <c r="V9" s="3">
        <f t="shared" si="2"/>
        <v>444673.95625681151</v>
      </c>
      <c r="W9" s="3">
        <f t="shared" si="2"/>
        <v>-252372.66145765083</v>
      </c>
      <c r="X9" s="3">
        <f t="shared" si="2"/>
        <v>-630738.99575821124</v>
      </c>
      <c r="Y9" s="3">
        <f t="shared" si="2"/>
        <v>322313.6522106966</v>
      </c>
      <c r="Z9" s="3">
        <f t="shared" si="2"/>
        <v>615783.35413227463</v>
      </c>
      <c r="AA9" s="3">
        <f t="shared" si="2"/>
        <v>637760.84899834683</v>
      </c>
      <c r="AB9" s="3">
        <f t="shared" si="2"/>
        <v>354319.03083261475</v>
      </c>
      <c r="AC9" s="3">
        <f t="shared" si="2"/>
        <v>595080.00355163217</v>
      </c>
      <c r="AD9" s="3">
        <f t="shared" si="2"/>
        <v>-2405746.1066450644</v>
      </c>
      <c r="AE9" s="3">
        <f t="shared" si="2"/>
        <v>406066.93948764261</v>
      </c>
      <c r="AF9" s="3">
        <f t="shared" si="2"/>
        <v>2356793.9816249693</v>
      </c>
      <c r="AG9" s="3">
        <f t="shared" si="2"/>
        <v>-2320305.4391995324</v>
      </c>
      <c r="AH9" s="3">
        <f t="shared" si="2"/>
        <v>1632139.9679832617</v>
      </c>
      <c r="AI9" s="3">
        <f t="shared" si="2"/>
        <v>593311.16508175712</v>
      </c>
      <c r="AJ9" s="3">
        <f t="shared" si="2"/>
        <v>-1726268.4038289157</v>
      </c>
      <c r="AK9" s="3">
        <f t="shared" si="2"/>
        <v>461735.7160030161</v>
      </c>
      <c r="AL9" s="3">
        <f t="shared" si="2"/>
        <v>969039.79295422044</v>
      </c>
    </row>
    <row r="10" spans="2:38" ht="15" customHeight="1" x14ac:dyDescent="0.2">
      <c r="B10" s="1" t="s">
        <v>187</v>
      </c>
      <c r="C10" s="3">
        <v>0</v>
      </c>
      <c r="D10" s="3">
        <f>D4-C4</f>
        <v>81551.621737500187</v>
      </c>
      <c r="E10" s="3">
        <f t="shared" ref="E10:AL10" si="3">E4-D4</f>
        <v>109032.48295373283</v>
      </c>
      <c r="F10" s="3">
        <f t="shared" si="3"/>
        <v>-65367.024908572901</v>
      </c>
      <c r="G10" s="3">
        <f t="shared" si="3"/>
        <v>30826.136595433112</v>
      </c>
      <c r="H10" s="3">
        <f t="shared" si="3"/>
        <v>-38330.737992455717</v>
      </c>
      <c r="I10" s="3">
        <f t="shared" si="3"/>
        <v>-56267.471773477271</v>
      </c>
      <c r="J10" s="3">
        <f t="shared" si="3"/>
        <v>110728.97183317458</v>
      </c>
      <c r="K10" s="3">
        <f t="shared" si="3"/>
        <v>-151091.40347158443</v>
      </c>
      <c r="L10" s="3">
        <f t="shared" si="3"/>
        <v>59906.631413976196</v>
      </c>
      <c r="M10" s="3">
        <f t="shared" si="3"/>
        <v>-14226.904039389454</v>
      </c>
      <c r="N10" s="3">
        <f t="shared" si="3"/>
        <v>-29335.655877966434</v>
      </c>
      <c r="O10" s="3">
        <f t="shared" si="3"/>
        <v>62841.229209828191</v>
      </c>
      <c r="P10" s="3">
        <f t="shared" si="3"/>
        <v>155372.75714129396</v>
      </c>
      <c r="Q10" s="3">
        <f t="shared" si="3"/>
        <v>211297.93033660715</v>
      </c>
      <c r="R10" s="3">
        <f t="shared" si="3"/>
        <v>183283.95800497429</v>
      </c>
      <c r="S10" s="3">
        <f t="shared" si="3"/>
        <v>98241.179527619854</v>
      </c>
      <c r="T10" s="3">
        <f t="shared" si="3"/>
        <v>2246.8513988032937</v>
      </c>
      <c r="U10" s="3">
        <f t="shared" si="3"/>
        <v>234604.07625377038</v>
      </c>
      <c r="V10" s="3">
        <f t="shared" si="3"/>
        <v>92183.350276279263</v>
      </c>
      <c r="W10" s="3">
        <f t="shared" si="3"/>
        <v>185970.94589813612</v>
      </c>
      <c r="X10" s="3">
        <f t="shared" si="3"/>
        <v>180372.16701597162</v>
      </c>
      <c r="Y10" s="3">
        <f t="shared" si="3"/>
        <v>-117384.64856301155</v>
      </c>
      <c r="Z10" s="3">
        <f t="shared" si="3"/>
        <v>197295.6134479316</v>
      </c>
      <c r="AA10" s="3">
        <f t="shared" si="3"/>
        <v>196911.16084251832</v>
      </c>
      <c r="AB10" s="3">
        <f t="shared" si="3"/>
        <v>143870.15285426565</v>
      </c>
      <c r="AC10" s="3">
        <f t="shared" si="3"/>
        <v>415453.23057622742</v>
      </c>
      <c r="AD10" s="3">
        <f t="shared" si="3"/>
        <v>330152.58951820713</v>
      </c>
      <c r="AE10" s="3">
        <f t="shared" si="3"/>
        <v>-57898.775994056836</v>
      </c>
      <c r="AF10" s="3">
        <f t="shared" si="3"/>
        <v>233104.08676494472</v>
      </c>
      <c r="AG10" s="3">
        <f t="shared" si="3"/>
        <v>399053.98207554501</v>
      </c>
      <c r="AH10" s="3">
        <f t="shared" si="3"/>
        <v>-95235.953631848097</v>
      </c>
      <c r="AI10" s="3">
        <f t="shared" si="3"/>
        <v>387070.10890949238</v>
      </c>
      <c r="AJ10" s="3">
        <f t="shared" si="3"/>
        <v>212882.45112258475</v>
      </c>
      <c r="AK10" s="3">
        <f t="shared" si="3"/>
        <v>-134151.73967209179</v>
      </c>
      <c r="AL10" s="3">
        <f t="shared" si="3"/>
        <v>328868.08097477816</v>
      </c>
    </row>
    <row r="11" spans="2:38" ht="15" customHeight="1" x14ac:dyDescent="0.2">
      <c r="B11" s="1" t="s">
        <v>217</v>
      </c>
      <c r="C11" s="3">
        <v>0</v>
      </c>
      <c r="D11" s="3">
        <f t="shared" ref="D11:AL11" si="4">D5-C5</f>
        <v>0</v>
      </c>
      <c r="E11" s="3">
        <f t="shared" si="4"/>
        <v>0</v>
      </c>
      <c r="F11" s="3">
        <f t="shared" si="4"/>
        <v>0</v>
      </c>
      <c r="G11" s="3">
        <f t="shared" si="4"/>
        <v>0</v>
      </c>
      <c r="H11" s="3">
        <f t="shared" si="4"/>
        <v>0</v>
      </c>
      <c r="I11" s="3">
        <f t="shared" si="4"/>
        <v>0</v>
      </c>
      <c r="J11" s="3">
        <f t="shared" si="4"/>
        <v>0</v>
      </c>
      <c r="K11" s="3">
        <f t="shared" si="4"/>
        <v>0</v>
      </c>
      <c r="L11" s="3">
        <f t="shared" si="4"/>
        <v>0</v>
      </c>
      <c r="M11" s="3">
        <f t="shared" si="4"/>
        <v>0</v>
      </c>
      <c r="N11" s="3">
        <f t="shared" si="4"/>
        <v>0</v>
      </c>
      <c r="O11" s="3">
        <f t="shared" si="4"/>
        <v>0</v>
      </c>
      <c r="P11" s="3">
        <f t="shared" si="4"/>
        <v>0</v>
      </c>
      <c r="Q11" s="3">
        <f t="shared" si="4"/>
        <v>0</v>
      </c>
      <c r="R11" s="3">
        <f t="shared" si="4"/>
        <v>0</v>
      </c>
      <c r="S11" s="3">
        <f t="shared" si="4"/>
        <v>0</v>
      </c>
      <c r="T11" s="3">
        <f t="shared" si="4"/>
        <v>0</v>
      </c>
      <c r="U11" s="3">
        <f t="shared" si="4"/>
        <v>0</v>
      </c>
      <c r="V11" s="3">
        <f t="shared" si="4"/>
        <v>0</v>
      </c>
      <c r="W11" s="3">
        <f t="shared" si="4"/>
        <v>0</v>
      </c>
      <c r="X11" s="3">
        <f t="shared" si="4"/>
        <v>0</v>
      </c>
      <c r="Y11" s="3">
        <f t="shared" si="4"/>
        <v>0</v>
      </c>
      <c r="Z11" s="3">
        <f t="shared" si="4"/>
        <v>0</v>
      </c>
      <c r="AA11" s="3">
        <f t="shared" si="4"/>
        <v>0</v>
      </c>
      <c r="AB11" s="3">
        <f t="shared" si="4"/>
        <v>0</v>
      </c>
      <c r="AC11" s="3">
        <f t="shared" si="4"/>
        <v>0</v>
      </c>
      <c r="AD11" s="3">
        <f t="shared" si="4"/>
        <v>0</v>
      </c>
      <c r="AE11" s="3">
        <f t="shared" si="4"/>
        <v>0</v>
      </c>
      <c r="AF11" s="3">
        <f t="shared" si="4"/>
        <v>0</v>
      </c>
      <c r="AG11" s="3">
        <f t="shared" si="4"/>
        <v>0</v>
      </c>
      <c r="AH11" s="3">
        <f t="shared" si="4"/>
        <v>0</v>
      </c>
      <c r="AI11" s="3">
        <f t="shared" si="4"/>
        <v>0</v>
      </c>
      <c r="AJ11" s="3">
        <f t="shared" si="4"/>
        <v>0</v>
      </c>
      <c r="AK11" s="3">
        <f t="shared" si="4"/>
        <v>0</v>
      </c>
      <c r="AL11" s="3">
        <f t="shared" si="4"/>
        <v>0</v>
      </c>
    </row>
    <row r="12" spans="2:38" ht="15" customHeight="1" x14ac:dyDescent="0.2">
      <c r="B12" s="1" t="s">
        <v>218</v>
      </c>
      <c r="C12" s="3">
        <v>0</v>
      </c>
      <c r="D12" s="3">
        <f t="shared" ref="D12:AL12" si="5">D6-C6</f>
        <v>35257.163184680918</v>
      </c>
      <c r="E12" s="3">
        <f t="shared" si="5"/>
        <v>7320.5060269015812</v>
      </c>
      <c r="F12" s="3">
        <f t="shared" si="5"/>
        <v>-32706.753901473407</v>
      </c>
      <c r="G12" s="3">
        <f t="shared" si="5"/>
        <v>1362.2045313807757</v>
      </c>
      <c r="H12" s="3">
        <f t="shared" si="5"/>
        <v>-23161.106903555541</v>
      </c>
      <c r="I12" s="3">
        <f t="shared" si="5"/>
        <v>42251.74831534228</v>
      </c>
      <c r="J12" s="3">
        <f t="shared" si="5"/>
        <v>-28718.704237379148</v>
      </c>
      <c r="K12" s="3">
        <f t="shared" si="5"/>
        <v>15187.487324432164</v>
      </c>
      <c r="L12" s="3">
        <f t="shared" si="5"/>
        <v>-36530.250981294404</v>
      </c>
      <c r="M12" s="3">
        <f t="shared" si="5"/>
        <v>21367.283769002563</v>
      </c>
      <c r="N12" s="3">
        <f t="shared" si="5"/>
        <v>8322.1165871894045</v>
      </c>
      <c r="O12" s="3">
        <f t="shared" si="5"/>
        <v>123387.63560191011</v>
      </c>
      <c r="P12" s="3">
        <f t="shared" si="5"/>
        <v>73840.135110165109</v>
      </c>
      <c r="Q12" s="3">
        <f t="shared" si="5"/>
        <v>-33705.311080435116</v>
      </c>
      <c r="R12" s="3">
        <f t="shared" si="5"/>
        <v>-25122.417729858222</v>
      </c>
      <c r="S12" s="3">
        <f t="shared" si="5"/>
        <v>-106451.34226726557</v>
      </c>
      <c r="T12" s="3">
        <f t="shared" si="5"/>
        <v>73367.238268254936</v>
      </c>
      <c r="U12" s="3">
        <f t="shared" si="5"/>
        <v>-38764.573556058138</v>
      </c>
      <c r="V12" s="3">
        <f t="shared" si="5"/>
        <v>44498.225673984562</v>
      </c>
      <c r="W12" s="3">
        <f t="shared" si="5"/>
        <v>-34892.578757305455</v>
      </c>
      <c r="X12" s="3">
        <f t="shared" si="5"/>
        <v>-76409.045089439605</v>
      </c>
      <c r="Y12" s="3">
        <f t="shared" si="5"/>
        <v>39922.185012604081</v>
      </c>
      <c r="Z12" s="3">
        <f t="shared" si="5"/>
        <v>59031.110523039359</v>
      </c>
      <c r="AA12" s="3">
        <f t="shared" si="5"/>
        <v>61712.430903233268</v>
      </c>
      <c r="AB12" s="3">
        <f t="shared" si="5"/>
        <v>33340.043342898425</v>
      </c>
      <c r="AC12" s="3">
        <f t="shared" si="5"/>
        <v>47679.285152009572</v>
      </c>
      <c r="AD12" s="3">
        <f t="shared" si="5"/>
        <v>-169510.29861078621</v>
      </c>
      <c r="AE12" s="3">
        <f t="shared" si="5"/>
        <v>-60416.78647467721</v>
      </c>
      <c r="AF12" s="3">
        <f t="shared" si="5"/>
        <v>247201.39235357125</v>
      </c>
      <c r="AG12" s="3">
        <f t="shared" si="5"/>
        <v>-188315.9887050025</v>
      </c>
      <c r="AH12" s="3">
        <f t="shared" si="5"/>
        <v>101137.31940095822</v>
      </c>
      <c r="AI12" s="3">
        <f t="shared" si="5"/>
        <v>49681.092103251664</v>
      </c>
      <c r="AJ12" s="3">
        <f t="shared" si="5"/>
        <v>-196313.75334991503</v>
      </c>
      <c r="AK12" s="3">
        <f t="shared" si="5"/>
        <v>55053.52249149757</v>
      </c>
      <c r="AL12" s="3">
        <f t="shared" si="5"/>
        <v>92028.910090648395</v>
      </c>
    </row>
    <row r="14" spans="2:38" ht="15" customHeight="1" x14ac:dyDescent="0.2">
      <c r="B14" s="1" t="s">
        <v>182</v>
      </c>
      <c r="C14" s="3">
        <v>0</v>
      </c>
      <c r="D14" s="3">
        <f>D7-C7</f>
        <v>226663.51335312566</v>
      </c>
      <c r="E14" s="3">
        <f t="shared" ref="E14:AL14" si="6">E7-D7</f>
        <v>-8136.3775282143615</v>
      </c>
      <c r="F14" s="3">
        <f t="shared" si="6"/>
        <v>-228749.35456597991</v>
      </c>
      <c r="G14" s="3">
        <f t="shared" si="6"/>
        <v>-4823.8610689232592</v>
      </c>
      <c r="H14" s="3">
        <f t="shared" si="6"/>
        <v>-166461.11732030963</v>
      </c>
      <c r="I14" s="3">
        <f t="shared" si="6"/>
        <v>381498.82273242762</v>
      </c>
      <c r="J14" s="3">
        <f t="shared" si="6"/>
        <v>-304216.2327771706</v>
      </c>
      <c r="K14" s="3">
        <f t="shared" si="6"/>
        <v>217246.56501022121</v>
      </c>
      <c r="L14" s="3">
        <f t="shared" si="6"/>
        <v>-335457.30276615405</v>
      </c>
      <c r="M14" s="3">
        <f t="shared" si="6"/>
        <v>185892.89105209638</v>
      </c>
      <c r="N14" s="3">
        <f t="shared" si="6"/>
        <v>84561.300016504945</v>
      </c>
      <c r="O14" s="3">
        <f t="shared" si="6"/>
        <v>971546.20933506009</v>
      </c>
      <c r="P14" s="3">
        <f t="shared" si="6"/>
        <v>499459.34381248569</v>
      </c>
      <c r="Q14" s="3">
        <f t="shared" si="6"/>
        <v>-411196.70131087536</v>
      </c>
      <c r="R14" s="3">
        <f t="shared" si="6"/>
        <v>-317700.35593526298</v>
      </c>
      <c r="S14" s="3">
        <f t="shared" si="6"/>
        <v>-1093125.0103272265</v>
      </c>
      <c r="T14" s="3">
        <f t="shared" si="6"/>
        <v>765841.71563284192</v>
      </c>
      <c r="U14" s="3">
        <f t="shared" si="6"/>
        <v>-467323.0774985631</v>
      </c>
      <c r="V14" s="3">
        <f t="shared" si="6"/>
        <v>307992.38030654751</v>
      </c>
      <c r="W14" s="3">
        <f t="shared" si="6"/>
        <v>-403451.02859848132</v>
      </c>
      <c r="X14" s="3">
        <f t="shared" si="6"/>
        <v>-734702.11768474337</v>
      </c>
      <c r="Y14" s="3">
        <f t="shared" si="6"/>
        <v>399776.11576110404</v>
      </c>
      <c r="Z14" s="3">
        <f t="shared" si="6"/>
        <v>359456.63016130403</v>
      </c>
      <c r="AA14" s="3">
        <f t="shared" si="6"/>
        <v>379137.25725259492</v>
      </c>
      <c r="AB14" s="3">
        <f t="shared" si="6"/>
        <v>177108.83463545097</v>
      </c>
      <c r="AC14" s="3">
        <f t="shared" si="6"/>
        <v>131947.48782339506</v>
      </c>
      <c r="AD14" s="3">
        <f t="shared" si="6"/>
        <v>-2566388.3975524856</v>
      </c>
      <c r="AE14" s="3">
        <f t="shared" si="6"/>
        <v>524382.50195637671</v>
      </c>
      <c r="AF14" s="3">
        <f t="shared" si="6"/>
        <v>1876488.5025064531</v>
      </c>
      <c r="AG14" s="3">
        <f t="shared" si="6"/>
        <v>-2531043.4325700747</v>
      </c>
      <c r="AH14" s="3">
        <f t="shared" si="6"/>
        <v>1626238.602214152</v>
      </c>
      <c r="AI14" s="3">
        <f t="shared" si="6"/>
        <v>156559.96406901255</v>
      </c>
      <c r="AJ14" s="3">
        <f t="shared" si="6"/>
        <v>-1742837.1016015853</v>
      </c>
      <c r="AK14" s="3">
        <f t="shared" si="6"/>
        <v>540833.93318361044</v>
      </c>
      <c r="AL14" s="3">
        <f t="shared" si="6"/>
        <v>548142.80188879417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1987A-C7EA-4688-96A4-61DE4B04E162}">
  <sheetPr>
    <tabColor theme="2" tint="-0.499984740745262"/>
  </sheetPr>
  <dimension ref="A1"/>
  <sheetViews>
    <sheetView showGridLines="0" workbookViewId="0">
      <selection activeCell="H1" sqref="H1"/>
    </sheetView>
  </sheetViews>
  <sheetFormatPr defaultRowHeight="12.7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70882-050D-4A2D-B246-A5EAB7DEF777}">
  <dimension ref="A1"/>
  <sheetViews>
    <sheetView workbookViewId="0">
      <selection activeCell="E2" sqref="E2"/>
    </sheetView>
  </sheetViews>
  <sheetFormatPr defaultRowHeight="15" customHeight="1" x14ac:dyDescent="0.2"/>
  <cols>
    <col min="1" max="16384" width="9.140625" style="1"/>
  </cols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A31A9-A10A-4AAD-9E5A-F1CD8E67845B}">
  <dimension ref="B1:BD13"/>
  <sheetViews>
    <sheetView showGridLines="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3" sqref="C3"/>
    </sheetView>
  </sheetViews>
  <sheetFormatPr defaultRowHeight="15" customHeight="1" x14ac:dyDescent="0.2"/>
  <cols>
    <col min="1" max="1" width="3.28515625" style="1" customWidth="1"/>
    <col min="2" max="2" width="23.7109375" style="1" customWidth="1"/>
    <col min="3" max="38" width="11.28515625" style="1" customWidth="1"/>
    <col min="39" max="39" width="3.28515625" style="1" customWidth="1"/>
    <col min="40" max="44" width="11.28515625" style="1" customWidth="1"/>
    <col min="45" max="45" width="2.28515625" style="1" customWidth="1"/>
    <col min="46" max="50" width="11.28515625" style="1" customWidth="1"/>
    <col min="51" max="51" width="2.28515625" style="1" customWidth="1"/>
    <col min="52" max="56" width="11.28515625" style="1" customWidth="1"/>
    <col min="57" max="57" width="5.7109375" style="1" customWidth="1"/>
    <col min="58" max="16384" width="9.140625" style="1"/>
  </cols>
  <sheetData>
    <row r="1" spans="2:56" ht="15" customHeight="1" x14ac:dyDescent="0.2">
      <c r="C1" s="2">
        <v>44927</v>
      </c>
      <c r="D1" s="2">
        <f>EOMONTH(C1,0)+1</f>
        <v>44958</v>
      </c>
      <c r="E1" s="2">
        <f t="shared" ref="E1:AL1" si="0">EOMONTH(D1,0)+1</f>
        <v>44986</v>
      </c>
      <c r="F1" s="2">
        <f t="shared" si="0"/>
        <v>45017</v>
      </c>
      <c r="G1" s="2">
        <f t="shared" si="0"/>
        <v>45047</v>
      </c>
      <c r="H1" s="2">
        <f t="shared" si="0"/>
        <v>45078</v>
      </c>
      <c r="I1" s="2">
        <f t="shared" si="0"/>
        <v>45108</v>
      </c>
      <c r="J1" s="2">
        <f t="shared" si="0"/>
        <v>45139</v>
      </c>
      <c r="K1" s="2">
        <f t="shared" si="0"/>
        <v>45170</v>
      </c>
      <c r="L1" s="2">
        <f t="shared" si="0"/>
        <v>45200</v>
      </c>
      <c r="M1" s="2">
        <f t="shared" si="0"/>
        <v>45231</v>
      </c>
      <c r="N1" s="2">
        <f t="shared" si="0"/>
        <v>45261</v>
      </c>
      <c r="O1" s="2">
        <f t="shared" si="0"/>
        <v>45292</v>
      </c>
      <c r="P1" s="2">
        <f t="shared" si="0"/>
        <v>45323</v>
      </c>
      <c r="Q1" s="2">
        <f t="shared" si="0"/>
        <v>45352</v>
      </c>
      <c r="R1" s="2">
        <f t="shared" si="0"/>
        <v>45383</v>
      </c>
      <c r="S1" s="2">
        <f t="shared" si="0"/>
        <v>45413</v>
      </c>
      <c r="T1" s="2">
        <f t="shared" si="0"/>
        <v>45444</v>
      </c>
      <c r="U1" s="2">
        <f t="shared" si="0"/>
        <v>45474</v>
      </c>
      <c r="V1" s="2">
        <f t="shared" si="0"/>
        <v>45505</v>
      </c>
      <c r="W1" s="2">
        <f t="shared" si="0"/>
        <v>45536</v>
      </c>
      <c r="X1" s="2">
        <f t="shared" si="0"/>
        <v>45566</v>
      </c>
      <c r="Y1" s="2">
        <f t="shared" si="0"/>
        <v>45597</v>
      </c>
      <c r="Z1" s="2">
        <f t="shared" si="0"/>
        <v>45627</v>
      </c>
      <c r="AA1" s="2">
        <f t="shared" si="0"/>
        <v>45658</v>
      </c>
      <c r="AB1" s="2">
        <f t="shared" si="0"/>
        <v>45689</v>
      </c>
      <c r="AC1" s="2">
        <f t="shared" si="0"/>
        <v>45717</v>
      </c>
      <c r="AD1" s="2">
        <f t="shared" si="0"/>
        <v>45748</v>
      </c>
      <c r="AE1" s="2">
        <f t="shared" si="0"/>
        <v>45778</v>
      </c>
      <c r="AF1" s="2">
        <f t="shared" si="0"/>
        <v>45809</v>
      </c>
      <c r="AG1" s="2">
        <f t="shared" si="0"/>
        <v>45839</v>
      </c>
      <c r="AH1" s="2">
        <f t="shared" si="0"/>
        <v>45870</v>
      </c>
      <c r="AI1" s="2">
        <f t="shared" si="0"/>
        <v>45901</v>
      </c>
      <c r="AJ1" s="2">
        <f t="shared" si="0"/>
        <v>45931</v>
      </c>
      <c r="AK1" s="2">
        <f t="shared" si="0"/>
        <v>45962</v>
      </c>
      <c r="AL1" s="2">
        <f t="shared" si="0"/>
        <v>45992</v>
      </c>
      <c r="AN1" s="2" t="s">
        <v>0</v>
      </c>
      <c r="AO1" s="2" t="s">
        <v>1</v>
      </c>
      <c r="AP1" s="2" t="s">
        <v>2</v>
      </c>
      <c r="AQ1" s="2" t="s">
        <v>3</v>
      </c>
      <c r="AR1" s="2" t="s">
        <v>4</v>
      </c>
      <c r="AT1" s="2" t="s">
        <v>5</v>
      </c>
      <c r="AU1" s="2" t="s">
        <v>6</v>
      </c>
      <c r="AV1" s="2" t="s">
        <v>7</v>
      </c>
      <c r="AW1" s="2" t="s">
        <v>8</v>
      </c>
      <c r="AX1" s="2" t="s">
        <v>9</v>
      </c>
      <c r="AZ1" s="2" t="s">
        <v>10</v>
      </c>
      <c r="BA1" s="2" t="s">
        <v>11</v>
      </c>
      <c r="BB1" s="2" t="s">
        <v>12</v>
      </c>
      <c r="BC1" s="2" t="s">
        <v>13</v>
      </c>
      <c r="BD1" s="2" t="s">
        <v>14</v>
      </c>
    </row>
    <row r="3" spans="2:56" ht="15" customHeight="1" x14ac:dyDescent="0.2">
      <c r="B3" s="1" t="s">
        <v>192</v>
      </c>
      <c r="C3" s="4">
        <f>Bookings!C7+Bookings!C14</f>
        <v>1778102.0698372647</v>
      </c>
      <c r="D3" s="4">
        <f>Bookings!D7+Bookings!D14</f>
        <v>2122357.354223683</v>
      </c>
      <c r="E3" s="4">
        <f>Bookings!E7+Bookings!E14</f>
        <v>2231352.7082614615</v>
      </c>
      <c r="F3" s="4">
        <f>Bookings!F7+Bookings!F14</f>
        <v>1905304.1115403997</v>
      </c>
      <c r="G3" s="4">
        <f>Bookings!G7+Bookings!G14</f>
        <v>1933438.9593938026</v>
      </c>
      <c r="H3" s="4">
        <f>Bookings!H7+Bookings!H14</f>
        <v>1706252.2326693479</v>
      </c>
      <c r="I3" s="4">
        <f>Bookings!I7+Bookings!I14</f>
        <v>2074497.471181629</v>
      </c>
      <c r="J3" s="4">
        <f>Bookings!J7+Bookings!J14</f>
        <v>1853049.5845370181</v>
      </c>
      <c r="K3" s="4">
        <f>Bookings!K7+Bookings!K14</f>
        <v>1935146.2862999141</v>
      </c>
      <c r="L3" s="4">
        <f>Bookings!L7+Bookings!L14</f>
        <v>1623815.4258138314</v>
      </c>
      <c r="M3" s="4">
        <f>Bookings!M7+Bookings!M14</f>
        <v>1817594.8015036169</v>
      </c>
      <c r="N3" s="4">
        <f>Bookings!N7+Bookings!N14</f>
        <v>1881884.7438481064</v>
      </c>
      <c r="O3" s="4">
        <f>Bookings!O7+Bookings!O14</f>
        <v>3040398.1095193145</v>
      </c>
      <c r="P3" s="4">
        <f>Bookings!P7+Bookings!P14</f>
        <v>3760252.6500874204</v>
      </c>
      <c r="Q3" s="4">
        <f>Bookings!Q7+Bookings!Q14</f>
        <v>3516003.6245733146</v>
      </c>
      <c r="R3" s="4">
        <f>Bookings!R7+Bookings!R14</f>
        <v>3345297.9813944087</v>
      </c>
      <c r="S3" s="4">
        <f>Bookings!S7+Bookings!S14</f>
        <v>2234618.4187011318</v>
      </c>
      <c r="T3" s="4">
        <f>Bookings!T7+Bookings!T14</f>
        <v>3066562.5538967019</v>
      </c>
      <c r="U3" s="4">
        <f>Bookings!U7+Bookings!U14</f>
        <v>2786801.5510434662</v>
      </c>
      <c r="V3" s="4">
        <f>Bookings!V7+Bookings!V14</f>
        <v>3221255.2825245876</v>
      </c>
      <c r="W3" s="4">
        <f>Bookings!W7+Bookings!W14</f>
        <v>2959919.4192902753</v>
      </c>
      <c r="X3" s="4">
        <f>Bookings!X7+Bookings!X14</f>
        <v>2319785.284450023</v>
      </c>
      <c r="Y3" s="4">
        <f>Bookings!Y7+Bookings!Y14</f>
        <v>2634414.7091255584</v>
      </c>
      <c r="Z3" s="4">
        <f>Bookings!Z7+Bookings!Z14</f>
        <v>3241474.9237644994</v>
      </c>
      <c r="AA3" s="4">
        <f>Bookings!AA7+Bookings!AA14</f>
        <v>3870235.8181361062</v>
      </c>
      <c r="AB3" s="4">
        <f>Bookings!AB7+Bookings!AB14</f>
        <v>4209236.6156108249</v>
      </c>
      <c r="AC3" s="4">
        <f>Bookings!AC7+Bookings!AC14</f>
        <v>4785378.5942993741</v>
      </c>
      <c r="AD3" s="4">
        <f>Bookings!AD7+Bookings!AD14</f>
        <v>2361927.5873490637</v>
      </c>
      <c r="AE3" s="4">
        <f>Bookings!AE7+Bookings!AE14</f>
        <v>2751292.3728955346</v>
      </c>
      <c r="AF3" s="4">
        <f>Bookings!AF7+Bookings!AF14</f>
        <v>5097475.9130712524</v>
      </c>
      <c r="AG3" s="4">
        <f>Bookings!AG7+Bookings!AG14</f>
        <v>2761922.3741680919</v>
      </c>
      <c r="AH3" s="4">
        <f>Bookings!AH7+Bookings!AH14</f>
        <v>4380626.7500818679</v>
      </c>
      <c r="AI3" s="4">
        <f>Bookings!AI7+Bookings!AI14</f>
        <v>4958143.4277541302</v>
      </c>
      <c r="AJ3" s="4">
        <f>Bookings!AJ7+Bookings!AJ14</f>
        <v>3217601.9324442497</v>
      </c>
      <c r="AK3" s="4">
        <f>Bookings!AK7+Bookings!AK14</f>
        <v>3668455.6626796061</v>
      </c>
      <c r="AL3" s="4">
        <f>Bookings!AL7+Bookings!AL14</f>
        <v>4625073.0956726959</v>
      </c>
      <c r="AN3" s="3">
        <f>SUM($C3:$E3)</f>
        <v>6131812.1323224092</v>
      </c>
      <c r="AO3" s="3">
        <f>SUM($F3:$H3)</f>
        <v>5544995.3036035504</v>
      </c>
      <c r="AP3" s="3">
        <f>SUM($I3:$K3)</f>
        <v>5862693.3420185614</v>
      </c>
      <c r="AQ3" s="3">
        <f>SUM($L3:$N3)</f>
        <v>5323294.9711655546</v>
      </c>
      <c r="AR3" s="3">
        <f>SUM(AN3:AQ3)</f>
        <v>22862795.749110073</v>
      </c>
      <c r="AT3" s="3">
        <f>SUM($O3:$Q3)</f>
        <v>10316654.38418005</v>
      </c>
      <c r="AU3" s="3">
        <f>SUM($R3:$T3)</f>
        <v>8646478.9539922439</v>
      </c>
      <c r="AV3" s="3">
        <f>SUM($U3:$W3)</f>
        <v>8967976.2528583296</v>
      </c>
      <c r="AW3" s="3">
        <f>SUM($X3:$Z3)</f>
        <v>8195674.9173400812</v>
      </c>
      <c r="AX3" s="3">
        <f>SUM(AT3:AW3)</f>
        <v>36126784.508370705</v>
      </c>
      <c r="AZ3" s="3">
        <f>SUM($AA3:$AC3)</f>
        <v>12864851.028046306</v>
      </c>
      <c r="BA3" s="3">
        <f>SUM($AD3:$AF3)</f>
        <v>10210695.87331585</v>
      </c>
      <c r="BB3" s="3">
        <f>SUM($AG3:$AI3)</f>
        <v>12100692.55200409</v>
      </c>
      <c r="BC3" s="3">
        <f>SUM($AJ3:$AL3)</f>
        <v>11511130.69079655</v>
      </c>
      <c r="BD3" s="3">
        <f>SUM(AZ3:BC3)</f>
        <v>46687370.144162804</v>
      </c>
    </row>
    <row r="4" spans="2:56" ht="15" customHeight="1" x14ac:dyDescent="0.2">
      <c r="B4" s="1" t="s">
        <v>29</v>
      </c>
      <c r="C4" s="4">
        <f>Revenue!C8</f>
        <v>2350000</v>
      </c>
      <c r="D4" s="4">
        <f>Revenue!D8</f>
        <v>2340604.166666666</v>
      </c>
      <c r="E4" s="4">
        <f>Revenue!E8</f>
        <v>2331259.255642361</v>
      </c>
      <c r="F4" s="4">
        <f>Revenue!F8</f>
        <v>2321964.8157827868</v>
      </c>
      <c r="G4" s="4">
        <f>Revenue!G8</f>
        <v>2312720.4022366386</v>
      </c>
      <c r="H4" s="4">
        <f>Revenue!H8</f>
        <v>2303525.576334245</v>
      </c>
      <c r="I4" s="4">
        <f>Revenue!I8</f>
        <v>2294379.9054783834</v>
      </c>
      <c r="J4" s="4">
        <f>Revenue!J8</f>
        <v>2285282.9630372114</v>
      </c>
      <c r="K4" s="4">
        <f>Revenue!K8</f>
        <v>2276234.3282392868</v>
      </c>
      <c r="L4" s="4">
        <f>Revenue!L8</f>
        <v>2267233.5860706144</v>
      </c>
      <c r="M4" s="4">
        <f>Revenue!M8</f>
        <v>2258280.3271737024</v>
      </c>
      <c r="N4" s="4">
        <f>Revenue!N8</f>
        <v>2249374.1477485644</v>
      </c>
      <c r="O4" s="4">
        <f>Revenue!O8</f>
        <v>2240514.6494556456</v>
      </c>
      <c r="P4" s="4">
        <f>Revenue!P8</f>
        <v>2346326.9954057117</v>
      </c>
      <c r="Q4" s="4">
        <f>Revenue!Q8</f>
        <v>2474066.316918544</v>
      </c>
      <c r="R4" s="4">
        <f>Revenue!R8</f>
        <v>2608068.2471436476</v>
      </c>
      <c r="S4" s="4">
        <f>Revenue!S8</f>
        <v>2720200.9226605091</v>
      </c>
      <c r="T4" s="4">
        <f>Revenue!T8</f>
        <v>2834340.9639124684</v>
      </c>
      <c r="U4" s="4">
        <f>Revenue!U8</f>
        <v>2933670.1005410864</v>
      </c>
      <c r="V4" s="4">
        <f>Revenue!V8</f>
        <v>3056312.7978493678</v>
      </c>
      <c r="W4" s="4">
        <f>Revenue!W8</f>
        <v>3163871.2191693042</v>
      </c>
      <c r="X4" s="4">
        <f>Revenue!X8</f>
        <v>3276612.8881537961</v>
      </c>
      <c r="Y4" s="4">
        <f>Revenue!Y8</f>
        <v>3368823.618575729</v>
      </c>
      <c r="Z4" s="4">
        <f>Revenue!Z8</f>
        <v>3473501.2924957341</v>
      </c>
      <c r="AA4" s="4">
        <f>Revenue!AA8</f>
        <v>3581500.7480166168</v>
      </c>
      <c r="AB4" s="4">
        <f>Revenue!AB8</f>
        <v>3765319.5483113686</v>
      </c>
      <c r="AC4" s="4">
        <f>Revenue!AC8</f>
        <v>3992575.8466683589</v>
      </c>
      <c r="AD4" s="4">
        <f>Revenue!AD8</f>
        <v>4205034.6503313119</v>
      </c>
      <c r="AE4" s="4">
        <f>Revenue!AE8</f>
        <v>4405460.497625377</v>
      </c>
      <c r="AF4" s="4">
        <f>Revenue!AF8</f>
        <v>4532785.7950163912</v>
      </c>
      <c r="AG4" s="4">
        <f>Revenue!AG8</f>
        <v>4715762.9914599294</v>
      </c>
      <c r="AH4" s="4">
        <f>Revenue!AH8</f>
        <v>4876990.0962937614</v>
      </c>
      <c r="AI4" s="4">
        <f>Revenue!AI8</f>
        <v>5066523.9452076918</v>
      </c>
      <c r="AJ4" s="4">
        <f>Revenue!AJ8</f>
        <v>5237801.0429792739</v>
      </c>
      <c r="AK4" s="4">
        <f>Revenue!AK8</f>
        <v>5368384.8721911926</v>
      </c>
      <c r="AL4" s="4">
        <f>Revenue!AL8</f>
        <v>5517453.191724753</v>
      </c>
      <c r="AN4" s="3">
        <f>SUM($C4:$E4)</f>
        <v>7021863.4223090271</v>
      </c>
      <c r="AO4" s="3">
        <f>SUM($F4:$H4)</f>
        <v>6938210.7943536714</v>
      </c>
      <c r="AP4" s="3">
        <f>SUM($I4:$K4)</f>
        <v>6855897.1967548821</v>
      </c>
      <c r="AQ4" s="3">
        <f>SUM($L4:$N4)</f>
        <v>6774888.0609928807</v>
      </c>
      <c r="AR4" s="3">
        <f>SUM(AN4:AQ4)</f>
        <v>27590859.474410459</v>
      </c>
      <c r="AT4" s="3">
        <f>SUM($O4:$Q4)</f>
        <v>7060907.9617799018</v>
      </c>
      <c r="AU4" s="3">
        <f>SUM($R4:$T4)</f>
        <v>8162610.1337166252</v>
      </c>
      <c r="AV4" s="3">
        <f>SUM($U4:$W4)</f>
        <v>9153854.1175597589</v>
      </c>
      <c r="AW4" s="3">
        <f>SUM($X4:$Z4)</f>
        <v>10118937.79922526</v>
      </c>
      <c r="AX4" s="3">
        <f>SUM(AT4:AW4)</f>
        <v>34496310.012281552</v>
      </c>
      <c r="AZ4" s="3">
        <f>SUM($AA4:$AC4)</f>
        <v>11339396.142996345</v>
      </c>
      <c r="BA4" s="3">
        <f>SUM($AD4:$AF4)</f>
        <v>13143280.942973079</v>
      </c>
      <c r="BB4" s="3">
        <f>SUM($AG4:$AI4)</f>
        <v>14659277.032961383</v>
      </c>
      <c r="BC4" s="3">
        <f>SUM($AJ4:$AL4)</f>
        <v>16123639.10689522</v>
      </c>
      <c r="BD4" s="3">
        <f>SUM(AZ4:BC4)</f>
        <v>55265593.225826025</v>
      </c>
    </row>
    <row r="5" spans="2:56" ht="15" customHeight="1" x14ac:dyDescent="0.2">
      <c r="B5" s="1" t="s">
        <v>190</v>
      </c>
      <c r="C5" s="4">
        <f>Vars!$F$29</f>
        <v>30</v>
      </c>
      <c r="D5" s="4">
        <f>Vars!$F$29</f>
        <v>30</v>
      </c>
      <c r="E5" s="4">
        <f>Vars!$F$29</f>
        <v>30</v>
      </c>
      <c r="F5" s="4">
        <f>Vars!$F$29</f>
        <v>30</v>
      </c>
      <c r="G5" s="4">
        <f>Vars!$F$29</f>
        <v>30</v>
      </c>
      <c r="H5" s="4">
        <f>Vars!$F$29</f>
        <v>30</v>
      </c>
      <c r="I5" s="4">
        <f>Vars!$F$29</f>
        <v>30</v>
      </c>
      <c r="J5" s="4">
        <f>Vars!$F$29</f>
        <v>30</v>
      </c>
      <c r="K5" s="4">
        <f>Vars!$F$29</f>
        <v>30</v>
      </c>
      <c r="L5" s="4">
        <f>Vars!$F$29</f>
        <v>30</v>
      </c>
      <c r="M5" s="4">
        <f>Vars!$F$29</f>
        <v>30</v>
      </c>
      <c r="N5" s="4">
        <f>Vars!$F$29</f>
        <v>30</v>
      </c>
      <c r="O5" s="4">
        <f>Vars!$F$29</f>
        <v>30</v>
      </c>
      <c r="P5" s="4">
        <f>Vars!$F$29</f>
        <v>30</v>
      </c>
      <c r="Q5" s="4">
        <f>Vars!$F$29</f>
        <v>30</v>
      </c>
      <c r="R5" s="4">
        <f>Vars!$F$29</f>
        <v>30</v>
      </c>
      <c r="S5" s="4">
        <f>Vars!$F$29</f>
        <v>30</v>
      </c>
      <c r="T5" s="4">
        <f>Vars!$F$29</f>
        <v>30</v>
      </c>
      <c r="U5" s="4">
        <f>Vars!$F$29</f>
        <v>30</v>
      </c>
      <c r="V5" s="4">
        <f>Vars!$F$29</f>
        <v>30</v>
      </c>
      <c r="W5" s="4">
        <f>Vars!$F$29</f>
        <v>30</v>
      </c>
      <c r="X5" s="4">
        <f>Vars!$F$29</f>
        <v>30</v>
      </c>
      <c r="Y5" s="4">
        <f>Vars!$F$29</f>
        <v>30</v>
      </c>
      <c r="Z5" s="4">
        <f>Vars!$F$29</f>
        <v>30</v>
      </c>
      <c r="AA5" s="4">
        <f>Vars!$F$29</f>
        <v>30</v>
      </c>
      <c r="AB5" s="4">
        <f>Vars!$F$29</f>
        <v>30</v>
      </c>
      <c r="AC5" s="4">
        <f>Vars!$F$29</f>
        <v>30</v>
      </c>
      <c r="AD5" s="4">
        <f>Vars!$F$29</f>
        <v>30</v>
      </c>
      <c r="AE5" s="4">
        <f>Vars!$F$29</f>
        <v>30</v>
      </c>
      <c r="AF5" s="4">
        <f>Vars!$F$29</f>
        <v>30</v>
      </c>
      <c r="AG5" s="4">
        <f>Vars!$F$29</f>
        <v>30</v>
      </c>
      <c r="AH5" s="4">
        <f>Vars!$F$29</f>
        <v>30</v>
      </c>
      <c r="AI5" s="4">
        <f>Vars!$F$29</f>
        <v>30</v>
      </c>
      <c r="AJ5" s="4">
        <f>Vars!$F$29</f>
        <v>30</v>
      </c>
      <c r="AK5" s="4">
        <f>Vars!$F$29</f>
        <v>30</v>
      </c>
      <c r="AL5" s="4">
        <f>Vars!$F$29</f>
        <v>30</v>
      </c>
      <c r="AN5" s="4">
        <f>Vars!$F$29</f>
        <v>30</v>
      </c>
      <c r="AO5" s="4">
        <f>Vars!$F$29</f>
        <v>30</v>
      </c>
      <c r="AP5" s="4">
        <f>Vars!$F$29</f>
        <v>30</v>
      </c>
      <c r="AQ5" s="4">
        <f>Vars!$F$29</f>
        <v>30</v>
      </c>
      <c r="AR5" s="4">
        <f>Vars!$F$29</f>
        <v>30</v>
      </c>
      <c r="AT5" s="4">
        <f>Vars!$F$29</f>
        <v>30</v>
      </c>
      <c r="AU5" s="4">
        <f>Vars!$F$29</f>
        <v>30</v>
      </c>
      <c r="AV5" s="4">
        <f>Vars!$F$29</f>
        <v>30</v>
      </c>
      <c r="AW5" s="4">
        <f>Vars!$F$29</f>
        <v>30</v>
      </c>
      <c r="AX5" s="4">
        <f>Vars!$F$29</f>
        <v>30</v>
      </c>
      <c r="AZ5" s="4">
        <f>Vars!$F$29</f>
        <v>30</v>
      </c>
      <c r="BA5" s="4">
        <f>Vars!$F$29</f>
        <v>30</v>
      </c>
      <c r="BB5" s="4">
        <f>Vars!$F$29</f>
        <v>30</v>
      </c>
      <c r="BC5" s="4">
        <f>Vars!$F$29</f>
        <v>30</v>
      </c>
      <c r="BD5" s="4">
        <f>Vars!$F$29</f>
        <v>30</v>
      </c>
    </row>
    <row r="6" spans="2:56" ht="15" customHeight="1" x14ac:dyDescent="0.2"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N6" s="3">
        <f>SUM($C6:$E6)</f>
        <v>0</v>
      </c>
      <c r="AO6" s="3">
        <f>SUM($F6:$H6)</f>
        <v>0</v>
      </c>
      <c r="AP6" s="3">
        <f>SUM($I6:$K6)</f>
        <v>0</v>
      </c>
      <c r="AQ6" s="3">
        <f>SUM($L6:$N6)</f>
        <v>0</v>
      </c>
      <c r="AR6" s="3">
        <f>SUM(AN6:AQ6)</f>
        <v>0</v>
      </c>
      <c r="AT6" s="3">
        <f>SUM($O6:$Q6)</f>
        <v>0</v>
      </c>
      <c r="AU6" s="3">
        <f>SUM($R6:$T6)</f>
        <v>0</v>
      </c>
      <c r="AV6" s="3">
        <f>SUM($U6:$W6)</f>
        <v>0</v>
      </c>
      <c r="AW6" s="3">
        <f>SUM($X6:$Z6)</f>
        <v>0</v>
      </c>
      <c r="AX6" s="3">
        <f>SUM(AT6:AW6)</f>
        <v>0</v>
      </c>
      <c r="AZ6" s="3">
        <f>SUM($AA6:$AC6)</f>
        <v>0</v>
      </c>
      <c r="BA6" s="3">
        <f>SUM($AD6:$AF6)</f>
        <v>0</v>
      </c>
      <c r="BB6" s="3">
        <f>SUM($AG6:$AI6)</f>
        <v>0</v>
      </c>
      <c r="BC6" s="3">
        <f>SUM($AJ6:$AL6)</f>
        <v>0</v>
      </c>
      <c r="BD6" s="3">
        <f>SUM(AZ6:BC6)</f>
        <v>0</v>
      </c>
    </row>
    <row r="7" spans="2:56" ht="15" customHeight="1" thickBot="1" x14ac:dyDescent="0.25">
      <c r="B7" s="14" t="s">
        <v>184</v>
      </c>
      <c r="C7" s="37">
        <f>(C3+(C4/12))*(C5/30)</f>
        <v>1973935.403170598</v>
      </c>
      <c r="D7" s="37">
        <f t="shared" ref="D7:AL7" si="1">(D3+(D4/12))*(D5/30)</f>
        <v>2317407.701445905</v>
      </c>
      <c r="E7" s="37">
        <f t="shared" si="1"/>
        <v>2425624.3128983248</v>
      </c>
      <c r="F7" s="37">
        <f t="shared" si="1"/>
        <v>2098801.1795222987</v>
      </c>
      <c r="G7" s="37">
        <f t="shared" si="1"/>
        <v>2126165.6595801893</v>
      </c>
      <c r="H7" s="37">
        <f t="shared" si="1"/>
        <v>1898212.6973638684</v>
      </c>
      <c r="I7" s="37">
        <f t="shared" si="1"/>
        <v>2265695.7966381609</v>
      </c>
      <c r="J7" s="37">
        <f t="shared" si="1"/>
        <v>2043489.8314567858</v>
      </c>
      <c r="K7" s="37">
        <f t="shared" si="1"/>
        <v>2124832.4803198548</v>
      </c>
      <c r="L7" s="37">
        <f t="shared" si="1"/>
        <v>1812751.5579863826</v>
      </c>
      <c r="M7" s="37">
        <f t="shared" si="1"/>
        <v>2005784.828768092</v>
      </c>
      <c r="N7" s="37">
        <f t="shared" si="1"/>
        <v>2069332.58949382</v>
      </c>
      <c r="O7" s="37">
        <f t="shared" si="1"/>
        <v>3227107.6636406183</v>
      </c>
      <c r="P7" s="37">
        <f t="shared" si="1"/>
        <v>3955779.899704563</v>
      </c>
      <c r="Q7" s="37">
        <f t="shared" si="1"/>
        <v>3722175.8176498599</v>
      </c>
      <c r="R7" s="37">
        <f t="shared" si="1"/>
        <v>3562637.0019897129</v>
      </c>
      <c r="S7" s="37">
        <f t="shared" si="1"/>
        <v>2461301.8289228408</v>
      </c>
      <c r="T7" s="37">
        <f t="shared" si="1"/>
        <v>3302757.6342227408</v>
      </c>
      <c r="U7" s="37">
        <f t="shared" si="1"/>
        <v>3031274.0594218899</v>
      </c>
      <c r="V7" s="37">
        <f t="shared" si="1"/>
        <v>3475948.0156787015</v>
      </c>
      <c r="W7" s="37">
        <f t="shared" si="1"/>
        <v>3223575.3542210506</v>
      </c>
      <c r="X7" s="37">
        <f t="shared" si="1"/>
        <v>2592836.3584628394</v>
      </c>
      <c r="Y7" s="37">
        <f t="shared" si="1"/>
        <v>2915150.010673536</v>
      </c>
      <c r="Z7" s="37">
        <f t="shared" si="1"/>
        <v>3530933.3648058106</v>
      </c>
      <c r="AA7" s="37">
        <f t="shared" si="1"/>
        <v>4168694.2138041575</v>
      </c>
      <c r="AB7" s="37">
        <f t="shared" si="1"/>
        <v>4523013.2446367722</v>
      </c>
      <c r="AC7" s="37">
        <f t="shared" si="1"/>
        <v>5118093.2481884044</v>
      </c>
      <c r="AD7" s="37">
        <f t="shared" si="1"/>
        <v>2712347.1415433399</v>
      </c>
      <c r="AE7" s="37">
        <f t="shared" si="1"/>
        <v>3118414.0810309825</v>
      </c>
      <c r="AF7" s="37">
        <f t="shared" si="1"/>
        <v>5475208.0626559518</v>
      </c>
      <c r="AG7" s="37">
        <f t="shared" si="1"/>
        <v>3154902.6234564194</v>
      </c>
      <c r="AH7" s="37">
        <f t="shared" si="1"/>
        <v>4787042.5914396811</v>
      </c>
      <c r="AI7" s="37">
        <f t="shared" si="1"/>
        <v>5380353.7565214382</v>
      </c>
      <c r="AJ7" s="37">
        <f t="shared" si="1"/>
        <v>3654085.3526925226</v>
      </c>
      <c r="AK7" s="37">
        <f t="shared" si="1"/>
        <v>4115821.0686955387</v>
      </c>
      <c r="AL7" s="37">
        <f t="shared" si="1"/>
        <v>5084860.8616497591</v>
      </c>
      <c r="AN7" s="3">
        <f>SUM($C7:$E7)</f>
        <v>6716967.417514828</v>
      </c>
      <c r="AO7" s="3">
        <f>SUM($F7:$H7)</f>
        <v>6123179.5364663564</v>
      </c>
      <c r="AP7" s="3">
        <f>SUM($I7:$K7)</f>
        <v>6434018.1084148018</v>
      </c>
      <c r="AQ7" s="3">
        <f>SUM($L7:$N7)</f>
        <v>5887868.9762482941</v>
      </c>
      <c r="AR7" s="3">
        <f>SUM(AN7:AQ7)</f>
        <v>25162034.03864428</v>
      </c>
      <c r="AT7" s="3">
        <f>SUM($O7:$Q7)</f>
        <v>10905063.380995041</v>
      </c>
      <c r="AU7" s="3">
        <f>SUM($R7:$T7)</f>
        <v>9326696.4651352949</v>
      </c>
      <c r="AV7" s="3">
        <f>SUM($U7:$W7)</f>
        <v>9730797.429321643</v>
      </c>
      <c r="AW7" s="3">
        <f>SUM($X7:$Z7)</f>
        <v>9038919.7339421865</v>
      </c>
      <c r="AX7" s="3">
        <f>SUM(AT7:AW7)</f>
        <v>39001477.009394161</v>
      </c>
      <c r="AZ7" s="3">
        <f>SUM($AA7:$AC7)</f>
        <v>13809800.706629334</v>
      </c>
      <c r="BA7" s="3">
        <f>SUM($AD7:$AF7)</f>
        <v>11305969.285230275</v>
      </c>
      <c r="BB7" s="3">
        <f>SUM($AG7:$AI7)</f>
        <v>13322298.971417539</v>
      </c>
      <c r="BC7" s="3">
        <f>SUM($AJ7:$AL7)</f>
        <v>12854767.283037821</v>
      </c>
      <c r="BD7" s="3">
        <f>SUM(AZ7:BC7)</f>
        <v>51292836.246314965</v>
      </c>
    </row>
    <row r="9" spans="2:56" ht="15" customHeight="1" x14ac:dyDescent="0.2">
      <c r="B9" s="11" t="s">
        <v>185</v>
      </c>
      <c r="C9" s="13">
        <v>0</v>
      </c>
      <c r="D9" s="12">
        <f>D7-C7</f>
        <v>343472.29827530705</v>
      </c>
      <c r="E9" s="12">
        <f t="shared" ref="E9:AL9" si="2">E7-D7</f>
        <v>108216.61145241978</v>
      </c>
      <c r="F9" s="12">
        <f t="shared" si="2"/>
        <v>-326823.13337602606</v>
      </c>
      <c r="G9" s="12">
        <f t="shared" si="2"/>
        <v>27364.480057890527</v>
      </c>
      <c r="H9" s="12">
        <f t="shared" si="2"/>
        <v>-227952.96221632091</v>
      </c>
      <c r="I9" s="12">
        <f t="shared" si="2"/>
        <v>367483.09927429259</v>
      </c>
      <c r="J9" s="12">
        <f t="shared" si="2"/>
        <v>-222205.96518137516</v>
      </c>
      <c r="K9" s="12">
        <f t="shared" si="2"/>
        <v>81342.648863069015</v>
      </c>
      <c r="L9" s="12">
        <f t="shared" si="2"/>
        <v>-312080.92233347218</v>
      </c>
      <c r="M9" s="12">
        <f t="shared" si="2"/>
        <v>193033.27078170935</v>
      </c>
      <c r="N9" s="12">
        <f t="shared" si="2"/>
        <v>63547.760725728003</v>
      </c>
      <c r="O9" s="12">
        <f t="shared" si="2"/>
        <v>1157775.0741467983</v>
      </c>
      <c r="P9" s="12">
        <f t="shared" si="2"/>
        <v>728672.23606394464</v>
      </c>
      <c r="Q9" s="12">
        <f t="shared" si="2"/>
        <v>-233604.08205470303</v>
      </c>
      <c r="R9" s="12">
        <f t="shared" si="2"/>
        <v>-159538.815660147</v>
      </c>
      <c r="S9" s="12">
        <f t="shared" si="2"/>
        <v>-1101335.1730668722</v>
      </c>
      <c r="T9" s="12">
        <f t="shared" si="2"/>
        <v>841455.80529990001</v>
      </c>
      <c r="U9" s="12">
        <f t="shared" si="2"/>
        <v>-271483.57480085082</v>
      </c>
      <c r="V9" s="12">
        <f t="shared" si="2"/>
        <v>444673.95625681151</v>
      </c>
      <c r="W9" s="12">
        <f t="shared" si="2"/>
        <v>-252372.66145765083</v>
      </c>
      <c r="X9" s="12">
        <f t="shared" si="2"/>
        <v>-630738.99575821124</v>
      </c>
      <c r="Y9" s="12">
        <f t="shared" si="2"/>
        <v>322313.6522106966</v>
      </c>
      <c r="Z9" s="12">
        <f t="shared" si="2"/>
        <v>615783.35413227463</v>
      </c>
      <c r="AA9" s="12">
        <f t="shared" si="2"/>
        <v>637760.84899834683</v>
      </c>
      <c r="AB9" s="12">
        <f t="shared" si="2"/>
        <v>354319.03083261475</v>
      </c>
      <c r="AC9" s="12">
        <f t="shared" si="2"/>
        <v>595080.00355163217</v>
      </c>
      <c r="AD9" s="12">
        <f t="shared" si="2"/>
        <v>-2405746.1066450644</v>
      </c>
      <c r="AE9" s="12">
        <f t="shared" si="2"/>
        <v>406066.93948764261</v>
      </c>
      <c r="AF9" s="12">
        <f t="shared" si="2"/>
        <v>2356793.9816249693</v>
      </c>
      <c r="AG9" s="12">
        <f t="shared" si="2"/>
        <v>-2320305.4391995324</v>
      </c>
      <c r="AH9" s="12">
        <f t="shared" si="2"/>
        <v>1632139.9679832617</v>
      </c>
      <c r="AI9" s="12">
        <f t="shared" si="2"/>
        <v>593311.16508175712</v>
      </c>
      <c r="AJ9" s="12">
        <f t="shared" si="2"/>
        <v>-1726268.4038289157</v>
      </c>
      <c r="AK9" s="12">
        <f t="shared" si="2"/>
        <v>461735.7160030161</v>
      </c>
      <c r="AL9" s="12">
        <f t="shared" si="2"/>
        <v>969039.79295422044</v>
      </c>
      <c r="AN9" s="12">
        <f>SUM($C9:$E9)</f>
        <v>451688.90972772683</v>
      </c>
      <c r="AO9" s="12">
        <f>SUM($F9:$H9)</f>
        <v>-527411.61553445645</v>
      </c>
      <c r="AP9" s="12">
        <f>SUM($I9:$K9)</f>
        <v>226619.78295598645</v>
      </c>
      <c r="AQ9" s="12">
        <f>SUM($L9:$N9)</f>
        <v>-55499.890826034825</v>
      </c>
      <c r="AR9" s="12">
        <f>SUM(AN9:AQ9)</f>
        <v>95397.186323222006</v>
      </c>
      <c r="AT9" s="12">
        <f>SUM($O9:$Q9)</f>
        <v>1652843.22815604</v>
      </c>
      <c r="AU9" s="12">
        <f>SUM($R9:$T9)</f>
        <v>-419418.18342711916</v>
      </c>
      <c r="AV9" s="12">
        <f>SUM($U9:$W9)</f>
        <v>-79182.280001690146</v>
      </c>
      <c r="AW9" s="12">
        <f>SUM($X9:$Z9)</f>
        <v>307358.01058475999</v>
      </c>
      <c r="AX9" s="12">
        <f>SUM(AT9:AW9)</f>
        <v>1461600.7753119906</v>
      </c>
      <c r="AZ9" s="12">
        <f>SUM($AA9:$AC9)</f>
        <v>1587159.8833825937</v>
      </c>
      <c r="BA9" s="12">
        <f>SUM($AD9:$AF9)</f>
        <v>357114.81446754746</v>
      </c>
      <c r="BB9" s="12">
        <f>SUM($AG9:$AI9)</f>
        <v>-94854.306134513579</v>
      </c>
      <c r="BC9" s="12">
        <f>SUM($AJ9:$AL9)</f>
        <v>-295492.89487167913</v>
      </c>
      <c r="BD9" s="12">
        <f>SUM(AZ9:BC9)</f>
        <v>1553927.4968439485</v>
      </c>
    </row>
    <row r="10" spans="2:56" ht="15" customHeight="1" x14ac:dyDescent="0.2">
      <c r="B10" s="1" t="s">
        <v>186</v>
      </c>
      <c r="C10" s="36"/>
      <c r="D10" s="36">
        <f>D9/C7</f>
        <v>0.17400381882994292</v>
      </c>
      <c r="E10" s="36">
        <f t="shared" ref="E10:AL10" si="3">E9/D7</f>
        <v>4.6697269274154893E-2</v>
      </c>
      <c r="F10" s="36">
        <f t="shared" si="3"/>
        <v>-0.13473773808999809</v>
      </c>
      <c r="G10" s="36">
        <f t="shared" si="3"/>
        <v>1.3038147836432448E-2</v>
      </c>
      <c r="H10" s="36">
        <f t="shared" si="3"/>
        <v>-0.1072131708971963</v>
      </c>
      <c r="I10" s="36">
        <f t="shared" si="3"/>
        <v>0.1935942688533443</v>
      </c>
      <c r="J10" s="36">
        <f t="shared" si="3"/>
        <v>-9.8074051031512843E-2</v>
      </c>
      <c r="K10" s="36">
        <f t="shared" si="3"/>
        <v>3.9805751714986785E-2</v>
      </c>
      <c r="L10" s="36">
        <f t="shared" si="3"/>
        <v>-0.14687318893322548</v>
      </c>
      <c r="M10" s="36">
        <f t="shared" si="3"/>
        <v>0.10648633561023226</v>
      </c>
      <c r="N10" s="36">
        <f t="shared" si="3"/>
        <v>3.1682242189835293E-2</v>
      </c>
      <c r="O10" s="36">
        <f t="shared" si="3"/>
        <v>0.55949202173924206</v>
      </c>
      <c r="P10" s="36">
        <f t="shared" si="3"/>
        <v>0.22579731202457087</v>
      </c>
      <c r="Q10" s="36">
        <f t="shared" si="3"/>
        <v>-5.905386244369909E-2</v>
      </c>
      <c r="R10" s="36">
        <f t="shared" si="3"/>
        <v>-4.2861708709095322E-2</v>
      </c>
      <c r="S10" s="36">
        <f t="shared" si="3"/>
        <v>-0.30913482694189237</v>
      </c>
      <c r="T10" s="36">
        <f t="shared" si="3"/>
        <v>0.34187428596197528</v>
      </c>
      <c r="U10" s="36">
        <f t="shared" si="3"/>
        <v>-8.2199060563140844E-2</v>
      </c>
      <c r="V10" s="36">
        <f t="shared" si="3"/>
        <v>0.14669539854856198</v>
      </c>
      <c r="W10" s="36">
        <f t="shared" si="3"/>
        <v>-7.2605418815037556E-2</v>
      </c>
      <c r="X10" s="36">
        <f t="shared" si="3"/>
        <v>-0.19566441806061763</v>
      </c>
      <c r="Y10" s="36">
        <f t="shared" si="3"/>
        <v>0.12430929208420231</v>
      </c>
      <c r="Z10" s="36">
        <f t="shared" si="3"/>
        <v>0.21123556313659478</v>
      </c>
      <c r="AA10" s="36">
        <f t="shared" si="3"/>
        <v>0.18062103786923817</v>
      </c>
      <c r="AB10" s="36">
        <f t="shared" si="3"/>
        <v>8.4995207770175968E-2</v>
      </c>
      <c r="AC10" s="36">
        <f t="shared" si="3"/>
        <v>0.13156715918469988</v>
      </c>
      <c r="AD10" s="36">
        <f t="shared" si="3"/>
        <v>-0.47004733794105846</v>
      </c>
      <c r="AE10" s="36">
        <f t="shared" si="3"/>
        <v>0.14971053419680946</v>
      </c>
      <c r="AF10" s="36">
        <f t="shared" si="3"/>
        <v>0.75576684827108875</v>
      </c>
      <c r="AG10" s="36">
        <f t="shared" si="3"/>
        <v>-0.42378397544841112</v>
      </c>
      <c r="AH10" s="36">
        <f t="shared" si="3"/>
        <v>0.51733449896312067</v>
      </c>
      <c r="AI10" s="36">
        <f t="shared" si="3"/>
        <v>0.12394106669172573</v>
      </c>
      <c r="AJ10" s="36">
        <f t="shared" si="3"/>
        <v>-0.32084663610390562</v>
      </c>
      <c r="AK10" s="36">
        <f t="shared" si="3"/>
        <v>0.12636150265696036</v>
      </c>
      <c r="AL10" s="36">
        <f t="shared" si="3"/>
        <v>0.2354426435893012</v>
      </c>
      <c r="AN10" s="36"/>
      <c r="AO10" s="36">
        <f t="shared" ref="AO10" si="4">AO9/AN7</f>
        <v>-7.8519305328056871E-2</v>
      </c>
      <c r="AP10" s="36">
        <f t="shared" ref="AP10" si="5">AP9/AO7</f>
        <v>3.701014833982267E-2</v>
      </c>
      <c r="AQ10" s="36">
        <f t="shared" ref="AQ10" si="6">AQ9/AP7</f>
        <v>-8.6260078679991099E-3</v>
      </c>
      <c r="AR10" s="36">
        <f t="shared" ref="AR10" si="7">AR9/AQ7</f>
        <v>1.6202328331023488E-2</v>
      </c>
      <c r="AT10" s="36">
        <f>AT9/AR7</f>
        <v>6.5687981568484294E-2</v>
      </c>
      <c r="AU10" s="36">
        <f t="shared" ref="AU10" si="8">AU9/AT7</f>
        <v>-3.8460866184241202E-2</v>
      </c>
      <c r="AV10" s="36">
        <f t="shared" ref="AV10" si="9">AV9/AU7</f>
        <v>-8.4898527895366123E-3</v>
      </c>
      <c r="AW10" s="36">
        <f t="shared" ref="AW10" si="10">AW9/AV7</f>
        <v>3.158610718363157E-2</v>
      </c>
      <c r="AX10" s="36">
        <f t="shared" ref="AX10" si="11">AX9/AW7</f>
        <v>0.16170082469296757</v>
      </c>
      <c r="AZ10" s="36">
        <f>AZ9/AX7</f>
        <v>4.0694866068797846E-2</v>
      </c>
      <c r="BA10" s="36">
        <f t="shared" ref="BA10" si="12">BA9/AZ7</f>
        <v>2.5859519775409654E-2</v>
      </c>
      <c r="BB10" s="36">
        <f t="shared" ref="BB10" si="13">BB9/BA7</f>
        <v>-8.3897544510781533E-3</v>
      </c>
      <c r="BC10" s="36">
        <f t="shared" ref="BC10" si="14">BC9/BB7</f>
        <v>-2.2180323043766496E-2</v>
      </c>
      <c r="BD10" s="36">
        <f t="shared" ref="BD10" si="15">BD9/BC7</f>
        <v>0.12088336277346644</v>
      </c>
    </row>
    <row r="13" spans="2:56" ht="15" customHeight="1" x14ac:dyDescent="0.2">
      <c r="C13" s="29"/>
    </row>
  </sheetData>
  <pageMargins left="0.7" right="0.7" top="0.75" bottom="0.75" header="0.3" footer="0.3"/>
  <pageSetup orientation="portrait" r:id="rId1"/>
  <ignoredErrors>
    <ignoredError sqref="AN5:BD5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D8B7F-9CFA-4F3E-8C92-80A4B4A217CB}">
  <dimension ref="B1:BD13"/>
  <sheetViews>
    <sheetView showGridLines="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3" sqref="C3"/>
    </sheetView>
  </sheetViews>
  <sheetFormatPr defaultRowHeight="15" customHeight="1" x14ac:dyDescent="0.2"/>
  <cols>
    <col min="1" max="1" width="3.28515625" style="1" customWidth="1"/>
    <col min="2" max="2" width="23.7109375" style="1" customWidth="1"/>
    <col min="3" max="38" width="11.28515625" style="1" customWidth="1"/>
    <col min="39" max="39" width="3.28515625" style="1" customWidth="1"/>
    <col min="40" max="44" width="11.28515625" style="1" customWidth="1"/>
    <col min="45" max="45" width="2.28515625" style="1" customWidth="1"/>
    <col min="46" max="50" width="11.28515625" style="1" customWidth="1"/>
    <col min="51" max="51" width="2.28515625" style="1" customWidth="1"/>
    <col min="52" max="56" width="11.28515625" style="1" customWidth="1"/>
    <col min="57" max="57" width="5.7109375" style="1" customWidth="1"/>
    <col min="58" max="16384" width="9.140625" style="1"/>
  </cols>
  <sheetData>
    <row r="1" spans="2:56" ht="15" customHeight="1" x14ac:dyDescent="0.2">
      <c r="C1" s="2">
        <v>44927</v>
      </c>
      <c r="D1" s="2">
        <f>EOMONTH(C1,0)+1</f>
        <v>44958</v>
      </c>
      <c r="E1" s="2">
        <f t="shared" ref="E1:AL1" si="0">EOMONTH(D1,0)+1</f>
        <v>44986</v>
      </c>
      <c r="F1" s="2">
        <f t="shared" si="0"/>
        <v>45017</v>
      </c>
      <c r="G1" s="2">
        <f t="shared" si="0"/>
        <v>45047</v>
      </c>
      <c r="H1" s="2">
        <f t="shared" si="0"/>
        <v>45078</v>
      </c>
      <c r="I1" s="2">
        <f t="shared" si="0"/>
        <v>45108</v>
      </c>
      <c r="J1" s="2">
        <f t="shared" si="0"/>
        <v>45139</v>
      </c>
      <c r="K1" s="2">
        <f t="shared" si="0"/>
        <v>45170</v>
      </c>
      <c r="L1" s="2">
        <f t="shared" si="0"/>
        <v>45200</v>
      </c>
      <c r="M1" s="2">
        <f t="shared" si="0"/>
        <v>45231</v>
      </c>
      <c r="N1" s="2">
        <f t="shared" si="0"/>
        <v>45261</v>
      </c>
      <c r="O1" s="2">
        <f t="shared" si="0"/>
        <v>45292</v>
      </c>
      <c r="P1" s="2">
        <f t="shared" si="0"/>
        <v>45323</v>
      </c>
      <c r="Q1" s="2">
        <f t="shared" si="0"/>
        <v>45352</v>
      </c>
      <c r="R1" s="2">
        <f t="shared" si="0"/>
        <v>45383</v>
      </c>
      <c r="S1" s="2">
        <f t="shared" si="0"/>
        <v>45413</v>
      </c>
      <c r="T1" s="2">
        <f t="shared" si="0"/>
        <v>45444</v>
      </c>
      <c r="U1" s="2">
        <f t="shared" si="0"/>
        <v>45474</v>
      </c>
      <c r="V1" s="2">
        <f t="shared" si="0"/>
        <v>45505</v>
      </c>
      <c r="W1" s="2">
        <f t="shared" si="0"/>
        <v>45536</v>
      </c>
      <c r="X1" s="2">
        <f t="shared" si="0"/>
        <v>45566</v>
      </c>
      <c r="Y1" s="2">
        <f t="shared" si="0"/>
        <v>45597</v>
      </c>
      <c r="Z1" s="2">
        <f t="shared" si="0"/>
        <v>45627</v>
      </c>
      <c r="AA1" s="2">
        <f t="shared" si="0"/>
        <v>45658</v>
      </c>
      <c r="AB1" s="2">
        <f t="shared" si="0"/>
        <v>45689</v>
      </c>
      <c r="AC1" s="2">
        <f t="shared" si="0"/>
        <v>45717</v>
      </c>
      <c r="AD1" s="2">
        <f t="shared" si="0"/>
        <v>45748</v>
      </c>
      <c r="AE1" s="2">
        <f t="shared" si="0"/>
        <v>45778</v>
      </c>
      <c r="AF1" s="2">
        <f t="shared" si="0"/>
        <v>45809</v>
      </c>
      <c r="AG1" s="2">
        <f t="shared" si="0"/>
        <v>45839</v>
      </c>
      <c r="AH1" s="2">
        <f t="shared" si="0"/>
        <v>45870</v>
      </c>
      <c r="AI1" s="2">
        <f t="shared" si="0"/>
        <v>45901</v>
      </c>
      <c r="AJ1" s="2">
        <f t="shared" si="0"/>
        <v>45931</v>
      </c>
      <c r="AK1" s="2">
        <f t="shared" si="0"/>
        <v>45962</v>
      </c>
      <c r="AL1" s="2">
        <f t="shared" si="0"/>
        <v>45992</v>
      </c>
      <c r="AN1" s="2" t="s">
        <v>0</v>
      </c>
      <c r="AO1" s="2" t="s">
        <v>1</v>
      </c>
      <c r="AP1" s="2" t="s">
        <v>2</v>
      </c>
      <c r="AQ1" s="2" t="s">
        <v>3</v>
      </c>
      <c r="AR1" s="2" t="s">
        <v>4</v>
      </c>
      <c r="AT1" s="2" t="s">
        <v>5</v>
      </c>
      <c r="AU1" s="2" t="s">
        <v>6</v>
      </c>
      <c r="AV1" s="2" t="s">
        <v>7</v>
      </c>
      <c r="AW1" s="2" t="s">
        <v>8</v>
      </c>
      <c r="AX1" s="2" t="s">
        <v>9</v>
      </c>
      <c r="AZ1" s="2" t="s">
        <v>10</v>
      </c>
      <c r="BA1" s="2" t="s">
        <v>11</v>
      </c>
      <c r="BB1" s="2" t="s">
        <v>12</v>
      </c>
      <c r="BC1" s="2" t="s">
        <v>13</v>
      </c>
      <c r="BD1" s="2" t="s">
        <v>14</v>
      </c>
    </row>
    <row r="3" spans="2:56" ht="15" customHeight="1" x14ac:dyDescent="0.2">
      <c r="B3" s="1" t="s">
        <v>193</v>
      </c>
      <c r="C3" s="4">
        <f>COGS!C24</f>
        <v>1149131.52</v>
      </c>
      <c r="D3" s="4">
        <f>COGS!D24</f>
        <v>1173934.1564999998</v>
      </c>
      <c r="E3" s="4">
        <f>COGS!E24</f>
        <v>1224479.57903125</v>
      </c>
      <c r="F3" s="4">
        <f>COGS!F24</f>
        <v>1193369.1536818033</v>
      </c>
      <c r="G3" s="4">
        <f>COGS!G24</f>
        <v>1212276.71368019</v>
      </c>
      <c r="H3" s="4">
        <f>COGS!H24</f>
        <v>1194726.406605328</v>
      </c>
      <c r="I3" s="4">
        <f>COGS!I24</f>
        <v>1170839.2750347182</v>
      </c>
      <c r="J3" s="4">
        <f>COGS!J24</f>
        <v>1221984.0459433964</v>
      </c>
      <c r="K3" s="4">
        <f>COGS!K24</f>
        <v>1152571.1959161432</v>
      </c>
      <c r="L3" s="4">
        <f>COGS!L24</f>
        <v>1181752.5322979211</v>
      </c>
      <c r="M3" s="4">
        <f>COGS!M24</f>
        <v>1178811.312782533</v>
      </c>
      <c r="N3" s="4">
        <f>COGS!N24</f>
        <v>1164134.180939483</v>
      </c>
      <c r="O3" s="4">
        <f>COGS!O24</f>
        <v>1194961.6244915323</v>
      </c>
      <c r="P3" s="4">
        <f>COGS!P24</f>
        <v>1245539.6729104391</v>
      </c>
      <c r="Q3" s="4">
        <f>COGS!Q24</f>
        <v>1324501.8084876505</v>
      </c>
      <c r="R3" s="4">
        <f>COGS!R24</f>
        <v>1397085.9550173767</v>
      </c>
      <c r="S3" s="4">
        <f>COGS!S24</f>
        <v>1431285.4458338073</v>
      </c>
      <c r="T3" s="4">
        <f>COGS!T24</f>
        <v>1427417.2432897144</v>
      </c>
      <c r="U3" s="4">
        <f>COGS!U24</f>
        <v>1519623.9137935</v>
      </c>
      <c r="V3" s="4">
        <f>COGS!V24</f>
        <v>1550888.1991747175</v>
      </c>
      <c r="W3" s="4">
        <f>COGS!W24</f>
        <v>1622367.1241868159</v>
      </c>
      <c r="X3" s="4">
        <f>COGS!X24</f>
        <v>1696794.2109127729</v>
      </c>
      <c r="Y3" s="4">
        <f>COGS!Y24</f>
        <v>1633915.9812967922</v>
      </c>
      <c r="Z3" s="4">
        <f>COGS!Z24</f>
        <v>1712557.6129761401</v>
      </c>
      <c r="AA3" s="4">
        <f>COGS!AA24</f>
        <v>1787664.6184631928</v>
      </c>
      <c r="AB3" s="4">
        <f>COGS!AB24</f>
        <v>1827410.6573753969</v>
      </c>
      <c r="AC3" s="4">
        <f>COGS!AC24</f>
        <v>1994772.6165662133</v>
      </c>
      <c r="AD3" s="4">
        <f>COGS!AD24</f>
        <v>2120492.4075167086</v>
      </c>
      <c r="AE3" s="4">
        <f>COGS!AE24</f>
        <v>2088273.6785060503</v>
      </c>
      <c r="AF3" s="4">
        <f>COGS!AF24</f>
        <v>2180473.6248567658</v>
      </c>
      <c r="AG3" s="4">
        <f>COGS!AG24</f>
        <v>2327525.1522004334</v>
      </c>
      <c r="AH3" s="4">
        <f>COGS!AH24</f>
        <v>2281738.0187956588</v>
      </c>
      <c r="AI3" s="4">
        <f>COGS!AI24</f>
        <v>2428521.0642985213</v>
      </c>
      <c r="AJ3" s="4">
        <f>COGS!AJ24</f>
        <v>2503729.7810837328</v>
      </c>
      <c r="AK3" s="4">
        <f>COGS!AK24</f>
        <v>2437556.9892074298</v>
      </c>
      <c r="AL3" s="4">
        <f>COGS!AL24</f>
        <v>2572520.6376774204</v>
      </c>
      <c r="AN3" s="4">
        <f>SUM($C3:$E3)</f>
        <v>3547545.25553125</v>
      </c>
      <c r="AO3" s="4">
        <f>SUM($F3:$H3)</f>
        <v>3600372.2739673215</v>
      </c>
      <c r="AP3" s="4">
        <f>SUM($I3:$K3)</f>
        <v>3545394.5168942576</v>
      </c>
      <c r="AQ3" s="4">
        <f>SUM($L3:$N3)</f>
        <v>3524698.0260199369</v>
      </c>
      <c r="AR3" s="4"/>
      <c r="AT3" s="4">
        <f>SUM($O3:$Q3)</f>
        <v>3765003.1058896217</v>
      </c>
      <c r="AU3" s="4">
        <f>SUM($R3:$T3)</f>
        <v>4255788.6441408983</v>
      </c>
      <c r="AV3" s="4">
        <f>SUM($U3:$W3)</f>
        <v>4692879.2371550333</v>
      </c>
      <c r="AW3" s="4">
        <f>SUM($X3:$Z3)</f>
        <v>5043267.8051857054</v>
      </c>
      <c r="AX3" s="4"/>
      <c r="AZ3" s="4">
        <f>SUM($AA3:$AC3)</f>
        <v>5609847.8924048031</v>
      </c>
      <c r="BA3" s="4">
        <f>SUM($AD3:$AF3)</f>
        <v>6389239.7108795252</v>
      </c>
      <c r="BB3" s="4">
        <f>SUM($AG3:$AI3)</f>
        <v>7037784.235294614</v>
      </c>
      <c r="BC3" s="4">
        <f>SUM($AJ3:$AL3)</f>
        <v>7513807.4079685826</v>
      </c>
      <c r="BD3" s="4"/>
    </row>
    <row r="4" spans="2:56" ht="15" customHeight="1" x14ac:dyDescent="0.2">
      <c r="B4" s="1" t="s">
        <v>84</v>
      </c>
      <c r="C4" s="4">
        <f>OPEX!C17</f>
        <v>1420183.2179999999</v>
      </c>
      <c r="D4" s="4">
        <f>OPEX!D17</f>
        <v>1456544.2978031251</v>
      </c>
      <c r="E4" s="4">
        <f>OPEX!E17</f>
        <v>1487773.2374871746</v>
      </c>
      <c r="F4" s="4">
        <f>OPEX!F17</f>
        <v>1469858.3941551917</v>
      </c>
      <c r="G4" s="4">
        <f>OPEX!G17</f>
        <v>1474070.4366033799</v>
      </c>
      <c r="H4" s="4">
        <f>OPEX!H17</f>
        <v>1462872.6901838998</v>
      </c>
      <c r="I4" s="4">
        <f>OPEX!I17</f>
        <v>1444559.2179244019</v>
      </c>
      <c r="J4" s="4">
        <f>OPEX!J17</f>
        <v>1476461.175890605</v>
      </c>
      <c r="K4" s="4">
        <f>OPEX!K17</f>
        <v>1432555.4733141693</v>
      </c>
      <c r="L4" s="4">
        <f>OPEX!L17</f>
        <v>1448304.1104928737</v>
      </c>
      <c r="M4" s="4">
        <f>OPEX!M17</f>
        <v>1440575.1519787193</v>
      </c>
      <c r="N4" s="4">
        <f>OPEX!N17</f>
        <v>1433250.5419132947</v>
      </c>
      <c r="O4" s="4">
        <f>OPEX!O17</f>
        <v>1449554.0202686167</v>
      </c>
      <c r="P4" s="4">
        <f>OPEX!P17</f>
        <v>1515505.5397056807</v>
      </c>
      <c r="Q4" s="4">
        <f>OPEX!Q17</f>
        <v>1595016.8518809241</v>
      </c>
      <c r="R4" s="4">
        <f>OPEX!R17</f>
        <v>1659895.6738549289</v>
      </c>
      <c r="S4" s="4">
        <f>OPEX!S17</f>
        <v>1699377.0676842129</v>
      </c>
      <c r="T4" s="4">
        <f>OPEX!T17</f>
        <v>1704930.4087774088</v>
      </c>
      <c r="U4" s="4">
        <f>OPEX!U17</f>
        <v>1788676.7954639508</v>
      </c>
      <c r="V4" s="4">
        <f>OPEX!V17</f>
        <v>1826550.022789943</v>
      </c>
      <c r="W4" s="4">
        <f>OPEX!W17</f>
        <v>1894549.3072014456</v>
      </c>
      <c r="X4" s="4">
        <f>OPEX!X17</f>
        <v>1955401.345737468</v>
      </c>
      <c r="Y4" s="4">
        <f>OPEX!Y17</f>
        <v>1930241.0889311898</v>
      </c>
      <c r="Z4" s="4">
        <f>OPEX!Z17</f>
        <v>1999571.1673377906</v>
      </c>
      <c r="AA4" s="4">
        <f>OPEX!AA17</f>
        <v>2072147.5324826268</v>
      </c>
      <c r="AB4" s="4">
        <f>OPEX!AB17</f>
        <v>2140304.1082111225</v>
      </c>
      <c r="AC4" s="4">
        <f>OPEX!AC17</f>
        <v>2284532.0719524771</v>
      </c>
      <c r="AD4" s="4">
        <f>OPEX!AD17</f>
        <v>2406426.7231406369</v>
      </c>
      <c r="AE4" s="4">
        <f>OPEX!AE17</f>
        <v>2395221.3701557522</v>
      </c>
      <c r="AF4" s="4">
        <f>OPEX!AF17</f>
        <v>2477849.4888787437</v>
      </c>
      <c r="AG4" s="4">
        <f>OPEX!AG17</f>
        <v>2630088.4480917361</v>
      </c>
      <c r="AH4" s="4">
        <f>OPEX!AH17</f>
        <v>2604448.6162726246</v>
      </c>
      <c r="AI4" s="4">
        <f>OPEX!AI17</f>
        <v>2747968.1524518817</v>
      </c>
      <c r="AJ4" s="4">
        <f>OPEX!AJ17</f>
        <v>2832421.2740086084</v>
      </c>
      <c r="AK4" s="4">
        <f>OPEX!AK17</f>
        <v>2797980.2611308428</v>
      </c>
      <c r="AL4" s="4">
        <f>OPEX!AL17</f>
        <v>2909667.6733919363</v>
      </c>
      <c r="AN4" s="4">
        <f>SUM($C4:$E4)</f>
        <v>4364500.7532902993</v>
      </c>
      <c r="AO4" s="4">
        <f>SUM($F4:$H4)</f>
        <v>4406801.5209424719</v>
      </c>
      <c r="AP4" s="4">
        <f>SUM($I4:$K4)</f>
        <v>4353575.8671291769</v>
      </c>
      <c r="AQ4" s="4">
        <f>SUM($L4:$N4)</f>
        <v>4322129.8043848872</v>
      </c>
      <c r="AR4" s="4"/>
      <c r="AT4" s="4">
        <f>SUM($O4:$Q4)</f>
        <v>4560076.4118552217</v>
      </c>
      <c r="AU4" s="4">
        <f>SUM($R4:$T4)</f>
        <v>5064203.1503165513</v>
      </c>
      <c r="AV4" s="4">
        <f>SUM($U4:$W4)</f>
        <v>5509776.1254553394</v>
      </c>
      <c r="AW4" s="4">
        <f>SUM($X4:$Z4)</f>
        <v>5885213.6020064484</v>
      </c>
      <c r="AX4" s="4"/>
      <c r="AZ4" s="4">
        <f>SUM($AA4:$AC4)</f>
        <v>6496983.7126462264</v>
      </c>
      <c r="BA4" s="4">
        <f>SUM($AD4:$AF4)</f>
        <v>7279497.5821751328</v>
      </c>
      <c r="BB4" s="4">
        <f>SUM($AG4:$AI4)</f>
        <v>7982505.2168162428</v>
      </c>
      <c r="BC4" s="4">
        <f>SUM($AJ4:$AL4)</f>
        <v>8540069.2085313872</v>
      </c>
      <c r="BD4" s="4"/>
    </row>
    <row r="5" spans="2:56" ht="15" customHeight="1" x14ac:dyDescent="0.2">
      <c r="B5" s="1" t="s">
        <v>189</v>
      </c>
      <c r="C5" s="4">
        <f>Vars!$F$28</f>
        <v>40</v>
      </c>
      <c r="D5" s="4">
        <f>Vars!$F$28</f>
        <v>40</v>
      </c>
      <c r="E5" s="4">
        <f>Vars!$F$28</f>
        <v>40</v>
      </c>
      <c r="F5" s="4">
        <f>Vars!$F$28</f>
        <v>40</v>
      </c>
      <c r="G5" s="4">
        <f>Vars!$F$28</f>
        <v>40</v>
      </c>
      <c r="H5" s="4">
        <f>Vars!$F$28</f>
        <v>40</v>
      </c>
      <c r="I5" s="4">
        <f>Vars!$F$28</f>
        <v>40</v>
      </c>
      <c r="J5" s="4">
        <f>Vars!$F$28</f>
        <v>40</v>
      </c>
      <c r="K5" s="4">
        <f>Vars!$F$28</f>
        <v>40</v>
      </c>
      <c r="L5" s="4">
        <f>Vars!$F$28</f>
        <v>40</v>
      </c>
      <c r="M5" s="4">
        <f>Vars!$F$28</f>
        <v>40</v>
      </c>
      <c r="N5" s="4">
        <f>Vars!$F$28</f>
        <v>40</v>
      </c>
      <c r="O5" s="4">
        <f>Vars!$F$28</f>
        <v>40</v>
      </c>
      <c r="P5" s="4">
        <f>Vars!$F$28</f>
        <v>40</v>
      </c>
      <c r="Q5" s="4">
        <f>Vars!$F$28</f>
        <v>40</v>
      </c>
      <c r="R5" s="4">
        <f>Vars!$F$28</f>
        <v>40</v>
      </c>
      <c r="S5" s="4">
        <f>Vars!$F$28</f>
        <v>40</v>
      </c>
      <c r="T5" s="4">
        <f>Vars!$F$28</f>
        <v>40</v>
      </c>
      <c r="U5" s="4">
        <f>Vars!$F$28</f>
        <v>40</v>
      </c>
      <c r="V5" s="4">
        <f>Vars!$F$28</f>
        <v>40</v>
      </c>
      <c r="W5" s="4">
        <f>Vars!$F$28</f>
        <v>40</v>
      </c>
      <c r="X5" s="4">
        <f>Vars!$F$28</f>
        <v>40</v>
      </c>
      <c r="Y5" s="4">
        <f>Vars!$F$28</f>
        <v>40</v>
      </c>
      <c r="Z5" s="4">
        <f>Vars!$F$28</f>
        <v>40</v>
      </c>
      <c r="AA5" s="4">
        <f>Vars!$F$28</f>
        <v>40</v>
      </c>
      <c r="AB5" s="4">
        <f>Vars!$F$28</f>
        <v>40</v>
      </c>
      <c r="AC5" s="4">
        <f>Vars!$F$28</f>
        <v>40</v>
      </c>
      <c r="AD5" s="4">
        <f>Vars!$F$28</f>
        <v>40</v>
      </c>
      <c r="AE5" s="4">
        <f>Vars!$F$28</f>
        <v>40</v>
      </c>
      <c r="AF5" s="4">
        <f>Vars!$F$28</f>
        <v>40</v>
      </c>
      <c r="AG5" s="4">
        <f>Vars!$F$28</f>
        <v>40</v>
      </c>
      <c r="AH5" s="4">
        <f>Vars!$F$28</f>
        <v>40</v>
      </c>
      <c r="AI5" s="4">
        <f>Vars!$F$28</f>
        <v>40</v>
      </c>
      <c r="AJ5" s="4">
        <f>Vars!$F$28</f>
        <v>40</v>
      </c>
      <c r="AK5" s="4">
        <f>Vars!$F$28</f>
        <v>40</v>
      </c>
      <c r="AL5" s="4">
        <f>Vars!$F$28</f>
        <v>40</v>
      </c>
      <c r="AN5" s="4">
        <f>Vars!$F$28</f>
        <v>40</v>
      </c>
      <c r="AO5" s="4">
        <f>Vars!$F$28</f>
        <v>40</v>
      </c>
      <c r="AP5" s="4">
        <f>Vars!$F$28</f>
        <v>40</v>
      </c>
      <c r="AQ5" s="4">
        <f>Vars!$F$28</f>
        <v>40</v>
      </c>
      <c r="AR5" s="4"/>
      <c r="AT5" s="4">
        <f>Vars!$F$28</f>
        <v>40</v>
      </c>
      <c r="AU5" s="4">
        <f>Vars!$F$28</f>
        <v>40</v>
      </c>
      <c r="AV5" s="4">
        <f>Vars!$F$28</f>
        <v>40</v>
      </c>
      <c r="AW5" s="4">
        <f>Vars!$F$28</f>
        <v>40</v>
      </c>
      <c r="AX5" s="4"/>
      <c r="AZ5" s="4">
        <f>Vars!$F$28</f>
        <v>40</v>
      </c>
      <c r="BA5" s="4">
        <f>Vars!$F$28</f>
        <v>40</v>
      </c>
      <c r="BB5" s="4">
        <f>Vars!$F$28</f>
        <v>40</v>
      </c>
      <c r="BC5" s="4">
        <f>Vars!$F$28</f>
        <v>40</v>
      </c>
      <c r="BD5" s="4"/>
    </row>
    <row r="6" spans="2:56" ht="15" customHeight="1" x14ac:dyDescent="0.2"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N6" s="3">
        <f>SUM($C6:$E6)</f>
        <v>0</v>
      </c>
      <c r="AO6" s="3">
        <f>SUM($F6:$H6)</f>
        <v>0</v>
      </c>
      <c r="AP6" s="3">
        <f>SUM($I6:$K6)</f>
        <v>0</v>
      </c>
      <c r="AQ6" s="3">
        <f>SUM($L6:$N6)</f>
        <v>0</v>
      </c>
      <c r="AR6" s="3"/>
      <c r="AT6" s="3">
        <f>SUM($O6:$Q6)</f>
        <v>0</v>
      </c>
      <c r="AU6" s="3">
        <f>SUM($R6:$T6)</f>
        <v>0</v>
      </c>
      <c r="AV6" s="3">
        <f>SUM($U6:$W6)</f>
        <v>0</v>
      </c>
      <c r="AW6" s="3">
        <f>SUM($X6:$Z6)</f>
        <v>0</v>
      </c>
      <c r="AX6" s="3"/>
      <c r="AZ6" s="3">
        <f>SUM($AA6:$AC6)</f>
        <v>0</v>
      </c>
      <c r="BA6" s="3">
        <f>SUM($AD6:$AF6)</f>
        <v>0</v>
      </c>
      <c r="BB6" s="3">
        <f>SUM($AG6:$AI6)</f>
        <v>0</v>
      </c>
      <c r="BC6" s="3">
        <f>SUM($AJ6:$AL6)</f>
        <v>0</v>
      </c>
      <c r="BD6" s="3"/>
    </row>
    <row r="7" spans="2:56" ht="15" customHeight="1" thickBot="1" x14ac:dyDescent="0.25">
      <c r="B7" s="14" t="s">
        <v>194</v>
      </c>
      <c r="C7" s="37">
        <f>(C3+C4)*C5/30</f>
        <v>3425752.9839999997</v>
      </c>
      <c r="D7" s="37">
        <f t="shared" ref="D7:AL7" si="1">(D3+D4)*D5/30</f>
        <v>3507304.6057374999</v>
      </c>
      <c r="E7" s="37">
        <f t="shared" si="1"/>
        <v>3616337.0886912327</v>
      </c>
      <c r="F7" s="37">
        <f t="shared" si="1"/>
        <v>3550970.0637826598</v>
      </c>
      <c r="G7" s="37">
        <f t="shared" si="1"/>
        <v>3581796.2003780929</v>
      </c>
      <c r="H7" s="37">
        <f t="shared" si="1"/>
        <v>3543465.4623856372</v>
      </c>
      <c r="I7" s="37">
        <f t="shared" si="1"/>
        <v>3487197.9906121599</v>
      </c>
      <c r="J7" s="37">
        <f t="shared" si="1"/>
        <v>3597926.9624453345</v>
      </c>
      <c r="K7" s="37">
        <f t="shared" si="1"/>
        <v>3446835.5589737501</v>
      </c>
      <c r="L7" s="37">
        <f t="shared" si="1"/>
        <v>3506742.1903877263</v>
      </c>
      <c r="M7" s="37">
        <f t="shared" si="1"/>
        <v>3492515.2863483368</v>
      </c>
      <c r="N7" s="37">
        <f t="shared" si="1"/>
        <v>3463179.6304703704</v>
      </c>
      <c r="O7" s="37">
        <f t="shared" si="1"/>
        <v>3526020.8596801986</v>
      </c>
      <c r="P7" s="37">
        <f t="shared" si="1"/>
        <v>3681393.6168214926</v>
      </c>
      <c r="Q7" s="37">
        <f t="shared" si="1"/>
        <v>3892691.5471580997</v>
      </c>
      <c r="R7" s="37">
        <f t="shared" si="1"/>
        <v>4075975.505163074</v>
      </c>
      <c r="S7" s="37">
        <f t="shared" si="1"/>
        <v>4174216.6846906939</v>
      </c>
      <c r="T7" s="37">
        <f t="shared" si="1"/>
        <v>4176463.5360894972</v>
      </c>
      <c r="U7" s="37">
        <f t="shared" si="1"/>
        <v>4411067.6123432675</v>
      </c>
      <c r="V7" s="37">
        <f t="shared" si="1"/>
        <v>4503250.9626195468</v>
      </c>
      <c r="W7" s="37">
        <f t="shared" si="1"/>
        <v>4689221.9085176829</v>
      </c>
      <c r="X7" s="37">
        <f t="shared" si="1"/>
        <v>4869594.0755336545</v>
      </c>
      <c r="Y7" s="37">
        <f t="shared" si="1"/>
        <v>4752209.426970643</v>
      </c>
      <c r="Z7" s="37">
        <f t="shared" si="1"/>
        <v>4949505.0404185746</v>
      </c>
      <c r="AA7" s="37">
        <f t="shared" si="1"/>
        <v>5146416.2012610929</v>
      </c>
      <c r="AB7" s="37">
        <f t="shared" si="1"/>
        <v>5290286.3541153586</v>
      </c>
      <c r="AC7" s="37">
        <f t="shared" si="1"/>
        <v>5705739.584691586</v>
      </c>
      <c r="AD7" s="37">
        <f t="shared" si="1"/>
        <v>6035892.1742097931</v>
      </c>
      <c r="AE7" s="37">
        <f t="shared" si="1"/>
        <v>5977993.3982157363</v>
      </c>
      <c r="AF7" s="37">
        <f t="shared" si="1"/>
        <v>6211097.484980681</v>
      </c>
      <c r="AG7" s="37">
        <f t="shared" si="1"/>
        <v>6610151.467056226</v>
      </c>
      <c r="AH7" s="37">
        <f t="shared" si="1"/>
        <v>6514915.5134243779</v>
      </c>
      <c r="AI7" s="37">
        <f t="shared" si="1"/>
        <v>6901985.6223338703</v>
      </c>
      <c r="AJ7" s="37">
        <f t="shared" si="1"/>
        <v>7114868.073456455</v>
      </c>
      <c r="AK7" s="37">
        <f t="shared" si="1"/>
        <v>6980716.3337843632</v>
      </c>
      <c r="AL7" s="37">
        <f t="shared" si="1"/>
        <v>7309584.4147591414</v>
      </c>
      <c r="AN7" s="37">
        <f>SUM($C7:$E7)</f>
        <v>10549394.678428732</v>
      </c>
      <c r="AO7" s="37">
        <f>SUM($F7:$H7)</f>
        <v>10676231.72654639</v>
      </c>
      <c r="AP7" s="37">
        <f>SUM($I7:$K7)</f>
        <v>10531960.512031244</v>
      </c>
      <c r="AQ7" s="37">
        <f>SUM($L7:$N7)</f>
        <v>10462437.107206434</v>
      </c>
      <c r="AR7" s="37"/>
      <c r="AT7" s="37">
        <f>SUM($O7:$Q7)</f>
        <v>11100106.023659792</v>
      </c>
      <c r="AU7" s="37">
        <f>SUM($R7:$T7)</f>
        <v>12426655.725943265</v>
      </c>
      <c r="AV7" s="37">
        <f>SUM($U7:$W7)</f>
        <v>13603540.483480496</v>
      </c>
      <c r="AW7" s="37">
        <f>SUM($X7:$Z7)</f>
        <v>14571308.542922871</v>
      </c>
      <c r="AX7" s="37"/>
      <c r="AZ7" s="37">
        <f>SUM($AA7:$AC7)</f>
        <v>16142442.140068037</v>
      </c>
      <c r="BA7" s="37">
        <f>SUM($AD7:$AF7)</f>
        <v>18224983.057406209</v>
      </c>
      <c r="BB7" s="37">
        <f>SUM($AG7:$AI7)</f>
        <v>20027052.602814473</v>
      </c>
      <c r="BC7" s="37">
        <f>SUM($AJ7:$AL7)</f>
        <v>21405168.82199996</v>
      </c>
      <c r="BD7" s="37"/>
    </row>
    <row r="9" spans="2:56" ht="15" customHeight="1" x14ac:dyDescent="0.2">
      <c r="B9" s="11" t="s">
        <v>187</v>
      </c>
      <c r="C9" s="13">
        <v>0</v>
      </c>
      <c r="D9" s="12">
        <f>D7-C7</f>
        <v>81551.621737500187</v>
      </c>
      <c r="E9" s="12">
        <f t="shared" ref="E9:AN9" si="2">E7-D7</f>
        <v>109032.48295373283</v>
      </c>
      <c r="F9" s="12">
        <f t="shared" si="2"/>
        <v>-65367.024908572901</v>
      </c>
      <c r="G9" s="12">
        <f t="shared" si="2"/>
        <v>30826.136595433112</v>
      </c>
      <c r="H9" s="12">
        <f t="shared" si="2"/>
        <v>-38330.737992455717</v>
      </c>
      <c r="I9" s="12">
        <f t="shared" si="2"/>
        <v>-56267.471773477271</v>
      </c>
      <c r="J9" s="12">
        <f t="shared" si="2"/>
        <v>110728.97183317458</v>
      </c>
      <c r="K9" s="12">
        <f t="shared" si="2"/>
        <v>-151091.40347158443</v>
      </c>
      <c r="L9" s="12">
        <f t="shared" si="2"/>
        <v>59906.631413976196</v>
      </c>
      <c r="M9" s="12">
        <f t="shared" si="2"/>
        <v>-14226.904039389454</v>
      </c>
      <c r="N9" s="12">
        <f t="shared" si="2"/>
        <v>-29335.655877966434</v>
      </c>
      <c r="O9" s="12">
        <f t="shared" si="2"/>
        <v>62841.229209828191</v>
      </c>
      <c r="P9" s="12">
        <f t="shared" si="2"/>
        <v>155372.75714129396</v>
      </c>
      <c r="Q9" s="12">
        <f t="shared" si="2"/>
        <v>211297.93033660715</v>
      </c>
      <c r="R9" s="12">
        <f t="shared" si="2"/>
        <v>183283.95800497429</v>
      </c>
      <c r="S9" s="12">
        <f t="shared" si="2"/>
        <v>98241.179527619854</v>
      </c>
      <c r="T9" s="12">
        <f t="shared" si="2"/>
        <v>2246.8513988032937</v>
      </c>
      <c r="U9" s="12">
        <f t="shared" si="2"/>
        <v>234604.07625377038</v>
      </c>
      <c r="V9" s="12">
        <f t="shared" si="2"/>
        <v>92183.350276279263</v>
      </c>
      <c r="W9" s="12">
        <f t="shared" si="2"/>
        <v>185970.94589813612</v>
      </c>
      <c r="X9" s="12">
        <f t="shared" si="2"/>
        <v>180372.16701597162</v>
      </c>
      <c r="Y9" s="12">
        <f t="shared" si="2"/>
        <v>-117384.64856301155</v>
      </c>
      <c r="Z9" s="12">
        <f t="shared" si="2"/>
        <v>197295.6134479316</v>
      </c>
      <c r="AA9" s="12">
        <f t="shared" si="2"/>
        <v>196911.16084251832</v>
      </c>
      <c r="AB9" s="12">
        <f t="shared" si="2"/>
        <v>143870.15285426565</v>
      </c>
      <c r="AC9" s="12">
        <f t="shared" si="2"/>
        <v>415453.23057622742</v>
      </c>
      <c r="AD9" s="12">
        <f t="shared" si="2"/>
        <v>330152.58951820713</v>
      </c>
      <c r="AE9" s="12">
        <f t="shared" si="2"/>
        <v>-57898.775994056836</v>
      </c>
      <c r="AF9" s="12">
        <f t="shared" si="2"/>
        <v>233104.08676494472</v>
      </c>
      <c r="AG9" s="12">
        <f t="shared" si="2"/>
        <v>399053.98207554501</v>
      </c>
      <c r="AH9" s="12">
        <f t="shared" si="2"/>
        <v>-95235.953631848097</v>
      </c>
      <c r="AI9" s="12">
        <f t="shared" si="2"/>
        <v>387070.10890949238</v>
      </c>
      <c r="AJ9" s="12">
        <f t="shared" si="2"/>
        <v>212882.45112258475</v>
      </c>
      <c r="AK9" s="12">
        <f t="shared" si="2"/>
        <v>-134151.73967209179</v>
      </c>
      <c r="AL9" s="12">
        <f t="shared" si="2"/>
        <v>328868.08097477816</v>
      </c>
      <c r="AN9" s="12">
        <f t="shared" si="2"/>
        <v>10549394.678428732</v>
      </c>
      <c r="AO9" s="12">
        <f t="shared" ref="AO9:AQ9" si="3">AO7-AN7</f>
        <v>126837.04811765812</v>
      </c>
      <c r="AP9" s="12">
        <f t="shared" si="3"/>
        <v>-144271.21451514587</v>
      </c>
      <c r="AQ9" s="12">
        <f t="shared" si="3"/>
        <v>-69523.404824810103</v>
      </c>
      <c r="AR9" s="12"/>
      <c r="AT9" s="12">
        <f t="shared" ref="AT9:AW9" si="4">AT7-AS7</f>
        <v>11100106.023659792</v>
      </c>
      <c r="AU9" s="12">
        <f t="shared" si="4"/>
        <v>1326549.7022834737</v>
      </c>
      <c r="AV9" s="12">
        <f t="shared" si="4"/>
        <v>1176884.7575372308</v>
      </c>
      <c r="AW9" s="12">
        <f t="shared" si="4"/>
        <v>967768.05944237486</v>
      </c>
      <c r="AX9" s="12"/>
      <c r="AZ9" s="12">
        <f t="shared" ref="AZ9:BC9" si="5">AZ7-AY7</f>
        <v>16142442.140068037</v>
      </c>
      <c r="BA9" s="12">
        <f t="shared" si="5"/>
        <v>2082540.917338172</v>
      </c>
      <c r="BB9" s="12">
        <f t="shared" si="5"/>
        <v>1802069.5454082638</v>
      </c>
      <c r="BC9" s="12">
        <f t="shared" si="5"/>
        <v>1378116.2191854864</v>
      </c>
      <c r="BD9" s="12"/>
    </row>
    <row r="10" spans="2:56" ht="15" customHeight="1" x14ac:dyDescent="0.2">
      <c r="B10" s="1" t="s">
        <v>188</v>
      </c>
      <c r="C10" s="36"/>
      <c r="D10" s="36">
        <f>D9/C7</f>
        <v>2.3805458863609706E-2</v>
      </c>
      <c r="E10" s="36">
        <f t="shared" ref="E10:AL10" si="6">E9/D7</f>
        <v>3.1087257940291154E-2</v>
      </c>
      <c r="F10" s="36">
        <f t="shared" si="6"/>
        <v>-1.8075478946081736E-2</v>
      </c>
      <c r="G10" s="36">
        <f t="shared" si="6"/>
        <v>8.6810465990230477E-3</v>
      </c>
      <c r="H10" s="36">
        <f t="shared" si="6"/>
        <v>-1.070154074885934E-2</v>
      </c>
      <c r="I10" s="36">
        <f t="shared" si="6"/>
        <v>-1.5879221166613323E-2</v>
      </c>
      <c r="J10" s="36">
        <f t="shared" si="6"/>
        <v>3.1752992554843915E-2</v>
      </c>
      <c r="K10" s="36">
        <f t="shared" si="6"/>
        <v>-4.1994016290118077E-2</v>
      </c>
      <c r="L10" s="36">
        <f t="shared" si="6"/>
        <v>1.7380182601984241E-2</v>
      </c>
      <c r="M10" s="36">
        <f t="shared" si="6"/>
        <v>-4.057014535709693E-3</v>
      </c>
      <c r="N10" s="36">
        <f t="shared" si="6"/>
        <v>-8.3995783762592681E-3</v>
      </c>
      <c r="O10" s="36">
        <f t="shared" si="6"/>
        <v>1.8145529806460853E-2</v>
      </c>
      <c r="P10" s="36">
        <f t="shared" si="6"/>
        <v>4.4064616553455636E-2</v>
      </c>
      <c r="Q10" s="36">
        <f t="shared" si="6"/>
        <v>5.7396179906195777E-2</v>
      </c>
      <c r="R10" s="36">
        <f t="shared" si="6"/>
        <v>4.7084120533203475E-2</v>
      </c>
      <c r="S10" s="36">
        <f t="shared" si="6"/>
        <v>2.410249507220465E-2</v>
      </c>
      <c r="T10" s="36">
        <f t="shared" si="6"/>
        <v>5.3826898997453069E-4</v>
      </c>
      <c r="U10" s="36">
        <f t="shared" si="6"/>
        <v>5.6172901840640679E-2</v>
      </c>
      <c r="V10" s="36">
        <f t="shared" si="6"/>
        <v>2.0898194808514667E-2</v>
      </c>
      <c r="W10" s="36">
        <f t="shared" si="6"/>
        <v>4.1297042390450428E-2</v>
      </c>
      <c r="X10" s="36">
        <f t="shared" si="6"/>
        <v>3.8465265780733615E-2</v>
      </c>
      <c r="Y10" s="36">
        <f t="shared" si="6"/>
        <v>-2.4105633188767888E-2</v>
      </c>
      <c r="Z10" s="36">
        <f t="shared" si="6"/>
        <v>4.1516607481185908E-2</v>
      </c>
      <c r="AA10" s="36">
        <f t="shared" si="6"/>
        <v>3.9784010569643896E-2</v>
      </c>
      <c r="AB10" s="36">
        <f t="shared" si="6"/>
        <v>2.7955405709124592E-2</v>
      </c>
      <c r="AC10" s="36">
        <f t="shared" si="6"/>
        <v>7.8531331343348332E-2</v>
      </c>
      <c r="AD10" s="36">
        <f t="shared" si="6"/>
        <v>5.7863241849312852E-2</v>
      </c>
      <c r="AE10" s="36">
        <f t="shared" si="6"/>
        <v>-9.5924139005410299E-3</v>
      </c>
      <c r="AF10" s="36">
        <f t="shared" si="6"/>
        <v>3.8993700935588148E-2</v>
      </c>
      <c r="AG10" s="36">
        <f t="shared" si="6"/>
        <v>6.4248545935805132E-2</v>
      </c>
      <c r="AH10" s="36">
        <f t="shared" si="6"/>
        <v>-1.4407529707373046E-2</v>
      </c>
      <c r="AI10" s="36">
        <f t="shared" si="6"/>
        <v>5.9412913047285264E-2</v>
      </c>
      <c r="AJ10" s="36">
        <f t="shared" si="6"/>
        <v>3.0843653228387873E-2</v>
      </c>
      <c r="AK10" s="36">
        <f t="shared" si="6"/>
        <v>-1.8855126797441783E-2</v>
      </c>
      <c r="AL10" s="36">
        <f t="shared" si="6"/>
        <v>4.7110936077314182E-2</v>
      </c>
      <c r="AN10" s="36"/>
      <c r="AO10" s="36">
        <f t="shared" ref="AO10:AQ10" si="7">AO9/AN7</f>
        <v>1.2023158862092145E-2</v>
      </c>
      <c r="AP10" s="36">
        <f t="shared" si="7"/>
        <v>-1.3513308647696013E-2</v>
      </c>
      <c r="AQ10" s="36">
        <f t="shared" si="7"/>
        <v>-6.6011835826187961E-3</v>
      </c>
      <c r="AR10" s="36"/>
      <c r="AT10" s="36" t="e">
        <f>AT9/AR7</f>
        <v>#DIV/0!</v>
      </c>
      <c r="AU10" s="36">
        <f t="shared" ref="AU10:AW10" si="8">AU9/AT7</f>
        <v>0.11950784068692165</v>
      </c>
      <c r="AV10" s="36">
        <f t="shared" si="8"/>
        <v>9.4706474814477692E-2</v>
      </c>
      <c r="AW10" s="36">
        <f t="shared" si="8"/>
        <v>7.1140896049641425E-2</v>
      </c>
      <c r="AX10" s="36"/>
      <c r="AZ10" s="36" t="e">
        <f>AZ9/AX7</f>
        <v>#DIV/0!</v>
      </c>
      <c r="BA10" s="36">
        <f t="shared" ref="BA10:BC10" si="9">BA9/AZ7</f>
        <v>0.12901027609502674</v>
      </c>
      <c r="BB10" s="36">
        <f t="shared" si="9"/>
        <v>9.8879079323804617E-2</v>
      </c>
      <c r="BC10" s="36">
        <f t="shared" si="9"/>
        <v>6.8812732782846678E-2</v>
      </c>
      <c r="BD10" s="36"/>
    </row>
    <row r="13" spans="2:56" ht="15" customHeight="1" x14ac:dyDescent="0.2">
      <c r="C13" s="29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25BEF-774F-4FA4-9EB9-CB3CD1F54E05}">
  <dimension ref="B1:BD14"/>
  <sheetViews>
    <sheetView showGridLines="0" workbookViewId="0">
      <pane xSplit="2" ySplit="1" topLeftCell="C2" activePane="bottomRight" state="frozen"/>
      <selection activeCell="AE17" sqref="AE17"/>
      <selection pane="topRight" activeCell="AE17" sqref="AE17"/>
      <selection pane="bottomLeft" activeCell="AE17" sqref="AE17"/>
      <selection pane="bottomRight" activeCell="P16" sqref="P16"/>
    </sheetView>
  </sheetViews>
  <sheetFormatPr defaultRowHeight="15" customHeight="1" x14ac:dyDescent="0.2"/>
  <cols>
    <col min="1" max="1" width="3.28515625" style="1" customWidth="1"/>
    <col min="2" max="2" width="23.7109375" style="1" customWidth="1"/>
    <col min="3" max="38" width="11.28515625" style="1" customWidth="1"/>
    <col min="39" max="16384" width="9.140625" style="1"/>
  </cols>
  <sheetData>
    <row r="1" spans="2:56" ht="15" customHeight="1" x14ac:dyDescent="0.2">
      <c r="C1" s="2">
        <v>44927</v>
      </c>
      <c r="D1" s="2">
        <f>EOMONTH(C1,0)+1</f>
        <v>44958</v>
      </c>
      <c r="E1" s="2">
        <f t="shared" ref="E1:AL1" si="0">EOMONTH(D1,0)+1</f>
        <v>44986</v>
      </c>
      <c r="F1" s="2">
        <f t="shared" si="0"/>
        <v>45017</v>
      </c>
      <c r="G1" s="2">
        <f t="shared" si="0"/>
        <v>45047</v>
      </c>
      <c r="H1" s="2">
        <f t="shared" si="0"/>
        <v>45078</v>
      </c>
      <c r="I1" s="2">
        <f t="shared" si="0"/>
        <v>45108</v>
      </c>
      <c r="J1" s="2">
        <f t="shared" si="0"/>
        <v>45139</v>
      </c>
      <c r="K1" s="2">
        <f t="shared" si="0"/>
        <v>45170</v>
      </c>
      <c r="L1" s="2">
        <f t="shared" si="0"/>
        <v>45200</v>
      </c>
      <c r="M1" s="2">
        <f t="shared" si="0"/>
        <v>45231</v>
      </c>
      <c r="N1" s="2">
        <f t="shared" si="0"/>
        <v>45261</v>
      </c>
      <c r="O1" s="2">
        <f t="shared" si="0"/>
        <v>45292</v>
      </c>
      <c r="P1" s="2">
        <f t="shared" si="0"/>
        <v>45323</v>
      </c>
      <c r="Q1" s="2">
        <f t="shared" si="0"/>
        <v>45352</v>
      </c>
      <c r="R1" s="2">
        <f t="shared" si="0"/>
        <v>45383</v>
      </c>
      <c r="S1" s="2">
        <f t="shared" si="0"/>
        <v>45413</v>
      </c>
      <c r="T1" s="2">
        <f t="shared" si="0"/>
        <v>45444</v>
      </c>
      <c r="U1" s="2">
        <f t="shared" si="0"/>
        <v>45474</v>
      </c>
      <c r="V1" s="2">
        <f t="shared" si="0"/>
        <v>45505</v>
      </c>
      <c r="W1" s="2">
        <f t="shared" si="0"/>
        <v>45536</v>
      </c>
      <c r="X1" s="2">
        <f t="shared" si="0"/>
        <v>45566</v>
      </c>
      <c r="Y1" s="2">
        <f t="shared" si="0"/>
        <v>45597</v>
      </c>
      <c r="Z1" s="2">
        <f t="shared" si="0"/>
        <v>45627</v>
      </c>
      <c r="AA1" s="2">
        <f t="shared" si="0"/>
        <v>45658</v>
      </c>
      <c r="AB1" s="2">
        <f t="shared" si="0"/>
        <v>45689</v>
      </c>
      <c r="AC1" s="2">
        <f t="shared" si="0"/>
        <v>45717</v>
      </c>
      <c r="AD1" s="2">
        <f t="shared" si="0"/>
        <v>45748</v>
      </c>
      <c r="AE1" s="2">
        <f t="shared" si="0"/>
        <v>45778</v>
      </c>
      <c r="AF1" s="2">
        <f t="shared" si="0"/>
        <v>45809</v>
      </c>
      <c r="AG1" s="2">
        <f t="shared" si="0"/>
        <v>45839</v>
      </c>
      <c r="AH1" s="2">
        <f t="shared" si="0"/>
        <v>45870</v>
      </c>
      <c r="AI1" s="2">
        <f t="shared" si="0"/>
        <v>45901</v>
      </c>
      <c r="AJ1" s="2">
        <f t="shared" si="0"/>
        <v>45931</v>
      </c>
      <c r="AK1" s="2">
        <f t="shared" si="0"/>
        <v>45962</v>
      </c>
      <c r="AL1" s="2">
        <f t="shared" si="0"/>
        <v>45992</v>
      </c>
    </row>
    <row r="2" spans="2:56" ht="1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2:56" ht="15" customHeight="1" thickBot="1" x14ac:dyDescent="0.25">
      <c r="B3" s="14" t="s">
        <v>222</v>
      </c>
      <c r="C3" s="16">
        <f>'P&amp;L'!C7+'P&amp;L'!C14</f>
        <v>1778102.0698372647</v>
      </c>
      <c r="D3" s="16">
        <f>'P&amp;L'!D7+'P&amp;L'!D14</f>
        <v>2122357.354223683</v>
      </c>
      <c r="E3" s="16">
        <f>'P&amp;L'!E7+'P&amp;L'!E14</f>
        <v>2231352.7082614615</v>
      </c>
      <c r="F3" s="16">
        <f>'P&amp;L'!F7+'P&amp;L'!F14</f>
        <v>1905304.1115403997</v>
      </c>
      <c r="G3" s="16">
        <f>'P&amp;L'!G7+'P&amp;L'!G14</f>
        <v>1933438.9593938026</v>
      </c>
      <c r="H3" s="16">
        <f>'P&amp;L'!H7+'P&amp;L'!H14</f>
        <v>1706252.2326693479</v>
      </c>
      <c r="I3" s="16">
        <f>'P&amp;L'!I7+'P&amp;L'!I14</f>
        <v>2074497.471181629</v>
      </c>
      <c r="J3" s="16">
        <f>'P&amp;L'!J7+'P&amp;L'!J14</f>
        <v>1853049.5845370181</v>
      </c>
      <c r="K3" s="16">
        <f>'P&amp;L'!K7+'P&amp;L'!K14</f>
        <v>1935146.2862999141</v>
      </c>
      <c r="L3" s="16">
        <f>'P&amp;L'!L7+'P&amp;L'!L14</f>
        <v>1623815.4258138314</v>
      </c>
      <c r="M3" s="16">
        <f>'P&amp;L'!M7+'P&amp;L'!M14</f>
        <v>1817594.8015036169</v>
      </c>
      <c r="N3" s="16">
        <f>'P&amp;L'!N7+'P&amp;L'!N14</f>
        <v>1881884.7438481064</v>
      </c>
      <c r="O3" s="16">
        <f>'P&amp;L'!O7+'P&amp;L'!O14</f>
        <v>3040398.1095193145</v>
      </c>
      <c r="P3" s="16">
        <f>'P&amp;L'!P7+'P&amp;L'!P14</f>
        <v>3760252.6500874204</v>
      </c>
      <c r="Q3" s="16">
        <f>'P&amp;L'!Q7+'P&amp;L'!Q14</f>
        <v>3516003.6245733146</v>
      </c>
      <c r="R3" s="16">
        <f>'P&amp;L'!R7+'P&amp;L'!R14</f>
        <v>3345297.9813944087</v>
      </c>
      <c r="S3" s="16">
        <f>'P&amp;L'!S7+'P&amp;L'!S14</f>
        <v>2234618.4187011318</v>
      </c>
      <c r="T3" s="16">
        <f>'P&amp;L'!T7+'P&amp;L'!T14</f>
        <v>3066562.5538967019</v>
      </c>
      <c r="U3" s="16">
        <f>'P&amp;L'!U7+'P&amp;L'!U14</f>
        <v>2786801.5510434662</v>
      </c>
      <c r="V3" s="16">
        <f>'P&amp;L'!V7+'P&amp;L'!V14</f>
        <v>3221255.2825245876</v>
      </c>
      <c r="W3" s="16">
        <f>'P&amp;L'!W7+'P&amp;L'!W14</f>
        <v>2959919.4192902753</v>
      </c>
      <c r="X3" s="16">
        <f>'P&amp;L'!X7+'P&amp;L'!X14</f>
        <v>2319785.284450023</v>
      </c>
      <c r="Y3" s="16">
        <f>'P&amp;L'!Y7+'P&amp;L'!Y14</f>
        <v>2634414.7091255584</v>
      </c>
      <c r="Z3" s="16">
        <f>'P&amp;L'!Z7+'P&amp;L'!Z14</f>
        <v>3241474.9237644994</v>
      </c>
      <c r="AA3" s="16">
        <f>'P&amp;L'!AA7+'P&amp;L'!AA14</f>
        <v>3870235.8181361062</v>
      </c>
      <c r="AB3" s="16">
        <f>'P&amp;L'!AB7+'P&amp;L'!AB14</f>
        <v>4209236.6156108249</v>
      </c>
      <c r="AC3" s="16">
        <f>'P&amp;L'!AC7+'P&amp;L'!AC14</f>
        <v>4785378.5942993741</v>
      </c>
      <c r="AD3" s="16">
        <f>'P&amp;L'!AD7+'P&amp;L'!AD14</f>
        <v>2361927.5873490637</v>
      </c>
      <c r="AE3" s="16">
        <f>'P&amp;L'!AE7+'P&amp;L'!AE14</f>
        <v>2751292.3728955346</v>
      </c>
      <c r="AF3" s="16">
        <f>'P&amp;L'!AF7+'P&amp;L'!AF14</f>
        <v>5097475.9130712524</v>
      </c>
      <c r="AG3" s="16">
        <f>'P&amp;L'!AG7+'P&amp;L'!AG14</f>
        <v>2761922.3741680919</v>
      </c>
      <c r="AH3" s="16">
        <f>'P&amp;L'!AH7+'P&amp;L'!AH14</f>
        <v>4380626.7500818679</v>
      </c>
      <c r="AI3" s="16">
        <f>'P&amp;L'!AI7+'P&amp;L'!AI14</f>
        <v>4958143.4277541302</v>
      </c>
      <c r="AJ3" s="16">
        <f>'P&amp;L'!AJ7+'P&amp;L'!AJ14</f>
        <v>3217601.9324442497</v>
      </c>
      <c r="AK3" s="16">
        <f>'P&amp;L'!AK7+'P&amp;L'!AK14</f>
        <v>3668455.6626796061</v>
      </c>
      <c r="AL3" s="16">
        <f>'P&amp;L'!AL7+'P&amp;L'!AL14</f>
        <v>4625073.0956726959</v>
      </c>
      <c r="AN3" s="15">
        <f>SUM($C3:$E3)</f>
        <v>6131812.1323224092</v>
      </c>
      <c r="AO3" s="15">
        <f>SUM($F3:$H3)</f>
        <v>5544995.3036035504</v>
      </c>
      <c r="AP3" s="15">
        <f>SUM($I3:$K3)</f>
        <v>5862693.3420185614</v>
      </c>
      <c r="AQ3" s="15">
        <f>SUM($L3:$N3)</f>
        <v>5323294.9711655546</v>
      </c>
      <c r="AR3" s="15">
        <f>SUM(AN3:AQ3)</f>
        <v>22862795.749110073</v>
      </c>
      <c r="AT3" s="15">
        <f>SUM($O3:$Q3)</f>
        <v>10316654.38418005</v>
      </c>
      <c r="AU3" s="15">
        <f>SUM($R3:$T3)</f>
        <v>8646478.9539922439</v>
      </c>
      <c r="AV3" s="15">
        <f>SUM($U3:$W3)</f>
        <v>8967976.2528583296</v>
      </c>
      <c r="AW3" s="15">
        <f>SUM($X3:$Z3)</f>
        <v>8195674.9173400812</v>
      </c>
      <c r="AX3" s="15">
        <f>SUM(AT3:AW3)</f>
        <v>36126784.508370705</v>
      </c>
      <c r="AZ3" s="15">
        <f>SUM($AA3:$AC3)</f>
        <v>12864851.028046306</v>
      </c>
      <c r="BA3" s="15">
        <f>SUM($AD3:$AF3)</f>
        <v>10210695.87331585</v>
      </c>
      <c r="BB3" s="15">
        <f>SUM($AG3:$AI3)</f>
        <v>12100692.55200409</v>
      </c>
      <c r="BC3" s="15">
        <f>SUM($AJ3:$AL3)</f>
        <v>11511130.69079655</v>
      </c>
      <c r="BD3" s="15">
        <f>SUM(AZ3:BC3)</f>
        <v>46687370.144162804</v>
      </c>
    </row>
    <row r="4" spans="2:56" ht="15" customHeight="1" thickBot="1" x14ac:dyDescent="0.25">
      <c r="B4" s="14" t="s">
        <v>52</v>
      </c>
      <c r="C4" s="16">
        <f>'P&amp;L'!C51</f>
        <v>1149131.52</v>
      </c>
      <c r="D4" s="16">
        <f>'P&amp;L'!D51</f>
        <v>1173934.1564999998</v>
      </c>
      <c r="E4" s="16">
        <f>'P&amp;L'!E51</f>
        <v>1224479.57903125</v>
      </c>
      <c r="F4" s="16">
        <f>'P&amp;L'!F51</f>
        <v>1193369.1536818033</v>
      </c>
      <c r="G4" s="16">
        <f>'P&amp;L'!G51</f>
        <v>1212276.71368019</v>
      </c>
      <c r="H4" s="16">
        <f>'P&amp;L'!H51</f>
        <v>1194726.406605328</v>
      </c>
      <c r="I4" s="16">
        <f>'P&amp;L'!I51</f>
        <v>1170839.2750347182</v>
      </c>
      <c r="J4" s="16">
        <f>'P&amp;L'!J51</f>
        <v>1221984.0459433964</v>
      </c>
      <c r="K4" s="16">
        <f>'P&amp;L'!K51</f>
        <v>1152571.1959161432</v>
      </c>
      <c r="L4" s="16">
        <f>'P&amp;L'!L51</f>
        <v>1181752.5322979211</v>
      </c>
      <c r="M4" s="16">
        <f>'P&amp;L'!M51</f>
        <v>1178811.312782533</v>
      </c>
      <c r="N4" s="16">
        <f>'P&amp;L'!N51</f>
        <v>1164134.180939483</v>
      </c>
      <c r="O4" s="16">
        <f>'P&amp;L'!O51</f>
        <v>1194961.6244915323</v>
      </c>
      <c r="P4" s="16">
        <f>'P&amp;L'!P51</f>
        <v>1245539.6729104391</v>
      </c>
      <c r="Q4" s="16">
        <f>'P&amp;L'!Q51</f>
        <v>1324501.8084876505</v>
      </c>
      <c r="R4" s="16">
        <f>'P&amp;L'!R51</f>
        <v>1397085.9550173767</v>
      </c>
      <c r="S4" s="16">
        <f>'P&amp;L'!S51</f>
        <v>1431285.4458338073</v>
      </c>
      <c r="T4" s="16">
        <f>'P&amp;L'!T51</f>
        <v>1427417.2432897144</v>
      </c>
      <c r="U4" s="16">
        <f>'P&amp;L'!U51</f>
        <v>1519623.9137935</v>
      </c>
      <c r="V4" s="16">
        <f>'P&amp;L'!V51</f>
        <v>1550888.1991747175</v>
      </c>
      <c r="W4" s="16">
        <f>'P&amp;L'!W51</f>
        <v>1622367.1241868159</v>
      </c>
      <c r="X4" s="16">
        <f>'P&amp;L'!X51</f>
        <v>1696794.2109127729</v>
      </c>
      <c r="Y4" s="16">
        <f>'P&amp;L'!Y51</f>
        <v>1633915.9812967922</v>
      </c>
      <c r="Z4" s="16">
        <f>'P&amp;L'!Z51</f>
        <v>1712557.6129761401</v>
      </c>
      <c r="AA4" s="16">
        <f>'P&amp;L'!AA51</f>
        <v>1787664.6184631928</v>
      </c>
      <c r="AB4" s="16">
        <f>'P&amp;L'!AB51</f>
        <v>1827410.6573753969</v>
      </c>
      <c r="AC4" s="16">
        <f>'P&amp;L'!AC51</f>
        <v>1994772.6165662133</v>
      </c>
      <c r="AD4" s="16">
        <f>'P&amp;L'!AD51</f>
        <v>2120492.4075167086</v>
      </c>
      <c r="AE4" s="16">
        <f>'P&amp;L'!AE51</f>
        <v>2088273.6785060503</v>
      </c>
      <c r="AF4" s="16">
        <f>'P&amp;L'!AF51</f>
        <v>2180473.6248567658</v>
      </c>
      <c r="AG4" s="16">
        <f>'P&amp;L'!AG51</f>
        <v>2327525.1522004334</v>
      </c>
      <c r="AH4" s="16">
        <f>'P&amp;L'!AH51</f>
        <v>2281738.0187956588</v>
      </c>
      <c r="AI4" s="16">
        <f>'P&amp;L'!AI51</f>
        <v>2428521.0642985213</v>
      </c>
      <c r="AJ4" s="16">
        <f>'P&amp;L'!AJ51</f>
        <v>2503729.7810837328</v>
      </c>
      <c r="AK4" s="16">
        <f>'P&amp;L'!AK51</f>
        <v>2437556.9892074298</v>
      </c>
      <c r="AL4" s="16">
        <f>'P&amp;L'!AL51</f>
        <v>2572520.6376774204</v>
      </c>
      <c r="AN4" s="15">
        <f>SUM($C4:$E4)</f>
        <v>3547545.25553125</v>
      </c>
      <c r="AO4" s="15">
        <f>SUM($F4:$H4)</f>
        <v>3600372.2739673215</v>
      </c>
      <c r="AP4" s="15">
        <f>SUM($I4:$K4)</f>
        <v>3545394.5168942576</v>
      </c>
      <c r="AQ4" s="15">
        <f>SUM($L4:$N4)</f>
        <v>3524698.0260199369</v>
      </c>
      <c r="AR4" s="15">
        <f>SUM(AN4:AQ4)</f>
        <v>14218010.072412765</v>
      </c>
      <c r="AT4" s="15">
        <f>SUM($O4:$Q4)</f>
        <v>3765003.1058896217</v>
      </c>
      <c r="AU4" s="15">
        <f>SUM($R4:$T4)</f>
        <v>4255788.6441408983</v>
      </c>
      <c r="AV4" s="15">
        <f>SUM($U4:$W4)</f>
        <v>4692879.2371550333</v>
      </c>
      <c r="AW4" s="15">
        <f>SUM($X4:$Z4)</f>
        <v>5043267.8051857054</v>
      </c>
      <c r="AX4" s="15">
        <f>SUM(AT4:AW4)</f>
        <v>17756938.792371258</v>
      </c>
      <c r="AZ4" s="15">
        <f>SUM($AA4:$AC4)</f>
        <v>5609847.8924048031</v>
      </c>
      <c r="BA4" s="15">
        <f>SUM($AD4:$AF4)</f>
        <v>6389239.7108795252</v>
      </c>
      <c r="BB4" s="15">
        <f>SUM($AG4:$AI4)</f>
        <v>7037784.235294614</v>
      </c>
      <c r="BC4" s="15">
        <f>SUM($AJ4:$AL4)</f>
        <v>7513807.4079685826</v>
      </c>
      <c r="BD4" s="15">
        <f>SUM(AZ4:BC4)</f>
        <v>26550679.246547528</v>
      </c>
    </row>
    <row r="5" spans="2:56" ht="1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2:56" ht="15" customHeight="1" x14ac:dyDescent="0.2">
      <c r="B6" s="1" t="s">
        <v>220</v>
      </c>
      <c r="C6" s="3">
        <f>Vars!$C$4</f>
        <v>50000</v>
      </c>
      <c r="D6" s="3">
        <f>C12</f>
        <v>90213.478605278142</v>
      </c>
      <c r="E6" s="3">
        <f t="shared" ref="E6:AL6" si="1">D12</f>
        <v>125470.64178995906</v>
      </c>
      <c r="F6" s="3">
        <f t="shared" si="1"/>
        <v>132791.14781686064</v>
      </c>
      <c r="G6" s="3">
        <f t="shared" si="1"/>
        <v>100084.39391538723</v>
      </c>
      <c r="H6" s="3">
        <f t="shared" si="1"/>
        <v>101446.59844676801</v>
      </c>
      <c r="I6" s="3">
        <f t="shared" si="1"/>
        <v>78285.491543212469</v>
      </c>
      <c r="J6" s="3">
        <f t="shared" si="1"/>
        <v>120537.23985855475</v>
      </c>
      <c r="K6" s="3">
        <f t="shared" si="1"/>
        <v>91818.535621175601</v>
      </c>
      <c r="L6" s="3">
        <f t="shared" si="1"/>
        <v>107006.02294560776</v>
      </c>
      <c r="M6" s="3">
        <f t="shared" si="1"/>
        <v>70475.771964313361</v>
      </c>
      <c r="N6" s="3">
        <f t="shared" si="1"/>
        <v>91843.055733315923</v>
      </c>
      <c r="O6" s="3">
        <f t="shared" si="1"/>
        <v>100165.17232050533</v>
      </c>
      <c r="P6" s="3">
        <f t="shared" si="1"/>
        <v>223552.80792241544</v>
      </c>
      <c r="Q6" s="3">
        <f t="shared" si="1"/>
        <v>297392.94303258054</v>
      </c>
      <c r="R6" s="3">
        <f t="shared" si="1"/>
        <v>263687.63195214543</v>
      </c>
      <c r="S6" s="3">
        <f t="shared" si="1"/>
        <v>238565.21422228721</v>
      </c>
      <c r="T6" s="3">
        <f t="shared" si="1"/>
        <v>132113.87195502163</v>
      </c>
      <c r="U6" s="3">
        <f t="shared" si="1"/>
        <v>205481.11022327657</v>
      </c>
      <c r="V6" s="3">
        <f t="shared" si="1"/>
        <v>166716.53666721843</v>
      </c>
      <c r="W6" s="3">
        <f t="shared" si="1"/>
        <v>211214.76234120299</v>
      </c>
      <c r="X6" s="3">
        <f t="shared" si="1"/>
        <v>176322.18358389754</v>
      </c>
      <c r="Y6" s="3">
        <f t="shared" si="1"/>
        <v>99913.138494457933</v>
      </c>
      <c r="Z6" s="3">
        <f t="shared" si="1"/>
        <v>139835.32350706201</v>
      </c>
      <c r="AA6" s="3">
        <f t="shared" si="1"/>
        <v>198866.43403010137</v>
      </c>
      <c r="AB6" s="3">
        <f t="shared" si="1"/>
        <v>260578.86493333464</v>
      </c>
      <c r="AC6" s="3">
        <f t="shared" si="1"/>
        <v>293918.90827623307</v>
      </c>
      <c r="AD6" s="3">
        <f t="shared" si="1"/>
        <v>341598.19342824264</v>
      </c>
      <c r="AE6" s="3">
        <f t="shared" si="1"/>
        <v>172087.89481745643</v>
      </c>
      <c r="AF6" s="3">
        <f t="shared" si="1"/>
        <v>111671.10834277922</v>
      </c>
      <c r="AG6" s="3">
        <f t="shared" si="1"/>
        <v>358872.50069635047</v>
      </c>
      <c r="AH6" s="3">
        <f t="shared" si="1"/>
        <v>170556.51199134797</v>
      </c>
      <c r="AI6" s="3">
        <f t="shared" si="1"/>
        <v>271693.83139230619</v>
      </c>
      <c r="AJ6" s="3">
        <f t="shared" si="1"/>
        <v>321374.92349555786</v>
      </c>
      <c r="AK6" s="3">
        <f t="shared" si="1"/>
        <v>125061.17014564283</v>
      </c>
      <c r="AL6" s="3">
        <f t="shared" si="1"/>
        <v>180114.6926371404</v>
      </c>
    </row>
    <row r="7" spans="2:56" s="45" customFormat="1" ht="15" customHeight="1" x14ac:dyDescent="0.2">
      <c r="B7" s="45" t="s">
        <v>232</v>
      </c>
      <c r="C7" s="46">
        <f>C3*Vars!$C$10</f>
        <v>195591.22768209912</v>
      </c>
      <c r="D7" s="46">
        <f>D3*Vars!$C$10</f>
        <v>233459.30896460512</v>
      </c>
      <c r="E7" s="46">
        <f>E3*Vars!$C$10</f>
        <v>245448.79790876075</v>
      </c>
      <c r="F7" s="46">
        <f>F3*Vars!$C$10</f>
        <v>209583.45226944398</v>
      </c>
      <c r="G7" s="46">
        <f>G3*Vars!$C$10</f>
        <v>212678.2855333183</v>
      </c>
      <c r="H7" s="46">
        <f>H3*Vars!$C$10</f>
        <v>187687.74559362826</v>
      </c>
      <c r="I7" s="46">
        <f>I3*Vars!$C$10</f>
        <v>228194.72182997919</v>
      </c>
      <c r="J7" s="46">
        <f>J3*Vars!$C$10</f>
        <v>203835.45429907198</v>
      </c>
      <c r="K7" s="46">
        <f>K3*Vars!$C$10</f>
        <v>212866.09149299056</v>
      </c>
      <c r="L7" s="46">
        <f>L3*Vars!$C$10</f>
        <v>178619.69683952146</v>
      </c>
      <c r="M7" s="46">
        <f>M3*Vars!$C$10</f>
        <v>199935.42816539787</v>
      </c>
      <c r="N7" s="46">
        <f>N3*Vars!$C$10</f>
        <v>207007.32182329171</v>
      </c>
      <c r="O7" s="46">
        <f>O3*Vars!$C$10</f>
        <v>334443.79204712459</v>
      </c>
      <c r="P7" s="46">
        <f>P3*Vars!$C$10</f>
        <v>413627.79150961625</v>
      </c>
      <c r="Q7" s="46">
        <f>Q3*Vars!$C$10</f>
        <v>386760.39870306459</v>
      </c>
      <c r="R7" s="46">
        <f>R3*Vars!$C$10</f>
        <v>367982.77795338497</v>
      </c>
      <c r="S7" s="46">
        <f>S3*Vars!$C$10</f>
        <v>245808.02605712452</v>
      </c>
      <c r="T7" s="46">
        <f>T3*Vars!$C$10</f>
        <v>337321.88092863723</v>
      </c>
      <c r="U7" s="46">
        <f>U3*Vars!$C$10</f>
        <v>306548.17061478127</v>
      </c>
      <c r="V7" s="46">
        <f>V3*Vars!$C$10</f>
        <v>354338.08107770461</v>
      </c>
      <c r="W7" s="46">
        <f>W3*Vars!$C$10</f>
        <v>325591.13612193026</v>
      </c>
      <c r="X7" s="46">
        <f>X3*Vars!$C$10</f>
        <v>255176.38128950252</v>
      </c>
      <c r="Y7" s="46">
        <f>Y3*Vars!$C$10</f>
        <v>289785.6180038114</v>
      </c>
      <c r="Z7" s="46">
        <f>Z3*Vars!$C$10</f>
        <v>356562.24161409494</v>
      </c>
      <c r="AA7" s="46">
        <f>AA3*Vars!$C$10</f>
        <v>425725.93999497168</v>
      </c>
      <c r="AB7" s="46">
        <f>AB3*Vars!$C$10</f>
        <v>463016.02771719074</v>
      </c>
      <c r="AC7" s="46">
        <f>AC3*Vars!$C$10</f>
        <v>526391.64537293115</v>
      </c>
      <c r="AD7" s="46">
        <f>AD3*Vars!$C$10</f>
        <v>259812.03460839702</v>
      </c>
      <c r="AE7" s="46">
        <f>AE3*Vars!$C$10</f>
        <v>302642.16101850884</v>
      </c>
      <c r="AF7" s="46">
        <f>AF3*Vars!$C$10</f>
        <v>560722.35043783777</v>
      </c>
      <c r="AG7" s="46">
        <f>AG3*Vars!$C$10</f>
        <v>303811.4611584901</v>
      </c>
      <c r="AH7" s="46">
        <f>AH3*Vars!$C$10</f>
        <v>481868.94250900549</v>
      </c>
      <c r="AI7" s="46">
        <f>AI3*Vars!$C$10</f>
        <v>545395.7770529543</v>
      </c>
      <c r="AJ7" s="46">
        <f>AJ3*Vars!$C$10</f>
        <v>353936.21256886749</v>
      </c>
      <c r="AK7" s="46">
        <f>AK3*Vars!$C$10</f>
        <v>403530.12289475667</v>
      </c>
      <c r="AL7" s="46">
        <f>AL3*Vars!$C$10</f>
        <v>508758.04052399658</v>
      </c>
    </row>
    <row r="8" spans="2:56" ht="15" customHeight="1" x14ac:dyDescent="0.2">
      <c r="B8" s="1" t="s">
        <v>221</v>
      </c>
      <c r="C8" s="3">
        <f>MAX(25000,C7-C6)</f>
        <v>145591.22768209912</v>
      </c>
      <c r="D8" s="3">
        <f t="shared" ref="D8:AL8" si="2">MAX(25000,D7-D6)</f>
        <v>143245.83035932697</v>
      </c>
      <c r="E8" s="3">
        <f t="shared" si="2"/>
        <v>119978.15611880169</v>
      </c>
      <c r="F8" s="3">
        <f t="shared" si="2"/>
        <v>76792.304452583339</v>
      </c>
      <c r="G8" s="3">
        <f t="shared" si="2"/>
        <v>112593.89161793106</v>
      </c>
      <c r="H8" s="3">
        <f t="shared" si="2"/>
        <v>86241.147146860254</v>
      </c>
      <c r="I8" s="3">
        <f t="shared" si="2"/>
        <v>149909.23028676672</v>
      </c>
      <c r="J8" s="3">
        <f t="shared" si="2"/>
        <v>83298.214440517229</v>
      </c>
      <c r="K8" s="3">
        <f t="shared" si="2"/>
        <v>121047.55587181496</v>
      </c>
      <c r="L8" s="3">
        <f t="shared" si="2"/>
        <v>71613.673893913699</v>
      </c>
      <c r="M8" s="3">
        <f t="shared" si="2"/>
        <v>129459.65620108451</v>
      </c>
      <c r="N8" s="3">
        <f t="shared" si="2"/>
        <v>115164.26608997579</v>
      </c>
      <c r="O8" s="3">
        <f t="shared" si="2"/>
        <v>234278.61972661928</v>
      </c>
      <c r="P8" s="3">
        <f t="shared" si="2"/>
        <v>190074.98358720081</v>
      </c>
      <c r="Q8" s="3">
        <f t="shared" si="2"/>
        <v>89367.455670484051</v>
      </c>
      <c r="R8" s="3">
        <f t="shared" si="2"/>
        <v>104295.14600123954</v>
      </c>
      <c r="S8" s="3">
        <f t="shared" si="2"/>
        <v>25000</v>
      </c>
      <c r="T8" s="3">
        <f t="shared" si="2"/>
        <v>205208.00897361559</v>
      </c>
      <c r="U8" s="3">
        <f t="shared" si="2"/>
        <v>101067.0603915047</v>
      </c>
      <c r="V8" s="3">
        <f t="shared" si="2"/>
        <v>187621.54441048618</v>
      </c>
      <c r="W8" s="3">
        <f t="shared" si="2"/>
        <v>114376.37378072727</v>
      </c>
      <c r="X8" s="3">
        <f t="shared" si="2"/>
        <v>78854.19770560498</v>
      </c>
      <c r="Y8" s="3">
        <f t="shared" si="2"/>
        <v>189872.47950935346</v>
      </c>
      <c r="Z8" s="3">
        <f t="shared" si="2"/>
        <v>216726.91810703292</v>
      </c>
      <c r="AA8" s="3">
        <f t="shared" si="2"/>
        <v>226859.5059648703</v>
      </c>
      <c r="AB8" s="3">
        <f t="shared" si="2"/>
        <v>202437.1627838561</v>
      </c>
      <c r="AC8" s="3">
        <f t="shared" si="2"/>
        <v>232472.73709669808</v>
      </c>
      <c r="AD8" s="3">
        <f t="shared" si="2"/>
        <v>25000</v>
      </c>
      <c r="AE8" s="3">
        <f t="shared" si="2"/>
        <v>130554.26620105241</v>
      </c>
      <c r="AF8" s="3">
        <f t="shared" si="2"/>
        <v>449051.24209505855</v>
      </c>
      <c r="AG8" s="3">
        <f t="shared" si="2"/>
        <v>25000</v>
      </c>
      <c r="AH8" s="3">
        <f t="shared" si="2"/>
        <v>311312.43051765754</v>
      </c>
      <c r="AI8" s="3">
        <f t="shared" si="2"/>
        <v>273701.94566064811</v>
      </c>
      <c r="AJ8" s="3">
        <f t="shared" si="2"/>
        <v>32561.289073309628</v>
      </c>
      <c r="AK8" s="3">
        <f t="shared" si="2"/>
        <v>278468.95274911384</v>
      </c>
      <c r="AL8" s="3">
        <f t="shared" si="2"/>
        <v>328643.34788685618</v>
      </c>
    </row>
    <row r="9" spans="2:56" ht="15" customHeight="1" x14ac:dyDescent="0.2">
      <c r="B9" s="8" t="s">
        <v>224</v>
      </c>
      <c r="C9" s="3">
        <f>-C8*Vars!$C$12</f>
        <v>-1455.9122768209913</v>
      </c>
      <c r="D9" s="3">
        <f>-D8*Vars!$C$12</f>
        <v>-1432.4583035932696</v>
      </c>
      <c r="E9" s="3">
        <f>-E8*Vars!$C$12</f>
        <v>-1199.7815611880169</v>
      </c>
      <c r="F9" s="3">
        <f>-F8*Vars!$C$12</f>
        <v>-767.92304452583346</v>
      </c>
      <c r="G9" s="3">
        <f>-G8*Vars!$C$12</f>
        <v>-1125.9389161793106</v>
      </c>
      <c r="H9" s="3">
        <f>-H8*Vars!$C$12</f>
        <v>-862.4114714686026</v>
      </c>
      <c r="I9" s="3">
        <f>-I8*Vars!$C$12</f>
        <v>-1499.0923028676673</v>
      </c>
      <c r="J9" s="3">
        <f>-J8*Vars!$C$12</f>
        <v>-832.98214440517233</v>
      </c>
      <c r="K9" s="3">
        <f>-K8*Vars!$C$12</f>
        <v>-1210.4755587181496</v>
      </c>
      <c r="L9" s="3">
        <f>-L8*Vars!$C$12</f>
        <v>-716.13673893913699</v>
      </c>
      <c r="M9" s="3">
        <f>-M8*Vars!$C$12</f>
        <v>-1294.5965620108452</v>
      </c>
      <c r="N9" s="3">
        <f>-N8*Vars!$C$12</f>
        <v>-1151.6426608997579</v>
      </c>
      <c r="O9" s="3">
        <f>-O8*Vars!$C$12</f>
        <v>-2342.7861972661926</v>
      </c>
      <c r="P9" s="3">
        <f>-P8*Vars!$C$12</f>
        <v>-1900.7498358720081</v>
      </c>
      <c r="Q9" s="3">
        <f>-Q8*Vars!$C$12</f>
        <v>-893.67455670484048</v>
      </c>
      <c r="R9" s="3">
        <f>-R8*Vars!$C$12</f>
        <v>-1042.9514600123955</v>
      </c>
      <c r="S9" s="3">
        <f>-S8*Vars!$C$12</f>
        <v>-250</v>
      </c>
      <c r="T9" s="3">
        <f>-T8*Vars!$C$12</f>
        <v>-2052.080089736156</v>
      </c>
      <c r="U9" s="3">
        <f>-U8*Vars!$C$12</f>
        <v>-1010.670603915047</v>
      </c>
      <c r="V9" s="3">
        <f>-V8*Vars!$C$12</f>
        <v>-1876.2154441048619</v>
      </c>
      <c r="W9" s="3">
        <f>-W8*Vars!$C$12</f>
        <v>-1143.7637378072727</v>
      </c>
      <c r="X9" s="3">
        <f>-X8*Vars!$C$12</f>
        <v>-788.54197705604986</v>
      </c>
      <c r="Y9" s="3">
        <f>-Y8*Vars!$C$12</f>
        <v>-1898.7247950935346</v>
      </c>
      <c r="Z9" s="3">
        <f>-Z8*Vars!$C$12</f>
        <v>-2167.2691810703291</v>
      </c>
      <c r="AA9" s="3">
        <f>-AA8*Vars!$C$12</f>
        <v>-2268.5950596487032</v>
      </c>
      <c r="AB9" s="3">
        <f>-AB8*Vars!$C$12</f>
        <v>-2024.3716278385609</v>
      </c>
      <c r="AC9" s="3">
        <f>-AC8*Vars!$C$12</f>
        <v>-2324.7273709669807</v>
      </c>
      <c r="AD9" s="3">
        <f>-AD8*Vars!$C$12</f>
        <v>-250</v>
      </c>
      <c r="AE9" s="3">
        <f>-AE8*Vars!$C$12</f>
        <v>-1305.5426620105241</v>
      </c>
      <c r="AF9" s="3">
        <f>-AF8*Vars!$C$12</f>
        <v>-4490.5124209505857</v>
      </c>
      <c r="AG9" s="3">
        <f>-AG8*Vars!$C$12</f>
        <v>-250</v>
      </c>
      <c r="AH9" s="3">
        <f>-AH8*Vars!$C$12</f>
        <v>-3113.1243051765755</v>
      </c>
      <c r="AI9" s="3">
        <f>-AI8*Vars!$C$12</f>
        <v>-2737.0194566064811</v>
      </c>
      <c r="AJ9" s="3">
        <f>-AJ8*Vars!$C$12</f>
        <v>-325.61289073309626</v>
      </c>
      <c r="AK9" s="3">
        <f>-AK8*Vars!$C$12</f>
        <v>-2784.6895274911385</v>
      </c>
      <c r="AL9" s="3">
        <f>-AL8*Vars!$C$12</f>
        <v>-3286.4334788685619</v>
      </c>
    </row>
    <row r="10" spans="2:56" ht="15" customHeight="1" x14ac:dyDescent="0.2">
      <c r="B10" s="10" t="s">
        <v>225</v>
      </c>
      <c r="C10" s="3">
        <f>-C4*Vars!$C$11</f>
        <v>-103421.8368</v>
      </c>
      <c r="D10" s="3">
        <f>-D4*Vars!$C$11</f>
        <v>-105654.07408499999</v>
      </c>
      <c r="E10" s="3">
        <f>-E4*Vars!$C$11</f>
        <v>-110203.1621128125</v>
      </c>
      <c r="F10" s="3">
        <f>-F4*Vars!$C$11</f>
        <v>-107403.22383136229</v>
      </c>
      <c r="G10" s="3">
        <f>-G4*Vars!$C$11</f>
        <v>-109104.90423121709</v>
      </c>
      <c r="H10" s="3">
        <f>-H4*Vars!$C$11</f>
        <v>-107525.37659447952</v>
      </c>
      <c r="I10" s="3">
        <f>-I4*Vars!$C$11</f>
        <v>-105375.53475312464</v>
      </c>
      <c r="J10" s="3">
        <f>-J4*Vars!$C$11</f>
        <v>-109978.56413490567</v>
      </c>
      <c r="K10" s="3">
        <f>-K4*Vars!$C$11</f>
        <v>-103731.40763245289</v>
      </c>
      <c r="L10" s="3">
        <f>-L4*Vars!$C$11</f>
        <v>-106357.7279068129</v>
      </c>
      <c r="M10" s="3">
        <f>-M4*Vars!$C$11</f>
        <v>-106093.01815042796</v>
      </c>
      <c r="N10" s="3">
        <f>-N4*Vars!$C$11</f>
        <v>-104772.07628455346</v>
      </c>
      <c r="O10" s="3">
        <f>-O4*Vars!$C$11</f>
        <v>-107546.54620423791</v>
      </c>
      <c r="P10" s="3">
        <f>-P4*Vars!$C$11</f>
        <v>-112098.57056193952</v>
      </c>
      <c r="Q10" s="3">
        <f>-Q4*Vars!$C$11</f>
        <v>-119205.16276388854</v>
      </c>
      <c r="R10" s="3">
        <f>-R4*Vars!$C$11</f>
        <v>-125737.7359515639</v>
      </c>
      <c r="S10" s="3">
        <f>-S4*Vars!$C$11</f>
        <v>-128815.69012504266</v>
      </c>
      <c r="T10" s="3">
        <f>-T4*Vars!$C$11</f>
        <v>-128467.55189607429</v>
      </c>
      <c r="U10" s="3">
        <f>-U4*Vars!$C$11</f>
        <v>-136766.15224141499</v>
      </c>
      <c r="V10" s="3">
        <f>-V4*Vars!$C$11</f>
        <v>-139579.93792572457</v>
      </c>
      <c r="W10" s="3">
        <f>-W4*Vars!$C$11</f>
        <v>-146013.04117681342</v>
      </c>
      <c r="X10" s="3">
        <f>-X4*Vars!$C$11</f>
        <v>-152711.47898214957</v>
      </c>
      <c r="Y10" s="3">
        <f>-Y4*Vars!$C$11</f>
        <v>-147052.43831671128</v>
      </c>
      <c r="Z10" s="3">
        <f>-Z4*Vars!$C$11</f>
        <v>-154130.18516785261</v>
      </c>
      <c r="AA10" s="3">
        <f>-AA4*Vars!$C$11</f>
        <v>-160889.81566168735</v>
      </c>
      <c r="AB10" s="3">
        <f>-AB4*Vars!$C$11</f>
        <v>-164466.95916378571</v>
      </c>
      <c r="AC10" s="3">
        <f>-AC4*Vars!$C$11</f>
        <v>-179529.53549095918</v>
      </c>
      <c r="AD10" s="3">
        <f>-AD4*Vars!$C$11</f>
        <v>-190844.31667650377</v>
      </c>
      <c r="AE10" s="3">
        <f>-AE4*Vars!$C$11</f>
        <v>-187944.63106554453</v>
      </c>
      <c r="AF10" s="3">
        <f>-AF4*Vars!$C$11</f>
        <v>-196242.62623710893</v>
      </c>
      <c r="AG10" s="3">
        <f>-AG4*Vars!$C$11</f>
        <v>-209477.26369803899</v>
      </c>
      <c r="AH10" s="3">
        <f>-AH4*Vars!$C$11</f>
        <v>-205356.42169160928</v>
      </c>
      <c r="AI10" s="3">
        <f>-AI4*Vars!$C$11</f>
        <v>-218566.89578686689</v>
      </c>
      <c r="AJ10" s="3">
        <f>-AJ4*Vars!$C$11</f>
        <v>-225335.68029753596</v>
      </c>
      <c r="AK10" s="3">
        <f>-AK4*Vars!$C$11</f>
        <v>-219380.12902866869</v>
      </c>
      <c r="AL10" s="3">
        <f>-AL4*Vars!$C$11</f>
        <v>-231526.85739096784</v>
      </c>
    </row>
    <row r="11" spans="2:56" ht="15" customHeight="1" x14ac:dyDescent="0.2">
      <c r="B11" s="10" t="s">
        <v>223</v>
      </c>
      <c r="C11" s="3">
        <f>-C6*Vars!$C$13</f>
        <v>-500</v>
      </c>
      <c r="D11" s="3">
        <f>-D6*Vars!$C$13</f>
        <v>-902.13478605278146</v>
      </c>
      <c r="E11" s="3">
        <f>-E6*Vars!$C$13</f>
        <v>-1254.7064178995906</v>
      </c>
      <c r="F11" s="3">
        <f>-F6*Vars!$C$13</f>
        <v>-1327.9114781686064</v>
      </c>
      <c r="G11" s="3">
        <f>-G6*Vars!$C$13</f>
        <v>-1000.8439391538724</v>
      </c>
      <c r="H11" s="3">
        <f>-H6*Vars!$C$13</f>
        <v>-1014.4659844676801</v>
      </c>
      <c r="I11" s="3">
        <f>-I6*Vars!$C$13</f>
        <v>-782.8549154321247</v>
      </c>
      <c r="J11" s="3">
        <f>-J6*Vars!$C$13</f>
        <v>-1205.3723985855474</v>
      </c>
      <c r="K11" s="3">
        <f>-K6*Vars!$C$13</f>
        <v>-918.18535621175602</v>
      </c>
      <c r="L11" s="3">
        <f>-L6*Vars!$C$13</f>
        <v>-1070.0602294560776</v>
      </c>
      <c r="M11" s="3">
        <f>-M6*Vars!$C$13</f>
        <v>-704.75771964313367</v>
      </c>
      <c r="N11" s="3">
        <f>-N6*Vars!$C$13</f>
        <v>-918.4305573331593</v>
      </c>
      <c r="O11" s="3">
        <f>-O6*Vars!$C$13</f>
        <v>-1001.6517232050533</v>
      </c>
      <c r="P11" s="3">
        <f>-P6*Vars!$C$13</f>
        <v>-2235.5280792241542</v>
      </c>
      <c r="Q11" s="3">
        <f>-Q6*Vars!$C$13</f>
        <v>-2973.9294303258057</v>
      </c>
      <c r="R11" s="3">
        <f>-R6*Vars!$C$13</f>
        <v>-2636.8763195214542</v>
      </c>
      <c r="S11" s="3">
        <f>-S6*Vars!$C$13</f>
        <v>-2385.652142222872</v>
      </c>
      <c r="T11" s="3">
        <f>-T6*Vars!$C$13</f>
        <v>-1321.1387195502164</v>
      </c>
      <c r="U11" s="3">
        <f>-U6*Vars!$C$13</f>
        <v>-2054.8111022327657</v>
      </c>
      <c r="V11" s="3">
        <f>-V6*Vars!$C$13</f>
        <v>-1667.1653666721843</v>
      </c>
      <c r="W11" s="3">
        <f>-W6*Vars!$C$13</f>
        <v>-2112.14762341203</v>
      </c>
      <c r="X11" s="3">
        <f>-X6*Vars!$C$13</f>
        <v>-1763.2218358389755</v>
      </c>
      <c r="Y11" s="3">
        <f>-Y6*Vars!$C$13</f>
        <v>-999.13138494457939</v>
      </c>
      <c r="Z11" s="3">
        <f>-Z6*Vars!$C$13</f>
        <v>-1398.3532350706203</v>
      </c>
      <c r="AA11" s="3">
        <f>-AA6*Vars!$C$13</f>
        <v>-1988.6643403010137</v>
      </c>
      <c r="AB11" s="3">
        <f>-AB6*Vars!$C$13</f>
        <v>-2605.7886493333463</v>
      </c>
      <c r="AC11" s="3">
        <f>-AC6*Vars!$C$13</f>
        <v>-2939.1890827623306</v>
      </c>
      <c r="AD11" s="3">
        <f>-AD6*Vars!$C$13</f>
        <v>-3415.9819342824267</v>
      </c>
      <c r="AE11" s="3">
        <f>-AE6*Vars!$C$13</f>
        <v>-1720.8789481745644</v>
      </c>
      <c r="AF11" s="3">
        <f>-AF6*Vars!$C$13</f>
        <v>-1116.7110834277921</v>
      </c>
      <c r="AG11" s="3">
        <f>-AG6*Vars!$C$13</f>
        <v>-3588.7250069635047</v>
      </c>
      <c r="AH11" s="3">
        <f>-AH6*Vars!$C$13</f>
        <v>-1705.5651199134797</v>
      </c>
      <c r="AI11" s="3">
        <f>-AI6*Vars!$C$13</f>
        <v>-2716.9383139230622</v>
      </c>
      <c r="AJ11" s="3">
        <f>-AJ6*Vars!$C$13</f>
        <v>-3213.7492349555787</v>
      </c>
      <c r="AK11" s="3">
        <f>-AK6*Vars!$C$13</f>
        <v>-1250.6117014564284</v>
      </c>
      <c r="AL11" s="3">
        <f>-AL6*Vars!$C$13</f>
        <v>-1801.1469263714041</v>
      </c>
    </row>
    <row r="12" spans="2:56" ht="15" customHeight="1" x14ac:dyDescent="0.2">
      <c r="B12" s="9" t="s">
        <v>227</v>
      </c>
      <c r="C12" s="6">
        <f>C6+C8+C9+C10+C11</f>
        <v>90213.478605278142</v>
      </c>
      <c r="D12" s="6">
        <f t="shared" ref="D12:AL12" si="3">D6+D8+D9+D10+D11</f>
        <v>125470.64178995906</v>
      </c>
      <c r="E12" s="6">
        <f t="shared" si="3"/>
        <v>132791.14781686064</v>
      </c>
      <c r="F12" s="6">
        <f t="shared" si="3"/>
        <v>100084.39391538723</v>
      </c>
      <c r="G12" s="6">
        <f t="shared" si="3"/>
        <v>101446.59844676801</v>
      </c>
      <c r="H12" s="6">
        <f t="shared" si="3"/>
        <v>78285.491543212469</v>
      </c>
      <c r="I12" s="6">
        <f t="shared" si="3"/>
        <v>120537.23985855475</v>
      </c>
      <c r="J12" s="6">
        <f t="shared" si="3"/>
        <v>91818.535621175601</v>
      </c>
      <c r="K12" s="6">
        <f t="shared" si="3"/>
        <v>107006.02294560776</v>
      </c>
      <c r="L12" s="6">
        <f t="shared" si="3"/>
        <v>70475.771964313361</v>
      </c>
      <c r="M12" s="6">
        <f t="shared" si="3"/>
        <v>91843.055733315923</v>
      </c>
      <c r="N12" s="6">
        <f t="shared" si="3"/>
        <v>100165.17232050533</v>
      </c>
      <c r="O12" s="6">
        <f t="shared" si="3"/>
        <v>223552.80792241544</v>
      </c>
      <c r="P12" s="6">
        <f t="shared" si="3"/>
        <v>297392.94303258054</v>
      </c>
      <c r="Q12" s="6">
        <f t="shared" si="3"/>
        <v>263687.63195214543</v>
      </c>
      <c r="R12" s="6">
        <f t="shared" si="3"/>
        <v>238565.21422228721</v>
      </c>
      <c r="S12" s="6">
        <f t="shared" si="3"/>
        <v>132113.87195502163</v>
      </c>
      <c r="T12" s="6">
        <f t="shared" si="3"/>
        <v>205481.11022327657</v>
      </c>
      <c r="U12" s="6">
        <f t="shared" si="3"/>
        <v>166716.53666721843</v>
      </c>
      <c r="V12" s="6">
        <f t="shared" si="3"/>
        <v>211214.76234120299</v>
      </c>
      <c r="W12" s="6">
        <f t="shared" si="3"/>
        <v>176322.18358389754</v>
      </c>
      <c r="X12" s="6">
        <f t="shared" si="3"/>
        <v>99913.138494457933</v>
      </c>
      <c r="Y12" s="6">
        <f t="shared" si="3"/>
        <v>139835.32350706201</v>
      </c>
      <c r="Z12" s="6">
        <f t="shared" si="3"/>
        <v>198866.43403010137</v>
      </c>
      <c r="AA12" s="6">
        <f t="shared" si="3"/>
        <v>260578.86493333464</v>
      </c>
      <c r="AB12" s="6">
        <f t="shared" si="3"/>
        <v>293918.90827623307</v>
      </c>
      <c r="AC12" s="6">
        <f t="shared" si="3"/>
        <v>341598.19342824264</v>
      </c>
      <c r="AD12" s="6">
        <f t="shared" si="3"/>
        <v>172087.89481745643</v>
      </c>
      <c r="AE12" s="6">
        <f t="shared" si="3"/>
        <v>111671.10834277922</v>
      </c>
      <c r="AF12" s="6">
        <f t="shared" si="3"/>
        <v>358872.50069635047</v>
      </c>
      <c r="AG12" s="6">
        <f t="shared" si="3"/>
        <v>170556.51199134797</v>
      </c>
      <c r="AH12" s="6">
        <f t="shared" si="3"/>
        <v>271693.83139230619</v>
      </c>
      <c r="AI12" s="6">
        <f t="shared" si="3"/>
        <v>321374.92349555786</v>
      </c>
      <c r="AJ12" s="6">
        <f t="shared" si="3"/>
        <v>125061.17014564283</v>
      </c>
      <c r="AK12" s="6">
        <f t="shared" si="3"/>
        <v>180114.6926371404</v>
      </c>
      <c r="AL12" s="6">
        <f t="shared" si="3"/>
        <v>272143.60272778879</v>
      </c>
    </row>
    <row r="13" spans="2:56" ht="15" customHeight="1" x14ac:dyDescent="0.2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2:56" ht="15" customHeight="1" x14ac:dyDescent="0.2">
      <c r="B14" s="45" t="s">
        <v>226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</sheetData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9EE3A-8681-4986-BD26-01612D3B3BE9}">
  <sheetPr>
    <tabColor theme="2" tint="-0.499984740745262"/>
  </sheetPr>
  <dimension ref="A1"/>
  <sheetViews>
    <sheetView showGridLines="0" workbookViewId="0">
      <selection activeCell="H1" sqref="H1"/>
    </sheetView>
  </sheetViews>
  <sheetFormatPr defaultRowHeight="12.75" x14ac:dyDescent="0.2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C2437-9191-456D-B983-9A7265688E50}">
  <dimension ref="B1:AL19"/>
  <sheetViews>
    <sheetView showGridLines="0" workbookViewId="0">
      <pane xSplit="2" ySplit="1" topLeftCell="C2" activePane="bottomRight" state="frozen"/>
      <selection activeCell="AE17" sqref="AE17"/>
      <selection pane="topRight" activeCell="AE17" sqref="AE17"/>
      <selection pane="bottomLeft" activeCell="AE17" sqref="AE17"/>
      <selection pane="bottomRight" activeCell="C15" sqref="C15"/>
    </sheetView>
  </sheetViews>
  <sheetFormatPr defaultRowHeight="15" customHeight="1" x14ac:dyDescent="0.2"/>
  <cols>
    <col min="1" max="1" width="3.28515625" style="1" customWidth="1"/>
    <col min="2" max="2" width="23.7109375" style="1" customWidth="1"/>
    <col min="3" max="38" width="11.28515625" style="1" customWidth="1"/>
    <col min="39" max="16384" width="9.140625" style="1"/>
  </cols>
  <sheetData>
    <row r="1" spans="2:38" ht="15" customHeight="1" x14ac:dyDescent="0.2">
      <c r="C1" s="2">
        <v>44927</v>
      </c>
      <c r="D1" s="2">
        <f>EOMONTH(C1,0)+1</f>
        <v>44958</v>
      </c>
      <c r="E1" s="2">
        <f t="shared" ref="E1:AL1" si="0">EOMONTH(D1,0)+1</f>
        <v>44986</v>
      </c>
      <c r="F1" s="2">
        <f t="shared" si="0"/>
        <v>45017</v>
      </c>
      <c r="G1" s="2">
        <f t="shared" si="0"/>
        <v>45047</v>
      </c>
      <c r="H1" s="2">
        <f t="shared" si="0"/>
        <v>45078</v>
      </c>
      <c r="I1" s="2">
        <f t="shared" si="0"/>
        <v>45108</v>
      </c>
      <c r="J1" s="2">
        <f t="shared" si="0"/>
        <v>45139</v>
      </c>
      <c r="K1" s="2">
        <f t="shared" si="0"/>
        <v>45170</v>
      </c>
      <c r="L1" s="2">
        <f t="shared" si="0"/>
        <v>45200</v>
      </c>
      <c r="M1" s="2">
        <f t="shared" si="0"/>
        <v>45231</v>
      </c>
      <c r="N1" s="2">
        <f t="shared" si="0"/>
        <v>45261</v>
      </c>
      <c r="O1" s="2">
        <f t="shared" si="0"/>
        <v>45292</v>
      </c>
      <c r="P1" s="2">
        <f t="shared" si="0"/>
        <v>45323</v>
      </c>
      <c r="Q1" s="2">
        <f t="shared" si="0"/>
        <v>45352</v>
      </c>
      <c r="R1" s="2">
        <f t="shared" si="0"/>
        <v>45383</v>
      </c>
      <c r="S1" s="2">
        <f t="shared" si="0"/>
        <v>45413</v>
      </c>
      <c r="T1" s="2">
        <f t="shared" si="0"/>
        <v>45444</v>
      </c>
      <c r="U1" s="2">
        <f t="shared" si="0"/>
        <v>45474</v>
      </c>
      <c r="V1" s="2">
        <f t="shared" si="0"/>
        <v>45505</v>
      </c>
      <c r="W1" s="2">
        <f t="shared" si="0"/>
        <v>45536</v>
      </c>
      <c r="X1" s="2">
        <f t="shared" si="0"/>
        <v>45566</v>
      </c>
      <c r="Y1" s="2">
        <f t="shared" si="0"/>
        <v>45597</v>
      </c>
      <c r="Z1" s="2">
        <f t="shared" si="0"/>
        <v>45627</v>
      </c>
      <c r="AA1" s="2">
        <f t="shared" si="0"/>
        <v>45658</v>
      </c>
      <c r="AB1" s="2">
        <f t="shared" si="0"/>
        <v>45689</v>
      </c>
      <c r="AC1" s="2">
        <f t="shared" si="0"/>
        <v>45717</v>
      </c>
      <c r="AD1" s="2">
        <f t="shared" si="0"/>
        <v>45748</v>
      </c>
      <c r="AE1" s="2">
        <f t="shared" si="0"/>
        <v>45778</v>
      </c>
      <c r="AF1" s="2">
        <f t="shared" si="0"/>
        <v>45809</v>
      </c>
      <c r="AG1" s="2">
        <f t="shared" si="0"/>
        <v>45839</v>
      </c>
      <c r="AH1" s="2">
        <f t="shared" si="0"/>
        <v>45870</v>
      </c>
      <c r="AI1" s="2">
        <f t="shared" si="0"/>
        <v>45901</v>
      </c>
      <c r="AJ1" s="2">
        <f t="shared" si="0"/>
        <v>45931</v>
      </c>
      <c r="AK1" s="2">
        <f t="shared" si="0"/>
        <v>45962</v>
      </c>
      <c r="AL1" s="2">
        <f t="shared" si="0"/>
        <v>45992</v>
      </c>
    </row>
    <row r="2" spans="2:38" ht="1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2:38" ht="15" customHeight="1" thickBot="1" x14ac:dyDescent="0.25">
      <c r="B3" s="14" t="s">
        <v>35</v>
      </c>
      <c r="C3" s="16">
        <f>'P&amp;L'!C31</f>
        <v>2771016</v>
      </c>
      <c r="D3" s="16">
        <f>'P&amp;L'!D31</f>
        <v>2860963.0124999997</v>
      </c>
      <c r="E3" s="16">
        <f>'P&amp;L'!E31</f>
        <v>2938214.5639756946</v>
      </c>
      <c r="F3" s="16">
        <f>'P&amp;L'!F31</f>
        <v>2893898.3157827868</v>
      </c>
      <c r="G3" s="16">
        <f>'P&amp;L'!G31</f>
        <v>2904317.7157783052</v>
      </c>
      <c r="H3" s="16">
        <f>'P&amp;L'!H31</f>
        <v>2876617.6627925783</v>
      </c>
      <c r="I3" s="16">
        <f>'P&amp;L'!I31</f>
        <v>2831315.3195408834</v>
      </c>
      <c r="J3" s="16">
        <f>'P&amp;L'!J31</f>
        <v>2910231.7276205448</v>
      </c>
      <c r="K3" s="16">
        <f>'P&amp;L'!K31</f>
        <v>2801621.4553226205</v>
      </c>
      <c r="L3" s="16">
        <f>'P&amp;L'!L31</f>
        <v>2840579.1230497807</v>
      </c>
      <c r="M3" s="16">
        <f>'P&amp;L'!M31</f>
        <v>2821459.8688403689</v>
      </c>
      <c r="N3" s="16">
        <f>'P&amp;L'!N31</f>
        <v>2803340.8581652311</v>
      </c>
      <c r="O3" s="16">
        <f>'P&amp;L'!O31</f>
        <v>2843671.0458098119</v>
      </c>
      <c r="P3" s="16">
        <f>'P&amp;L'!P31</f>
        <v>3006816.4247512198</v>
      </c>
      <c r="Q3" s="16">
        <f>'P&amp;L'!Q31</f>
        <v>3203504.8902434739</v>
      </c>
      <c r="R3" s="16">
        <f>'P&amp;L'!R31</f>
        <v>3363996.7194927125</v>
      </c>
      <c r="S3" s="16">
        <f>'P&amp;L'!S31</f>
        <v>3461662.5050939093</v>
      </c>
      <c r="T3" s="16">
        <f>'P&amp;L'!T31</f>
        <v>3475399.8980269847</v>
      </c>
      <c r="U3" s="16">
        <f>'P&amp;L'!U31</f>
        <v>3682564.7383152777</v>
      </c>
      <c r="V3" s="16">
        <f>'P&amp;L'!V31</f>
        <v>3776252.3754853262</v>
      </c>
      <c r="W3" s="16">
        <f>'P&amp;L'!W31</f>
        <v>3944463.3449633773</v>
      </c>
      <c r="X3" s="16">
        <f>'P&amp;L'!X31</f>
        <v>4094994.0525354799</v>
      </c>
      <c r="Y3" s="16">
        <f>'P&amp;L'!Y31</f>
        <v>4032754.7036022008</v>
      </c>
      <c r="Z3" s="16">
        <f>'P&amp;L'!Z31</f>
        <v>4204257.6804892775</v>
      </c>
      <c r="AA3" s="16">
        <f>'P&amp;L'!AA31</f>
        <v>4383791.0512866471</v>
      </c>
      <c r="AB3" s="16">
        <f>'P&amp;L'!AB31</f>
        <v>4552391.1149316579</v>
      </c>
      <c r="AC3" s="16">
        <f>'P&amp;L'!AC31</f>
        <v>4909170.2460172595</v>
      </c>
      <c r="AD3" s="16">
        <f>'P&amp;L'!AD31</f>
        <v>5210703.0875464119</v>
      </c>
      <c r="AE3" s="16">
        <f>'P&amp;L'!AE31</f>
        <v>5182984.2180723613</v>
      </c>
      <c r="AF3" s="16">
        <f>'P&amp;L'!AF31</f>
        <v>5387382.7801576834</v>
      </c>
      <c r="AG3" s="16">
        <f>'P&amp;L'!AG31</f>
        <v>5763978.845001203</v>
      </c>
      <c r="AH3" s="16">
        <f>'P&amp;L'!AH31</f>
        <v>5700553.1633212734</v>
      </c>
      <c r="AI3" s="16">
        <f>'P&amp;L'!AI31</f>
        <v>6055579.8452736707</v>
      </c>
      <c r="AJ3" s="16">
        <f>'P&amp;L'!AJ31</f>
        <v>6264492.9474548139</v>
      </c>
      <c r="AK3" s="16">
        <f>'P&amp;L'!AK31</f>
        <v>6179295.6366873048</v>
      </c>
      <c r="AL3" s="16">
        <f>'P&amp;L'!AL31</f>
        <v>6455578.6602150574</v>
      </c>
    </row>
    <row r="4" spans="2:38" ht="15" customHeight="1" x14ac:dyDescent="0.2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2:38" ht="15" customHeight="1" x14ac:dyDescent="0.2">
      <c r="B5" s="1" t="s">
        <v>135</v>
      </c>
    </row>
    <row r="6" spans="2:38" ht="15" customHeight="1" x14ac:dyDescent="0.2">
      <c r="B6" s="8" t="s">
        <v>136</v>
      </c>
      <c r="C6" s="4">
        <f>AcctsPay!C7</f>
        <v>3425752.9839999997</v>
      </c>
      <c r="D6" s="4">
        <f>AcctsPay!D7</f>
        <v>3507304.6057374999</v>
      </c>
      <c r="E6" s="4">
        <f>AcctsPay!E7</f>
        <v>3616337.0886912327</v>
      </c>
      <c r="F6" s="4">
        <f>AcctsPay!F7</f>
        <v>3550970.0637826598</v>
      </c>
      <c r="G6" s="4">
        <f>AcctsPay!G7</f>
        <v>3581796.2003780929</v>
      </c>
      <c r="H6" s="4">
        <f>AcctsPay!H7</f>
        <v>3543465.4623856372</v>
      </c>
      <c r="I6" s="4">
        <f>AcctsPay!I7</f>
        <v>3487197.9906121599</v>
      </c>
      <c r="J6" s="4">
        <f>AcctsPay!J7</f>
        <v>3597926.9624453345</v>
      </c>
      <c r="K6" s="4">
        <f>AcctsPay!K7</f>
        <v>3446835.5589737501</v>
      </c>
      <c r="L6" s="4">
        <f>AcctsPay!L7</f>
        <v>3506742.1903877263</v>
      </c>
      <c r="M6" s="4">
        <f>AcctsPay!M7</f>
        <v>3492515.2863483368</v>
      </c>
      <c r="N6" s="4">
        <f>AcctsPay!N7</f>
        <v>3463179.6304703704</v>
      </c>
      <c r="O6" s="4">
        <f>AcctsPay!O7</f>
        <v>3526020.8596801986</v>
      </c>
      <c r="P6" s="4">
        <f>AcctsPay!P7</f>
        <v>3681393.6168214926</v>
      </c>
      <c r="Q6" s="4">
        <f>AcctsPay!Q7</f>
        <v>3892691.5471580997</v>
      </c>
      <c r="R6" s="4">
        <f>AcctsPay!R7</f>
        <v>4075975.505163074</v>
      </c>
      <c r="S6" s="4">
        <f>AcctsPay!S7</f>
        <v>4174216.6846906939</v>
      </c>
      <c r="T6" s="4">
        <f>AcctsPay!T7</f>
        <v>4176463.5360894972</v>
      </c>
      <c r="U6" s="4">
        <f>AcctsPay!U7</f>
        <v>4411067.6123432675</v>
      </c>
      <c r="V6" s="4">
        <f>AcctsPay!V7</f>
        <v>4503250.9626195468</v>
      </c>
      <c r="W6" s="4">
        <f>AcctsPay!W7</f>
        <v>4689221.9085176829</v>
      </c>
      <c r="X6" s="4">
        <f>AcctsPay!X7</f>
        <v>4869594.0755336545</v>
      </c>
      <c r="Y6" s="4">
        <f>AcctsPay!Y7</f>
        <v>4752209.426970643</v>
      </c>
      <c r="Z6" s="4">
        <f>AcctsPay!Z7</f>
        <v>4949505.0404185746</v>
      </c>
      <c r="AA6" s="4">
        <f>AcctsPay!AA7</f>
        <v>5146416.2012610929</v>
      </c>
      <c r="AB6" s="4">
        <f>AcctsPay!AB7</f>
        <v>5290286.3541153586</v>
      </c>
      <c r="AC6" s="4">
        <f>AcctsPay!AC7</f>
        <v>5705739.584691586</v>
      </c>
      <c r="AD6" s="4">
        <f>AcctsPay!AD7</f>
        <v>6035892.1742097931</v>
      </c>
      <c r="AE6" s="4">
        <f>AcctsPay!AE7</f>
        <v>5977993.3982157363</v>
      </c>
      <c r="AF6" s="4">
        <f>AcctsPay!AF7</f>
        <v>6211097.484980681</v>
      </c>
      <c r="AG6" s="4">
        <f>AcctsPay!AG7</f>
        <v>6610151.467056226</v>
      </c>
      <c r="AH6" s="4">
        <f>AcctsPay!AH7</f>
        <v>6514915.5134243779</v>
      </c>
      <c r="AI6" s="4">
        <f>AcctsPay!AI7</f>
        <v>6901985.6223338703</v>
      </c>
      <c r="AJ6" s="4">
        <f>AcctsPay!AJ7</f>
        <v>7114868.073456455</v>
      </c>
      <c r="AK6" s="4">
        <f>AcctsPay!AK7</f>
        <v>6980716.3337843632</v>
      </c>
      <c r="AL6" s="4">
        <f>AcctsPay!AL7</f>
        <v>7309584.4147591414</v>
      </c>
    </row>
    <row r="7" spans="2:38" ht="15" customHeight="1" x14ac:dyDescent="0.2">
      <c r="B7" s="8" t="s">
        <v>137</v>
      </c>
      <c r="C7" s="4">
        <f>Expenses!C9+Expenses!C10</f>
        <v>803594.64</v>
      </c>
      <c r="D7" s="4">
        <f>Expenses!D9+Expenses!D10</f>
        <v>829679.27362499991</v>
      </c>
      <c r="E7" s="4">
        <f>Expenses!E9+Expenses!E10</f>
        <v>852082.22355295136</v>
      </c>
      <c r="F7" s="4">
        <f>Expenses!F9+Expenses!F10</f>
        <v>839230.51157700818</v>
      </c>
      <c r="G7" s="4">
        <f>Expenses!G9+Expenses!G10</f>
        <v>842252.13757570845</v>
      </c>
      <c r="H7" s="4">
        <f>Expenses!H9+Expenses!H10</f>
        <v>834219.12220984767</v>
      </c>
      <c r="I7" s="4">
        <f>Expenses!I9+Expenses!I10</f>
        <v>821081.44266685611</v>
      </c>
      <c r="J7" s="4">
        <f>Expenses!J9+Expenses!J10</f>
        <v>843967.20100995793</v>
      </c>
      <c r="K7" s="4">
        <f>Expenses!K9+Expenses!K10</f>
        <v>812470.22204355989</v>
      </c>
      <c r="L7" s="4">
        <f>Expenses!L9+Expenses!L10</f>
        <v>823767.94568443636</v>
      </c>
      <c r="M7" s="4">
        <f>Expenses!M9+Expenses!M10</f>
        <v>818223.36196370702</v>
      </c>
      <c r="N7" s="4">
        <f>Expenses!N9+Expenses!N10</f>
        <v>812968.84886791697</v>
      </c>
      <c r="O7" s="4">
        <f>Expenses!O9+Expenses!O10</f>
        <v>824664.60328484548</v>
      </c>
      <c r="P7" s="4">
        <f>Expenses!P9+Expenses!P10</f>
        <v>871976.76317785378</v>
      </c>
      <c r="Q7" s="4">
        <f>Expenses!Q9+Expenses!Q10</f>
        <v>929016.41817060742</v>
      </c>
      <c r="R7" s="4">
        <f>Expenses!R9+Expenses!R10</f>
        <v>975559.04865288665</v>
      </c>
      <c r="S7" s="4">
        <f>Expenses!S9+Expenses!S10</f>
        <v>1003882.1264772337</v>
      </c>
      <c r="T7" s="4">
        <f>Expenses!T9+Expenses!T10</f>
        <v>1007865.9704278256</v>
      </c>
      <c r="U7" s="4">
        <f>Expenses!U9+Expenses!U10</f>
        <v>1067943.7741114304</v>
      </c>
      <c r="V7" s="4">
        <f>Expenses!V9+Expenses!V10</f>
        <v>1095113.1888907445</v>
      </c>
      <c r="W7" s="4">
        <f>Expenses!W9+Expenses!W10</f>
        <v>1143894.3700393795</v>
      </c>
      <c r="X7" s="4">
        <f>Expenses!X9+Expenses!X10</f>
        <v>1187548.2752352892</v>
      </c>
      <c r="Y7" s="4">
        <f>Expenses!Y9+Expenses!Y10</f>
        <v>1169498.8640446384</v>
      </c>
      <c r="Z7" s="4">
        <f>Expenses!Z9+Expenses!Z10</f>
        <v>1219234.7273418906</v>
      </c>
      <c r="AA7" s="4">
        <f>Expenses!AA9+Expenses!AA10</f>
        <v>1271299.4048731276</v>
      </c>
      <c r="AB7" s="4">
        <f>Expenses!AB9+Expenses!AB10</f>
        <v>1320193.4233301808</v>
      </c>
      <c r="AC7" s="4">
        <f>Expenses!AC9+Expenses!AC10</f>
        <v>1423659.3713450052</v>
      </c>
      <c r="AD7" s="4">
        <f>Expenses!AD9+Expenses!AD10</f>
        <v>1511103.8953884593</v>
      </c>
      <c r="AE7" s="4">
        <f>Expenses!AE9+Expenses!AE10</f>
        <v>1503065.4232409848</v>
      </c>
      <c r="AF7" s="4">
        <f>Expenses!AF9+Expenses!AF10</f>
        <v>1562341.0062457283</v>
      </c>
      <c r="AG7" s="4">
        <f>Expenses!AG9+Expenses!AG10</f>
        <v>1671553.8650503489</v>
      </c>
      <c r="AH7" s="4">
        <f>Expenses!AH9+Expenses!AH10</f>
        <v>1653160.4173631691</v>
      </c>
      <c r="AI7" s="4">
        <f>Expenses!AI9+Expenses!AI10</f>
        <v>1756118.1551293647</v>
      </c>
      <c r="AJ7" s="4">
        <f>Expenses!AJ9+Expenses!AJ10</f>
        <v>1816702.954761896</v>
      </c>
      <c r="AK7" s="4">
        <f>Expenses!AK9+Expenses!AK10</f>
        <v>1791995.7346393184</v>
      </c>
      <c r="AL7" s="4">
        <f>Expenses!AL9+Expenses!AL10</f>
        <v>1872117.8114623665</v>
      </c>
    </row>
    <row r="8" spans="2:38" ht="15" customHeight="1" x14ac:dyDescent="0.2">
      <c r="B8" s="8" t="s">
        <v>138</v>
      </c>
      <c r="C8" s="4">
        <f>Revenue!C9*11/12</f>
        <v>2154166.6666666665</v>
      </c>
      <c r="D8" s="4">
        <f>Revenue!D9*11/12</f>
        <v>2255914.661458333</v>
      </c>
      <c r="E8" s="4">
        <f>Revenue!E9*11/12</f>
        <v>2268838.8836443867</v>
      </c>
      <c r="F8" s="4">
        <f>Revenue!F9*11/12</f>
        <v>2266808.7894675545</v>
      </c>
      <c r="G8" s="4">
        <f>Revenue!G9*11/12</f>
        <v>2237766.7727967794</v>
      </c>
      <c r="H8" s="4">
        <f>Revenue!H9*11/12</f>
        <v>2231671.6242265305</v>
      </c>
      <c r="I8" s="4">
        <f>Revenue!I9*11/12</f>
        <v>2209441.0429124762</v>
      </c>
      <c r="J8" s="4">
        <f>Revenue!J9*11/12</f>
        <v>2223891.383652166</v>
      </c>
      <c r="K8" s="4">
        <f>Revenue!K9*11/12</f>
        <v>2201518.2340457351</v>
      </c>
      <c r="L8" s="4">
        <f>Revenue!L9*11/12</f>
        <v>2198636.2961289659</v>
      </c>
      <c r="M8" s="4">
        <f>Revenue!M9*11/12</f>
        <v>2171073.546437005</v>
      </c>
      <c r="N8" s="4">
        <f>Revenue!N9*11/12</f>
        <v>2175227.6866514618</v>
      </c>
      <c r="O8" s="4">
        <f>Revenue!O9*11/12</f>
        <v>2170670.5586589943</v>
      </c>
      <c r="P8" s="4">
        <f>Revenue!P9*11/12</f>
        <v>2340983.7226886181</v>
      </c>
      <c r="Q8" s="4">
        <f>Revenue!Q9*11/12</f>
        <v>2500518.249389851</v>
      </c>
      <c r="R8" s="4">
        <f>Revenue!R9*11/12</f>
        <v>2609932.5262016528</v>
      </c>
      <c r="S8" s="4">
        <f>Revenue!S9*11/12</f>
        <v>2701904.429669417</v>
      </c>
      <c r="T8" s="4">
        <f>Revenue!T9*11/12</f>
        <v>2736939.239858069</v>
      </c>
      <c r="U8" s="4">
        <f>Revenue!U9*11/12</f>
        <v>2881955.9434556714</v>
      </c>
      <c r="V8" s="4">
        <f>Revenue!V9*11/12</f>
        <v>2974108.4775282159</v>
      </c>
      <c r="W8" s="4">
        <f>Revenue!W9*11/12</f>
        <v>3100488.7328830957</v>
      </c>
      <c r="X8" s="4">
        <f>Revenue!X9*11/12</f>
        <v>3186948.2814908568</v>
      </c>
      <c r="Y8" s="4">
        <f>Revenue!Y9*11/12</f>
        <v>3232949.4116353509</v>
      </c>
      <c r="Z8" s="4">
        <f>Revenue!Z9*11/12</f>
        <v>3347126.6404485046</v>
      </c>
      <c r="AA8" s="4">
        <f>Revenue!AA9*11/12</f>
        <v>3485026.4636794268</v>
      </c>
      <c r="AB8" s="4">
        <f>Revenue!AB9*11/12</f>
        <v>3692921.3886873536</v>
      </c>
      <c r="AC8" s="4">
        <f>Revenue!AC9*11/12</f>
        <v>3920863.3255158216</v>
      </c>
      <c r="AD8" s="4">
        <f>Revenue!AD9*11/12</f>
        <v>4153553.6969175437</v>
      </c>
      <c r="AE8" s="4">
        <f>Revenue!AE9*11/12</f>
        <v>4184774.1998996646</v>
      </c>
      <c r="AF8" s="4">
        <f>Revenue!AF9*11/12</f>
        <v>4324736.5151445428</v>
      </c>
      <c r="AG8" s="4">
        <f>Revenue!AG9*11/12</f>
        <v>4640725.8745844364</v>
      </c>
      <c r="AH8" s="4">
        <f>Revenue!AH9*11/12</f>
        <v>4641033.0663778344</v>
      </c>
      <c r="AI8" s="4">
        <f>Revenue!AI9*11/12</f>
        <v>4918162.1915008649</v>
      </c>
      <c r="AJ8" s="4">
        <f>Revenue!AJ9*11/12</f>
        <v>5109665.8685002467</v>
      </c>
      <c r="AK8" s="4">
        <f>Revenue!AK9*11/12</f>
        <v>5121966.3336300291</v>
      </c>
      <c r="AL8" s="4">
        <f>Revenue!AL9*11/12</f>
        <v>5284827.7718638023</v>
      </c>
    </row>
    <row r="9" spans="2:38" ht="15" customHeight="1" x14ac:dyDescent="0.2">
      <c r="B9" s="8" t="s">
        <v>139</v>
      </c>
      <c r="C9" s="4">
        <f>OPEX!C25</f>
        <v>37990.771330000025</v>
      </c>
      <c r="D9" s="4">
        <f>OPEX!D25</f>
        <v>44179.180012328128</v>
      </c>
      <c r="E9" s="4">
        <f>OPEX!E25</f>
        <v>43206.775703313062</v>
      </c>
      <c r="F9" s="4">
        <f>OPEX!F25</f>
        <v>44219.215108345241</v>
      </c>
      <c r="G9" s="4">
        <f>OPEX!G25</f>
        <v>41488.671581368078</v>
      </c>
      <c r="H9" s="4">
        <f>OPEX!H25</f>
        <v>41713.991690720417</v>
      </c>
      <c r="I9" s="4">
        <f>OPEX!I25</f>
        <v>41047.117715079119</v>
      </c>
      <c r="J9" s="4">
        <f>OPEX!J25</f>
        <v>40159.09874410685</v>
      </c>
      <c r="K9" s="4">
        <f>OPEX!K25</f>
        <v>41171.379009846198</v>
      </c>
      <c r="L9" s="4">
        <f>OPEX!L25</f>
        <v>39887.333255681966</v>
      </c>
      <c r="M9" s="4">
        <f>OPEX!M25</f>
        <v>38070.781877010129</v>
      </c>
      <c r="N9" s="4">
        <f>OPEX!N25</f>
        <v>38905.569092177473</v>
      </c>
      <c r="O9" s="4">
        <f>OPEX!O25</f>
        <v>35293.411225677512</v>
      </c>
      <c r="P9" s="4">
        <f>OPEX!P25</f>
        <v>45315.810609046508</v>
      </c>
      <c r="Q9" s="4">
        <f>OPEX!Q25</f>
        <v>53532.039423103313</v>
      </c>
      <c r="R9" s="4">
        <f>OPEX!R25</f>
        <v>58483.244483387483</v>
      </c>
      <c r="S9" s="4">
        <f>OPEX!S25</f>
        <v>63639.998188816149</v>
      </c>
      <c r="T9" s="4">
        <f>OPEX!T25</f>
        <v>66231.232881370262</v>
      </c>
      <c r="U9" s="4">
        <f>OPEX!U25</f>
        <v>72941.766247432766</v>
      </c>
      <c r="V9" s="4">
        <f>OPEX!V25</f>
        <v>78220.043006943102</v>
      </c>
      <c r="W9" s="4">
        <f>OPEX!W25</f>
        <v>84397.586418650011</v>
      </c>
      <c r="X9" s="4">
        <f>OPEX!X25</f>
        <v>87676.676615326374</v>
      </c>
      <c r="Y9" s="4">
        <f>OPEX!Y25</f>
        <v>93223.491175457093</v>
      </c>
      <c r="Z9" s="4">
        <f>OPEX!Z25</f>
        <v>98282.713537699499</v>
      </c>
      <c r="AA9" s="4">
        <f>OPEX!AA25</f>
        <v>104055.46357327784</v>
      </c>
      <c r="AB9" s="4">
        <f>OPEX!AB25</f>
        <v>117105.41510920464</v>
      </c>
      <c r="AC9" s="4">
        <f>OPEX!AC25</f>
        <v>126821.09486219236</v>
      </c>
      <c r="AD9" s="4">
        <f>OPEX!AD25</f>
        <v>138413.55073114927</v>
      </c>
      <c r="AE9" s="4">
        <f>OPEX!AE25</f>
        <v>141790.17142327025</v>
      </c>
      <c r="AF9" s="4">
        <f>OPEX!AF25</f>
        <v>148147.82828076737</v>
      </c>
      <c r="AG9" s="4">
        <f>OPEX!AG25</f>
        <v>164768.52761244221</v>
      </c>
      <c r="AH9" s="4">
        <f>OPEX!AH25</f>
        <v>166488.80357439283</v>
      </c>
      <c r="AI9" s="4">
        <f>OPEX!AI25</f>
        <v>180404.48513250268</v>
      </c>
      <c r="AJ9" s="4">
        <f>OPEX!AJ25</f>
        <v>190993.50685793161</v>
      </c>
      <c r="AK9" s="4">
        <f>OPEX!AK25</f>
        <v>194308.05306504181</v>
      </c>
      <c r="AL9" s="4">
        <f>OPEX!AL25</f>
        <v>200678.92506632555</v>
      </c>
    </row>
    <row r="10" spans="2:38" ht="15" customHeight="1" x14ac:dyDescent="0.2">
      <c r="B10" s="8" t="s">
        <v>141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</row>
    <row r="11" spans="2:38" ht="15" customHeight="1" x14ac:dyDescent="0.2">
      <c r="B11" s="8" t="s">
        <v>142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</row>
    <row r="12" spans="2:38" ht="15" customHeight="1" x14ac:dyDescent="0.2">
      <c r="B12" s="8" t="s">
        <v>140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</row>
    <row r="13" spans="2:38" ht="15" customHeight="1" x14ac:dyDescent="0.2">
      <c r="B13" s="5" t="s">
        <v>143</v>
      </c>
      <c r="C13" s="17">
        <f>SUM(C6:C12)</f>
        <v>6421505.0619966658</v>
      </c>
      <c r="D13" s="17">
        <f t="shared" ref="D13:AL13" si="1">SUM(D6:D12)</f>
        <v>6637077.7208331609</v>
      </c>
      <c r="E13" s="17">
        <f t="shared" si="1"/>
        <v>6780464.9715918843</v>
      </c>
      <c r="F13" s="17">
        <f t="shared" si="1"/>
        <v>6701228.5799355675</v>
      </c>
      <c r="G13" s="17">
        <f t="shared" si="1"/>
        <v>6703303.7823319482</v>
      </c>
      <c r="H13" s="17">
        <f t="shared" si="1"/>
        <v>6651070.2005127361</v>
      </c>
      <c r="I13" s="17">
        <f t="shared" si="1"/>
        <v>6558767.5939065721</v>
      </c>
      <c r="J13" s="17">
        <f t="shared" si="1"/>
        <v>6705944.6458515646</v>
      </c>
      <c r="K13" s="17">
        <f t="shared" si="1"/>
        <v>6501995.3940728921</v>
      </c>
      <c r="L13" s="17">
        <f t="shared" si="1"/>
        <v>6569033.7654568106</v>
      </c>
      <c r="M13" s="17">
        <f t="shared" si="1"/>
        <v>6519882.9766260581</v>
      </c>
      <c r="N13" s="17">
        <f t="shared" si="1"/>
        <v>6490281.7350819269</v>
      </c>
      <c r="O13" s="17">
        <f t="shared" si="1"/>
        <v>6556649.4328497155</v>
      </c>
      <c r="P13" s="17">
        <f t="shared" si="1"/>
        <v>6939669.9132970106</v>
      </c>
      <c r="Q13" s="17">
        <f t="shared" si="1"/>
        <v>7375758.2541416613</v>
      </c>
      <c r="R13" s="17">
        <f t="shared" si="1"/>
        <v>7719950.3245010003</v>
      </c>
      <c r="S13" s="17">
        <f t="shared" si="1"/>
        <v>7943643.2390261609</v>
      </c>
      <c r="T13" s="17">
        <f t="shared" si="1"/>
        <v>7987499.9792567613</v>
      </c>
      <c r="U13" s="17">
        <f t="shared" si="1"/>
        <v>8433909.0961578023</v>
      </c>
      <c r="V13" s="17">
        <f t="shared" si="1"/>
        <v>8650692.6720454507</v>
      </c>
      <c r="W13" s="17">
        <f t="shared" si="1"/>
        <v>9018002.5978588071</v>
      </c>
      <c r="X13" s="17">
        <f t="shared" si="1"/>
        <v>9331767.3088751268</v>
      </c>
      <c r="Y13" s="17">
        <f t="shared" si="1"/>
        <v>9247881.1938260905</v>
      </c>
      <c r="Z13" s="17">
        <f t="shared" si="1"/>
        <v>9614149.1217466686</v>
      </c>
      <c r="AA13" s="17">
        <f t="shared" si="1"/>
        <v>10006797.533386925</v>
      </c>
      <c r="AB13" s="17">
        <f t="shared" si="1"/>
        <v>10420506.581242098</v>
      </c>
      <c r="AC13" s="17">
        <f t="shared" si="1"/>
        <v>11177083.376414604</v>
      </c>
      <c r="AD13" s="17">
        <f t="shared" si="1"/>
        <v>11838963.317246944</v>
      </c>
      <c r="AE13" s="17">
        <f t="shared" si="1"/>
        <v>11807623.192779655</v>
      </c>
      <c r="AF13" s="17">
        <f t="shared" si="1"/>
        <v>12246322.83465172</v>
      </c>
      <c r="AG13" s="17">
        <f t="shared" si="1"/>
        <v>13087199.734303454</v>
      </c>
      <c r="AH13" s="17">
        <f t="shared" si="1"/>
        <v>12975597.800739774</v>
      </c>
      <c r="AI13" s="17">
        <f t="shared" si="1"/>
        <v>13756670.454096602</v>
      </c>
      <c r="AJ13" s="17">
        <f t="shared" si="1"/>
        <v>14232230.403576531</v>
      </c>
      <c r="AK13" s="17">
        <f t="shared" si="1"/>
        <v>14088986.455118751</v>
      </c>
      <c r="AL13" s="17">
        <f t="shared" si="1"/>
        <v>14667208.923151635</v>
      </c>
    </row>
    <row r="14" spans="2:38" ht="15" customHeight="1" x14ac:dyDescent="0.2">
      <c r="B14" s="11"/>
    </row>
    <row r="15" spans="2:38" ht="15" customHeight="1" x14ac:dyDescent="0.2">
      <c r="B15" s="1" t="s">
        <v>144</v>
      </c>
    </row>
    <row r="16" spans="2:38" ht="15" customHeight="1" x14ac:dyDescent="0.2">
      <c r="B16" s="8" t="s">
        <v>145</v>
      </c>
      <c r="C16" s="4">
        <f>SoCF!C21</f>
        <v>850000</v>
      </c>
      <c r="D16" s="4">
        <f>IF(C16&gt;0,C16,0)</f>
        <v>850000</v>
      </c>
      <c r="E16" s="4">
        <f t="shared" ref="E16:AL16" si="2">IF(D16&gt;0,D16,0)</f>
        <v>850000</v>
      </c>
      <c r="F16" s="4">
        <f t="shared" si="2"/>
        <v>850000</v>
      </c>
      <c r="G16" s="4">
        <f t="shared" si="2"/>
        <v>850000</v>
      </c>
      <c r="H16" s="4">
        <f t="shared" si="2"/>
        <v>850000</v>
      </c>
      <c r="I16" s="4">
        <f t="shared" si="2"/>
        <v>850000</v>
      </c>
      <c r="J16" s="4">
        <f t="shared" si="2"/>
        <v>850000</v>
      </c>
      <c r="K16" s="4">
        <f t="shared" si="2"/>
        <v>850000</v>
      </c>
      <c r="L16" s="4">
        <f t="shared" si="2"/>
        <v>850000</v>
      </c>
      <c r="M16" s="4">
        <f t="shared" si="2"/>
        <v>850000</v>
      </c>
      <c r="N16" s="4">
        <f t="shared" si="2"/>
        <v>850000</v>
      </c>
      <c r="O16" s="4">
        <f t="shared" si="2"/>
        <v>850000</v>
      </c>
      <c r="P16" s="4">
        <f t="shared" si="2"/>
        <v>850000</v>
      </c>
      <c r="Q16" s="4">
        <f t="shared" si="2"/>
        <v>850000</v>
      </c>
      <c r="R16" s="4">
        <f t="shared" si="2"/>
        <v>850000</v>
      </c>
      <c r="S16" s="4">
        <f t="shared" si="2"/>
        <v>850000</v>
      </c>
      <c r="T16" s="4">
        <f t="shared" si="2"/>
        <v>850000</v>
      </c>
      <c r="U16" s="4">
        <f t="shared" si="2"/>
        <v>850000</v>
      </c>
      <c r="V16" s="4">
        <f t="shared" si="2"/>
        <v>850000</v>
      </c>
      <c r="W16" s="4">
        <f t="shared" si="2"/>
        <v>850000</v>
      </c>
      <c r="X16" s="4">
        <f t="shared" si="2"/>
        <v>850000</v>
      </c>
      <c r="Y16" s="4">
        <f t="shared" si="2"/>
        <v>850000</v>
      </c>
      <c r="Z16" s="4">
        <f t="shared" si="2"/>
        <v>850000</v>
      </c>
      <c r="AA16" s="4">
        <f t="shared" si="2"/>
        <v>850000</v>
      </c>
      <c r="AB16" s="4">
        <f t="shared" si="2"/>
        <v>850000</v>
      </c>
      <c r="AC16" s="4">
        <f t="shared" si="2"/>
        <v>850000</v>
      </c>
      <c r="AD16" s="4">
        <f t="shared" si="2"/>
        <v>850000</v>
      </c>
      <c r="AE16" s="4">
        <f t="shared" si="2"/>
        <v>850000</v>
      </c>
      <c r="AF16" s="4">
        <f t="shared" si="2"/>
        <v>850000</v>
      </c>
      <c r="AG16" s="4">
        <f t="shared" si="2"/>
        <v>850000</v>
      </c>
      <c r="AH16" s="4">
        <f t="shared" si="2"/>
        <v>850000</v>
      </c>
      <c r="AI16" s="4">
        <f t="shared" si="2"/>
        <v>850000</v>
      </c>
      <c r="AJ16" s="4">
        <f t="shared" si="2"/>
        <v>850000</v>
      </c>
      <c r="AK16" s="4">
        <f t="shared" si="2"/>
        <v>850000</v>
      </c>
      <c r="AL16" s="4">
        <f t="shared" si="2"/>
        <v>850000</v>
      </c>
    </row>
    <row r="17" spans="2:38" ht="15" customHeight="1" x14ac:dyDescent="0.2">
      <c r="B17" s="8" t="s">
        <v>146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</row>
    <row r="18" spans="2:38" ht="15" customHeight="1" x14ac:dyDescent="0.2">
      <c r="B18" s="8" t="s">
        <v>147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</row>
    <row r="19" spans="2:38" ht="15" customHeight="1" x14ac:dyDescent="0.2">
      <c r="B19" s="5" t="s">
        <v>148</v>
      </c>
      <c r="C19" s="17">
        <f>SUM(C16:C18)</f>
        <v>850000</v>
      </c>
      <c r="D19" s="17">
        <f t="shared" ref="D19:AL19" si="3">SUM(D16:D18)</f>
        <v>850000</v>
      </c>
      <c r="E19" s="17">
        <f t="shared" si="3"/>
        <v>850000</v>
      </c>
      <c r="F19" s="17">
        <f t="shared" si="3"/>
        <v>850000</v>
      </c>
      <c r="G19" s="17">
        <f t="shared" si="3"/>
        <v>850000</v>
      </c>
      <c r="H19" s="17">
        <f t="shared" si="3"/>
        <v>850000</v>
      </c>
      <c r="I19" s="17">
        <f t="shared" si="3"/>
        <v>850000</v>
      </c>
      <c r="J19" s="17">
        <f t="shared" si="3"/>
        <v>850000</v>
      </c>
      <c r="K19" s="17">
        <f t="shared" si="3"/>
        <v>850000</v>
      </c>
      <c r="L19" s="17">
        <f t="shared" si="3"/>
        <v>850000</v>
      </c>
      <c r="M19" s="17">
        <f t="shared" si="3"/>
        <v>850000</v>
      </c>
      <c r="N19" s="17">
        <f t="shared" si="3"/>
        <v>850000</v>
      </c>
      <c r="O19" s="17">
        <f t="shared" si="3"/>
        <v>850000</v>
      </c>
      <c r="P19" s="17">
        <f t="shared" si="3"/>
        <v>850000</v>
      </c>
      <c r="Q19" s="17">
        <f t="shared" si="3"/>
        <v>850000</v>
      </c>
      <c r="R19" s="17">
        <f t="shared" si="3"/>
        <v>850000</v>
      </c>
      <c r="S19" s="17">
        <f t="shared" si="3"/>
        <v>850000</v>
      </c>
      <c r="T19" s="17">
        <f t="shared" si="3"/>
        <v>850000</v>
      </c>
      <c r="U19" s="17">
        <f t="shared" si="3"/>
        <v>850000</v>
      </c>
      <c r="V19" s="17">
        <f t="shared" si="3"/>
        <v>850000</v>
      </c>
      <c r="W19" s="17">
        <f t="shared" si="3"/>
        <v>850000</v>
      </c>
      <c r="X19" s="17">
        <f t="shared" si="3"/>
        <v>850000</v>
      </c>
      <c r="Y19" s="17">
        <f t="shared" si="3"/>
        <v>850000</v>
      </c>
      <c r="Z19" s="17">
        <f t="shared" si="3"/>
        <v>850000</v>
      </c>
      <c r="AA19" s="17">
        <f t="shared" si="3"/>
        <v>850000</v>
      </c>
      <c r="AB19" s="17">
        <f t="shared" si="3"/>
        <v>850000</v>
      </c>
      <c r="AC19" s="17">
        <f t="shared" si="3"/>
        <v>850000</v>
      </c>
      <c r="AD19" s="17">
        <f t="shared" si="3"/>
        <v>850000</v>
      </c>
      <c r="AE19" s="17">
        <f t="shared" si="3"/>
        <v>850000</v>
      </c>
      <c r="AF19" s="17">
        <f t="shared" si="3"/>
        <v>850000</v>
      </c>
      <c r="AG19" s="17">
        <f t="shared" si="3"/>
        <v>850000</v>
      </c>
      <c r="AH19" s="17">
        <f t="shared" si="3"/>
        <v>850000</v>
      </c>
      <c r="AI19" s="17">
        <f t="shared" si="3"/>
        <v>850000</v>
      </c>
      <c r="AJ19" s="17">
        <f t="shared" si="3"/>
        <v>850000</v>
      </c>
      <c r="AK19" s="17">
        <f t="shared" si="3"/>
        <v>850000</v>
      </c>
      <c r="AL19" s="17">
        <f t="shared" si="3"/>
        <v>850000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1D091-2880-475F-9B3C-6A62537A56F3}">
  <dimension ref="A1:BD90"/>
  <sheetViews>
    <sheetView showGridLines="0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D74" sqref="BD74"/>
    </sheetView>
  </sheetViews>
  <sheetFormatPr defaultRowHeight="15" customHeight="1" outlineLevelRow="1" outlineLevelCol="1" x14ac:dyDescent="0.2"/>
  <cols>
    <col min="1" max="1" width="3.28515625" style="1" customWidth="1"/>
    <col min="2" max="2" width="23.7109375" style="1" customWidth="1"/>
    <col min="3" max="38" width="11.28515625" style="1" hidden="1" customWidth="1" outlineLevel="1"/>
    <col min="39" max="39" width="3.28515625" style="1" customWidth="1" collapsed="1"/>
    <col min="40" max="43" width="11.28515625" style="1" hidden="1" customWidth="1" outlineLevel="1"/>
    <col min="44" max="44" width="11.28515625" style="1" customWidth="1" collapsed="1"/>
    <col min="45" max="45" width="2.28515625" style="1" customWidth="1"/>
    <col min="46" max="49" width="11.28515625" style="1" hidden="1" customWidth="1" outlineLevel="1"/>
    <col min="50" max="50" width="11.28515625" style="1" customWidth="1" collapsed="1"/>
    <col min="51" max="51" width="2.28515625" style="1" customWidth="1"/>
    <col min="52" max="55" width="11.28515625" style="1" hidden="1" customWidth="1" outlineLevel="1"/>
    <col min="56" max="56" width="11.28515625" style="1" customWidth="1" collapsed="1"/>
    <col min="57" max="57" width="5.7109375" style="1" customWidth="1"/>
    <col min="58" max="16384" width="9.140625" style="1"/>
  </cols>
  <sheetData>
    <row r="1" spans="1:56" ht="15" customHeight="1" x14ac:dyDescent="0.2">
      <c r="C1" s="2">
        <v>44927</v>
      </c>
      <c r="D1" s="2">
        <f>EOMONTH(C1,0)+1</f>
        <v>44958</v>
      </c>
      <c r="E1" s="2">
        <f t="shared" ref="E1:AL1" si="0">EOMONTH(D1,0)+1</f>
        <v>44986</v>
      </c>
      <c r="F1" s="2">
        <f t="shared" si="0"/>
        <v>45017</v>
      </c>
      <c r="G1" s="2">
        <f t="shared" si="0"/>
        <v>45047</v>
      </c>
      <c r="H1" s="2">
        <f t="shared" si="0"/>
        <v>45078</v>
      </c>
      <c r="I1" s="2">
        <f t="shared" si="0"/>
        <v>45108</v>
      </c>
      <c r="J1" s="2">
        <f t="shared" si="0"/>
        <v>45139</v>
      </c>
      <c r="K1" s="2">
        <f t="shared" si="0"/>
        <v>45170</v>
      </c>
      <c r="L1" s="2">
        <f t="shared" si="0"/>
        <v>45200</v>
      </c>
      <c r="M1" s="2">
        <f t="shared" si="0"/>
        <v>45231</v>
      </c>
      <c r="N1" s="2">
        <f t="shared" si="0"/>
        <v>45261</v>
      </c>
      <c r="O1" s="2">
        <f t="shared" si="0"/>
        <v>45292</v>
      </c>
      <c r="P1" s="2">
        <f t="shared" si="0"/>
        <v>45323</v>
      </c>
      <c r="Q1" s="2">
        <f t="shared" si="0"/>
        <v>45352</v>
      </c>
      <c r="R1" s="2">
        <f t="shared" si="0"/>
        <v>45383</v>
      </c>
      <c r="S1" s="2">
        <f t="shared" si="0"/>
        <v>45413</v>
      </c>
      <c r="T1" s="2">
        <f t="shared" si="0"/>
        <v>45444</v>
      </c>
      <c r="U1" s="2">
        <f t="shared" si="0"/>
        <v>45474</v>
      </c>
      <c r="V1" s="2">
        <f t="shared" si="0"/>
        <v>45505</v>
      </c>
      <c r="W1" s="2">
        <f t="shared" si="0"/>
        <v>45536</v>
      </c>
      <c r="X1" s="2">
        <f t="shared" si="0"/>
        <v>45566</v>
      </c>
      <c r="Y1" s="2">
        <f t="shared" si="0"/>
        <v>45597</v>
      </c>
      <c r="Z1" s="2">
        <f t="shared" si="0"/>
        <v>45627</v>
      </c>
      <c r="AA1" s="2">
        <f t="shared" si="0"/>
        <v>45658</v>
      </c>
      <c r="AB1" s="2">
        <f t="shared" si="0"/>
        <v>45689</v>
      </c>
      <c r="AC1" s="2">
        <f t="shared" si="0"/>
        <v>45717</v>
      </c>
      <c r="AD1" s="2">
        <f t="shared" si="0"/>
        <v>45748</v>
      </c>
      <c r="AE1" s="2">
        <f t="shared" si="0"/>
        <v>45778</v>
      </c>
      <c r="AF1" s="2">
        <f t="shared" si="0"/>
        <v>45809</v>
      </c>
      <c r="AG1" s="2">
        <f t="shared" si="0"/>
        <v>45839</v>
      </c>
      <c r="AH1" s="2">
        <f t="shared" si="0"/>
        <v>45870</v>
      </c>
      <c r="AI1" s="2">
        <f t="shared" si="0"/>
        <v>45901</v>
      </c>
      <c r="AJ1" s="2">
        <f t="shared" si="0"/>
        <v>45931</v>
      </c>
      <c r="AK1" s="2">
        <f t="shared" si="0"/>
        <v>45962</v>
      </c>
      <c r="AL1" s="2">
        <f t="shared" si="0"/>
        <v>45992</v>
      </c>
      <c r="AN1" s="2" t="s">
        <v>0</v>
      </c>
      <c r="AO1" s="2" t="s">
        <v>1</v>
      </c>
      <c r="AP1" s="2" t="s">
        <v>2</v>
      </c>
      <c r="AQ1" s="2" t="s">
        <v>3</v>
      </c>
      <c r="AR1" s="2" t="s">
        <v>4</v>
      </c>
      <c r="AT1" s="2" t="s">
        <v>5</v>
      </c>
      <c r="AU1" s="2" t="s">
        <v>6</v>
      </c>
      <c r="AV1" s="2" t="s">
        <v>7</v>
      </c>
      <c r="AW1" s="2" t="s">
        <v>8</v>
      </c>
      <c r="AX1" s="2" t="s">
        <v>9</v>
      </c>
      <c r="AZ1" s="2" t="s">
        <v>10</v>
      </c>
      <c r="BA1" s="2" t="s">
        <v>11</v>
      </c>
      <c r="BB1" s="2" t="s">
        <v>12</v>
      </c>
      <c r="BC1" s="2" t="s">
        <v>13</v>
      </c>
      <c r="BD1" s="2" t="s">
        <v>14</v>
      </c>
    </row>
    <row r="2" spans="1:56" ht="15" customHeight="1" x14ac:dyDescent="0.2">
      <c r="B2" s="1" t="s">
        <v>15</v>
      </c>
    </row>
    <row r="3" spans="1:56" ht="15" hidden="1" customHeight="1" outlineLevel="1" x14ac:dyDescent="0.2">
      <c r="B3" s="1" t="s">
        <v>16</v>
      </c>
      <c r="C3" s="4">
        <f>Bookings!C3</f>
        <v>894099.0625</v>
      </c>
      <c r="D3" s="3">
        <f>Bookings!D3</f>
        <v>977518.59375</v>
      </c>
      <c r="E3" s="3">
        <f>Bookings!E3</f>
        <v>982607.96875</v>
      </c>
      <c r="F3" s="3">
        <f>Bookings!F3</f>
        <v>636679.21875</v>
      </c>
      <c r="G3" s="3">
        <f>Bookings!G3</f>
        <v>791724.53125</v>
      </c>
      <c r="H3" s="3">
        <f>Bookings!H3</f>
        <v>911598.4375</v>
      </c>
      <c r="I3" s="3">
        <f>Bookings!I3</f>
        <v>801759.84375</v>
      </c>
      <c r="J3" s="3">
        <f>Bookings!J3</f>
        <v>765783.59375</v>
      </c>
      <c r="K3" s="3">
        <f>Bookings!K3</f>
        <v>883524.53125</v>
      </c>
      <c r="L3" s="3">
        <f>Bookings!L3</f>
        <v>803473.125</v>
      </c>
      <c r="M3" s="3">
        <f>Bookings!M3</f>
        <v>720438.75</v>
      </c>
      <c r="N3" s="3">
        <f>Bookings!N3</f>
        <v>802811.71875</v>
      </c>
      <c r="O3" s="3">
        <f>Bookings!O3</f>
        <v>1718351.778446455</v>
      </c>
      <c r="P3" s="3">
        <f>Bookings!P3</f>
        <v>1594520.967385273</v>
      </c>
      <c r="Q3" s="3">
        <f>Bookings!Q3</f>
        <v>1901317.2902074289</v>
      </c>
      <c r="R3" s="3">
        <f>Bookings!R3</f>
        <v>1639497.3214100963</v>
      </c>
      <c r="S3" s="3">
        <f>Bookings!S3</f>
        <v>800668.97252897895</v>
      </c>
      <c r="T3" s="3">
        <f>Bookings!T3</f>
        <v>1822014.5538051415</v>
      </c>
      <c r="U3" s="3">
        <f>Bookings!U3</f>
        <v>669372.61665311479</v>
      </c>
      <c r="V3" s="3">
        <f>Bookings!V3</f>
        <v>1432865.885588706</v>
      </c>
      <c r="W3" s="3">
        <f>Bookings!W3</f>
        <v>1389020.5149673971</v>
      </c>
      <c r="X3" s="3">
        <f>Bookings!X3</f>
        <v>1283059.2956777844</v>
      </c>
      <c r="Y3" s="3">
        <f>Bookings!Y3</f>
        <v>1124905.7261588043</v>
      </c>
      <c r="Z3" s="3">
        <f>Bookings!Z3</f>
        <v>1457812.7135492859</v>
      </c>
      <c r="AA3" s="3">
        <f>Bookings!AA3</f>
        <v>2292345.389696232</v>
      </c>
      <c r="AB3" s="3">
        <f>Bookings!AB3</f>
        <v>1695548.7969200122</v>
      </c>
      <c r="AC3" s="3">
        <f>Bookings!AC3</f>
        <v>2525521.7301073628</v>
      </c>
      <c r="AD3" s="3">
        <f>Bookings!AD3</f>
        <v>794524.56218630215</v>
      </c>
      <c r="AE3" s="3">
        <f>Bookings!AE3</f>
        <v>696679.93849649606</v>
      </c>
      <c r="AF3" s="3">
        <f>Bookings!AF3</f>
        <v>3251577.1311144335</v>
      </c>
      <c r="AG3" s="3">
        <f>Bookings!AG3</f>
        <v>661217.41206317663</v>
      </c>
      <c r="AH3" s="3">
        <f>Bookings!AH3</f>
        <v>2111096.8046387015</v>
      </c>
      <c r="AI3" s="3">
        <f>Bookings!AI3</f>
        <v>2390813.0711433021</v>
      </c>
      <c r="AJ3" s="3">
        <f>Bookings!AJ3</f>
        <v>1803677.3351369267</v>
      </c>
      <c r="AK3" s="3">
        <f>Bookings!AK3</f>
        <v>1632259.8759942546</v>
      </c>
      <c r="AL3" s="3">
        <f>Bookings!AL3</f>
        <v>2196305.9554604655</v>
      </c>
      <c r="AN3" s="3">
        <f>SUM($C3:$E3)</f>
        <v>2854225.625</v>
      </c>
      <c r="AO3" s="3">
        <f>SUM($F3:$H3)</f>
        <v>2340002.1875</v>
      </c>
      <c r="AP3" s="3">
        <f>SUM($I3:$K3)</f>
        <v>2451067.96875</v>
      </c>
      <c r="AQ3" s="3">
        <f>SUM($L3:$N3)</f>
        <v>2326723.59375</v>
      </c>
      <c r="AR3" s="3">
        <f>SUM(AN3:AQ3)</f>
        <v>9972019.375</v>
      </c>
      <c r="AT3" s="3">
        <f>SUM($O3:$Q3)</f>
        <v>5214190.0360391568</v>
      </c>
      <c r="AU3" s="3">
        <f>SUM($R3:$T3)</f>
        <v>4262180.8477442171</v>
      </c>
      <c r="AV3" s="3">
        <f>SUM($U3:$W3)</f>
        <v>3491259.0172092179</v>
      </c>
      <c r="AW3" s="3">
        <f>SUM($X3:$Z3)</f>
        <v>3865777.7353858743</v>
      </c>
      <c r="AX3" s="3">
        <f>SUM(AT3:AW3)</f>
        <v>16833407.636378467</v>
      </c>
      <c r="AZ3" s="3">
        <f>SUM($AA3:$AC3)</f>
        <v>6513415.9167236071</v>
      </c>
      <c r="BA3" s="3">
        <f>SUM($AD3:$AF3)</f>
        <v>4742781.6317972317</v>
      </c>
      <c r="BB3" s="3">
        <f>SUM($AG3:$AI3)</f>
        <v>5163127.2878451804</v>
      </c>
      <c r="BC3" s="3">
        <f>SUM($AJ3:$AL3)</f>
        <v>5632243.1665916471</v>
      </c>
      <c r="BD3" s="3">
        <f>SUM(AZ3:BC3)</f>
        <v>22051568.002957668</v>
      </c>
    </row>
    <row r="4" spans="1:56" ht="15" hidden="1" customHeight="1" outlineLevel="1" x14ac:dyDescent="0.2">
      <c r="B4" s="1" t="s">
        <v>17</v>
      </c>
      <c r="C4" s="4">
        <f>Bookings!C4</f>
        <v>305806.09375</v>
      </c>
      <c r="D4" s="3">
        <f>Bookings!D4</f>
        <v>319119.21875</v>
      </c>
      <c r="E4" s="3">
        <f>Bookings!E4</f>
        <v>444658.90625</v>
      </c>
      <c r="F4" s="3">
        <f>Bookings!F4</f>
        <v>457499.21875</v>
      </c>
      <c r="G4" s="3">
        <f>Bookings!G4</f>
        <v>500116.09375</v>
      </c>
      <c r="H4" s="3">
        <f>Bookings!H4</f>
        <v>308635</v>
      </c>
      <c r="I4" s="3">
        <f>Bookings!I4</f>
        <v>486000.78125</v>
      </c>
      <c r="J4" s="3">
        <f>Bookings!J4</f>
        <v>339394.375</v>
      </c>
      <c r="K4" s="3">
        <f>Bookings!K4</f>
        <v>343251.25</v>
      </c>
      <c r="L4" s="3">
        <f>Bookings!L4</f>
        <v>331696.5625</v>
      </c>
      <c r="M4" s="3">
        <f>Bookings!M4</f>
        <v>474026.40625</v>
      </c>
      <c r="N4" s="3">
        <f>Bookings!N4</f>
        <v>361305.78125</v>
      </c>
      <c r="O4" s="3">
        <f>Bookings!O4</f>
        <v>303253.14644679439</v>
      </c>
      <c r="P4" s="3">
        <f>Bookings!P4</f>
        <v>660579.38595497468</v>
      </c>
      <c r="Q4" s="3">
        <f>Bookings!Q4</f>
        <v>616013.93339821801</v>
      </c>
      <c r="R4" s="3">
        <f>Bookings!R4</f>
        <v>373769.4861779036</v>
      </c>
      <c r="S4" s="3">
        <f>Bookings!S4</f>
        <v>560405.80057892075</v>
      </c>
      <c r="T4" s="3">
        <f>Bookings!T4</f>
        <v>494619.55067020288</v>
      </c>
      <c r="U4" s="3">
        <f>Bookings!U4</f>
        <v>971959.90223056916</v>
      </c>
      <c r="V4" s="3">
        <f>Bookings!V4</f>
        <v>509686.80833079037</v>
      </c>
      <c r="W4" s="3">
        <f>Bookings!W4</f>
        <v>430911.36606420798</v>
      </c>
      <c r="X4" s="3">
        <f>Bookings!X4</f>
        <v>399518.87064583704</v>
      </c>
      <c r="Y4" s="3">
        <f>Bookings!Y4</f>
        <v>511778.59711818269</v>
      </c>
      <c r="Z4" s="3">
        <f>Bookings!Z4</f>
        <v>585378.62398987799</v>
      </c>
      <c r="AA4" s="3">
        <f>Bookings!AA4</f>
        <v>533979.55712204077</v>
      </c>
      <c r="AB4" s="3">
        <f>Bookings!AB4</f>
        <v>647934.27836705081</v>
      </c>
      <c r="AC4" s="3">
        <f>Bookings!AC4</f>
        <v>921046.0199256154</v>
      </c>
      <c r="AD4" s="3">
        <f>Bookings!AD4</f>
        <v>624445.39234292798</v>
      </c>
      <c r="AE4" s="3">
        <f>Bookings!AE4</f>
        <v>796326.95838543947</v>
      </c>
      <c r="AF4" s="3">
        <f>Bookings!AF4</f>
        <v>648178.54486707703</v>
      </c>
      <c r="AG4" s="3">
        <f>Bookings!AG4</f>
        <v>834019.92575004522</v>
      </c>
      <c r="AH4" s="3">
        <f>Bookings!AH4</f>
        <v>830053.65445139597</v>
      </c>
      <c r="AI4" s="3">
        <f>Bookings!AI4</f>
        <v>751029.39762126119</v>
      </c>
      <c r="AJ4" s="3">
        <f>Bookings!AJ4</f>
        <v>555032.84752561874</v>
      </c>
      <c r="AK4" s="3">
        <f>Bookings!AK4</f>
        <v>497837.30205216125</v>
      </c>
      <c r="AL4" s="3">
        <f>Bookings!AL4</f>
        <v>927733.14395932923</v>
      </c>
      <c r="AN4" s="3">
        <f>SUM($C4:$E4)</f>
        <v>1069584.21875</v>
      </c>
      <c r="AO4" s="3">
        <f>SUM($F4:$H4)</f>
        <v>1266250.3125</v>
      </c>
      <c r="AP4" s="3">
        <f>SUM($I4:$K4)</f>
        <v>1168646.40625</v>
      </c>
      <c r="AQ4" s="3">
        <f>SUM($L4:$N4)</f>
        <v>1167028.75</v>
      </c>
      <c r="AR4" s="3">
        <f t="shared" ref="AR4:AR7" si="1">SUM(AN4:AQ4)</f>
        <v>4671509.6875</v>
      </c>
      <c r="AT4" s="3">
        <f>SUM($O4:$Q4)</f>
        <v>1579846.4657999871</v>
      </c>
      <c r="AU4" s="3">
        <f>SUM($R4:$T4)</f>
        <v>1428794.8374270273</v>
      </c>
      <c r="AV4" s="3">
        <f>SUM($U4:$W4)</f>
        <v>1912558.0766255674</v>
      </c>
      <c r="AW4" s="3">
        <f>SUM($X4:$Z4)</f>
        <v>1496676.0917538977</v>
      </c>
      <c r="AX4" s="3">
        <f t="shared" ref="AX4:AX7" si="2">SUM(AT4:AW4)</f>
        <v>6417875.47160648</v>
      </c>
      <c r="AZ4" s="3">
        <f>SUM($AA4:$AC4)</f>
        <v>2102959.8554147067</v>
      </c>
      <c r="BA4" s="3">
        <f>SUM($AD4:$AF4)</f>
        <v>2068950.8955954444</v>
      </c>
      <c r="BB4" s="3">
        <f>SUM($AG4:$AI4)</f>
        <v>2415102.9778227024</v>
      </c>
      <c r="BC4" s="3">
        <f>SUM($AJ4:$AL4)</f>
        <v>1980603.2935371092</v>
      </c>
      <c r="BD4" s="3">
        <f t="shared" ref="BD4:BD7" si="3">SUM(AZ4:BC4)</f>
        <v>8567617.0223699622</v>
      </c>
    </row>
    <row r="5" spans="1:56" ht="15" hidden="1" customHeight="1" outlineLevel="1" x14ac:dyDescent="0.2">
      <c r="B5" s="1" t="s">
        <v>18</v>
      </c>
      <c r="C5" s="4">
        <f>Bookings!C5</f>
        <v>184665.15625</v>
      </c>
      <c r="D5" s="3">
        <f>Bookings!D5</f>
        <v>224819.6875</v>
      </c>
      <c r="E5" s="3">
        <f>Bookings!E5</f>
        <v>307373.28125</v>
      </c>
      <c r="F5" s="3">
        <f>Bookings!F5</f>
        <v>320710.3125</v>
      </c>
      <c r="G5" s="3">
        <f>Bookings!G5</f>
        <v>211559.6875</v>
      </c>
      <c r="H5" s="3">
        <f>Bookings!H5</f>
        <v>135383.75</v>
      </c>
      <c r="I5" s="3">
        <f>Bookings!I5</f>
        <v>262915.625</v>
      </c>
      <c r="J5" s="3">
        <f>Bookings!J5</f>
        <v>321169.84375</v>
      </c>
      <c r="K5" s="3">
        <f>Bookings!K5</f>
        <v>221435.625</v>
      </c>
      <c r="L5" s="3">
        <f>Bookings!L5</f>
        <v>134108.75</v>
      </c>
      <c r="M5" s="3">
        <f>Bookings!M5</f>
        <v>202810</v>
      </c>
      <c r="N5" s="3">
        <f>Bookings!N5</f>
        <v>251897.5</v>
      </c>
      <c r="O5" s="3">
        <f>Bookings!O5</f>
        <v>378805.60886950517</v>
      </c>
      <c r="P5" s="3">
        <f>Bookings!P5</f>
        <v>369997.87070631096</v>
      </c>
      <c r="Q5" s="3">
        <f>Bookings!Q5</f>
        <v>247915.00811640924</v>
      </c>
      <c r="R5" s="3">
        <f>Bookings!R5</f>
        <v>457446.12318535894</v>
      </c>
      <c r="S5" s="3">
        <f>Bookings!S5</f>
        <v>388977.04286834167</v>
      </c>
      <c r="T5" s="3">
        <f>Bookings!T5</f>
        <v>148568.30088523918</v>
      </c>
      <c r="U5" s="3">
        <f>Bookings!U5</f>
        <v>517498.28657648322</v>
      </c>
      <c r="V5" s="3">
        <f>Bookings!V5</f>
        <v>582562.86482203228</v>
      </c>
      <c r="W5" s="3">
        <f>Bookings!W5</f>
        <v>420109.29019672616</v>
      </c>
      <c r="X5" s="3">
        <f>Bookings!X5</f>
        <v>145217.01748430656</v>
      </c>
      <c r="Y5" s="3">
        <f>Bookings!Y5</f>
        <v>359165.95664893999</v>
      </c>
      <c r="Z5" s="3">
        <f>Bookings!Z5</f>
        <v>502849.36164226953</v>
      </c>
      <c r="AA5" s="3">
        <f>Bookings!AA5</f>
        <v>265856.06706334068</v>
      </c>
      <c r="AB5" s="3">
        <f>Bookings!AB5</f>
        <v>585993.01083333534</v>
      </c>
      <c r="AC5" s="3">
        <f>Bookings!AC5</f>
        <v>395423.02090237616</v>
      </c>
      <c r="AD5" s="3">
        <f>Bookings!AD5</f>
        <v>297858.29864555766</v>
      </c>
      <c r="AE5" s="3">
        <f>Bookings!AE5</f>
        <v>642875.0752897911</v>
      </c>
      <c r="AF5" s="3">
        <f>Bookings!AF5</f>
        <v>205629.2812930441</v>
      </c>
      <c r="AG5" s="3">
        <f>Bookings!AG5</f>
        <v>652568.64012474718</v>
      </c>
      <c r="AH5" s="3">
        <f>Bookings!AH5</f>
        <v>561316.58116431558</v>
      </c>
      <c r="AI5" s="3">
        <f>Bookings!AI5</f>
        <v>617301.75381738704</v>
      </c>
      <c r="AJ5" s="3">
        <f>Bookings!AJ5</f>
        <v>169481.49178244566</v>
      </c>
      <c r="AK5" s="3">
        <f>Bookings!AK5</f>
        <v>590316.78183522157</v>
      </c>
      <c r="AL5" s="3">
        <f>Bookings!AL5</f>
        <v>500657.09644544404</v>
      </c>
      <c r="AN5" s="3">
        <f>SUM($C5:$E5)</f>
        <v>716858.125</v>
      </c>
      <c r="AO5" s="3">
        <f>SUM($F5:$H5)</f>
        <v>667653.75</v>
      </c>
      <c r="AP5" s="3">
        <f>SUM($I5:$K5)</f>
        <v>805521.09375</v>
      </c>
      <c r="AQ5" s="3">
        <f>SUM($L5:$N5)</f>
        <v>588816.25</v>
      </c>
      <c r="AR5" s="3">
        <f t="shared" si="1"/>
        <v>2778849.21875</v>
      </c>
      <c r="AT5" s="3">
        <f>SUM($O5:$Q5)</f>
        <v>996718.48769222526</v>
      </c>
      <c r="AU5" s="3">
        <f>SUM($R5:$T5)</f>
        <v>994991.46693893976</v>
      </c>
      <c r="AV5" s="3">
        <f>SUM($U5:$W5)</f>
        <v>1520170.4415952417</v>
      </c>
      <c r="AW5" s="3">
        <f>SUM($X5:$Z5)</f>
        <v>1007232.3357755161</v>
      </c>
      <c r="AX5" s="3">
        <f t="shared" si="2"/>
        <v>4519112.732001923</v>
      </c>
      <c r="AZ5" s="3">
        <f>SUM($AA5:$AC5)</f>
        <v>1247272.0987990522</v>
      </c>
      <c r="BA5" s="3">
        <f>SUM($AD5:$AF5)</f>
        <v>1146362.6552283929</v>
      </c>
      <c r="BB5" s="3">
        <f>SUM($AG5:$AI5)</f>
        <v>1831186.9751064498</v>
      </c>
      <c r="BC5" s="3">
        <f>SUM($AJ5:$AL5)</f>
        <v>1260455.3700631112</v>
      </c>
      <c r="BD5" s="3">
        <f t="shared" si="3"/>
        <v>5485277.0991970059</v>
      </c>
    </row>
    <row r="6" spans="1:56" ht="15" hidden="1" customHeight="1" outlineLevel="1" x14ac:dyDescent="0.2">
      <c r="B6" s="1" t="s">
        <v>19</v>
      </c>
      <c r="C6" s="4">
        <f>Bookings!C6</f>
        <v>60153.4375</v>
      </c>
      <c r="D6" s="3">
        <f>Bookings!D6</f>
        <v>204595</v>
      </c>
      <c r="E6" s="3">
        <f>Bookings!E6</f>
        <v>76369.84375</v>
      </c>
      <c r="F6" s="3">
        <f>Bookings!F6</f>
        <v>126867.8125</v>
      </c>
      <c r="G6" s="3">
        <f>Bookings!G6</f>
        <v>68903.125</v>
      </c>
      <c r="H6" s="3">
        <f>Bookings!H6</f>
        <v>35415.78125</v>
      </c>
      <c r="I6" s="3">
        <f>Bookings!I6</f>
        <v>138688.125</v>
      </c>
      <c r="J6" s="3">
        <f>Bookings!J6</f>
        <v>78715.3125</v>
      </c>
      <c r="K6" s="3">
        <f>Bookings!K6</f>
        <v>127133.4375</v>
      </c>
      <c r="L6" s="3">
        <f>Bookings!L6</f>
        <v>52684.0625</v>
      </c>
      <c r="M6" s="3">
        <f>Bookings!M6</f>
        <v>85942.96875</v>
      </c>
      <c r="N6" s="3">
        <f>Bookings!N6</f>
        <v>113860.15625</v>
      </c>
      <c r="O6" s="3">
        <f>Bookings!O6</f>
        <v>89270.618383343317</v>
      </c>
      <c r="P6" s="3">
        <f>Bookings!P6</f>
        <v>420163.05585260323</v>
      </c>
      <c r="Q6" s="3">
        <f>Bookings!Q6</f>
        <v>104324.23646672213</v>
      </c>
      <c r="R6" s="3">
        <f>Bookings!R6</f>
        <v>257261.2584274463</v>
      </c>
      <c r="S6" s="3">
        <f>Bookings!S6</f>
        <v>66879.393397955122</v>
      </c>
      <c r="T6" s="3">
        <f>Bookings!T6</f>
        <v>58179.647929715327</v>
      </c>
      <c r="U6" s="3">
        <f>Bookings!U6</f>
        <v>99199.326171333058</v>
      </c>
      <c r="V6" s="3">
        <f>Bookings!V6</f>
        <v>96645.950787349211</v>
      </c>
      <c r="W6" s="3">
        <f>Bookings!W6</f>
        <v>160654.40135187874</v>
      </c>
      <c r="X6" s="3">
        <f>Bookings!X6</f>
        <v>68568.236509735609</v>
      </c>
      <c r="Y6" s="3">
        <f>Bookings!Y6</f>
        <v>139064.77599659713</v>
      </c>
      <c r="Z6" s="3">
        <f>Bookings!Z6</f>
        <v>98114.940058933833</v>
      </c>
      <c r="AA6" s="3">
        <f>Bookings!AA6</f>
        <v>67682.585561861721</v>
      </c>
      <c r="AB6" s="3">
        <f>Bookings!AB6</f>
        <v>487279.10606641008</v>
      </c>
      <c r="AC6" s="3">
        <f>Bookings!AC6</f>
        <v>71387.275645839574</v>
      </c>
      <c r="AD6" s="3">
        <f>Bookings!AD6</f>
        <v>200144.39218902675</v>
      </c>
      <c r="AE6" s="3">
        <f>Bookings!AE6</f>
        <v>85421.04952377631</v>
      </c>
      <c r="AF6" s="3">
        <f>Bookings!AF6</f>
        <v>56779.685220728876</v>
      </c>
      <c r="AG6" s="3">
        <f>Bookings!AG6</f>
        <v>83654.826392171846</v>
      </c>
      <c r="AH6" s="3">
        <f>Bookings!AH6</f>
        <v>82459.760537331967</v>
      </c>
      <c r="AI6" s="3">
        <f>Bookings!AI6</f>
        <v>277414.63112453325</v>
      </c>
      <c r="AJ6" s="3">
        <f>Bookings!AJ6</f>
        <v>102385.4995083528</v>
      </c>
      <c r="AK6" s="3">
        <f>Bookings!AK6</f>
        <v>253347.66200201504</v>
      </c>
      <c r="AL6" s="3">
        <f>Bookings!AL6</f>
        <v>155367.18097934971</v>
      </c>
      <c r="AN6" s="3">
        <f>SUM($C6:$E6)</f>
        <v>341118.28125</v>
      </c>
      <c r="AO6" s="3">
        <f>SUM($F6:$H6)</f>
        <v>231186.71875</v>
      </c>
      <c r="AP6" s="3">
        <f>SUM($I6:$K6)</f>
        <v>344536.875</v>
      </c>
      <c r="AQ6" s="3">
        <f>SUM($L6:$N6)</f>
        <v>252487.1875</v>
      </c>
      <c r="AR6" s="3">
        <f t="shared" si="1"/>
        <v>1169329.0625</v>
      </c>
      <c r="AT6" s="3">
        <f>SUM($O6:$Q6)</f>
        <v>613757.91070266871</v>
      </c>
      <c r="AU6" s="3">
        <f>SUM($R6:$T6)</f>
        <v>382320.29975511675</v>
      </c>
      <c r="AV6" s="3">
        <f>SUM($U6:$W6)</f>
        <v>356499.67831056099</v>
      </c>
      <c r="AW6" s="3">
        <f>SUM($X6:$Z6)</f>
        <v>305747.95256526658</v>
      </c>
      <c r="AX6" s="3">
        <f t="shared" si="2"/>
        <v>1658325.841333613</v>
      </c>
      <c r="AZ6" s="3">
        <f>SUM($AA6:$AC6)</f>
        <v>626348.96727411146</v>
      </c>
      <c r="BA6" s="3">
        <f>SUM($AD6:$AF6)</f>
        <v>342345.12693353195</v>
      </c>
      <c r="BB6" s="3">
        <f>SUM($AG6:$AI6)</f>
        <v>443529.21805403708</v>
      </c>
      <c r="BC6" s="3">
        <f>SUM($AJ6:$AL6)</f>
        <v>511100.34248971759</v>
      </c>
      <c r="BD6" s="3">
        <f t="shared" si="3"/>
        <v>1923323.6547513981</v>
      </c>
    </row>
    <row r="7" spans="1:56" ht="15" customHeight="1" collapsed="1" x14ac:dyDescent="0.2">
      <c r="B7" s="5" t="s">
        <v>20</v>
      </c>
      <c r="C7" s="7">
        <f>SUM(C3:C6)</f>
        <v>1444723.75</v>
      </c>
      <c r="D7" s="6">
        <f t="shared" ref="D7:AL7" si="4">SUM(D3:D6)</f>
        <v>1726052.5</v>
      </c>
      <c r="E7" s="6">
        <f t="shared" si="4"/>
        <v>1811010</v>
      </c>
      <c r="F7" s="6">
        <f t="shared" si="4"/>
        <v>1541756.5625</v>
      </c>
      <c r="G7" s="6">
        <f t="shared" si="4"/>
        <v>1572303.4375</v>
      </c>
      <c r="H7" s="6">
        <f t="shared" si="4"/>
        <v>1391032.96875</v>
      </c>
      <c r="I7" s="6">
        <f t="shared" si="4"/>
        <v>1689364.375</v>
      </c>
      <c r="J7" s="6">
        <f t="shared" si="4"/>
        <v>1505063.125</v>
      </c>
      <c r="K7" s="6">
        <f t="shared" si="4"/>
        <v>1575344.84375</v>
      </c>
      <c r="L7" s="6">
        <f t="shared" si="4"/>
        <v>1321962.5</v>
      </c>
      <c r="M7" s="6">
        <f t="shared" si="4"/>
        <v>1483218.125</v>
      </c>
      <c r="N7" s="6">
        <f t="shared" si="4"/>
        <v>1529875.15625</v>
      </c>
      <c r="O7" s="6">
        <f t="shared" si="4"/>
        <v>2489681.1521460977</v>
      </c>
      <c r="P7" s="6">
        <f t="shared" si="4"/>
        <v>3045261.2798991618</v>
      </c>
      <c r="Q7" s="6">
        <f t="shared" si="4"/>
        <v>2869570.468188778</v>
      </c>
      <c r="R7" s="6">
        <f t="shared" si="4"/>
        <v>2727974.189200805</v>
      </c>
      <c r="S7" s="6">
        <f t="shared" si="4"/>
        <v>1816931.2093741968</v>
      </c>
      <c r="T7" s="6">
        <f t="shared" si="4"/>
        <v>2523382.0532902991</v>
      </c>
      <c r="U7" s="6">
        <f t="shared" si="4"/>
        <v>2258030.1316315001</v>
      </c>
      <c r="V7" s="6">
        <f t="shared" si="4"/>
        <v>2621761.5095288777</v>
      </c>
      <c r="W7" s="6">
        <f t="shared" si="4"/>
        <v>2400695.5725802099</v>
      </c>
      <c r="X7" s="6">
        <f t="shared" si="4"/>
        <v>1896363.4203176636</v>
      </c>
      <c r="Y7" s="6">
        <f t="shared" si="4"/>
        <v>2134915.0559225241</v>
      </c>
      <c r="Z7" s="6">
        <f t="shared" si="4"/>
        <v>2644155.6392403673</v>
      </c>
      <c r="AA7" s="6">
        <f t="shared" si="4"/>
        <v>3159863.5994434753</v>
      </c>
      <c r="AB7" s="6">
        <f t="shared" si="4"/>
        <v>3416755.1921868087</v>
      </c>
      <c r="AC7" s="6">
        <f t="shared" si="4"/>
        <v>3913378.0465811938</v>
      </c>
      <c r="AD7" s="6">
        <f t="shared" si="4"/>
        <v>1916972.6453638144</v>
      </c>
      <c r="AE7" s="6">
        <f t="shared" si="4"/>
        <v>2221303.021695503</v>
      </c>
      <c r="AF7" s="6">
        <f t="shared" si="4"/>
        <v>4162164.6424952834</v>
      </c>
      <c r="AG7" s="6">
        <f t="shared" si="4"/>
        <v>2231460.8043301408</v>
      </c>
      <c r="AH7" s="6">
        <f t="shared" si="4"/>
        <v>3584926.8007917451</v>
      </c>
      <c r="AI7" s="6">
        <f t="shared" si="4"/>
        <v>4036558.8537064833</v>
      </c>
      <c r="AJ7" s="6">
        <f t="shared" si="4"/>
        <v>2630577.1739533441</v>
      </c>
      <c r="AK7" s="6">
        <f t="shared" si="4"/>
        <v>2973761.6218836526</v>
      </c>
      <c r="AL7" s="6">
        <f t="shared" si="4"/>
        <v>3780063.3768445887</v>
      </c>
      <c r="AN7" s="6">
        <f>SUM($C7:$E7)</f>
        <v>4981786.25</v>
      </c>
      <c r="AO7" s="6">
        <f>SUM($F7:$H7)</f>
        <v>4505092.96875</v>
      </c>
      <c r="AP7" s="6">
        <f>SUM($I7:$K7)</f>
        <v>4769772.34375</v>
      </c>
      <c r="AQ7" s="6">
        <f>SUM($L7:$N7)</f>
        <v>4335055.78125</v>
      </c>
      <c r="AR7" s="6">
        <f t="shared" si="1"/>
        <v>18591707.34375</v>
      </c>
      <c r="AT7" s="6">
        <f>SUM($O7:$Q7)</f>
        <v>8404512.900234038</v>
      </c>
      <c r="AU7" s="6">
        <f>SUM($R7:$T7)</f>
        <v>7068287.4518653015</v>
      </c>
      <c r="AV7" s="6">
        <f>SUM($U7:$W7)</f>
        <v>7280487.2137405882</v>
      </c>
      <c r="AW7" s="6">
        <f>SUM($X7:$Z7)</f>
        <v>6675434.1154805552</v>
      </c>
      <c r="AX7" s="6">
        <f t="shared" si="2"/>
        <v>29428721.681320481</v>
      </c>
      <c r="AZ7" s="6">
        <f>SUM($AA7:$AC7)</f>
        <v>10489996.838211477</v>
      </c>
      <c r="BA7" s="6">
        <f>SUM($AD7:$AF7)</f>
        <v>8300440.3095546011</v>
      </c>
      <c r="BB7" s="6">
        <f>SUM($AG7:$AI7)</f>
        <v>9852946.4588283692</v>
      </c>
      <c r="BC7" s="6">
        <f>SUM($AJ7:$AL7)</f>
        <v>9384402.172681585</v>
      </c>
      <c r="BD7" s="6">
        <f t="shared" si="3"/>
        <v>38027785.779276028</v>
      </c>
    </row>
    <row r="8" spans="1:56" ht="15" customHeight="1" x14ac:dyDescent="0.2"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N8" s="3"/>
      <c r="AO8" s="3"/>
      <c r="AP8" s="3"/>
      <c r="AQ8" s="3"/>
      <c r="AR8" s="3"/>
      <c r="AT8" s="3"/>
      <c r="AU8" s="3"/>
      <c r="AV8" s="3"/>
      <c r="AW8" s="3"/>
      <c r="AX8" s="3"/>
      <c r="AZ8" s="3"/>
      <c r="BA8" s="3"/>
      <c r="BB8" s="3"/>
      <c r="BC8" s="3"/>
      <c r="BD8" s="3"/>
    </row>
    <row r="9" spans="1:56" ht="15" customHeight="1" x14ac:dyDescent="0.2">
      <c r="B9" s="1" t="s">
        <v>21</v>
      </c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N9" s="3"/>
      <c r="AO9" s="3"/>
      <c r="AP9" s="3"/>
      <c r="AQ9" s="3"/>
      <c r="AR9" s="3"/>
      <c r="AT9" s="3"/>
      <c r="AU9" s="3"/>
      <c r="AV9" s="3"/>
      <c r="AW9" s="3"/>
      <c r="AX9" s="3"/>
      <c r="AZ9" s="3"/>
      <c r="BA9" s="3"/>
      <c r="BB9" s="3"/>
      <c r="BC9" s="3"/>
      <c r="BD9" s="3"/>
    </row>
    <row r="10" spans="1:56" ht="15" hidden="1" customHeight="1" outlineLevel="1" x14ac:dyDescent="0.2">
      <c r="A10" s="1" t="s">
        <v>243</v>
      </c>
      <c r="B10" s="1" t="s">
        <v>16</v>
      </c>
      <c r="C10" s="4">
        <f>Bookings!C10</f>
        <v>195644.34294882507</v>
      </c>
      <c r="D10" s="3">
        <f>Bookings!D10</f>
        <v>207461.42483653384</v>
      </c>
      <c r="E10" s="3">
        <f>Bookings!E10</f>
        <v>213781.08522882889</v>
      </c>
      <c r="F10" s="3">
        <f>Bookings!F10</f>
        <v>138001.69947758192</v>
      </c>
      <c r="G10" s="3">
        <f>Bookings!G10</f>
        <v>166937.3674451827</v>
      </c>
      <c r="H10" s="3">
        <f>Bookings!H10</f>
        <v>193942.37488197768</v>
      </c>
      <c r="I10" s="3">
        <f>Bookings!I10</f>
        <v>168412.9788772969</v>
      </c>
      <c r="J10" s="3">
        <f>Bookings!J10</f>
        <v>164468.32605541596</v>
      </c>
      <c r="K10" s="3">
        <f>Bookings!K10</f>
        <v>186878.86708849014</v>
      </c>
      <c r="L10" s="3">
        <f>Bookings!L10</f>
        <v>173274.01320424982</v>
      </c>
      <c r="M10" s="3">
        <f>Bookings!M10</f>
        <v>147259.46173517784</v>
      </c>
      <c r="N10" s="3">
        <f>Bookings!N10</f>
        <v>169345.31228004958</v>
      </c>
      <c r="O10" s="3">
        <f>Bookings!O10</f>
        <v>356575.88804438862</v>
      </c>
      <c r="P10" s="3">
        <f>Bookings!P10</f>
        <v>347076.4262161142</v>
      </c>
      <c r="Q10" s="3">
        <f>Bookings!Q10</f>
        <v>403197.66456655465</v>
      </c>
      <c r="R10" s="3">
        <f>Bookings!R10</f>
        <v>339916.39612102514</v>
      </c>
      <c r="S10" s="3">
        <f>Bookings!S10</f>
        <v>165002.23750186406</v>
      </c>
      <c r="T10" s="3">
        <f>Bookings!T10</f>
        <v>371633.52097097138</v>
      </c>
      <c r="U10" s="3">
        <f>Bookings!U10</f>
        <v>141976.64349977413</v>
      </c>
      <c r="V10" s="3">
        <f>Bookings!V10</f>
        <v>302973.12117248541</v>
      </c>
      <c r="W10" s="3">
        <f>Bookings!W10</f>
        <v>303542.46935486345</v>
      </c>
      <c r="X10" s="3">
        <f>Bookings!X10</f>
        <v>272970.10670491378</v>
      </c>
      <c r="Y10" s="3">
        <f>Bookings!Y10</f>
        <v>247295.89142373769</v>
      </c>
      <c r="Z10" s="3">
        <f>Bookings!Z10</f>
        <v>301933.13470781501</v>
      </c>
      <c r="AA10" s="3">
        <f>Bookings!AA10</f>
        <v>494486.08630797936</v>
      </c>
      <c r="AB10" s="3">
        <f>Bookings!AB10</f>
        <v>348947.84210246726</v>
      </c>
      <c r="AC10" s="3">
        <f>Bookings!AC10</f>
        <v>536790.93765362073</v>
      </c>
      <c r="AD10" s="3">
        <f>Bookings!AD10</f>
        <v>167691.66917653865</v>
      </c>
      <c r="AE10" s="3">
        <f>Bookings!AE10</f>
        <v>146973.18464275819</v>
      </c>
      <c r="AF10" s="3">
        <f>Bookings!AF10</f>
        <v>711617.56821560138</v>
      </c>
      <c r="AG10" s="3">
        <f>Bookings!AG10</f>
        <v>144262.84172103941</v>
      </c>
      <c r="AH10" s="3">
        <f>Bookings!AH10</f>
        <v>433663.98180546111</v>
      </c>
      <c r="AI10" s="3">
        <f>Bookings!AI10</f>
        <v>506803.5201624764</v>
      </c>
      <c r="AJ10" s="3">
        <f>Bookings!AJ10</f>
        <v>384374.38385197491</v>
      </c>
      <c r="AK10" s="3">
        <f>Bookings!AK10</f>
        <v>359229.30727886572</v>
      </c>
      <c r="AL10" s="3">
        <f>Bookings!AL10</f>
        <v>456601.2676366262</v>
      </c>
      <c r="AN10" s="3">
        <f>SUM($C10:$E10)</f>
        <v>616886.85301418789</v>
      </c>
      <c r="AO10" s="3">
        <f>SUM($F10:$H10)</f>
        <v>498881.44180474232</v>
      </c>
      <c r="AP10" s="3">
        <f>SUM($I10:$K10)</f>
        <v>519760.17202120298</v>
      </c>
      <c r="AQ10" s="3">
        <f>SUM($L10:$N10)</f>
        <v>489878.78721947724</v>
      </c>
      <c r="AR10" s="3">
        <f>SUM(AN10:AQ10)</f>
        <v>2125407.2540596104</v>
      </c>
      <c r="AT10" s="3">
        <f>SUM($O10:$Q10)</f>
        <v>1106849.9788270574</v>
      </c>
      <c r="AU10" s="3">
        <f>SUM($R10:$T10)</f>
        <v>876552.1545938605</v>
      </c>
      <c r="AV10" s="3">
        <f>SUM($U10:$W10)</f>
        <v>748492.23402712308</v>
      </c>
      <c r="AW10" s="3">
        <f>SUM($X10:$Z10)</f>
        <v>822199.13283646642</v>
      </c>
      <c r="AX10" s="3">
        <f>SUM(AT10:AW10)</f>
        <v>3554093.5002845079</v>
      </c>
      <c r="AZ10" s="3">
        <f>SUM($AA10:$AC10)</f>
        <v>1380224.8660640675</v>
      </c>
      <c r="BA10" s="3">
        <f>SUM($AD10:$AF10)</f>
        <v>1026282.4220348982</v>
      </c>
      <c r="BB10" s="3">
        <f>SUM($AG10:$AI10)</f>
        <v>1084730.343688977</v>
      </c>
      <c r="BC10" s="3">
        <f>SUM($AJ10:$AL10)</f>
        <v>1200204.9587674669</v>
      </c>
      <c r="BD10" s="3">
        <f>SUM(AZ10:BC10)</f>
        <v>4691442.5905554099</v>
      </c>
    </row>
    <row r="11" spans="1:56" ht="15" hidden="1" customHeight="1" outlineLevel="1" x14ac:dyDescent="0.2">
      <c r="B11" s="1" t="s">
        <v>17</v>
      </c>
      <c r="C11" s="4">
        <f>Bookings!C11</f>
        <v>74498.890708264546</v>
      </c>
      <c r="D11" s="3">
        <f>Bookings!D11</f>
        <v>76869.861334136891</v>
      </c>
      <c r="E11" s="3">
        <f>Bookings!E11</f>
        <v>107255.7550094857</v>
      </c>
      <c r="F11" s="3">
        <f>Bookings!F11</f>
        <v>111553.52078340188</v>
      </c>
      <c r="G11" s="3">
        <f>Bookings!G11</f>
        <v>124380.29645768405</v>
      </c>
      <c r="H11" s="3">
        <f>Bookings!H11</f>
        <v>77238.146489618215</v>
      </c>
      <c r="I11" s="3">
        <f>Bookings!I11</f>
        <v>113469.81194294496</v>
      </c>
      <c r="J11" s="3">
        <f>Bookings!J11</f>
        <v>82644.004521089359</v>
      </c>
      <c r="K11" s="3">
        <f>Bookings!K11</f>
        <v>84790.416566514716</v>
      </c>
      <c r="L11" s="3">
        <f>Bookings!L11</f>
        <v>80588.026447697004</v>
      </c>
      <c r="M11" s="3">
        <f>Bookings!M11</f>
        <v>113863.14487635974</v>
      </c>
      <c r="N11" s="3">
        <f>Bookings!N11</f>
        <v>90102.299668083433</v>
      </c>
      <c r="O11" s="3">
        <f>Bookings!O11</f>
        <v>73452.459816170274</v>
      </c>
      <c r="P11" s="3">
        <f>Bookings!P11</f>
        <v>164315.76822911244</v>
      </c>
      <c r="Q11" s="3">
        <f>Bookings!Q11</f>
        <v>153087.87157421245</v>
      </c>
      <c r="R11" s="3">
        <f>Bookings!R11</f>
        <v>93022.189266927249</v>
      </c>
      <c r="S11" s="3">
        <f>Bookings!S11</f>
        <v>136209.95135822229</v>
      </c>
      <c r="T11" s="3">
        <f>Bookings!T11</f>
        <v>119570.90388288286</v>
      </c>
      <c r="U11" s="3">
        <f>Bookings!U11</f>
        <v>229730.42892955145</v>
      </c>
      <c r="V11" s="3">
        <f>Bookings!V11</f>
        <v>125554.26741051703</v>
      </c>
      <c r="W11" s="3">
        <f>Bookings!W11</f>
        <v>106037.94762746729</v>
      </c>
      <c r="X11" s="3">
        <f>Bookings!X11</f>
        <v>95505.443761058181</v>
      </c>
      <c r="Y11" s="3">
        <f>Bookings!Y11</f>
        <v>126892.31757316022</v>
      </c>
      <c r="Z11" s="3">
        <f>Bookings!Z11</f>
        <v>144440.58759236414</v>
      </c>
      <c r="AA11" s="3">
        <f>Bookings!AA11</f>
        <v>130208.82916920507</v>
      </c>
      <c r="AB11" s="3">
        <f>Bookings!AB11</f>
        <v>161279.9181617024</v>
      </c>
      <c r="AC11" s="3">
        <f>Bookings!AC11</f>
        <v>219681.32808466887</v>
      </c>
      <c r="AD11" s="3">
        <f>Bookings!AD11</f>
        <v>150292.18137007224</v>
      </c>
      <c r="AE11" s="3">
        <f>Bookings!AE11</f>
        <v>197308.28173232189</v>
      </c>
      <c r="AF11" s="3">
        <f>Bookings!AF11</f>
        <v>158640.28652560449</v>
      </c>
      <c r="AG11" s="3">
        <f>Bookings!AG11</f>
        <v>199677.94004122214</v>
      </c>
      <c r="AH11" s="3">
        <f>Bookings!AH11</f>
        <v>203416.48129425693</v>
      </c>
      <c r="AI11" s="3">
        <f>Bookings!AI11</f>
        <v>182191.21434857053</v>
      </c>
      <c r="AJ11" s="3">
        <f>Bookings!AJ11</f>
        <v>134208.57535371665</v>
      </c>
      <c r="AK11" s="3">
        <f>Bookings!AK11</f>
        <v>124021.17762378794</v>
      </c>
      <c r="AL11" s="3">
        <f>Bookings!AL11</f>
        <v>222922.55006706194</v>
      </c>
      <c r="AN11" s="3">
        <f>SUM($C11:$E11)</f>
        <v>258624.50705188714</v>
      </c>
      <c r="AO11" s="3">
        <f>SUM($F11:$H11)</f>
        <v>313171.96373070416</v>
      </c>
      <c r="AP11" s="3">
        <f>SUM($I11:$K11)</f>
        <v>280904.23303054902</v>
      </c>
      <c r="AQ11" s="3">
        <f>SUM($L11:$N11)</f>
        <v>284553.47099214018</v>
      </c>
      <c r="AR11" s="3">
        <f t="shared" ref="AR11:AR14" si="5">SUM(AN11:AQ11)</f>
        <v>1137254.1748052805</v>
      </c>
      <c r="AT11" s="3">
        <f>SUM($O11:$Q11)</f>
        <v>390856.09961949516</v>
      </c>
      <c r="AU11" s="3">
        <f>SUM($R11:$T11)</f>
        <v>348803.04450803238</v>
      </c>
      <c r="AV11" s="3">
        <f>SUM($U11:$W11)</f>
        <v>461322.64396753575</v>
      </c>
      <c r="AW11" s="3">
        <f>SUM($X11:$Z11)</f>
        <v>366838.34892658255</v>
      </c>
      <c r="AX11" s="3">
        <f t="shared" ref="AX11:AX14" si="6">SUM(AT11:AW11)</f>
        <v>1567820.1370216459</v>
      </c>
      <c r="AZ11" s="3">
        <f>SUM($AA11:$AC11)</f>
        <v>511170.07541557634</v>
      </c>
      <c r="BA11" s="3">
        <f>SUM($AD11:$AF11)</f>
        <v>506240.74962799862</v>
      </c>
      <c r="BB11" s="3">
        <f>SUM($AG11:$AI11)</f>
        <v>585285.63568404957</v>
      </c>
      <c r="BC11" s="3">
        <f>SUM($AJ11:$AL11)</f>
        <v>481152.30304456654</v>
      </c>
      <c r="BD11" s="3">
        <f t="shared" ref="BD11:BD14" si="7">SUM(AZ11:BC11)</f>
        <v>2083848.763772191</v>
      </c>
    </row>
    <row r="12" spans="1:56" ht="15" hidden="1" customHeight="1" outlineLevel="1" x14ac:dyDescent="0.2">
      <c r="B12" s="1" t="s">
        <v>18</v>
      </c>
      <c r="C12" s="4">
        <f>Bookings!C12</f>
        <v>47129.423900046168</v>
      </c>
      <c r="D12" s="3">
        <f>Bookings!D12</f>
        <v>57233.95714086244</v>
      </c>
      <c r="E12" s="3">
        <f>Bookings!E12</f>
        <v>79326.782589751645</v>
      </c>
      <c r="F12" s="3">
        <f>Bookings!F12</f>
        <v>80875.670283132858</v>
      </c>
      <c r="G12" s="3">
        <f>Bookings!G12</f>
        <v>52026.185226281392</v>
      </c>
      <c r="H12" s="3">
        <f>Bookings!H12</f>
        <v>34781.437908838947</v>
      </c>
      <c r="I12" s="3">
        <f>Bookings!I12</f>
        <v>66919.85207270825</v>
      </c>
      <c r="J12" s="3">
        <f>Bookings!J12</f>
        <v>80778.79167711272</v>
      </c>
      <c r="K12" s="3">
        <f>Bookings!K12</f>
        <v>54769.751110231715</v>
      </c>
      <c r="L12" s="3">
        <f>Bookings!L12</f>
        <v>33899.506606436262</v>
      </c>
      <c r="M12" s="3">
        <f>Bookings!M12</f>
        <v>50439.343769304804</v>
      </c>
      <c r="N12" s="3">
        <f>Bookings!N12</f>
        <v>62401.745271453372</v>
      </c>
      <c r="O12" s="3">
        <f>Bookings!O12</f>
        <v>97536.472231523105</v>
      </c>
      <c r="P12" s="3">
        <f>Bookings!P12</f>
        <v>91819.347568155237</v>
      </c>
      <c r="Q12" s="3">
        <f>Bookings!Q12</f>
        <v>62887.579116442204</v>
      </c>
      <c r="R12" s="3">
        <f>Bookings!R12</f>
        <v>116912.16351051041</v>
      </c>
      <c r="S12" s="3">
        <f>Bookings!S12</f>
        <v>99147.972541252559</v>
      </c>
      <c r="T12" s="3">
        <f>Bookings!T12</f>
        <v>37011.252595792968</v>
      </c>
      <c r="U12" s="3">
        <f>Bookings!U12</f>
        <v>131457.10633716601</v>
      </c>
      <c r="V12" s="3">
        <f>Bookings!V12</f>
        <v>145623.48901952774</v>
      </c>
      <c r="W12" s="3">
        <f>Bookings!W12</f>
        <v>107806.25329741144</v>
      </c>
      <c r="X12" s="3">
        <f>Bookings!X12</f>
        <v>37248.068134865753</v>
      </c>
      <c r="Y12" s="3">
        <f>Bookings!Y12</f>
        <v>89043.344779908904</v>
      </c>
      <c r="Z12" s="3">
        <f>Bookings!Z12</f>
        <v>125818.78006636021</v>
      </c>
      <c r="AA12" s="3">
        <f>Bookings!AA12</f>
        <v>68081.704577095094</v>
      </c>
      <c r="AB12" s="3">
        <f>Bookings!AB12</f>
        <v>152567.61076385668</v>
      </c>
      <c r="AC12" s="3">
        <f>Bookings!AC12</f>
        <v>96786.149766523158</v>
      </c>
      <c r="AD12" s="3">
        <f>Bookings!AD12</f>
        <v>74224.552758588892</v>
      </c>
      <c r="AE12" s="3">
        <f>Bookings!AE12</f>
        <v>163188.20390228197</v>
      </c>
      <c r="AF12" s="3">
        <f>Bookings!AF12</f>
        <v>50363.831823497349</v>
      </c>
      <c r="AG12" s="3">
        <f>Bookings!AG12</f>
        <v>165236.07430996088</v>
      </c>
      <c r="AH12" s="3">
        <f>Bookings!AH12</f>
        <v>137012.97674485584</v>
      </c>
      <c r="AI12" s="3">
        <f>Bookings!AI12</f>
        <v>159431.23365047298</v>
      </c>
      <c r="AJ12" s="3">
        <f>Bookings!AJ12</f>
        <v>41744.894675801625</v>
      </c>
      <c r="AK12" s="3">
        <f>Bookings!AK12</f>
        <v>145805.73179987233</v>
      </c>
      <c r="AL12" s="3">
        <f>Bookings!AL12</f>
        <v>124277.74594914023</v>
      </c>
      <c r="AN12" s="3">
        <f>SUM($C12:$E12)</f>
        <v>183690.16363066024</v>
      </c>
      <c r="AO12" s="3">
        <f>SUM($F12:$H12)</f>
        <v>167683.29341825319</v>
      </c>
      <c r="AP12" s="3">
        <f>SUM($I12:$K12)</f>
        <v>202468.39486005268</v>
      </c>
      <c r="AQ12" s="3">
        <f>SUM($L12:$N12)</f>
        <v>146740.59564719442</v>
      </c>
      <c r="AR12" s="3">
        <f t="shared" si="5"/>
        <v>700582.44755616062</v>
      </c>
      <c r="AT12" s="3">
        <f>SUM($O12:$Q12)</f>
        <v>252243.39891612055</v>
      </c>
      <c r="AU12" s="3">
        <f>SUM($R12:$T12)</f>
        <v>253071.38864755593</v>
      </c>
      <c r="AV12" s="3">
        <f>SUM($U12:$W12)</f>
        <v>384886.84865410515</v>
      </c>
      <c r="AW12" s="3">
        <f>SUM($X12:$Z12)</f>
        <v>252110.19298113487</v>
      </c>
      <c r="AX12" s="3">
        <f t="shared" si="6"/>
        <v>1142311.8291989164</v>
      </c>
      <c r="AZ12" s="3">
        <f>SUM($AA12:$AC12)</f>
        <v>317435.46510747494</v>
      </c>
      <c r="BA12" s="3">
        <f>SUM($AD12:$AF12)</f>
        <v>287776.58848436823</v>
      </c>
      <c r="BB12" s="3">
        <f>SUM($AG12:$AI12)</f>
        <v>461680.28470528964</v>
      </c>
      <c r="BC12" s="3">
        <f>SUM($AJ12:$AL12)</f>
        <v>311828.37242481415</v>
      </c>
      <c r="BD12" s="3">
        <f t="shared" si="7"/>
        <v>1378720.710721947</v>
      </c>
    </row>
    <row r="13" spans="1:56" ht="15" hidden="1" customHeight="1" outlineLevel="1" x14ac:dyDescent="0.2">
      <c r="B13" s="1" t="s">
        <v>19</v>
      </c>
      <c r="C13" s="4">
        <f>Bookings!C13</f>
        <v>16105.66228012902</v>
      </c>
      <c r="D13" s="3">
        <f>Bookings!D13</f>
        <v>54739.610912149903</v>
      </c>
      <c r="E13" s="3">
        <f>Bookings!E13</f>
        <v>19979.085433395194</v>
      </c>
      <c r="F13" s="3">
        <f>Bookings!F13</f>
        <v>33116.658496283031</v>
      </c>
      <c r="G13" s="3">
        <f>Bookings!G13</f>
        <v>17791.672764654522</v>
      </c>
      <c r="H13" s="3">
        <f>Bookings!H13</f>
        <v>9257.3046389130013</v>
      </c>
      <c r="I13" s="3">
        <f>Bookings!I13</f>
        <v>36330.453288678953</v>
      </c>
      <c r="J13" s="3">
        <f>Bookings!J13</f>
        <v>20095.337283399946</v>
      </c>
      <c r="K13" s="3">
        <f>Bookings!K13</f>
        <v>33362.407784677394</v>
      </c>
      <c r="L13" s="3">
        <f>Bookings!L13</f>
        <v>14091.3795554483</v>
      </c>
      <c r="M13" s="3">
        <f>Bookings!M13</f>
        <v>22814.726122774449</v>
      </c>
      <c r="N13" s="3">
        <f>Bookings!N13</f>
        <v>30160.230378519896</v>
      </c>
      <c r="O13" s="3">
        <f>Bookings!O13</f>
        <v>23152.137281134852</v>
      </c>
      <c r="P13" s="3">
        <f>Bookings!P13</f>
        <v>111779.82817487682</v>
      </c>
      <c r="Q13" s="3">
        <f>Bookings!Q13</f>
        <v>27260.041127327135</v>
      </c>
      <c r="R13" s="3">
        <f>Bookings!R13</f>
        <v>67473.043295140917</v>
      </c>
      <c r="S13" s="3">
        <f>Bookings!S13</f>
        <v>17327.04792559582</v>
      </c>
      <c r="T13" s="3">
        <f>Bookings!T13</f>
        <v>14964.823156755554</v>
      </c>
      <c r="U13" s="3">
        <f>Bookings!U13</f>
        <v>25607.240645474583</v>
      </c>
      <c r="V13" s="3">
        <f>Bookings!V13</f>
        <v>25342.89539317965</v>
      </c>
      <c r="W13" s="3">
        <f>Bookings!W13</f>
        <v>41837.176430323365</v>
      </c>
      <c r="X13" s="3">
        <f>Bookings!X13</f>
        <v>17698.245531521599</v>
      </c>
      <c r="Y13" s="3">
        <f>Bookings!Y13</f>
        <v>36268.099426227309</v>
      </c>
      <c r="Z13" s="3">
        <f>Bookings!Z13</f>
        <v>25126.782157592581</v>
      </c>
      <c r="AA13" s="3">
        <f>Bookings!AA13</f>
        <v>17595.598638351654</v>
      </c>
      <c r="AB13" s="3">
        <f>Bookings!AB13</f>
        <v>129686.05239599006</v>
      </c>
      <c r="AC13" s="3">
        <f>Bookings!AC13</f>
        <v>18742.132213367848</v>
      </c>
      <c r="AD13" s="3">
        <f>Bookings!AD13</f>
        <v>52746.538680049671</v>
      </c>
      <c r="AE13" s="3">
        <f>Bookings!AE13</f>
        <v>22519.680922669533</v>
      </c>
      <c r="AF13" s="3">
        <f>Bookings!AF13</f>
        <v>14689.584011265857</v>
      </c>
      <c r="AG13" s="3">
        <f>Bookings!AG13</f>
        <v>21284.713765728586</v>
      </c>
      <c r="AH13" s="3">
        <f>Bookings!AH13</f>
        <v>21606.509445549083</v>
      </c>
      <c r="AI13" s="3">
        <f>Bookings!AI13</f>
        <v>73158.60588612681</v>
      </c>
      <c r="AJ13" s="3">
        <f>Bookings!AJ13</f>
        <v>26696.904609412253</v>
      </c>
      <c r="AK13" s="3">
        <f>Bookings!AK13</f>
        <v>65637.824093427233</v>
      </c>
      <c r="AL13" s="3">
        <f>Bookings!AL13</f>
        <v>41208.155175279069</v>
      </c>
      <c r="AN13" s="3">
        <f>SUM($C13:$E13)</f>
        <v>90824.358625674126</v>
      </c>
      <c r="AO13" s="3">
        <f>SUM($F13:$H13)</f>
        <v>60165.63589985056</v>
      </c>
      <c r="AP13" s="3">
        <f>SUM($I13:$K13)</f>
        <v>89788.1983567563</v>
      </c>
      <c r="AQ13" s="3">
        <f>SUM($L13:$N13)</f>
        <v>67066.336056742643</v>
      </c>
      <c r="AR13" s="3">
        <f t="shared" si="5"/>
        <v>307844.52893902361</v>
      </c>
      <c r="AT13" s="3">
        <f>SUM($O13:$Q13)</f>
        <v>162192.00658333881</v>
      </c>
      <c r="AU13" s="3">
        <f>SUM($R13:$T13)</f>
        <v>99764.914377492285</v>
      </c>
      <c r="AV13" s="3">
        <f>SUM($U13:$W13)</f>
        <v>92787.312468977601</v>
      </c>
      <c r="AW13" s="3">
        <f>SUM($X13:$Z13)</f>
        <v>79093.127115341485</v>
      </c>
      <c r="AX13" s="3">
        <f t="shared" si="6"/>
        <v>433837.36054515018</v>
      </c>
      <c r="AZ13" s="3">
        <f>SUM($AA13:$AC13)</f>
        <v>166023.78324770957</v>
      </c>
      <c r="BA13" s="3">
        <f>SUM($AD13:$AF13)</f>
        <v>89955.803613985074</v>
      </c>
      <c r="BB13" s="3">
        <f>SUM($AG13:$AI13)</f>
        <v>116049.82909740448</v>
      </c>
      <c r="BC13" s="3">
        <f>SUM($AJ13:$AL13)</f>
        <v>133542.88387811856</v>
      </c>
      <c r="BD13" s="3">
        <f t="shared" si="7"/>
        <v>505572.29983721767</v>
      </c>
    </row>
    <row r="14" spans="1:56" ht="15" customHeight="1" collapsed="1" x14ac:dyDescent="0.2">
      <c r="B14" s="5" t="s">
        <v>22</v>
      </c>
      <c r="C14" s="7">
        <f>SUM(C10:C13)</f>
        <v>333378.31983726483</v>
      </c>
      <c r="D14" s="6">
        <f t="shared" ref="D14:AL14" si="8">SUM(D10:D13)</f>
        <v>396304.85422368307</v>
      </c>
      <c r="E14" s="6">
        <f t="shared" si="8"/>
        <v>420342.7082614614</v>
      </c>
      <c r="F14" s="6">
        <f t="shared" si="8"/>
        <v>363547.54904039972</v>
      </c>
      <c r="G14" s="6">
        <f t="shared" si="8"/>
        <v>361135.52189380268</v>
      </c>
      <c r="H14" s="6">
        <f t="shared" si="8"/>
        <v>315219.2639193479</v>
      </c>
      <c r="I14" s="6">
        <f t="shared" si="8"/>
        <v>385133.09618162905</v>
      </c>
      <c r="J14" s="6">
        <f t="shared" si="8"/>
        <v>347986.45953701803</v>
      </c>
      <c r="K14" s="6">
        <f t="shared" si="8"/>
        <v>359801.44254991401</v>
      </c>
      <c r="L14" s="6">
        <f t="shared" si="8"/>
        <v>301852.92581383139</v>
      </c>
      <c r="M14" s="6">
        <f t="shared" si="8"/>
        <v>334376.67650361685</v>
      </c>
      <c r="N14" s="6">
        <f t="shared" si="8"/>
        <v>352009.5875981063</v>
      </c>
      <c r="O14" s="6">
        <f t="shared" si="8"/>
        <v>550716.95737321686</v>
      </c>
      <c r="P14" s="6">
        <f t="shared" si="8"/>
        <v>714991.3701882587</v>
      </c>
      <c r="Q14" s="6">
        <f t="shared" si="8"/>
        <v>646433.15638453653</v>
      </c>
      <c r="R14" s="6">
        <f t="shared" si="8"/>
        <v>617323.79219360382</v>
      </c>
      <c r="S14" s="6">
        <f t="shared" si="8"/>
        <v>417687.20932693477</v>
      </c>
      <c r="T14" s="6">
        <f t="shared" si="8"/>
        <v>543180.50060640275</v>
      </c>
      <c r="U14" s="6">
        <f t="shared" si="8"/>
        <v>528771.41941196623</v>
      </c>
      <c r="V14" s="6">
        <f t="shared" si="8"/>
        <v>599493.77299570979</v>
      </c>
      <c r="W14" s="6">
        <f t="shared" si="8"/>
        <v>559223.8467100655</v>
      </c>
      <c r="X14" s="6">
        <f t="shared" si="8"/>
        <v>423421.86413235927</v>
      </c>
      <c r="Y14" s="6">
        <f t="shared" si="8"/>
        <v>499499.65320303413</v>
      </c>
      <c r="Z14" s="6">
        <f t="shared" si="8"/>
        <v>597319.28452413203</v>
      </c>
      <c r="AA14" s="6">
        <f t="shared" si="8"/>
        <v>710372.21869263123</v>
      </c>
      <c r="AB14" s="6">
        <f t="shared" si="8"/>
        <v>792481.42342401645</v>
      </c>
      <c r="AC14" s="6">
        <f t="shared" si="8"/>
        <v>872000.54771818058</v>
      </c>
      <c r="AD14" s="6">
        <f t="shared" si="8"/>
        <v>444954.94198524946</v>
      </c>
      <c r="AE14" s="6">
        <f t="shared" si="8"/>
        <v>529989.35120003158</v>
      </c>
      <c r="AF14" s="6">
        <f t="shared" si="8"/>
        <v>935311.27057596913</v>
      </c>
      <c r="AG14" s="6">
        <f t="shared" si="8"/>
        <v>530461.56983795098</v>
      </c>
      <c r="AH14" s="6">
        <f t="shared" si="8"/>
        <v>795699.94929012307</v>
      </c>
      <c r="AI14" s="6">
        <f t="shared" si="8"/>
        <v>921584.57404764672</v>
      </c>
      <c r="AJ14" s="6">
        <f t="shared" si="8"/>
        <v>587024.75849090551</v>
      </c>
      <c r="AK14" s="6">
        <f t="shared" si="8"/>
        <v>694694.04079595325</v>
      </c>
      <c r="AL14" s="6">
        <f t="shared" si="8"/>
        <v>845009.71882810746</v>
      </c>
      <c r="AN14" s="6">
        <f>SUM($C14:$E14)</f>
        <v>1150025.8823224094</v>
      </c>
      <c r="AO14" s="6">
        <f>SUM($F14:$H14)</f>
        <v>1039902.3348535503</v>
      </c>
      <c r="AP14" s="6">
        <f>SUM($I14:$K14)</f>
        <v>1092920.998268561</v>
      </c>
      <c r="AQ14" s="6">
        <f>SUM($L14:$N14)</f>
        <v>988239.1899155546</v>
      </c>
      <c r="AR14" s="6">
        <f t="shared" si="5"/>
        <v>4271088.4053600747</v>
      </c>
      <c r="AT14" s="6">
        <f>SUM($O14:$Q14)</f>
        <v>1912141.4839460121</v>
      </c>
      <c r="AU14" s="6">
        <f>SUM($R14:$T14)</f>
        <v>1578191.5021269415</v>
      </c>
      <c r="AV14" s="6">
        <f>SUM($U14:$W14)</f>
        <v>1687489.0391177414</v>
      </c>
      <c r="AW14" s="6">
        <f>SUM($X14:$Z14)</f>
        <v>1520240.8018595255</v>
      </c>
      <c r="AX14" s="6">
        <f t="shared" si="6"/>
        <v>6698062.8270502202</v>
      </c>
      <c r="AZ14" s="6">
        <f>SUM($AA14:$AC14)</f>
        <v>2374854.1898348285</v>
      </c>
      <c r="BA14" s="6">
        <f>SUM($AD14:$AF14)</f>
        <v>1910255.5637612501</v>
      </c>
      <c r="BB14" s="6">
        <f>SUM($AG14:$AI14)</f>
        <v>2247746.0931757204</v>
      </c>
      <c r="BC14" s="6">
        <f>SUM($AJ14:$AL14)</f>
        <v>2126728.5181149663</v>
      </c>
      <c r="BD14" s="6">
        <f t="shared" si="7"/>
        <v>8659584.3648867644</v>
      </c>
    </row>
    <row r="15" spans="1:56" ht="15" customHeight="1" x14ac:dyDescent="0.2"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N15" s="3"/>
      <c r="AO15" s="3"/>
      <c r="AP15" s="3"/>
      <c r="AQ15" s="3"/>
      <c r="AR15" s="3"/>
      <c r="AT15" s="3"/>
      <c r="AU15" s="3"/>
      <c r="AV15" s="3"/>
      <c r="AW15" s="3"/>
      <c r="AX15" s="3"/>
      <c r="AZ15" s="3"/>
      <c r="BA15" s="3"/>
      <c r="BB15" s="3"/>
      <c r="BC15" s="3"/>
      <c r="BD15" s="3"/>
    </row>
    <row r="16" spans="1:56" ht="15" customHeight="1" x14ac:dyDescent="0.2">
      <c r="B16" s="1" t="s">
        <v>23</v>
      </c>
      <c r="C16" s="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N16" s="3"/>
      <c r="AO16" s="3"/>
      <c r="AP16" s="3"/>
      <c r="AQ16" s="3"/>
      <c r="AR16" s="3"/>
      <c r="AT16" s="3"/>
      <c r="AU16" s="3"/>
      <c r="AV16" s="3"/>
      <c r="AW16" s="3"/>
      <c r="AX16" s="3"/>
      <c r="AZ16" s="3"/>
      <c r="BA16" s="3"/>
      <c r="BB16" s="3"/>
      <c r="BC16" s="3"/>
      <c r="BD16" s="3"/>
    </row>
    <row r="17" spans="2:56" ht="15" hidden="1" customHeight="1" outlineLevel="1" x14ac:dyDescent="0.2">
      <c r="B17" s="1" t="s">
        <v>24</v>
      </c>
      <c r="C17" s="4">
        <f>Revenue!C3</f>
        <v>0</v>
      </c>
      <c r="D17" s="3">
        <f>Revenue!D3</f>
        <v>120393.64583333333</v>
      </c>
      <c r="E17" s="3">
        <f>Revenue!E3</f>
        <v>143837.70833333334</v>
      </c>
      <c r="F17" s="3">
        <f>Revenue!F3</f>
        <v>150917.5</v>
      </c>
      <c r="G17" s="3">
        <f>Revenue!G3</f>
        <v>128479.71354166667</v>
      </c>
      <c r="H17" s="3">
        <f>Revenue!H3</f>
        <v>131025.28645833333</v>
      </c>
      <c r="I17" s="3">
        <f>Revenue!I3</f>
        <v>115919.4140625</v>
      </c>
      <c r="J17" s="3">
        <f>Revenue!J3</f>
        <v>140780.36458333334</v>
      </c>
      <c r="K17" s="3">
        <f>Revenue!K3</f>
        <v>125421.92708333333</v>
      </c>
      <c r="L17" s="3">
        <f>Revenue!L3</f>
        <v>131278.73697916666</v>
      </c>
      <c r="M17" s="3">
        <f>Revenue!M3</f>
        <v>110163.54166666667</v>
      </c>
      <c r="N17" s="3">
        <f>Revenue!N3</f>
        <v>123601.51041666667</v>
      </c>
      <c r="O17" s="3">
        <f>Revenue!O3</f>
        <v>127489.59635416667</v>
      </c>
      <c r="P17" s="3">
        <f>Revenue!P3</f>
        <v>207473.42934550814</v>
      </c>
      <c r="Q17" s="3">
        <f>Revenue!Q3</f>
        <v>253771.77332493014</v>
      </c>
      <c r="R17" s="3">
        <f>Revenue!R3</f>
        <v>239130.87234906483</v>
      </c>
      <c r="S17" s="3">
        <f>Revenue!S3</f>
        <v>227331.18243340042</v>
      </c>
      <c r="T17" s="3">
        <f>Revenue!T3</f>
        <v>151410.93411451639</v>
      </c>
      <c r="U17" s="3">
        <f>Revenue!U3</f>
        <v>210281.8377741916</v>
      </c>
      <c r="V17" s="3">
        <f>Revenue!V3</f>
        <v>188169.17763595833</v>
      </c>
      <c r="W17" s="3">
        <f>Revenue!W3</f>
        <v>218480.12579407313</v>
      </c>
      <c r="X17" s="3">
        <f>Revenue!X3</f>
        <v>200057.96438168417</v>
      </c>
      <c r="Y17" s="3">
        <f>Revenue!Y3</f>
        <v>158030.28502647197</v>
      </c>
      <c r="Z17" s="3">
        <f>Revenue!Z3</f>
        <v>177909.58799354368</v>
      </c>
      <c r="AA17" s="3">
        <f>Revenue!AA3</f>
        <v>220346.30327003062</v>
      </c>
      <c r="AB17" s="3">
        <f>Revenue!AB3</f>
        <v>263321.9666202896</v>
      </c>
      <c r="AC17" s="3">
        <f>Revenue!AC3</f>
        <v>284729.59934890072</v>
      </c>
      <c r="AD17" s="3">
        <f>Revenue!AD3</f>
        <v>326114.83721509948</v>
      </c>
      <c r="AE17" s="3">
        <f>Revenue!AE3</f>
        <v>159747.72044698455</v>
      </c>
      <c r="AF17" s="3">
        <f>Revenue!AF3</f>
        <v>185108.58514129193</v>
      </c>
      <c r="AG17" s="3">
        <f>Revenue!AG3</f>
        <v>346847.05354127364</v>
      </c>
      <c r="AH17" s="3">
        <f>Revenue!AH3</f>
        <v>185955.06702751174</v>
      </c>
      <c r="AI17" s="3">
        <f>Revenue!AI3</f>
        <v>298743.90006597876</v>
      </c>
      <c r="AJ17" s="3">
        <f>Revenue!AJ3</f>
        <v>336379.90447554027</v>
      </c>
      <c r="AK17" s="3">
        <f>Revenue!AK3</f>
        <v>219214.76449611201</v>
      </c>
      <c r="AL17" s="3">
        <f>Revenue!AL3</f>
        <v>247813.4684903044</v>
      </c>
      <c r="AN17" s="3">
        <f t="shared" ref="AN17:AN23" si="9">SUM($C17:$E17)</f>
        <v>264231.35416666669</v>
      </c>
      <c r="AO17" s="3">
        <f t="shared" ref="AO17:AO23" si="10">SUM($F17:$H17)</f>
        <v>410422.5</v>
      </c>
      <c r="AP17" s="3">
        <f t="shared" ref="AP17:AP23" si="11">SUM($I17:$K17)</f>
        <v>382121.70572916669</v>
      </c>
      <c r="AQ17" s="3">
        <f t="shared" ref="AQ17:AQ23" si="12">SUM($L17:$N17)</f>
        <v>365043.7890625</v>
      </c>
      <c r="AR17" s="3">
        <f t="shared" ref="AR17:AR23" si="13">SUM(AN17:AQ17)</f>
        <v>1421819.3489583335</v>
      </c>
      <c r="AT17" s="3">
        <f t="shared" ref="AT17:AT23" si="14">SUM($O17:$Q17)</f>
        <v>588734.79902460496</v>
      </c>
      <c r="AU17" s="3">
        <f t="shared" ref="AU17:AU23" si="15">SUM($R17:$T17)</f>
        <v>617872.98889698158</v>
      </c>
      <c r="AV17" s="3">
        <f t="shared" ref="AV17:AV23" si="16">SUM($U17:$W17)</f>
        <v>616931.14120422304</v>
      </c>
      <c r="AW17" s="3">
        <f t="shared" ref="AW17:AW23" si="17">SUM($X17:$Z17)</f>
        <v>535997.83740169986</v>
      </c>
      <c r="AX17" s="3">
        <f t="shared" ref="AX17:AX23" si="18">SUM(AT17:AW17)</f>
        <v>2359536.7665275093</v>
      </c>
      <c r="AZ17" s="3">
        <f t="shared" ref="AZ17:AZ23" si="19">SUM($AA17:$AC17)</f>
        <v>768397.86923922098</v>
      </c>
      <c r="BA17" s="3">
        <f t="shared" ref="BA17:BA23" si="20">SUM($AD17:$AF17)</f>
        <v>670971.14280337596</v>
      </c>
      <c r="BB17" s="3">
        <f t="shared" ref="BB17:BB23" si="21">SUM($AG17:$AI17)</f>
        <v>831546.02063476411</v>
      </c>
      <c r="BC17" s="3">
        <f t="shared" ref="BC17:BC23" si="22">SUM($AJ17:$AL17)</f>
        <v>803408.13746195671</v>
      </c>
      <c r="BD17" s="3">
        <f t="shared" ref="BD17:BD23" si="23">SUM(AZ17:BC17)</f>
        <v>3074323.1701393174</v>
      </c>
    </row>
    <row r="18" spans="2:56" ht="15" hidden="1" customHeight="1" outlineLevel="1" x14ac:dyDescent="0.2">
      <c r="B18" s="8" t="s">
        <v>25</v>
      </c>
      <c r="C18" s="4">
        <f>Revenue!C4</f>
        <v>1250000</v>
      </c>
      <c r="D18" s="3">
        <f>Revenue!D4</f>
        <v>1246614.5833333333</v>
      </c>
      <c r="E18" s="3">
        <f>Revenue!E4</f>
        <v>1243238.335503472</v>
      </c>
      <c r="F18" s="3">
        <f>Revenue!F4</f>
        <v>1239871.2316781501</v>
      </c>
      <c r="G18" s="3">
        <f>Revenue!G4</f>
        <v>1236513.2470923553</v>
      </c>
      <c r="H18" s="3">
        <f>Revenue!H4</f>
        <v>1233164.3570481467</v>
      </c>
      <c r="I18" s="3">
        <f>Revenue!I4</f>
        <v>1229824.5369144746</v>
      </c>
      <c r="J18" s="3">
        <f>Revenue!J4</f>
        <v>1226493.7621269978</v>
      </c>
      <c r="K18" s="3">
        <f>Revenue!K4</f>
        <v>1223172.0081879038</v>
      </c>
      <c r="L18" s="3">
        <f>Revenue!L4</f>
        <v>1219859.2506657282</v>
      </c>
      <c r="M18" s="3">
        <f>Revenue!M4</f>
        <v>1216555.465195175</v>
      </c>
      <c r="N18" s="3">
        <f>Revenue!N4</f>
        <v>1213260.6274769381</v>
      </c>
      <c r="O18" s="3">
        <f>Revenue!O4</f>
        <v>1209974.7132775213</v>
      </c>
      <c r="P18" s="3">
        <f>Revenue!P4</f>
        <v>1268735.8385292771</v>
      </c>
      <c r="Q18" s="3">
        <f>Revenue!Q4</f>
        <v>1339513.9709621179</v>
      </c>
      <c r="R18" s="3">
        <f>Revenue!R4</f>
        <v>1413853.2464442321</v>
      </c>
      <c r="S18" s="3">
        <f>Revenue!S4</f>
        <v>1476484.1888336285</v>
      </c>
      <c r="T18" s="3">
        <f>Revenue!T4</f>
        <v>1540348.5278101296</v>
      </c>
      <c r="U18" s="3">
        <f>Revenue!U4</f>
        <v>1596292.0443783868</v>
      </c>
      <c r="V18" s="3">
        <f>Revenue!V4</f>
        <v>1665068.92916948</v>
      </c>
      <c r="W18" s="3">
        <f>Revenue!W4</f>
        <v>1725766.4858357823</v>
      </c>
      <c r="X18" s="3">
        <f>Revenue!X4</f>
        <v>1789429.9930908261</v>
      </c>
      <c r="Y18" s="3">
        <f>Revenue!Y4</f>
        <v>1842000.9413343191</v>
      </c>
      <c r="Z18" s="3">
        <f>Revenue!Z4</f>
        <v>1901513.2940068166</v>
      </c>
      <c r="AA18" s="3">
        <f>Revenue!AA4</f>
        <v>1962975.6310185583</v>
      </c>
      <c r="AB18" s="3">
        <f>Revenue!AB4</f>
        <v>2066200.816287718</v>
      </c>
      <c r="AC18" s="3">
        <f>Revenue!AC4</f>
        <v>2193537.0578401731</v>
      </c>
      <c r="AD18" s="3">
        <f>Revenue!AD4</f>
        <v>2313017.7320777019</v>
      </c>
      <c r="AE18" s="3">
        <f>Revenue!AE4</f>
        <v>2426135.0207682708</v>
      </c>
      <c r="AF18" s="3">
        <f>Revenue!AF4</f>
        <v>2499175.6119365487</v>
      </c>
      <c r="AG18" s="3">
        <f>Revenue!AG4</f>
        <v>2603108.5894748289</v>
      </c>
      <c r="AH18" s="3">
        <f>Revenue!AH4</f>
        <v>2695240.735700903</v>
      </c>
      <c r="AI18" s="3">
        <f>Revenue!AI4</f>
        <v>2803240.2855120338</v>
      </c>
      <c r="AJ18" s="3">
        <f>Revenue!AJ4</f>
        <v>2901353.3871473894</v>
      </c>
      <c r="AK18" s="3">
        <f>Revenue!AK4</f>
        <v>2977094.8994625821</v>
      </c>
      <c r="AL18" s="3">
        <f>Revenue!AL4</f>
        <v>3063260.4234990454</v>
      </c>
      <c r="AN18" s="3">
        <f t="shared" si="9"/>
        <v>3739852.918836805</v>
      </c>
      <c r="AO18" s="3">
        <f t="shared" si="10"/>
        <v>3709548.8358186521</v>
      </c>
      <c r="AP18" s="3">
        <f t="shared" si="11"/>
        <v>3679490.3072293764</v>
      </c>
      <c r="AQ18" s="3">
        <f t="shared" si="12"/>
        <v>3649675.3433378413</v>
      </c>
      <c r="AR18" s="3">
        <f t="shared" si="13"/>
        <v>14778567.405222675</v>
      </c>
      <c r="AT18" s="3">
        <f t="shared" si="14"/>
        <v>3818224.5227689161</v>
      </c>
      <c r="AU18" s="3">
        <f t="shared" si="15"/>
        <v>4430685.9630879899</v>
      </c>
      <c r="AV18" s="3">
        <f t="shared" si="16"/>
        <v>4987127.4593836488</v>
      </c>
      <c r="AW18" s="3">
        <f t="shared" si="17"/>
        <v>5532944.2284319624</v>
      </c>
      <c r="AX18" s="3">
        <f t="shared" si="18"/>
        <v>18768982.173672516</v>
      </c>
      <c r="AZ18" s="3">
        <f t="shared" si="19"/>
        <v>6222713.5051464494</v>
      </c>
      <c r="BA18" s="3">
        <f t="shared" si="20"/>
        <v>7238328.3647825215</v>
      </c>
      <c r="BB18" s="3">
        <f t="shared" si="21"/>
        <v>8101589.6106877662</v>
      </c>
      <c r="BC18" s="3">
        <f t="shared" si="22"/>
        <v>8941708.7101090178</v>
      </c>
      <c r="BD18" s="3">
        <f t="shared" si="23"/>
        <v>30504340.190725755</v>
      </c>
    </row>
    <row r="19" spans="2:56" ht="15" hidden="1" customHeight="1" outlineLevel="1" x14ac:dyDescent="0.2">
      <c r="B19" s="8" t="s">
        <v>26</v>
      </c>
      <c r="C19" s="4">
        <f>Revenue!C5</f>
        <v>975000</v>
      </c>
      <c r="D19" s="3">
        <f>Revenue!D5</f>
        <v>970531.25</v>
      </c>
      <c r="E19" s="3">
        <f>Revenue!E5</f>
        <v>966082.98177083326</v>
      </c>
      <c r="F19" s="3">
        <f>Revenue!F5</f>
        <v>961655.10143771686</v>
      </c>
      <c r="G19" s="3">
        <f>Revenue!G5</f>
        <v>957247.5155561273</v>
      </c>
      <c r="H19" s="3">
        <f>Revenue!H5</f>
        <v>952860.13110982836</v>
      </c>
      <c r="I19" s="3">
        <f>Revenue!I5</f>
        <v>948492.85550890828</v>
      </c>
      <c r="J19" s="3">
        <f>Revenue!J5</f>
        <v>944145.59658782568</v>
      </c>
      <c r="K19" s="3">
        <f>Revenue!K5</f>
        <v>939818.26260346477</v>
      </c>
      <c r="L19" s="3">
        <f>Revenue!L5</f>
        <v>935510.76223319885</v>
      </c>
      <c r="M19" s="3">
        <f>Revenue!M5</f>
        <v>931223.00457296334</v>
      </c>
      <c r="N19" s="3">
        <f>Revenue!N5</f>
        <v>926954.89913533721</v>
      </c>
      <c r="O19" s="3">
        <f>Revenue!O5</f>
        <v>922706.35584763356</v>
      </c>
      <c r="P19" s="3">
        <f>Revenue!P5</f>
        <v>965652.82989357051</v>
      </c>
      <c r="Q19" s="3">
        <f>Revenue!Q5</f>
        <v>1017555.4516560428</v>
      </c>
      <c r="R19" s="3">
        <f>Revenue!R5</f>
        <v>1071957.3232963672</v>
      </c>
      <c r="S19" s="3">
        <f>Revenue!S5</f>
        <v>1117297.8209424063</v>
      </c>
      <c r="T19" s="3">
        <f>Revenue!T5</f>
        <v>1163394.9230516299</v>
      </c>
      <c r="U19" s="3">
        <f>Revenue!U5</f>
        <v>1203347.9410714435</v>
      </c>
      <c r="V19" s="3">
        <f>Revenue!V5</f>
        <v>1252795.9069980572</v>
      </c>
      <c r="W19" s="3">
        <f>Revenue!W5</f>
        <v>1295990.3451120611</v>
      </c>
      <c r="X19" s="3">
        <f>Revenue!X5</f>
        <v>1341239.6338632382</v>
      </c>
      <c r="Y19" s="3">
        <f>Revenue!Y5</f>
        <v>1378020.768672586</v>
      </c>
      <c r="Z19" s="3">
        <f>Revenue!Z5</f>
        <v>1419838.8997146753</v>
      </c>
      <c r="AA19" s="3">
        <f>Revenue!AA5</f>
        <v>1462947.3653087928</v>
      </c>
      <c r="AB19" s="3">
        <f>Revenue!AB5</f>
        <v>1536933.5013752701</v>
      </c>
      <c r="AC19" s="3">
        <f>Revenue!AC5</f>
        <v>1628522.1385766487</v>
      </c>
      <c r="AD19" s="3">
        <f>Revenue!AD5</f>
        <v>1713938.8901435153</v>
      </c>
      <c r="AE19" s="3">
        <f>Revenue!AE5</f>
        <v>1794321.9731880003</v>
      </c>
      <c r="AF19" s="3">
        <f>Revenue!AF5</f>
        <v>1844828.5542455625</v>
      </c>
      <c r="AG19" s="3">
        <f>Revenue!AG5</f>
        <v>1917883.5825023004</v>
      </c>
      <c r="AH19" s="3">
        <f>Revenue!AH5</f>
        <v>1981982.4219322263</v>
      </c>
      <c r="AI19" s="3">
        <f>Revenue!AI5</f>
        <v>2057470.3578082181</v>
      </c>
      <c r="AJ19" s="3">
        <f>Revenue!AJ5</f>
        <v>2125427.4432491381</v>
      </c>
      <c r="AK19" s="3">
        <f>Revenue!AK5</f>
        <v>2176773.0167586831</v>
      </c>
      <c r="AL19" s="3">
        <f>Revenue!AL5</f>
        <v>2235519.2446177155</v>
      </c>
      <c r="AN19" s="3">
        <f t="shared" si="9"/>
        <v>2911614.231770833</v>
      </c>
      <c r="AO19" s="3">
        <f t="shared" si="10"/>
        <v>2871762.7481036726</v>
      </c>
      <c r="AP19" s="3">
        <f t="shared" si="11"/>
        <v>2832456.7147001987</v>
      </c>
      <c r="AQ19" s="3">
        <f t="shared" si="12"/>
        <v>2793688.6659414992</v>
      </c>
      <c r="AR19" s="3">
        <f t="shared" si="13"/>
        <v>11409522.360516204</v>
      </c>
      <c r="AT19" s="3">
        <f t="shared" si="14"/>
        <v>2905914.6373972469</v>
      </c>
      <c r="AU19" s="3">
        <f t="shared" si="15"/>
        <v>3352650.0672904039</v>
      </c>
      <c r="AV19" s="3">
        <f t="shared" si="16"/>
        <v>3752134.1931815618</v>
      </c>
      <c r="AW19" s="3">
        <f t="shared" si="17"/>
        <v>4139099.3022504994</v>
      </c>
      <c r="AX19" s="3">
        <f t="shared" si="18"/>
        <v>14149798.200119711</v>
      </c>
      <c r="AZ19" s="3">
        <f t="shared" si="19"/>
        <v>4628403.0052607115</v>
      </c>
      <c r="BA19" s="3">
        <f t="shared" si="20"/>
        <v>5353089.4175770776</v>
      </c>
      <c r="BB19" s="3">
        <f t="shared" si="21"/>
        <v>5957336.3622427452</v>
      </c>
      <c r="BC19" s="3">
        <f t="shared" si="22"/>
        <v>6537719.7046255367</v>
      </c>
      <c r="BD19" s="3">
        <f t="shared" si="23"/>
        <v>22476548.489706073</v>
      </c>
    </row>
    <row r="20" spans="2:56" ht="15" hidden="1" customHeight="1" outlineLevel="1" x14ac:dyDescent="0.2">
      <c r="B20" s="8" t="s">
        <v>27</v>
      </c>
      <c r="C20" s="4">
        <f>Revenue!C6</f>
        <v>100000</v>
      </c>
      <c r="D20" s="3">
        <f>Revenue!D6</f>
        <v>98979.166666666657</v>
      </c>
      <c r="E20" s="3">
        <f>Revenue!E6</f>
        <v>97968.754340277766</v>
      </c>
      <c r="F20" s="3">
        <f>Revenue!F6</f>
        <v>96968.656639720764</v>
      </c>
      <c r="G20" s="3">
        <f>Revenue!G6</f>
        <v>95978.768269856941</v>
      </c>
      <c r="H20" s="3">
        <f>Revenue!H6</f>
        <v>94998.985010435485</v>
      </c>
      <c r="I20" s="3">
        <f>Revenue!I6</f>
        <v>94029.203705120613</v>
      </c>
      <c r="J20" s="3">
        <f>Revenue!J6</f>
        <v>93069.322250630838</v>
      </c>
      <c r="K20" s="3">
        <f>Revenue!K6</f>
        <v>92119.23958598898</v>
      </c>
      <c r="L20" s="3">
        <f>Revenue!L6</f>
        <v>91178.855681882007</v>
      </c>
      <c r="M20" s="3">
        <f>Revenue!M6</f>
        <v>90248.071530129455</v>
      </c>
      <c r="N20" s="3">
        <f>Revenue!N6</f>
        <v>89326.789133259372</v>
      </c>
      <c r="O20" s="3">
        <f>Revenue!O6</f>
        <v>88414.911494190688</v>
      </c>
      <c r="P20" s="3">
        <f>Revenue!P6</f>
        <v>91979.862659277031</v>
      </c>
      <c r="Q20" s="3">
        <f>Revenue!Q6</f>
        <v>96345.064942678961</v>
      </c>
      <c r="R20" s="3">
        <f>Revenue!R6</f>
        <v>100892.01789445928</v>
      </c>
      <c r="S20" s="3">
        <f>Revenue!S6</f>
        <v>104540.87040119036</v>
      </c>
      <c r="T20" s="3">
        <f>Revenue!T6</f>
        <v>108215.31789101365</v>
      </c>
      <c r="U20" s="3">
        <f>Revenue!U6</f>
        <v>111279.32069844911</v>
      </c>
      <c r="V20" s="3">
        <f>Revenue!V6</f>
        <v>115174.36124458964</v>
      </c>
      <c r="W20" s="3">
        <f>Revenue!W6</f>
        <v>118452.66150865809</v>
      </c>
      <c r="X20" s="3">
        <f>Revenue!X6</f>
        <v>121876.21281457876</v>
      </c>
      <c r="Y20" s="3">
        <f>Revenue!Y6</f>
        <v>124495.24114316025</v>
      </c>
      <c r="Z20" s="3">
        <f>Revenue!Z6</f>
        <v>127531.51145017608</v>
      </c>
      <c r="AA20" s="3">
        <f>Revenue!AA6</f>
        <v>130644.31104073056</v>
      </c>
      <c r="AB20" s="3">
        <f>Revenue!AB6</f>
        <v>136447.61968872437</v>
      </c>
      <c r="AC20" s="3">
        <f>Revenue!AC6</f>
        <v>143726.50340104842</v>
      </c>
      <c r="AD20" s="3">
        <f>Revenue!AD6</f>
        <v>150376.76417878148</v>
      </c>
      <c r="AE20" s="3">
        <f>Revenue!AE6</f>
        <v>156508.06431918833</v>
      </c>
      <c r="AF20" s="3">
        <f>Revenue!AF6</f>
        <v>159983.09921685775</v>
      </c>
      <c r="AG20" s="3">
        <f>Revenue!AG6</f>
        <v>165349.19766827938</v>
      </c>
      <c r="AH20" s="3">
        <f>Revenue!AH6</f>
        <v>169883.59631353631</v>
      </c>
      <c r="AI20" s="3">
        <f>Revenue!AI6</f>
        <v>175327.06438499267</v>
      </c>
      <c r="AJ20" s="3">
        <f>Revenue!AJ6</f>
        <v>180067.02075565988</v>
      </c>
      <c r="AK20" s="3">
        <f>Revenue!AK6</f>
        <v>183353.45964018771</v>
      </c>
      <c r="AL20" s="3">
        <f>Revenue!AL6</f>
        <v>187213.59890218137</v>
      </c>
      <c r="AN20" s="3">
        <f t="shared" si="9"/>
        <v>296947.92100694444</v>
      </c>
      <c r="AO20" s="3">
        <f t="shared" si="10"/>
        <v>287946.40992001316</v>
      </c>
      <c r="AP20" s="3">
        <f t="shared" si="11"/>
        <v>279217.76554174046</v>
      </c>
      <c r="AQ20" s="3">
        <f t="shared" si="12"/>
        <v>270753.71634527086</v>
      </c>
      <c r="AR20" s="3">
        <f t="shared" si="13"/>
        <v>1134865.8128139689</v>
      </c>
      <c r="AT20" s="3">
        <f t="shared" si="14"/>
        <v>276739.83909614669</v>
      </c>
      <c r="AU20" s="3">
        <f t="shared" si="15"/>
        <v>313648.2061866633</v>
      </c>
      <c r="AV20" s="3">
        <f t="shared" si="16"/>
        <v>344906.34345169686</v>
      </c>
      <c r="AW20" s="3">
        <f t="shared" si="17"/>
        <v>373902.96540791506</v>
      </c>
      <c r="AX20" s="3">
        <f t="shared" si="18"/>
        <v>1309197.3541424219</v>
      </c>
      <c r="AZ20" s="3">
        <f t="shared" si="19"/>
        <v>410818.43413050339</v>
      </c>
      <c r="BA20" s="3">
        <f t="shared" si="20"/>
        <v>466867.92771482753</v>
      </c>
      <c r="BB20" s="3">
        <f t="shared" si="21"/>
        <v>510559.85836680839</v>
      </c>
      <c r="BC20" s="3">
        <f t="shared" si="22"/>
        <v>550634.07929802896</v>
      </c>
      <c r="BD20" s="3">
        <f t="shared" si="23"/>
        <v>1938880.2995101681</v>
      </c>
    </row>
    <row r="21" spans="2:56" ht="15" hidden="1" customHeight="1" outlineLevel="1" x14ac:dyDescent="0.2">
      <c r="B21" s="8" t="s">
        <v>28</v>
      </c>
      <c r="C21" s="4">
        <f>Revenue!C7</f>
        <v>25000</v>
      </c>
      <c r="D21" s="3">
        <f>Revenue!D7</f>
        <v>24479.166666666664</v>
      </c>
      <c r="E21" s="3">
        <f>Revenue!E7</f>
        <v>23969.184027777777</v>
      </c>
      <c r="F21" s="3">
        <f>Revenue!F7</f>
        <v>23469.826027199073</v>
      </c>
      <c r="G21" s="3">
        <f>Revenue!G7</f>
        <v>22980.87131829909</v>
      </c>
      <c r="H21" s="3">
        <f>Revenue!H7</f>
        <v>22502.103165834524</v>
      </c>
      <c r="I21" s="3">
        <f>Revenue!I7</f>
        <v>22033.309349879637</v>
      </c>
      <c r="J21" s="3">
        <f>Revenue!J7</f>
        <v>21574.282071757141</v>
      </c>
      <c r="K21" s="3">
        <f>Revenue!K7</f>
        <v>21124.817861928866</v>
      </c>
      <c r="L21" s="3">
        <f>Revenue!L7</f>
        <v>20684.717489805349</v>
      </c>
      <c r="M21" s="3">
        <f>Revenue!M7</f>
        <v>20253.785875434405</v>
      </c>
      <c r="N21" s="3">
        <f>Revenue!N7</f>
        <v>19831.832003029522</v>
      </c>
      <c r="O21" s="3">
        <f>Revenue!O7</f>
        <v>19418.668836299741</v>
      </c>
      <c r="P21" s="3">
        <f>Revenue!P7</f>
        <v>19958.464323587228</v>
      </c>
      <c r="Q21" s="3">
        <f>Revenue!Q7</f>
        <v>20651.82935770417</v>
      </c>
      <c r="R21" s="3">
        <f>Revenue!R7</f>
        <v>21365.659508589342</v>
      </c>
      <c r="S21" s="3">
        <f>Revenue!S7</f>
        <v>21878.042483284269</v>
      </c>
      <c r="T21" s="3">
        <f>Revenue!T7</f>
        <v>22382.195159694962</v>
      </c>
      <c r="U21" s="3">
        <f>Revenue!U7</f>
        <v>22750.794392807496</v>
      </c>
      <c r="V21" s="3">
        <f>Revenue!V7</f>
        <v>23273.600437241304</v>
      </c>
      <c r="W21" s="3">
        <f>Revenue!W7</f>
        <v>23661.726712803076</v>
      </c>
      <c r="X21" s="3">
        <f>Revenue!X7</f>
        <v>24067.048385153044</v>
      </c>
      <c r="Y21" s="3">
        <f>Revenue!Y7</f>
        <v>24306.667425664284</v>
      </c>
      <c r="Z21" s="3">
        <f>Revenue!Z7</f>
        <v>24617.587324066306</v>
      </c>
      <c r="AA21" s="3">
        <f>Revenue!AA7</f>
        <v>24933.440648535121</v>
      </c>
      <c r="AB21" s="3">
        <f>Revenue!AB7</f>
        <v>25737.6109596567</v>
      </c>
      <c r="AC21" s="3">
        <f>Revenue!AC7</f>
        <v>26790.146850488774</v>
      </c>
      <c r="AD21" s="3">
        <f>Revenue!AD7</f>
        <v>27701.263931313486</v>
      </c>
      <c r="AE21" s="3">
        <f>Revenue!AE7</f>
        <v>28495.439349916949</v>
      </c>
      <c r="AF21" s="3">
        <f>Revenue!AF7</f>
        <v>28798.529617421827</v>
      </c>
      <c r="AG21" s="3">
        <f>Revenue!AG7</f>
        <v>29421.621814521372</v>
      </c>
      <c r="AH21" s="3">
        <f>Revenue!AH7</f>
        <v>29883.342347095422</v>
      </c>
      <c r="AI21" s="3">
        <f>Revenue!AI7</f>
        <v>30486.237502447068</v>
      </c>
      <c r="AJ21" s="3">
        <f>Revenue!AJ7</f>
        <v>30953.191827086794</v>
      </c>
      <c r="AK21" s="3">
        <f>Revenue!AK7</f>
        <v>31163.496329739315</v>
      </c>
      <c r="AL21" s="3">
        <f>Revenue!AL7</f>
        <v>31459.924705810034</v>
      </c>
      <c r="AN21" s="3">
        <f t="shared" si="9"/>
        <v>73448.350694444438</v>
      </c>
      <c r="AO21" s="3">
        <f t="shared" si="10"/>
        <v>68952.800511332694</v>
      </c>
      <c r="AP21" s="3">
        <f t="shared" si="11"/>
        <v>64732.409283565648</v>
      </c>
      <c r="AQ21" s="3">
        <f t="shared" si="12"/>
        <v>60770.335368269276</v>
      </c>
      <c r="AR21" s="3">
        <f t="shared" si="13"/>
        <v>267903.89585761208</v>
      </c>
      <c r="AT21" s="3">
        <f t="shared" si="14"/>
        <v>60028.962517591142</v>
      </c>
      <c r="AU21" s="3">
        <f t="shared" si="15"/>
        <v>65625.89715156857</v>
      </c>
      <c r="AV21" s="3">
        <f t="shared" si="16"/>
        <v>69686.121542851877</v>
      </c>
      <c r="AW21" s="3">
        <f t="shared" si="17"/>
        <v>72991.303134883638</v>
      </c>
      <c r="AX21" s="3">
        <f t="shared" si="18"/>
        <v>268332.28434689523</v>
      </c>
      <c r="AZ21" s="3">
        <f t="shared" si="19"/>
        <v>77461.198458680592</v>
      </c>
      <c r="BA21" s="3">
        <f t="shared" si="20"/>
        <v>84995.232898652263</v>
      </c>
      <c r="BB21" s="3">
        <f t="shared" si="21"/>
        <v>89791.201664063861</v>
      </c>
      <c r="BC21" s="3">
        <f t="shared" si="22"/>
        <v>93576.612862636146</v>
      </c>
      <c r="BD21" s="3">
        <f t="shared" si="23"/>
        <v>345824.24588403286</v>
      </c>
    </row>
    <row r="22" spans="2:56" ht="15" hidden="1" customHeight="1" outlineLevel="1" x14ac:dyDescent="0.2">
      <c r="B22" s="1" t="s">
        <v>29</v>
      </c>
      <c r="C22" s="4">
        <f>Revenue!C8</f>
        <v>2350000</v>
      </c>
      <c r="D22" s="3">
        <f>Revenue!D8</f>
        <v>2340604.166666666</v>
      </c>
      <c r="E22" s="3">
        <f>Revenue!E8</f>
        <v>2331259.255642361</v>
      </c>
      <c r="F22" s="3">
        <f>Revenue!F8</f>
        <v>2321964.8157827868</v>
      </c>
      <c r="G22" s="3">
        <f>Revenue!G8</f>
        <v>2312720.4022366386</v>
      </c>
      <c r="H22" s="3">
        <f>Revenue!H8</f>
        <v>2303525.576334245</v>
      </c>
      <c r="I22" s="3">
        <f>Revenue!I8</f>
        <v>2294379.9054783834</v>
      </c>
      <c r="J22" s="3">
        <f>Revenue!J8</f>
        <v>2285282.9630372114</v>
      </c>
      <c r="K22" s="3">
        <f>Revenue!K8</f>
        <v>2276234.3282392868</v>
      </c>
      <c r="L22" s="3">
        <f>Revenue!L8</f>
        <v>2267233.5860706144</v>
      </c>
      <c r="M22" s="3">
        <f>Revenue!M8</f>
        <v>2258280.3271737024</v>
      </c>
      <c r="N22" s="3">
        <f>Revenue!N8</f>
        <v>2249374.1477485644</v>
      </c>
      <c r="O22" s="3">
        <f>Revenue!O8</f>
        <v>2240514.6494556456</v>
      </c>
      <c r="P22" s="3">
        <f>Revenue!P8</f>
        <v>2346326.9954057117</v>
      </c>
      <c r="Q22" s="3">
        <f>Revenue!Q8</f>
        <v>2474066.316918544</v>
      </c>
      <c r="R22" s="3">
        <f>Revenue!R8</f>
        <v>2608068.2471436476</v>
      </c>
      <c r="S22" s="3">
        <f>Revenue!S8</f>
        <v>2720200.9226605091</v>
      </c>
      <c r="T22" s="3">
        <f>Revenue!T8</f>
        <v>2834340.9639124684</v>
      </c>
      <c r="U22" s="3">
        <f>Revenue!U8</f>
        <v>2933670.1005410864</v>
      </c>
      <c r="V22" s="3">
        <f>Revenue!V8</f>
        <v>3056312.7978493678</v>
      </c>
      <c r="W22" s="3">
        <f>Revenue!W8</f>
        <v>3163871.2191693042</v>
      </c>
      <c r="X22" s="3">
        <f>Revenue!X8</f>
        <v>3276612.8881537961</v>
      </c>
      <c r="Y22" s="3">
        <f>Revenue!Y8</f>
        <v>3368823.618575729</v>
      </c>
      <c r="Z22" s="3">
        <f>Revenue!Z8</f>
        <v>3473501.2924957341</v>
      </c>
      <c r="AA22" s="3">
        <f>Revenue!AA8</f>
        <v>3581500.7480166168</v>
      </c>
      <c r="AB22" s="3">
        <f>Revenue!AB8</f>
        <v>3765319.5483113686</v>
      </c>
      <c r="AC22" s="3">
        <f>Revenue!AC8</f>
        <v>3992575.8466683589</v>
      </c>
      <c r="AD22" s="3">
        <f>Revenue!AD8</f>
        <v>4205034.6503313119</v>
      </c>
      <c r="AE22" s="3">
        <f>Revenue!AE8</f>
        <v>4405460.497625377</v>
      </c>
      <c r="AF22" s="3">
        <f>Revenue!AF8</f>
        <v>4532785.7950163912</v>
      </c>
      <c r="AG22" s="3">
        <f>Revenue!AG8</f>
        <v>4715762.9914599294</v>
      </c>
      <c r="AH22" s="3">
        <f>Revenue!AH8</f>
        <v>4876990.0962937614</v>
      </c>
      <c r="AI22" s="3">
        <f>Revenue!AI8</f>
        <v>5066523.9452076918</v>
      </c>
      <c r="AJ22" s="3">
        <f>Revenue!AJ8</f>
        <v>5237801.0429792739</v>
      </c>
      <c r="AK22" s="3">
        <f>Revenue!AK8</f>
        <v>5368384.8721911926</v>
      </c>
      <c r="AL22" s="3">
        <f>Revenue!AL8</f>
        <v>5517453.191724753</v>
      </c>
      <c r="AN22" s="3">
        <f t="shared" si="9"/>
        <v>7021863.4223090271</v>
      </c>
      <c r="AO22" s="3">
        <f t="shared" si="10"/>
        <v>6938210.7943536714</v>
      </c>
      <c r="AP22" s="3">
        <f t="shared" si="11"/>
        <v>6855897.1967548821</v>
      </c>
      <c r="AQ22" s="3">
        <f t="shared" si="12"/>
        <v>6774888.0609928807</v>
      </c>
      <c r="AR22" s="3">
        <f t="shared" si="13"/>
        <v>27590859.474410459</v>
      </c>
      <c r="AT22" s="3">
        <f t="shared" si="14"/>
        <v>7060907.9617799018</v>
      </c>
      <c r="AU22" s="3">
        <f t="shared" si="15"/>
        <v>8162610.1337166252</v>
      </c>
      <c r="AV22" s="3">
        <f t="shared" si="16"/>
        <v>9153854.1175597589</v>
      </c>
      <c r="AW22" s="3">
        <f t="shared" si="17"/>
        <v>10118937.79922526</v>
      </c>
      <c r="AX22" s="3">
        <f t="shared" si="18"/>
        <v>34496310.012281552</v>
      </c>
      <c r="AZ22" s="3">
        <f t="shared" si="19"/>
        <v>11339396.142996345</v>
      </c>
      <c r="BA22" s="3">
        <f t="shared" si="20"/>
        <v>13143280.942973079</v>
      </c>
      <c r="BB22" s="3">
        <f t="shared" si="21"/>
        <v>14659277.032961383</v>
      </c>
      <c r="BC22" s="3">
        <f t="shared" si="22"/>
        <v>16123639.10689522</v>
      </c>
      <c r="BD22" s="3">
        <f t="shared" si="23"/>
        <v>55265593.225826025</v>
      </c>
    </row>
    <row r="23" spans="2:56" ht="15" customHeight="1" collapsed="1" x14ac:dyDescent="0.2">
      <c r="B23" s="9" t="s">
        <v>30</v>
      </c>
      <c r="C23" s="7">
        <f t="shared" ref="C23:AL23" si="24">C17+C22</f>
        <v>2350000</v>
      </c>
      <c r="D23" s="6">
        <f t="shared" si="24"/>
        <v>2460997.8124999995</v>
      </c>
      <c r="E23" s="6">
        <f t="shared" si="24"/>
        <v>2475096.9639756945</v>
      </c>
      <c r="F23" s="6">
        <f t="shared" si="24"/>
        <v>2472882.3157827868</v>
      </c>
      <c r="G23" s="6">
        <f t="shared" si="24"/>
        <v>2441200.1157783051</v>
      </c>
      <c r="H23" s="6">
        <f t="shared" si="24"/>
        <v>2434550.8627925785</v>
      </c>
      <c r="I23" s="6">
        <f t="shared" si="24"/>
        <v>2410299.3195408834</v>
      </c>
      <c r="J23" s="6">
        <f t="shared" si="24"/>
        <v>2426063.3276205449</v>
      </c>
      <c r="K23" s="6">
        <f t="shared" si="24"/>
        <v>2401656.2553226203</v>
      </c>
      <c r="L23" s="6">
        <f t="shared" si="24"/>
        <v>2398512.3230497809</v>
      </c>
      <c r="M23" s="6">
        <f t="shared" si="24"/>
        <v>2368443.8688403689</v>
      </c>
      <c r="N23" s="6">
        <f t="shared" si="24"/>
        <v>2372975.6581652309</v>
      </c>
      <c r="O23" s="6">
        <f t="shared" si="24"/>
        <v>2368004.2458098121</v>
      </c>
      <c r="P23" s="6">
        <f t="shared" si="24"/>
        <v>2553800.4247512198</v>
      </c>
      <c r="Q23" s="6">
        <f t="shared" si="24"/>
        <v>2727838.0902434741</v>
      </c>
      <c r="R23" s="6">
        <f t="shared" si="24"/>
        <v>2847199.1194927124</v>
      </c>
      <c r="S23" s="6">
        <f t="shared" si="24"/>
        <v>2947532.1050939094</v>
      </c>
      <c r="T23" s="6">
        <f t="shared" si="24"/>
        <v>2985751.8980269847</v>
      </c>
      <c r="U23" s="6">
        <f t="shared" si="24"/>
        <v>3143951.9383152779</v>
      </c>
      <c r="V23" s="6">
        <f t="shared" si="24"/>
        <v>3244481.9754853263</v>
      </c>
      <c r="W23" s="6">
        <f t="shared" si="24"/>
        <v>3382351.3449633773</v>
      </c>
      <c r="X23" s="6">
        <f t="shared" si="24"/>
        <v>3476670.8525354802</v>
      </c>
      <c r="Y23" s="6">
        <f t="shared" si="24"/>
        <v>3526853.903602201</v>
      </c>
      <c r="Z23" s="6">
        <f t="shared" si="24"/>
        <v>3651410.8804892777</v>
      </c>
      <c r="AA23" s="6">
        <f t="shared" si="24"/>
        <v>3801847.0512866476</v>
      </c>
      <c r="AB23" s="6">
        <f t="shared" si="24"/>
        <v>4028641.5149316583</v>
      </c>
      <c r="AC23" s="6">
        <f t="shared" si="24"/>
        <v>4277305.4460172597</v>
      </c>
      <c r="AD23" s="6">
        <f t="shared" si="24"/>
        <v>4531149.4875464113</v>
      </c>
      <c r="AE23" s="6">
        <f t="shared" si="24"/>
        <v>4565208.2180723613</v>
      </c>
      <c r="AF23" s="6">
        <f t="shared" si="24"/>
        <v>4717894.380157683</v>
      </c>
      <c r="AG23" s="6">
        <f t="shared" si="24"/>
        <v>5062610.0450012032</v>
      </c>
      <c r="AH23" s="6">
        <f t="shared" si="24"/>
        <v>5062945.1633212734</v>
      </c>
      <c r="AI23" s="6">
        <f t="shared" si="24"/>
        <v>5365267.8452736707</v>
      </c>
      <c r="AJ23" s="6">
        <f t="shared" si="24"/>
        <v>5574180.9474548139</v>
      </c>
      <c r="AK23" s="6">
        <f t="shared" si="24"/>
        <v>5587599.6366873048</v>
      </c>
      <c r="AL23" s="6">
        <f t="shared" si="24"/>
        <v>5765266.6602150574</v>
      </c>
      <c r="AN23" s="6">
        <f t="shared" si="9"/>
        <v>7286094.776475694</v>
      </c>
      <c r="AO23" s="6">
        <f t="shared" si="10"/>
        <v>7348633.2943536704</v>
      </c>
      <c r="AP23" s="6">
        <f t="shared" si="11"/>
        <v>7238018.9024840482</v>
      </c>
      <c r="AQ23" s="6">
        <f t="shared" si="12"/>
        <v>7139931.8500553817</v>
      </c>
      <c r="AR23" s="6">
        <f t="shared" si="13"/>
        <v>29012678.823368795</v>
      </c>
      <c r="AT23" s="6">
        <f t="shared" si="14"/>
        <v>7649642.760804506</v>
      </c>
      <c r="AU23" s="6">
        <f t="shared" si="15"/>
        <v>8780483.122613607</v>
      </c>
      <c r="AV23" s="6">
        <f t="shared" si="16"/>
        <v>9770785.258763982</v>
      </c>
      <c r="AW23" s="6">
        <f t="shared" si="17"/>
        <v>10654935.636626959</v>
      </c>
      <c r="AX23" s="6">
        <f t="shared" si="18"/>
        <v>36855846.778809056</v>
      </c>
      <c r="AZ23" s="6">
        <f t="shared" si="19"/>
        <v>12107794.012235565</v>
      </c>
      <c r="BA23" s="6">
        <f t="shared" si="20"/>
        <v>13814252.085776456</v>
      </c>
      <c r="BB23" s="6">
        <f t="shared" si="21"/>
        <v>15490823.053596146</v>
      </c>
      <c r="BC23" s="6">
        <f t="shared" si="22"/>
        <v>16927047.244357176</v>
      </c>
      <c r="BD23" s="6">
        <f t="shared" si="23"/>
        <v>58339916.395965345</v>
      </c>
    </row>
    <row r="24" spans="2:56" ht="15" customHeight="1" x14ac:dyDescent="0.2">
      <c r="B24" s="8"/>
      <c r="C24" s="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N24" s="3"/>
      <c r="AO24" s="3"/>
      <c r="AP24" s="3"/>
      <c r="AQ24" s="3"/>
      <c r="AR24" s="3"/>
      <c r="AT24" s="3"/>
      <c r="AU24" s="3"/>
      <c r="AV24" s="3"/>
      <c r="AW24" s="3"/>
      <c r="AX24" s="3"/>
      <c r="AZ24" s="3"/>
      <c r="BA24" s="3"/>
      <c r="BB24" s="3"/>
      <c r="BC24" s="3"/>
      <c r="BD24" s="3"/>
    </row>
    <row r="25" spans="2:56" ht="15" customHeight="1" x14ac:dyDescent="0.2">
      <c r="B25" s="10" t="s">
        <v>31</v>
      </c>
      <c r="C25" s="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N25" s="3"/>
      <c r="AO25" s="3"/>
      <c r="AP25" s="3"/>
      <c r="AQ25" s="3"/>
      <c r="AR25" s="3"/>
      <c r="AT25" s="3"/>
      <c r="AU25" s="3"/>
      <c r="AV25" s="3"/>
      <c r="AW25" s="3"/>
      <c r="AX25" s="3"/>
      <c r="AZ25" s="3"/>
      <c r="BA25" s="3"/>
      <c r="BB25" s="3"/>
      <c r="BC25" s="3"/>
      <c r="BD25" s="3"/>
    </row>
    <row r="26" spans="2:56" ht="15" hidden="1" customHeight="1" outlineLevel="1" x14ac:dyDescent="0.2">
      <c r="B26" s="8" t="s">
        <v>32</v>
      </c>
      <c r="C26" s="4">
        <f>Revenue!C12</f>
        <v>257816.00000000003</v>
      </c>
      <c r="D26" s="3">
        <f>Revenue!D12</f>
        <v>244925.2</v>
      </c>
      <c r="E26" s="3">
        <f>Revenue!E12</f>
        <v>283597.60000000003</v>
      </c>
      <c r="F26" s="3">
        <f>Revenue!F12</f>
        <v>257816.00000000003</v>
      </c>
      <c r="G26" s="3">
        <f>Revenue!G12</f>
        <v>283597.60000000003</v>
      </c>
      <c r="H26" s="3">
        <f>Revenue!H12</f>
        <v>270706.8</v>
      </c>
      <c r="I26" s="3">
        <f>Revenue!I12</f>
        <v>257816.00000000003</v>
      </c>
      <c r="J26" s="3">
        <f>Revenue!J12</f>
        <v>296488.40000000002</v>
      </c>
      <c r="K26" s="3">
        <f>Revenue!K12</f>
        <v>244925.2</v>
      </c>
      <c r="L26" s="3">
        <f>Revenue!L12</f>
        <v>270706.8</v>
      </c>
      <c r="M26" s="3">
        <f>Revenue!M12</f>
        <v>257816.00000000003</v>
      </c>
      <c r="N26" s="3">
        <f>Revenue!N12</f>
        <v>244925.2</v>
      </c>
      <c r="O26" s="3">
        <f>Revenue!O12</f>
        <v>270706.8</v>
      </c>
      <c r="P26" s="3">
        <f>Revenue!P12</f>
        <v>257816.00000000003</v>
      </c>
      <c r="Q26" s="3">
        <f>Revenue!Q12</f>
        <v>270706.8</v>
      </c>
      <c r="R26" s="3">
        <f>Revenue!R12</f>
        <v>283597.60000000003</v>
      </c>
      <c r="S26" s="3">
        <f>Revenue!S12</f>
        <v>291530.40000000002</v>
      </c>
      <c r="T26" s="3">
        <f>Revenue!T12</f>
        <v>277648</v>
      </c>
      <c r="U26" s="3">
        <f>Revenue!U12</f>
        <v>305412.80000000005</v>
      </c>
      <c r="V26" s="3">
        <f>Revenue!V12</f>
        <v>291530.40000000002</v>
      </c>
      <c r="W26" s="3">
        <f>Revenue!W12</f>
        <v>317312</v>
      </c>
      <c r="X26" s="3">
        <f>Revenue!X12</f>
        <v>349043.20000000001</v>
      </c>
      <c r="Y26" s="3">
        <f>Revenue!Y12</f>
        <v>285580.79999999999</v>
      </c>
      <c r="Z26" s="3">
        <f>Revenue!Z12</f>
        <v>320286.80000000005</v>
      </c>
      <c r="AA26" s="3">
        <f>Revenue!AA12</f>
        <v>337144</v>
      </c>
      <c r="AB26" s="3">
        <f>Revenue!AB12</f>
        <v>303429.60000000003</v>
      </c>
      <c r="AC26" s="3">
        <f>Revenue!AC12</f>
        <v>374824.80000000005</v>
      </c>
      <c r="AD26" s="3">
        <f>Revenue!AD12</f>
        <v>392673.60000000003</v>
      </c>
      <c r="AE26" s="3">
        <f>Revenue!AE12</f>
        <v>356976</v>
      </c>
      <c r="AF26" s="3">
        <f>Revenue!AF12</f>
        <v>395648.4</v>
      </c>
      <c r="AG26" s="3">
        <f>Revenue!AG12</f>
        <v>414488.80000000005</v>
      </c>
      <c r="AH26" s="3">
        <f>Revenue!AH12</f>
        <v>376808</v>
      </c>
      <c r="AI26" s="3">
        <f>Revenue!AI12</f>
        <v>416472</v>
      </c>
      <c r="AJ26" s="3">
        <f>Revenue!AJ12</f>
        <v>416472</v>
      </c>
      <c r="AK26" s="3">
        <f>Revenue!AK12</f>
        <v>356976</v>
      </c>
      <c r="AL26" s="3">
        <f>Revenue!AL12</f>
        <v>416472</v>
      </c>
      <c r="AN26" s="3">
        <f>SUM($C26:$E26)</f>
        <v>786338.8</v>
      </c>
      <c r="AO26" s="3">
        <f>SUM($F26:$H26)</f>
        <v>812120.40000000014</v>
      </c>
      <c r="AP26" s="3">
        <f>SUM($I26:$K26)</f>
        <v>799229.60000000009</v>
      </c>
      <c r="AQ26" s="3">
        <f>SUM($L26:$N26)</f>
        <v>773448</v>
      </c>
      <c r="AR26" s="3">
        <f t="shared" ref="AR26:AR29" si="25">SUM(AN26:AQ26)</f>
        <v>3171136.8000000003</v>
      </c>
      <c r="AT26" s="3">
        <f>SUM($O26:$Q26)</f>
        <v>799229.60000000009</v>
      </c>
      <c r="AU26" s="3">
        <f>SUM($R26:$T26)</f>
        <v>852776</v>
      </c>
      <c r="AV26" s="3">
        <f>SUM($U26:$W26)</f>
        <v>914255.20000000007</v>
      </c>
      <c r="AW26" s="3">
        <f>SUM($X26:$Z26)</f>
        <v>954910.8</v>
      </c>
      <c r="AX26" s="3">
        <f t="shared" ref="AX26:AX29" si="26">SUM(AT26:AW26)</f>
        <v>3521171.6000000006</v>
      </c>
      <c r="AZ26" s="3">
        <f>SUM($AA26:$AC26)</f>
        <v>1015398.4000000001</v>
      </c>
      <c r="BA26" s="3">
        <f>SUM($AD26:$AF26)</f>
        <v>1145298</v>
      </c>
      <c r="BB26" s="3">
        <f>SUM($AG26:$AI26)</f>
        <v>1207768.8</v>
      </c>
      <c r="BC26" s="3">
        <f>SUM($AJ26:$AL26)</f>
        <v>1189920</v>
      </c>
      <c r="BD26" s="3">
        <f t="shared" ref="BD26:BD29" si="27">SUM(AZ26:BC26)</f>
        <v>4558385.2</v>
      </c>
    </row>
    <row r="27" spans="2:56" ht="15" hidden="1" customHeight="1" outlineLevel="1" x14ac:dyDescent="0.2">
      <c r="B27" s="8" t="s">
        <v>33</v>
      </c>
      <c r="C27" s="4">
        <f>Revenue!C13</f>
        <v>96000</v>
      </c>
      <c r="D27" s="3">
        <f>Revenue!D13</f>
        <v>91200</v>
      </c>
      <c r="E27" s="3">
        <f>Revenue!E13</f>
        <v>105600</v>
      </c>
      <c r="F27" s="3">
        <f>Revenue!F13</f>
        <v>96000</v>
      </c>
      <c r="G27" s="3">
        <f>Revenue!G13</f>
        <v>105600</v>
      </c>
      <c r="H27" s="3">
        <f>Revenue!H13</f>
        <v>100800</v>
      </c>
      <c r="I27" s="3">
        <f>Revenue!I13</f>
        <v>96000</v>
      </c>
      <c r="J27" s="3">
        <f>Revenue!J13</f>
        <v>110400</v>
      </c>
      <c r="K27" s="3">
        <f>Revenue!K13</f>
        <v>91200</v>
      </c>
      <c r="L27" s="3">
        <f>Revenue!L13</f>
        <v>100800</v>
      </c>
      <c r="M27" s="3">
        <f>Revenue!M13</f>
        <v>128000</v>
      </c>
      <c r="N27" s="3">
        <f>Revenue!N13</f>
        <v>121600</v>
      </c>
      <c r="O27" s="3">
        <f>Revenue!O13</f>
        <v>134400</v>
      </c>
      <c r="P27" s="3">
        <f>Revenue!P13</f>
        <v>128000</v>
      </c>
      <c r="Q27" s="3">
        <f>Revenue!Q13</f>
        <v>134400</v>
      </c>
      <c r="R27" s="3">
        <f>Revenue!R13</f>
        <v>140800</v>
      </c>
      <c r="S27" s="3">
        <f>Revenue!S13</f>
        <v>134400</v>
      </c>
      <c r="T27" s="3">
        <f>Revenue!T13</f>
        <v>128000</v>
      </c>
      <c r="U27" s="3">
        <f>Revenue!U13</f>
        <v>140800</v>
      </c>
      <c r="V27" s="3">
        <f>Revenue!V13</f>
        <v>134400</v>
      </c>
      <c r="W27" s="3">
        <f>Revenue!W13</f>
        <v>144000</v>
      </c>
      <c r="X27" s="3">
        <f>Revenue!X13</f>
        <v>158400</v>
      </c>
      <c r="Y27" s="3">
        <f>Revenue!Y13</f>
        <v>129600</v>
      </c>
      <c r="Z27" s="3">
        <f>Revenue!Z13</f>
        <v>136800</v>
      </c>
      <c r="AA27" s="3">
        <f>Revenue!AA13</f>
        <v>144000</v>
      </c>
      <c r="AB27" s="3">
        <f>Revenue!AB13</f>
        <v>129600</v>
      </c>
      <c r="AC27" s="3">
        <f>Revenue!AC13</f>
        <v>151200</v>
      </c>
      <c r="AD27" s="3">
        <f>Revenue!AD13</f>
        <v>176000</v>
      </c>
      <c r="AE27" s="3">
        <f>Revenue!AE13</f>
        <v>160000</v>
      </c>
      <c r="AF27" s="3">
        <f>Revenue!AF13</f>
        <v>168000</v>
      </c>
      <c r="AG27" s="3">
        <f>Revenue!AG13</f>
        <v>176000</v>
      </c>
      <c r="AH27" s="3">
        <f>Revenue!AH13</f>
        <v>160000</v>
      </c>
      <c r="AI27" s="3">
        <f>Revenue!AI13</f>
        <v>168000</v>
      </c>
      <c r="AJ27" s="3">
        <f>Revenue!AJ13</f>
        <v>168000</v>
      </c>
      <c r="AK27" s="3">
        <f>Revenue!AK13</f>
        <v>144000</v>
      </c>
      <c r="AL27" s="3">
        <f>Revenue!AL13</f>
        <v>168000</v>
      </c>
      <c r="AN27" s="3">
        <f>SUM($C27:$E27)</f>
        <v>292800</v>
      </c>
      <c r="AO27" s="3">
        <f>SUM($F27:$H27)</f>
        <v>302400</v>
      </c>
      <c r="AP27" s="3">
        <f>SUM($I27:$K27)</f>
        <v>297600</v>
      </c>
      <c r="AQ27" s="3">
        <f>SUM($L27:$N27)</f>
        <v>350400</v>
      </c>
      <c r="AR27" s="3">
        <f t="shared" si="25"/>
        <v>1243200</v>
      </c>
      <c r="AT27" s="3">
        <f>SUM($O27:$Q27)</f>
        <v>396800</v>
      </c>
      <c r="AU27" s="3">
        <f>SUM($R27:$T27)</f>
        <v>403200</v>
      </c>
      <c r="AV27" s="3">
        <f>SUM($U27:$W27)</f>
        <v>419200</v>
      </c>
      <c r="AW27" s="3">
        <f>SUM($X27:$Z27)</f>
        <v>424800</v>
      </c>
      <c r="AX27" s="3">
        <f t="shared" si="26"/>
        <v>1644000</v>
      </c>
      <c r="AZ27" s="3">
        <f>SUM($AA27:$AC27)</f>
        <v>424800</v>
      </c>
      <c r="BA27" s="3">
        <f>SUM($AD27:$AF27)</f>
        <v>504000</v>
      </c>
      <c r="BB27" s="3">
        <f>SUM($AG27:$AI27)</f>
        <v>504000</v>
      </c>
      <c r="BC27" s="3">
        <f>SUM($AJ27:$AL27)</f>
        <v>480000</v>
      </c>
      <c r="BD27" s="3">
        <f t="shared" si="27"/>
        <v>1912800</v>
      </c>
    </row>
    <row r="28" spans="2:56" ht="15" hidden="1" customHeight="1" outlineLevel="1" x14ac:dyDescent="0.2">
      <c r="B28" s="8" t="s">
        <v>34</v>
      </c>
      <c r="C28" s="4">
        <f>Revenue!C14</f>
        <v>67200</v>
      </c>
      <c r="D28" s="3">
        <f>Revenue!D14</f>
        <v>63839.999999999993</v>
      </c>
      <c r="E28" s="3">
        <f>Revenue!E14</f>
        <v>73920</v>
      </c>
      <c r="F28" s="3">
        <f>Revenue!F14</f>
        <v>67200</v>
      </c>
      <c r="G28" s="3">
        <f>Revenue!G14</f>
        <v>73920</v>
      </c>
      <c r="H28" s="3">
        <f>Revenue!H14</f>
        <v>70560</v>
      </c>
      <c r="I28" s="3">
        <f>Revenue!I14</f>
        <v>67200</v>
      </c>
      <c r="J28" s="3">
        <f>Revenue!J14</f>
        <v>77280</v>
      </c>
      <c r="K28" s="3">
        <f>Revenue!K14</f>
        <v>63839.999999999993</v>
      </c>
      <c r="L28" s="3">
        <f>Revenue!L14</f>
        <v>70560</v>
      </c>
      <c r="M28" s="3">
        <f>Revenue!M14</f>
        <v>67200</v>
      </c>
      <c r="N28" s="3">
        <f>Revenue!N14</f>
        <v>63839.999999999993</v>
      </c>
      <c r="O28" s="3">
        <f>Revenue!O14</f>
        <v>70560</v>
      </c>
      <c r="P28" s="3">
        <f>Revenue!P14</f>
        <v>67200</v>
      </c>
      <c r="Q28" s="3">
        <f>Revenue!Q14</f>
        <v>70560</v>
      </c>
      <c r="R28" s="3">
        <f>Revenue!R14</f>
        <v>92400</v>
      </c>
      <c r="S28" s="3">
        <f>Revenue!S14</f>
        <v>88200</v>
      </c>
      <c r="T28" s="3">
        <f>Revenue!T14</f>
        <v>84000</v>
      </c>
      <c r="U28" s="3">
        <f>Revenue!U14</f>
        <v>92400</v>
      </c>
      <c r="V28" s="3">
        <f>Revenue!V14</f>
        <v>105840</v>
      </c>
      <c r="W28" s="3">
        <f>Revenue!W14</f>
        <v>100800</v>
      </c>
      <c r="X28" s="3">
        <f>Revenue!X14</f>
        <v>110880</v>
      </c>
      <c r="Y28" s="3">
        <f>Revenue!Y14</f>
        <v>90720</v>
      </c>
      <c r="Z28" s="3">
        <f>Revenue!Z14</f>
        <v>95760</v>
      </c>
      <c r="AA28" s="3">
        <f>Revenue!AA14</f>
        <v>100800</v>
      </c>
      <c r="AB28" s="3">
        <f>Revenue!AB14</f>
        <v>90720</v>
      </c>
      <c r="AC28" s="3">
        <f>Revenue!AC14</f>
        <v>105840</v>
      </c>
      <c r="AD28" s="3">
        <f>Revenue!AD14</f>
        <v>110880</v>
      </c>
      <c r="AE28" s="3">
        <f>Revenue!AE14</f>
        <v>100800</v>
      </c>
      <c r="AF28" s="3">
        <f>Revenue!AF14</f>
        <v>105840</v>
      </c>
      <c r="AG28" s="3">
        <f>Revenue!AG14</f>
        <v>110880</v>
      </c>
      <c r="AH28" s="3">
        <f>Revenue!AH14</f>
        <v>100800</v>
      </c>
      <c r="AI28" s="3">
        <f>Revenue!AI14</f>
        <v>105840</v>
      </c>
      <c r="AJ28" s="3">
        <f>Revenue!AJ14</f>
        <v>105840</v>
      </c>
      <c r="AK28" s="3">
        <f>Revenue!AK14</f>
        <v>90720</v>
      </c>
      <c r="AL28" s="3">
        <f>Revenue!AL14</f>
        <v>105840</v>
      </c>
      <c r="AN28" s="3">
        <f>SUM($C28:$E28)</f>
        <v>204960</v>
      </c>
      <c r="AO28" s="3">
        <f>SUM($F28:$H28)</f>
        <v>211680</v>
      </c>
      <c r="AP28" s="3">
        <f>SUM($I28:$K28)</f>
        <v>208320</v>
      </c>
      <c r="AQ28" s="3">
        <f>SUM($L28:$N28)</f>
        <v>201600</v>
      </c>
      <c r="AR28" s="3">
        <f t="shared" si="25"/>
        <v>826560</v>
      </c>
      <c r="AT28" s="3">
        <f>SUM($O28:$Q28)</f>
        <v>208320</v>
      </c>
      <c r="AU28" s="3">
        <f>SUM($R28:$T28)</f>
        <v>264600</v>
      </c>
      <c r="AV28" s="3">
        <f>SUM($U28:$W28)</f>
        <v>299040</v>
      </c>
      <c r="AW28" s="3">
        <f>SUM($X28:$Z28)</f>
        <v>297360</v>
      </c>
      <c r="AX28" s="3">
        <f t="shared" si="26"/>
        <v>1069320</v>
      </c>
      <c r="AZ28" s="3">
        <f>SUM($AA28:$AC28)</f>
        <v>297360</v>
      </c>
      <c r="BA28" s="3">
        <f>SUM($AD28:$AF28)</f>
        <v>317520</v>
      </c>
      <c r="BB28" s="3">
        <f>SUM($AG28:$AI28)</f>
        <v>317520</v>
      </c>
      <c r="BC28" s="3">
        <f>SUM($AJ28:$AL28)</f>
        <v>302400</v>
      </c>
      <c r="BD28" s="3">
        <f t="shared" si="27"/>
        <v>1234800</v>
      </c>
    </row>
    <row r="29" spans="2:56" ht="15" customHeight="1" collapsed="1" x14ac:dyDescent="0.2">
      <c r="B29" s="5" t="s">
        <v>31</v>
      </c>
      <c r="C29" s="7">
        <f t="shared" ref="C29:AL29" si="28">SUM(C26:C28)</f>
        <v>421016</v>
      </c>
      <c r="D29" s="6">
        <f t="shared" si="28"/>
        <v>399965.2</v>
      </c>
      <c r="E29" s="6">
        <f t="shared" si="28"/>
        <v>463117.60000000003</v>
      </c>
      <c r="F29" s="6">
        <f t="shared" si="28"/>
        <v>421016</v>
      </c>
      <c r="G29" s="6">
        <f t="shared" si="28"/>
        <v>463117.60000000003</v>
      </c>
      <c r="H29" s="6">
        <f t="shared" si="28"/>
        <v>442066.8</v>
      </c>
      <c r="I29" s="6">
        <f t="shared" si="28"/>
        <v>421016</v>
      </c>
      <c r="J29" s="6">
        <f t="shared" si="28"/>
        <v>484168.4</v>
      </c>
      <c r="K29" s="6">
        <f t="shared" si="28"/>
        <v>399965.2</v>
      </c>
      <c r="L29" s="6">
        <f t="shared" si="28"/>
        <v>442066.8</v>
      </c>
      <c r="M29" s="6">
        <f t="shared" si="28"/>
        <v>453016</v>
      </c>
      <c r="N29" s="6">
        <f t="shared" si="28"/>
        <v>430365.2</v>
      </c>
      <c r="O29" s="6">
        <f t="shared" si="28"/>
        <v>475666.8</v>
      </c>
      <c r="P29" s="6">
        <f t="shared" si="28"/>
        <v>453016</v>
      </c>
      <c r="Q29" s="6">
        <f t="shared" si="28"/>
        <v>475666.8</v>
      </c>
      <c r="R29" s="6">
        <f t="shared" si="28"/>
        <v>516797.60000000003</v>
      </c>
      <c r="S29" s="6">
        <f t="shared" si="28"/>
        <v>514130.4</v>
      </c>
      <c r="T29" s="6">
        <f t="shared" si="28"/>
        <v>489648</v>
      </c>
      <c r="U29" s="6">
        <f t="shared" si="28"/>
        <v>538612.80000000005</v>
      </c>
      <c r="V29" s="6">
        <f t="shared" si="28"/>
        <v>531770.4</v>
      </c>
      <c r="W29" s="6">
        <f t="shared" si="28"/>
        <v>562112</v>
      </c>
      <c r="X29" s="6">
        <f t="shared" si="28"/>
        <v>618323.19999999995</v>
      </c>
      <c r="Y29" s="6">
        <f t="shared" si="28"/>
        <v>505900.79999999999</v>
      </c>
      <c r="Z29" s="6">
        <f t="shared" si="28"/>
        <v>552846.80000000005</v>
      </c>
      <c r="AA29" s="6">
        <f t="shared" si="28"/>
        <v>581944</v>
      </c>
      <c r="AB29" s="6">
        <f t="shared" si="28"/>
        <v>523749.60000000003</v>
      </c>
      <c r="AC29" s="6">
        <f t="shared" si="28"/>
        <v>631864.80000000005</v>
      </c>
      <c r="AD29" s="6">
        <f t="shared" si="28"/>
        <v>679553.60000000009</v>
      </c>
      <c r="AE29" s="6">
        <f t="shared" si="28"/>
        <v>617776</v>
      </c>
      <c r="AF29" s="6">
        <f t="shared" si="28"/>
        <v>669488.4</v>
      </c>
      <c r="AG29" s="6">
        <f t="shared" si="28"/>
        <v>701368.8</v>
      </c>
      <c r="AH29" s="6">
        <f t="shared" si="28"/>
        <v>637608</v>
      </c>
      <c r="AI29" s="6">
        <f t="shared" si="28"/>
        <v>690312</v>
      </c>
      <c r="AJ29" s="6">
        <f t="shared" si="28"/>
        <v>690312</v>
      </c>
      <c r="AK29" s="6">
        <f t="shared" si="28"/>
        <v>591696</v>
      </c>
      <c r="AL29" s="6">
        <f t="shared" si="28"/>
        <v>690312</v>
      </c>
      <c r="AN29" s="6">
        <f>SUM($C29:$E29)</f>
        <v>1284098.8</v>
      </c>
      <c r="AO29" s="6">
        <f>SUM($F29:$H29)</f>
        <v>1326200.4000000001</v>
      </c>
      <c r="AP29" s="6">
        <f>SUM($I29:$K29)</f>
        <v>1305149.6000000001</v>
      </c>
      <c r="AQ29" s="6">
        <f>SUM($L29:$N29)</f>
        <v>1325448</v>
      </c>
      <c r="AR29" s="6">
        <f t="shared" si="25"/>
        <v>5240896.8000000007</v>
      </c>
      <c r="AT29" s="6">
        <f>SUM($O29:$Q29)</f>
        <v>1404349.6</v>
      </c>
      <c r="AU29" s="6">
        <f>SUM($R29:$T29)</f>
        <v>1520576</v>
      </c>
      <c r="AV29" s="6">
        <f>SUM($U29:$W29)</f>
        <v>1632495.2000000002</v>
      </c>
      <c r="AW29" s="6">
        <f>SUM($X29:$Z29)</f>
        <v>1677070.8</v>
      </c>
      <c r="AX29" s="6">
        <f t="shared" si="26"/>
        <v>6234491.6000000006</v>
      </c>
      <c r="AZ29" s="6">
        <f>SUM($AA29:$AC29)</f>
        <v>1737558.4000000001</v>
      </c>
      <c r="BA29" s="6">
        <f>SUM($AD29:$AF29)</f>
        <v>1966818</v>
      </c>
      <c r="BB29" s="6">
        <f>SUM($AG29:$AI29)</f>
        <v>2029288.8</v>
      </c>
      <c r="BC29" s="6">
        <f>SUM($AJ29:$AL29)</f>
        <v>1972320</v>
      </c>
      <c r="BD29" s="6">
        <f t="shared" si="27"/>
        <v>7705985.2000000002</v>
      </c>
    </row>
    <row r="30" spans="2:56" ht="15" customHeight="1" x14ac:dyDescent="0.2">
      <c r="B30" s="11"/>
      <c r="C30" s="13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N30" s="12"/>
      <c r="AO30" s="12"/>
      <c r="AP30" s="12"/>
      <c r="AQ30" s="12"/>
      <c r="AR30" s="12"/>
      <c r="AT30" s="12"/>
      <c r="AU30" s="12"/>
      <c r="AV30" s="12"/>
      <c r="AW30" s="12"/>
      <c r="AX30" s="12"/>
      <c r="AZ30" s="12"/>
      <c r="BA30" s="12"/>
      <c r="BB30" s="12"/>
      <c r="BC30" s="12"/>
      <c r="BD30" s="12"/>
    </row>
    <row r="31" spans="2:56" ht="15" customHeight="1" thickBot="1" x14ac:dyDescent="0.25">
      <c r="B31" s="14" t="s">
        <v>35</v>
      </c>
      <c r="C31" s="16">
        <f>C23+C29</f>
        <v>2771016</v>
      </c>
      <c r="D31" s="15">
        <f t="shared" ref="D31:AL31" si="29">D23+D29</f>
        <v>2860963.0124999997</v>
      </c>
      <c r="E31" s="15">
        <f t="shared" si="29"/>
        <v>2938214.5639756946</v>
      </c>
      <c r="F31" s="15">
        <f t="shared" si="29"/>
        <v>2893898.3157827868</v>
      </c>
      <c r="G31" s="15">
        <f t="shared" si="29"/>
        <v>2904317.7157783052</v>
      </c>
      <c r="H31" s="15">
        <f t="shared" si="29"/>
        <v>2876617.6627925783</v>
      </c>
      <c r="I31" s="15">
        <f t="shared" si="29"/>
        <v>2831315.3195408834</v>
      </c>
      <c r="J31" s="15">
        <f t="shared" si="29"/>
        <v>2910231.7276205448</v>
      </c>
      <c r="K31" s="15">
        <f t="shared" si="29"/>
        <v>2801621.4553226205</v>
      </c>
      <c r="L31" s="15">
        <f t="shared" si="29"/>
        <v>2840579.1230497807</v>
      </c>
      <c r="M31" s="15">
        <f t="shared" si="29"/>
        <v>2821459.8688403689</v>
      </c>
      <c r="N31" s="15">
        <f t="shared" si="29"/>
        <v>2803340.8581652311</v>
      </c>
      <c r="O31" s="15">
        <f t="shared" si="29"/>
        <v>2843671.0458098119</v>
      </c>
      <c r="P31" s="15">
        <f t="shared" si="29"/>
        <v>3006816.4247512198</v>
      </c>
      <c r="Q31" s="15">
        <f t="shared" si="29"/>
        <v>3203504.8902434739</v>
      </c>
      <c r="R31" s="15">
        <f t="shared" si="29"/>
        <v>3363996.7194927125</v>
      </c>
      <c r="S31" s="15">
        <f t="shared" si="29"/>
        <v>3461662.5050939093</v>
      </c>
      <c r="T31" s="15">
        <f t="shared" si="29"/>
        <v>3475399.8980269847</v>
      </c>
      <c r="U31" s="15">
        <f t="shared" si="29"/>
        <v>3682564.7383152777</v>
      </c>
      <c r="V31" s="15">
        <f t="shared" si="29"/>
        <v>3776252.3754853262</v>
      </c>
      <c r="W31" s="15">
        <f t="shared" si="29"/>
        <v>3944463.3449633773</v>
      </c>
      <c r="X31" s="15">
        <f t="shared" si="29"/>
        <v>4094994.0525354799</v>
      </c>
      <c r="Y31" s="15">
        <f t="shared" si="29"/>
        <v>4032754.7036022008</v>
      </c>
      <c r="Z31" s="15">
        <f t="shared" si="29"/>
        <v>4204257.6804892775</v>
      </c>
      <c r="AA31" s="15">
        <f t="shared" si="29"/>
        <v>4383791.0512866471</v>
      </c>
      <c r="AB31" s="15">
        <f t="shared" si="29"/>
        <v>4552391.1149316579</v>
      </c>
      <c r="AC31" s="15">
        <f t="shared" si="29"/>
        <v>4909170.2460172595</v>
      </c>
      <c r="AD31" s="15">
        <f t="shared" si="29"/>
        <v>5210703.0875464119</v>
      </c>
      <c r="AE31" s="15">
        <f t="shared" si="29"/>
        <v>5182984.2180723613</v>
      </c>
      <c r="AF31" s="15">
        <f t="shared" si="29"/>
        <v>5387382.7801576834</v>
      </c>
      <c r="AG31" s="15">
        <f t="shared" si="29"/>
        <v>5763978.845001203</v>
      </c>
      <c r="AH31" s="15">
        <f t="shared" si="29"/>
        <v>5700553.1633212734</v>
      </c>
      <c r="AI31" s="15">
        <f t="shared" si="29"/>
        <v>6055579.8452736707</v>
      </c>
      <c r="AJ31" s="15">
        <f t="shared" si="29"/>
        <v>6264492.9474548139</v>
      </c>
      <c r="AK31" s="15">
        <f t="shared" si="29"/>
        <v>6179295.6366873048</v>
      </c>
      <c r="AL31" s="15">
        <f t="shared" si="29"/>
        <v>6455578.6602150574</v>
      </c>
      <c r="AN31" s="15">
        <f>SUM($C31:$E31)</f>
        <v>8570193.5764756948</v>
      </c>
      <c r="AO31" s="15">
        <f>SUM($F31:$H31)</f>
        <v>8674833.6943536699</v>
      </c>
      <c r="AP31" s="15">
        <f>SUM($I31:$K31)</f>
        <v>8543168.5024840496</v>
      </c>
      <c r="AQ31" s="15">
        <f>SUM($L31:$N31)</f>
        <v>8465379.8500553798</v>
      </c>
      <c r="AR31" s="15">
        <f>SUM(AN31:AQ31)</f>
        <v>34253575.623368792</v>
      </c>
      <c r="AT31" s="15">
        <f>SUM($O31:$Q31)</f>
        <v>9053992.3608045056</v>
      </c>
      <c r="AU31" s="15">
        <f>SUM($R31:$T31)</f>
        <v>10301059.122613607</v>
      </c>
      <c r="AV31" s="15">
        <f>SUM($U31:$W31)</f>
        <v>11403280.458763981</v>
      </c>
      <c r="AW31" s="15">
        <f>SUM($X31:$Z31)</f>
        <v>12332006.436626958</v>
      </c>
      <c r="AX31" s="15">
        <f>SUM(AT31:AW31)</f>
        <v>43090338.37880905</v>
      </c>
      <c r="AZ31" s="15">
        <f>SUM($AA31:$AC31)</f>
        <v>13845352.412235565</v>
      </c>
      <c r="BA31" s="15">
        <f>SUM($AD31:$AF31)</f>
        <v>15781070.085776458</v>
      </c>
      <c r="BB31" s="15">
        <f>SUM($AG31:$AI31)</f>
        <v>17520111.853596147</v>
      </c>
      <c r="BC31" s="15">
        <f>SUM($AJ31:$AL31)</f>
        <v>18899367.244357176</v>
      </c>
      <c r="BD31" s="15">
        <f>SUM(AZ31:BC31)</f>
        <v>66045901.595965348</v>
      </c>
    </row>
    <row r="33" spans="2:56" ht="15" customHeight="1" x14ac:dyDescent="0.2">
      <c r="B33" s="1" t="s">
        <v>36</v>
      </c>
    </row>
    <row r="34" spans="2:56" ht="15" hidden="1" customHeight="1" outlineLevel="1" x14ac:dyDescent="0.2">
      <c r="B34" s="8" t="s">
        <v>37</v>
      </c>
      <c r="C34" s="4">
        <f>COGS!C7</f>
        <v>249391.44</v>
      </c>
      <c r="D34" s="3">
        <f>COGS!D7</f>
        <v>257486.67112499996</v>
      </c>
      <c r="E34" s="3">
        <f>COGS!E7</f>
        <v>264439.31075781252</v>
      </c>
      <c r="F34" s="3">
        <f>COGS!F7</f>
        <v>260450.84842045081</v>
      </c>
      <c r="G34" s="3">
        <f>COGS!G7</f>
        <v>261388.59442004745</v>
      </c>
      <c r="H34" s="3">
        <f>COGS!H7</f>
        <v>258895.58965133203</v>
      </c>
      <c r="I34" s="3">
        <f>COGS!I7</f>
        <v>254818.37875867949</v>
      </c>
      <c r="J34" s="3">
        <f>COGS!J7</f>
        <v>261920.85548584902</v>
      </c>
      <c r="K34" s="3">
        <f>COGS!K7</f>
        <v>252145.93097903582</v>
      </c>
      <c r="L34" s="3">
        <f>COGS!L7</f>
        <v>255652.12107448027</v>
      </c>
      <c r="M34" s="3">
        <f>COGS!M7</f>
        <v>253931.38819563319</v>
      </c>
      <c r="N34" s="3">
        <f>COGS!N7</f>
        <v>252300.67723487079</v>
      </c>
      <c r="O34" s="3">
        <f>COGS!O7</f>
        <v>255930.39412288307</v>
      </c>
      <c r="P34" s="3">
        <f>COGS!P7</f>
        <v>270613.47822760977</v>
      </c>
      <c r="Q34" s="3">
        <f>COGS!Q7</f>
        <v>288315.44012191263</v>
      </c>
      <c r="R34" s="3">
        <f>COGS!R7</f>
        <v>302759.70475434413</v>
      </c>
      <c r="S34" s="3">
        <f>COGS!S7</f>
        <v>311549.6254584518</v>
      </c>
      <c r="T34" s="3">
        <f>COGS!T7</f>
        <v>312785.9908224286</v>
      </c>
      <c r="U34" s="3">
        <f>COGS!U7</f>
        <v>331430.82644837501</v>
      </c>
      <c r="V34" s="3">
        <f>COGS!V7</f>
        <v>339862.71379367932</v>
      </c>
      <c r="W34" s="3">
        <f>COGS!W7</f>
        <v>355001.70104670397</v>
      </c>
      <c r="X34" s="3">
        <f>COGS!X7</f>
        <v>368549.46472819318</v>
      </c>
      <c r="Y34" s="3">
        <f>COGS!Y7</f>
        <v>362947.92332419805</v>
      </c>
      <c r="Z34" s="3">
        <f>COGS!Z7</f>
        <v>378383.19124403497</v>
      </c>
      <c r="AA34" s="3">
        <f>COGS!AA7</f>
        <v>394541.19461579825</v>
      </c>
      <c r="AB34" s="3">
        <f>COGS!AB7</f>
        <v>409715.2003438492</v>
      </c>
      <c r="AC34" s="3">
        <f>COGS!AC7</f>
        <v>441825.32214155333</v>
      </c>
      <c r="AD34" s="3">
        <f>COGS!AD7</f>
        <v>468963.27787917707</v>
      </c>
      <c r="AE34" s="3">
        <f>COGS!AE7</f>
        <v>466468.57962651248</v>
      </c>
      <c r="AF34" s="3">
        <f>COGS!AF7</f>
        <v>484864.45021419151</v>
      </c>
      <c r="AG34" s="3">
        <f>COGS!AG7</f>
        <v>518758.09605010826</v>
      </c>
      <c r="AH34" s="3">
        <f>COGS!AH7</f>
        <v>513049.78469891456</v>
      </c>
      <c r="AI34" s="3">
        <f>COGS!AI7</f>
        <v>545002.18607463036</v>
      </c>
      <c r="AJ34" s="3">
        <f>COGS!AJ7</f>
        <v>563804.36527093325</v>
      </c>
      <c r="AK34" s="3">
        <f>COGS!AK7</f>
        <v>556136.60730185744</v>
      </c>
      <c r="AL34" s="3">
        <f>COGS!AL7</f>
        <v>581002.07941935514</v>
      </c>
      <c r="AN34" s="3">
        <f t="shared" ref="AN34:AN40" si="30">SUM($C34:$E34)</f>
        <v>771317.4218828124</v>
      </c>
      <c r="AO34" s="3">
        <f t="shared" ref="AO34:AO40" si="31">SUM($F34:$H34)</f>
        <v>780735.03249183029</v>
      </c>
      <c r="AP34" s="3">
        <f t="shared" ref="AP34:AP40" si="32">SUM($I34:$K34)</f>
        <v>768885.16522356437</v>
      </c>
      <c r="AQ34" s="3">
        <f t="shared" ref="AQ34:AQ40" si="33">SUM($L34:$N34)</f>
        <v>761884.18650498427</v>
      </c>
      <c r="AR34" s="3">
        <f t="shared" ref="AR34:AR40" si="34">SUM(AN34:AQ34)</f>
        <v>3082821.8061031913</v>
      </c>
      <c r="AT34" s="3">
        <f t="shared" ref="AT34:AT40" si="35">SUM($O34:$Q34)</f>
        <v>814859.31247240549</v>
      </c>
      <c r="AU34" s="3">
        <f t="shared" ref="AU34:AU40" si="36">SUM($R34:$T34)</f>
        <v>927095.32103522448</v>
      </c>
      <c r="AV34" s="3">
        <f t="shared" ref="AV34:AV40" si="37">SUM($U34:$W34)</f>
        <v>1026295.2412887582</v>
      </c>
      <c r="AW34" s="3">
        <f t="shared" ref="AW34:AW40" si="38">SUM($X34:$Z34)</f>
        <v>1109880.5792964261</v>
      </c>
      <c r="AX34" s="3">
        <f t="shared" ref="AX34:AX40" si="39">SUM(AT34:AW34)</f>
        <v>3878130.4540928146</v>
      </c>
      <c r="AZ34" s="3">
        <f t="shared" ref="AZ34:AZ40" si="40">SUM($AA34:$AC34)</f>
        <v>1246081.7171012007</v>
      </c>
      <c r="BA34" s="3">
        <f t="shared" ref="BA34:BA40" si="41">SUM($AD34:$AF34)</f>
        <v>1420296.3077198812</v>
      </c>
      <c r="BB34" s="3">
        <f t="shared" ref="BB34:BB40" si="42">SUM($AG34:$AI34)</f>
        <v>1576810.0668236532</v>
      </c>
      <c r="BC34" s="3">
        <f t="shared" ref="BC34:BC40" si="43">SUM($AJ34:$AL34)</f>
        <v>1700943.0519921458</v>
      </c>
      <c r="BD34" s="3">
        <f t="shared" ref="BD34:BD40" si="44">SUM(AZ34:BC34)</f>
        <v>5944131.1436368804</v>
      </c>
    </row>
    <row r="35" spans="2:56" ht="15" hidden="1" customHeight="1" outlineLevel="1" x14ac:dyDescent="0.2">
      <c r="B35" s="8" t="s">
        <v>38</v>
      </c>
      <c r="C35" s="4">
        <f>COGS!C8</f>
        <v>221681.28</v>
      </c>
      <c r="D35" s="3">
        <f>COGS!D8</f>
        <v>228877.04099999997</v>
      </c>
      <c r="E35" s="3">
        <f>COGS!E8</f>
        <v>235057.16511805556</v>
      </c>
      <c r="F35" s="3">
        <f>COGS!F8</f>
        <v>231511.86526262295</v>
      </c>
      <c r="G35" s="3">
        <f>COGS!G8</f>
        <v>232345.41726226441</v>
      </c>
      <c r="H35" s="3">
        <f>COGS!H8</f>
        <v>230129.41302340626</v>
      </c>
      <c r="I35" s="3">
        <f>COGS!I8</f>
        <v>226505.22556327068</v>
      </c>
      <c r="J35" s="3">
        <f>COGS!J8</f>
        <v>232818.53820964359</v>
      </c>
      <c r="K35" s="3">
        <f>COGS!K8</f>
        <v>224129.71642580963</v>
      </c>
      <c r="L35" s="3">
        <f>COGS!L8</f>
        <v>227246.32984398247</v>
      </c>
      <c r="M35" s="3">
        <f>COGS!M8</f>
        <v>225716.78950722952</v>
      </c>
      <c r="N35" s="3">
        <f>COGS!N8</f>
        <v>224267.26865321849</v>
      </c>
      <c r="O35" s="3">
        <f>COGS!O8</f>
        <v>227493.68366478497</v>
      </c>
      <c r="P35" s="3">
        <f>COGS!P8</f>
        <v>240545.31398009759</v>
      </c>
      <c r="Q35" s="3">
        <f>COGS!Q8</f>
        <v>256280.39121947793</v>
      </c>
      <c r="R35" s="3">
        <f>COGS!R8</f>
        <v>269119.73755941703</v>
      </c>
      <c r="S35" s="3">
        <f>COGS!S8</f>
        <v>276933.00040751277</v>
      </c>
      <c r="T35" s="3">
        <f>COGS!T8</f>
        <v>278031.99184215878</v>
      </c>
      <c r="U35" s="3">
        <f>COGS!U8</f>
        <v>294605.17906522221</v>
      </c>
      <c r="V35" s="3">
        <f>COGS!V8</f>
        <v>302100.19003882608</v>
      </c>
      <c r="W35" s="3">
        <f>COGS!W8</f>
        <v>315557.06759707019</v>
      </c>
      <c r="X35" s="3">
        <f>COGS!X8</f>
        <v>327599.52420283842</v>
      </c>
      <c r="Y35" s="3">
        <f>COGS!Y8</f>
        <v>322620.37628817605</v>
      </c>
      <c r="Z35" s="3">
        <f>COGS!Z8</f>
        <v>336340.61443914223</v>
      </c>
      <c r="AA35" s="3">
        <f>COGS!AA8</f>
        <v>350703.28410293179</v>
      </c>
      <c r="AB35" s="3">
        <f>COGS!AB8</f>
        <v>364191.28919453261</v>
      </c>
      <c r="AC35" s="3">
        <f>COGS!AC8</f>
        <v>392733.61968138075</v>
      </c>
      <c r="AD35" s="3">
        <f>COGS!AD8</f>
        <v>416856.24700371298</v>
      </c>
      <c r="AE35" s="3">
        <f>COGS!AE8</f>
        <v>414638.73744578892</v>
      </c>
      <c r="AF35" s="3">
        <f>COGS!AF8</f>
        <v>430990.6224126147</v>
      </c>
      <c r="AG35" s="3">
        <f>COGS!AG8</f>
        <v>461118.30760009628</v>
      </c>
      <c r="AH35" s="3">
        <f>COGS!AH8</f>
        <v>456044.25306570187</v>
      </c>
      <c r="AI35" s="3">
        <f>COGS!AI8</f>
        <v>484446.38762189366</v>
      </c>
      <c r="AJ35" s="3">
        <f>COGS!AJ8</f>
        <v>501159.43579638511</v>
      </c>
      <c r="AK35" s="3">
        <f>COGS!AK8</f>
        <v>494343.65093498438</v>
      </c>
      <c r="AL35" s="3">
        <f>COGS!AL8</f>
        <v>516446.29281720461</v>
      </c>
      <c r="AN35" s="3">
        <f t="shared" si="30"/>
        <v>685615.48611805553</v>
      </c>
      <c r="AO35" s="3">
        <f t="shared" si="31"/>
        <v>693986.69554829365</v>
      </c>
      <c r="AP35" s="3">
        <f t="shared" si="32"/>
        <v>683453.48019872396</v>
      </c>
      <c r="AQ35" s="3">
        <f t="shared" si="33"/>
        <v>677230.38800443045</v>
      </c>
      <c r="AR35" s="3">
        <f t="shared" si="34"/>
        <v>2740286.0498695034</v>
      </c>
      <c r="AT35" s="3">
        <f t="shared" si="35"/>
        <v>724319.38886436052</v>
      </c>
      <c r="AU35" s="3">
        <f t="shared" si="36"/>
        <v>824084.72980908863</v>
      </c>
      <c r="AV35" s="3">
        <f t="shared" si="37"/>
        <v>912262.43670111848</v>
      </c>
      <c r="AW35" s="3">
        <f t="shared" si="38"/>
        <v>986560.51493015676</v>
      </c>
      <c r="AX35" s="3">
        <f t="shared" si="39"/>
        <v>3447227.0703047244</v>
      </c>
      <c r="AZ35" s="3">
        <f t="shared" si="40"/>
        <v>1107628.1929788452</v>
      </c>
      <c r="BA35" s="3">
        <f t="shared" si="41"/>
        <v>1262485.6068621166</v>
      </c>
      <c r="BB35" s="3">
        <f t="shared" si="42"/>
        <v>1401608.9482876919</v>
      </c>
      <c r="BC35" s="3">
        <f t="shared" si="43"/>
        <v>1511949.3795485741</v>
      </c>
      <c r="BD35" s="3">
        <f t="shared" si="44"/>
        <v>5283672.1276772274</v>
      </c>
    </row>
    <row r="36" spans="2:56" ht="15" hidden="1" customHeight="1" outlineLevel="1" x14ac:dyDescent="0.2">
      <c r="B36" s="8" t="s">
        <v>39</v>
      </c>
      <c r="C36" s="4">
        <f>COGS!C9</f>
        <v>193971.12000000002</v>
      </c>
      <c r="D36" s="3">
        <f>COGS!D9</f>
        <v>200267.410875</v>
      </c>
      <c r="E36" s="3">
        <f>COGS!E9</f>
        <v>205675.01947829864</v>
      </c>
      <c r="F36" s="3">
        <f>COGS!F9</f>
        <v>202572.88210479511</v>
      </c>
      <c r="G36" s="3">
        <f>COGS!G9</f>
        <v>203302.24010448137</v>
      </c>
      <c r="H36" s="3">
        <f>COGS!H9</f>
        <v>201363.23639548049</v>
      </c>
      <c r="I36" s="3">
        <f>COGS!I9</f>
        <v>198192.07236786187</v>
      </c>
      <c r="J36" s="3">
        <f>COGS!J9</f>
        <v>203716.22093343816</v>
      </c>
      <c r="K36" s="3">
        <f>COGS!K9</f>
        <v>196113.50187258344</v>
      </c>
      <c r="L36" s="3">
        <f>COGS!L9</f>
        <v>198840.53861348468</v>
      </c>
      <c r="M36" s="3">
        <f>COGS!M9</f>
        <v>197502.19081882585</v>
      </c>
      <c r="N36" s="3">
        <f>COGS!N9</f>
        <v>196233.86007156619</v>
      </c>
      <c r="O36" s="3">
        <f>COGS!O9</f>
        <v>199056.97320668685</v>
      </c>
      <c r="P36" s="3">
        <f>COGS!P9</f>
        <v>210477.14973258541</v>
      </c>
      <c r="Q36" s="3">
        <f>COGS!Q9</f>
        <v>224245.34231704319</v>
      </c>
      <c r="R36" s="3">
        <f>COGS!R9</f>
        <v>235479.7703644899</v>
      </c>
      <c r="S36" s="3">
        <f>COGS!S9</f>
        <v>242316.37535657367</v>
      </c>
      <c r="T36" s="3">
        <f>COGS!T9</f>
        <v>243277.99286188895</v>
      </c>
      <c r="U36" s="3">
        <f>COGS!U9</f>
        <v>257779.53168206947</v>
      </c>
      <c r="V36" s="3">
        <f>COGS!V9</f>
        <v>264337.66628397285</v>
      </c>
      <c r="W36" s="3">
        <f>COGS!W9</f>
        <v>276112.43414743646</v>
      </c>
      <c r="X36" s="3">
        <f>COGS!X9</f>
        <v>286649.58367748361</v>
      </c>
      <c r="Y36" s="3">
        <f>COGS!Y9</f>
        <v>282292.8292521541</v>
      </c>
      <c r="Z36" s="3">
        <f>COGS!Z9</f>
        <v>294298.03763424943</v>
      </c>
      <c r="AA36" s="3">
        <f>COGS!AA9</f>
        <v>306865.37359006534</v>
      </c>
      <c r="AB36" s="3">
        <f>COGS!AB9</f>
        <v>318667.37804521609</v>
      </c>
      <c r="AC36" s="3">
        <f>COGS!AC9</f>
        <v>343641.91722120822</v>
      </c>
      <c r="AD36" s="3">
        <f>COGS!AD9</f>
        <v>364749.2161282489</v>
      </c>
      <c r="AE36" s="3">
        <f>COGS!AE9</f>
        <v>362808.89526506531</v>
      </c>
      <c r="AF36" s="3">
        <f>COGS!AF9</f>
        <v>377116.79461103788</v>
      </c>
      <c r="AG36" s="3">
        <f>COGS!AG9</f>
        <v>403478.51915008423</v>
      </c>
      <c r="AH36" s="3">
        <f>COGS!AH9</f>
        <v>399038.72143248917</v>
      </c>
      <c r="AI36" s="3">
        <f>COGS!AI9</f>
        <v>423890.58916915697</v>
      </c>
      <c r="AJ36" s="3">
        <f>COGS!AJ9</f>
        <v>438514.50632183702</v>
      </c>
      <c r="AK36" s="3">
        <f>COGS!AK9</f>
        <v>432550.69456811139</v>
      </c>
      <c r="AL36" s="3">
        <f>COGS!AL9</f>
        <v>451890.50621505408</v>
      </c>
      <c r="AN36" s="3">
        <f t="shared" si="30"/>
        <v>599913.55035329866</v>
      </c>
      <c r="AO36" s="3">
        <f t="shared" si="31"/>
        <v>607238.358604757</v>
      </c>
      <c r="AP36" s="3">
        <f t="shared" si="32"/>
        <v>598021.79517388344</v>
      </c>
      <c r="AQ36" s="3">
        <f t="shared" si="33"/>
        <v>592576.58950387675</v>
      </c>
      <c r="AR36" s="3">
        <f t="shared" si="34"/>
        <v>2397750.2936358158</v>
      </c>
      <c r="AT36" s="3">
        <f t="shared" si="35"/>
        <v>633779.46525631542</v>
      </c>
      <c r="AU36" s="3">
        <f t="shared" si="36"/>
        <v>721074.13858295255</v>
      </c>
      <c r="AV36" s="3">
        <f t="shared" si="37"/>
        <v>798229.63211347884</v>
      </c>
      <c r="AW36" s="3">
        <f t="shared" si="38"/>
        <v>863240.45056388713</v>
      </c>
      <c r="AX36" s="3">
        <f t="shared" si="39"/>
        <v>3016323.6865166342</v>
      </c>
      <c r="AZ36" s="3">
        <f t="shared" si="40"/>
        <v>969174.66885648959</v>
      </c>
      <c r="BA36" s="3">
        <f t="shared" si="41"/>
        <v>1104674.906004352</v>
      </c>
      <c r="BB36" s="3">
        <f t="shared" si="42"/>
        <v>1226407.8297517304</v>
      </c>
      <c r="BC36" s="3">
        <f t="shared" si="43"/>
        <v>1322955.7071050024</v>
      </c>
      <c r="BD36" s="3">
        <f t="shared" si="44"/>
        <v>4623213.1117175743</v>
      </c>
    </row>
    <row r="37" spans="2:56" ht="15" hidden="1" customHeight="1" outlineLevel="1" x14ac:dyDescent="0.2">
      <c r="B37" s="8" t="s">
        <v>40</v>
      </c>
      <c r="C37" s="4">
        <f>COGS!C10</f>
        <v>110840.64</v>
      </c>
      <c r="D37" s="3">
        <f>COGS!D10</f>
        <v>114438.52049999998</v>
      </c>
      <c r="E37" s="3">
        <f>COGS!E10</f>
        <v>117528.58255902778</v>
      </c>
      <c r="F37" s="3">
        <f>COGS!F10</f>
        <v>115755.93263131147</v>
      </c>
      <c r="G37" s="3">
        <f>COGS!G10</f>
        <v>116172.70863113221</v>
      </c>
      <c r="H37" s="3">
        <f>COGS!H10</f>
        <v>115064.70651170313</v>
      </c>
      <c r="I37" s="3">
        <f>COGS!I10</f>
        <v>113252.61278163534</v>
      </c>
      <c r="J37" s="3">
        <f>COGS!J10</f>
        <v>116409.2691048218</v>
      </c>
      <c r="K37" s="3">
        <f>COGS!K10</f>
        <v>112064.85821290482</v>
      </c>
      <c r="L37" s="3">
        <f>COGS!L10</f>
        <v>113623.16492199124</v>
      </c>
      <c r="M37" s="3">
        <f>COGS!M10</f>
        <v>112858.39475361476</v>
      </c>
      <c r="N37" s="3">
        <f>COGS!N10</f>
        <v>112133.63432660924</v>
      </c>
      <c r="O37" s="3">
        <f>COGS!O10</f>
        <v>113746.84183239249</v>
      </c>
      <c r="P37" s="3">
        <f>COGS!P10</f>
        <v>120272.6569900488</v>
      </c>
      <c r="Q37" s="3">
        <f>COGS!Q10</f>
        <v>128140.19560973896</v>
      </c>
      <c r="R37" s="3">
        <f>COGS!R10</f>
        <v>134559.86877970851</v>
      </c>
      <c r="S37" s="3">
        <f>COGS!S10</f>
        <v>138466.50020375638</v>
      </c>
      <c r="T37" s="3">
        <f>COGS!T10</f>
        <v>139015.99592107939</v>
      </c>
      <c r="U37" s="3">
        <f>COGS!U10</f>
        <v>147302.58953261111</v>
      </c>
      <c r="V37" s="3">
        <f>COGS!V10</f>
        <v>151050.09501941304</v>
      </c>
      <c r="W37" s="3">
        <f>COGS!W10</f>
        <v>157778.53379853509</v>
      </c>
      <c r="X37" s="3">
        <f>COGS!X10</f>
        <v>163799.76210141921</v>
      </c>
      <c r="Y37" s="3">
        <f>COGS!Y10</f>
        <v>161310.18814408802</v>
      </c>
      <c r="Z37" s="3">
        <f>COGS!Z10</f>
        <v>168170.30721957111</v>
      </c>
      <c r="AA37" s="3">
        <f>COGS!AA10</f>
        <v>175351.6420514659</v>
      </c>
      <c r="AB37" s="3">
        <f>COGS!AB10</f>
        <v>182095.64459726631</v>
      </c>
      <c r="AC37" s="3">
        <f>COGS!AC10</f>
        <v>196366.80984069037</v>
      </c>
      <c r="AD37" s="3">
        <f>COGS!AD10</f>
        <v>208428.12350185649</v>
      </c>
      <c r="AE37" s="3">
        <f>COGS!AE10</f>
        <v>207319.36872289446</v>
      </c>
      <c r="AF37" s="3">
        <f>COGS!AF10</f>
        <v>215495.31120630735</v>
      </c>
      <c r="AG37" s="3">
        <f>COGS!AG10</f>
        <v>230559.15380004814</v>
      </c>
      <c r="AH37" s="3">
        <f>COGS!AH10</f>
        <v>228022.12653285093</v>
      </c>
      <c r="AI37" s="3">
        <f>COGS!AI10</f>
        <v>242223.19381094683</v>
      </c>
      <c r="AJ37" s="3">
        <f>COGS!AJ10</f>
        <v>250579.71789819255</v>
      </c>
      <c r="AK37" s="3">
        <f>COGS!AK10</f>
        <v>247171.82546749219</v>
      </c>
      <c r="AL37" s="3">
        <f>COGS!AL10</f>
        <v>258223.1464086023</v>
      </c>
      <c r="AN37" s="3">
        <f t="shared" si="30"/>
        <v>342807.74305902777</v>
      </c>
      <c r="AO37" s="3">
        <f t="shared" si="31"/>
        <v>346993.34777414682</v>
      </c>
      <c r="AP37" s="3">
        <f t="shared" si="32"/>
        <v>341726.74009936198</v>
      </c>
      <c r="AQ37" s="3">
        <f t="shared" si="33"/>
        <v>338615.19400221523</v>
      </c>
      <c r="AR37" s="3">
        <f t="shared" si="34"/>
        <v>1370143.0249347517</v>
      </c>
      <c r="AT37" s="3">
        <f t="shared" si="35"/>
        <v>362159.69443218026</v>
      </c>
      <c r="AU37" s="3">
        <f t="shared" si="36"/>
        <v>412042.36490454432</v>
      </c>
      <c r="AV37" s="3">
        <f t="shared" si="37"/>
        <v>456131.21835055924</v>
      </c>
      <c r="AW37" s="3">
        <f t="shared" si="38"/>
        <v>493280.25746507838</v>
      </c>
      <c r="AX37" s="3">
        <f t="shared" si="39"/>
        <v>1723613.5351523622</v>
      </c>
      <c r="AZ37" s="3">
        <f t="shared" si="40"/>
        <v>553814.09648942261</v>
      </c>
      <c r="BA37" s="3">
        <f t="shared" si="41"/>
        <v>631242.8034310583</v>
      </c>
      <c r="BB37" s="3">
        <f t="shared" si="42"/>
        <v>700804.47414384596</v>
      </c>
      <c r="BC37" s="3">
        <f t="shared" si="43"/>
        <v>755974.68977428705</v>
      </c>
      <c r="BD37" s="3">
        <f t="shared" si="44"/>
        <v>2641836.0638386137</v>
      </c>
    </row>
    <row r="38" spans="2:56" ht="15" hidden="1" customHeight="1" outlineLevel="1" x14ac:dyDescent="0.2">
      <c r="B38" s="8" t="s">
        <v>41</v>
      </c>
      <c r="C38" s="4">
        <f>COGS!C11</f>
        <v>110840.64</v>
      </c>
      <c r="D38" s="3">
        <f>COGS!D11</f>
        <v>114438.52049999998</v>
      </c>
      <c r="E38" s="3">
        <f>COGS!E11</f>
        <v>117528.58255902778</v>
      </c>
      <c r="F38" s="3">
        <f>COGS!F11</f>
        <v>115755.93263131147</v>
      </c>
      <c r="G38" s="3">
        <f>COGS!G11</f>
        <v>116172.70863113221</v>
      </c>
      <c r="H38" s="3">
        <f>COGS!H11</f>
        <v>115064.70651170313</v>
      </c>
      <c r="I38" s="3">
        <f>COGS!I11</f>
        <v>113252.61278163534</v>
      </c>
      <c r="J38" s="3">
        <f>COGS!J11</f>
        <v>116409.2691048218</v>
      </c>
      <c r="K38" s="3">
        <f>COGS!K11</f>
        <v>112064.85821290482</v>
      </c>
      <c r="L38" s="3">
        <f>COGS!L11</f>
        <v>113623.16492199124</v>
      </c>
      <c r="M38" s="3">
        <f>COGS!M11</f>
        <v>112858.39475361476</v>
      </c>
      <c r="N38" s="3">
        <f>COGS!N11</f>
        <v>112133.63432660924</v>
      </c>
      <c r="O38" s="3">
        <f>COGS!O11</f>
        <v>113746.84183239249</v>
      </c>
      <c r="P38" s="3">
        <f>COGS!P11</f>
        <v>120272.6569900488</v>
      </c>
      <c r="Q38" s="3">
        <f>COGS!Q11</f>
        <v>128140.19560973896</v>
      </c>
      <c r="R38" s="3">
        <f>COGS!R11</f>
        <v>134559.86877970851</v>
      </c>
      <c r="S38" s="3">
        <f>COGS!S11</f>
        <v>138466.50020375638</v>
      </c>
      <c r="T38" s="3">
        <f>COGS!T11</f>
        <v>139015.99592107939</v>
      </c>
      <c r="U38" s="3">
        <f>COGS!U11</f>
        <v>147302.58953261111</v>
      </c>
      <c r="V38" s="3">
        <f>COGS!V11</f>
        <v>151050.09501941304</v>
      </c>
      <c r="W38" s="3">
        <f>COGS!W11</f>
        <v>157778.53379853509</v>
      </c>
      <c r="X38" s="3">
        <f>COGS!X11</f>
        <v>163799.76210141921</v>
      </c>
      <c r="Y38" s="3">
        <f>COGS!Y11</f>
        <v>161310.18814408802</v>
      </c>
      <c r="Z38" s="3">
        <f>COGS!Z11</f>
        <v>168170.30721957111</v>
      </c>
      <c r="AA38" s="3">
        <f>COGS!AA11</f>
        <v>175351.6420514659</v>
      </c>
      <c r="AB38" s="3">
        <f>COGS!AB11</f>
        <v>182095.64459726631</v>
      </c>
      <c r="AC38" s="3">
        <f>COGS!AC11</f>
        <v>196366.80984069037</v>
      </c>
      <c r="AD38" s="3">
        <f>COGS!AD11</f>
        <v>208428.12350185649</v>
      </c>
      <c r="AE38" s="3">
        <f>COGS!AE11</f>
        <v>207319.36872289446</v>
      </c>
      <c r="AF38" s="3">
        <f>COGS!AF11</f>
        <v>215495.31120630735</v>
      </c>
      <c r="AG38" s="3">
        <f>COGS!AG11</f>
        <v>230559.15380004814</v>
      </c>
      <c r="AH38" s="3">
        <f>COGS!AH11</f>
        <v>228022.12653285093</v>
      </c>
      <c r="AI38" s="3">
        <f>COGS!AI11</f>
        <v>242223.19381094683</v>
      </c>
      <c r="AJ38" s="3">
        <f>COGS!AJ11</f>
        <v>250579.71789819255</v>
      </c>
      <c r="AK38" s="3">
        <f>COGS!AK11</f>
        <v>247171.82546749219</v>
      </c>
      <c r="AL38" s="3">
        <f>COGS!AL11</f>
        <v>258223.1464086023</v>
      </c>
      <c r="AN38" s="3">
        <f t="shared" si="30"/>
        <v>342807.74305902777</v>
      </c>
      <c r="AO38" s="3">
        <f t="shared" si="31"/>
        <v>346993.34777414682</v>
      </c>
      <c r="AP38" s="3">
        <f t="shared" si="32"/>
        <v>341726.74009936198</v>
      </c>
      <c r="AQ38" s="3">
        <f t="shared" si="33"/>
        <v>338615.19400221523</v>
      </c>
      <c r="AR38" s="3">
        <f t="shared" si="34"/>
        <v>1370143.0249347517</v>
      </c>
      <c r="AT38" s="3">
        <f t="shared" si="35"/>
        <v>362159.69443218026</v>
      </c>
      <c r="AU38" s="3">
        <f t="shared" si="36"/>
        <v>412042.36490454432</v>
      </c>
      <c r="AV38" s="3">
        <f t="shared" si="37"/>
        <v>456131.21835055924</v>
      </c>
      <c r="AW38" s="3">
        <f t="shared" si="38"/>
        <v>493280.25746507838</v>
      </c>
      <c r="AX38" s="3">
        <f t="shared" si="39"/>
        <v>1723613.5351523622</v>
      </c>
      <c r="AZ38" s="3">
        <f t="shared" si="40"/>
        <v>553814.09648942261</v>
      </c>
      <c r="BA38" s="3">
        <f t="shared" si="41"/>
        <v>631242.8034310583</v>
      </c>
      <c r="BB38" s="3">
        <f t="shared" si="42"/>
        <v>700804.47414384596</v>
      </c>
      <c r="BC38" s="3">
        <f t="shared" si="43"/>
        <v>755974.68977428705</v>
      </c>
      <c r="BD38" s="3">
        <f t="shared" si="44"/>
        <v>2641836.0638386137</v>
      </c>
    </row>
    <row r="39" spans="2:56" ht="15" hidden="1" customHeight="1" outlineLevel="1" x14ac:dyDescent="0.2">
      <c r="B39" s="8" t="s">
        <v>42</v>
      </c>
      <c r="C39" s="4">
        <f>COGS!C12</f>
        <v>110840.64</v>
      </c>
      <c r="D39" s="3">
        <f>COGS!D12</f>
        <v>114438.52049999998</v>
      </c>
      <c r="E39" s="3">
        <f>COGS!E12</f>
        <v>117528.58255902778</v>
      </c>
      <c r="F39" s="3">
        <f>COGS!F12</f>
        <v>115755.93263131147</v>
      </c>
      <c r="G39" s="3">
        <f>COGS!G12</f>
        <v>116172.70863113221</v>
      </c>
      <c r="H39" s="3">
        <f>COGS!H12</f>
        <v>115064.70651170313</v>
      </c>
      <c r="I39" s="3">
        <f>COGS!I12</f>
        <v>113252.61278163534</v>
      </c>
      <c r="J39" s="3">
        <f>COGS!J12</f>
        <v>116409.2691048218</v>
      </c>
      <c r="K39" s="3">
        <f>COGS!K12</f>
        <v>112064.85821290482</v>
      </c>
      <c r="L39" s="3">
        <f>COGS!L12</f>
        <v>113623.16492199124</v>
      </c>
      <c r="M39" s="3">
        <f>COGS!M12</f>
        <v>112858.39475361476</v>
      </c>
      <c r="N39" s="3">
        <f>COGS!N12</f>
        <v>112133.63432660924</v>
      </c>
      <c r="O39" s="3">
        <f>COGS!O12</f>
        <v>113746.84183239249</v>
      </c>
      <c r="P39" s="3">
        <f>COGS!P12</f>
        <v>120272.6569900488</v>
      </c>
      <c r="Q39" s="3">
        <f>COGS!Q12</f>
        <v>128140.19560973896</v>
      </c>
      <c r="R39" s="3">
        <f>COGS!R12</f>
        <v>134559.86877970851</v>
      </c>
      <c r="S39" s="3">
        <f>COGS!S12</f>
        <v>138466.50020375638</v>
      </c>
      <c r="T39" s="3">
        <f>COGS!T12</f>
        <v>139015.99592107939</v>
      </c>
      <c r="U39" s="3">
        <f>COGS!U12</f>
        <v>147302.58953261111</v>
      </c>
      <c r="V39" s="3">
        <f>COGS!V12</f>
        <v>151050.09501941304</v>
      </c>
      <c r="W39" s="3">
        <f>COGS!W12</f>
        <v>157778.53379853509</v>
      </c>
      <c r="X39" s="3">
        <f>COGS!X12</f>
        <v>163799.76210141921</v>
      </c>
      <c r="Y39" s="3">
        <f>COGS!Y12</f>
        <v>161310.18814408802</v>
      </c>
      <c r="Z39" s="3">
        <f>COGS!Z12</f>
        <v>168170.30721957111</v>
      </c>
      <c r="AA39" s="3">
        <f>COGS!AA12</f>
        <v>175351.6420514659</v>
      </c>
      <c r="AB39" s="3">
        <f>COGS!AB12</f>
        <v>182095.64459726631</v>
      </c>
      <c r="AC39" s="3">
        <f>COGS!AC12</f>
        <v>196366.80984069037</v>
      </c>
      <c r="AD39" s="3">
        <f>COGS!AD12</f>
        <v>208428.12350185649</v>
      </c>
      <c r="AE39" s="3">
        <f>COGS!AE12</f>
        <v>207319.36872289446</v>
      </c>
      <c r="AF39" s="3">
        <f>COGS!AF12</f>
        <v>215495.31120630735</v>
      </c>
      <c r="AG39" s="3">
        <f>COGS!AG12</f>
        <v>230559.15380004814</v>
      </c>
      <c r="AH39" s="3">
        <f>COGS!AH12</f>
        <v>228022.12653285093</v>
      </c>
      <c r="AI39" s="3">
        <f>COGS!AI12</f>
        <v>242223.19381094683</v>
      </c>
      <c r="AJ39" s="3">
        <f>COGS!AJ12</f>
        <v>250579.71789819255</v>
      </c>
      <c r="AK39" s="3">
        <f>COGS!AK12</f>
        <v>247171.82546749219</v>
      </c>
      <c r="AL39" s="3">
        <f>COGS!AL12</f>
        <v>258223.1464086023</v>
      </c>
      <c r="AN39" s="3">
        <f t="shared" si="30"/>
        <v>342807.74305902777</v>
      </c>
      <c r="AO39" s="3">
        <f t="shared" si="31"/>
        <v>346993.34777414682</v>
      </c>
      <c r="AP39" s="3">
        <f t="shared" si="32"/>
        <v>341726.74009936198</v>
      </c>
      <c r="AQ39" s="3">
        <f t="shared" si="33"/>
        <v>338615.19400221523</v>
      </c>
      <c r="AR39" s="3">
        <f t="shared" si="34"/>
        <v>1370143.0249347517</v>
      </c>
      <c r="AT39" s="3">
        <f t="shared" si="35"/>
        <v>362159.69443218026</v>
      </c>
      <c r="AU39" s="3">
        <f t="shared" si="36"/>
        <v>412042.36490454432</v>
      </c>
      <c r="AV39" s="3">
        <f t="shared" si="37"/>
        <v>456131.21835055924</v>
      </c>
      <c r="AW39" s="3">
        <f t="shared" si="38"/>
        <v>493280.25746507838</v>
      </c>
      <c r="AX39" s="3">
        <f t="shared" si="39"/>
        <v>1723613.5351523622</v>
      </c>
      <c r="AZ39" s="3">
        <f t="shared" si="40"/>
        <v>553814.09648942261</v>
      </c>
      <c r="BA39" s="3">
        <f t="shared" si="41"/>
        <v>631242.8034310583</v>
      </c>
      <c r="BB39" s="3">
        <f t="shared" si="42"/>
        <v>700804.47414384596</v>
      </c>
      <c r="BC39" s="3">
        <f t="shared" si="43"/>
        <v>755974.68977428705</v>
      </c>
      <c r="BD39" s="3">
        <f t="shared" si="44"/>
        <v>2641836.0638386137</v>
      </c>
    </row>
    <row r="40" spans="2:56" ht="15" customHeight="1" collapsed="1" x14ac:dyDescent="0.2">
      <c r="B40" s="5" t="s">
        <v>43</v>
      </c>
      <c r="C40" s="17">
        <f t="shared" ref="C40:AL40" si="45">SUM(C34:C39)</f>
        <v>997565.76</v>
      </c>
      <c r="D40" s="6">
        <f t="shared" si="45"/>
        <v>1029946.6844999999</v>
      </c>
      <c r="E40" s="6">
        <f t="shared" si="45"/>
        <v>1057757.2430312501</v>
      </c>
      <c r="F40" s="6">
        <f t="shared" si="45"/>
        <v>1041803.3936818033</v>
      </c>
      <c r="G40" s="6">
        <f t="shared" si="45"/>
        <v>1045554.3776801899</v>
      </c>
      <c r="H40" s="6">
        <f t="shared" si="45"/>
        <v>1035582.358605328</v>
      </c>
      <c r="I40" s="6">
        <f t="shared" si="45"/>
        <v>1019273.5150347181</v>
      </c>
      <c r="J40" s="6">
        <f t="shared" si="45"/>
        <v>1047683.4219433963</v>
      </c>
      <c r="K40" s="6">
        <f t="shared" si="45"/>
        <v>1008583.7239161432</v>
      </c>
      <c r="L40" s="6">
        <f t="shared" si="45"/>
        <v>1022608.4842979212</v>
      </c>
      <c r="M40" s="6">
        <f t="shared" si="45"/>
        <v>1015725.5527825329</v>
      </c>
      <c r="N40" s="6">
        <f t="shared" si="45"/>
        <v>1009202.708939483</v>
      </c>
      <c r="O40" s="6">
        <f t="shared" si="45"/>
        <v>1023721.5764915324</v>
      </c>
      <c r="P40" s="6">
        <f t="shared" si="45"/>
        <v>1082453.9129104391</v>
      </c>
      <c r="Q40" s="6">
        <f t="shared" si="45"/>
        <v>1153261.7604876505</v>
      </c>
      <c r="R40" s="6">
        <f t="shared" si="45"/>
        <v>1211038.8190173768</v>
      </c>
      <c r="S40" s="6">
        <f t="shared" si="45"/>
        <v>1246198.5018338074</v>
      </c>
      <c r="T40" s="6">
        <f t="shared" si="45"/>
        <v>1251143.9632897144</v>
      </c>
      <c r="U40" s="6">
        <f t="shared" si="45"/>
        <v>1325723.3057935</v>
      </c>
      <c r="V40" s="6">
        <f t="shared" si="45"/>
        <v>1359450.8551747175</v>
      </c>
      <c r="W40" s="6">
        <f t="shared" si="45"/>
        <v>1420006.8041868159</v>
      </c>
      <c r="X40" s="6">
        <f t="shared" si="45"/>
        <v>1474197.858912773</v>
      </c>
      <c r="Y40" s="6">
        <f t="shared" si="45"/>
        <v>1451791.6932967922</v>
      </c>
      <c r="Z40" s="6">
        <f t="shared" si="45"/>
        <v>1513532.7649761401</v>
      </c>
      <c r="AA40" s="6">
        <f t="shared" si="45"/>
        <v>1578164.7784631927</v>
      </c>
      <c r="AB40" s="6">
        <f t="shared" si="45"/>
        <v>1638860.801375397</v>
      </c>
      <c r="AC40" s="6">
        <f t="shared" si="45"/>
        <v>1767301.2885662133</v>
      </c>
      <c r="AD40" s="6">
        <f t="shared" si="45"/>
        <v>1875853.1115167087</v>
      </c>
      <c r="AE40" s="6">
        <f t="shared" si="45"/>
        <v>1865874.3185060502</v>
      </c>
      <c r="AF40" s="6">
        <f t="shared" si="45"/>
        <v>1939457.8008567658</v>
      </c>
      <c r="AG40" s="6">
        <f t="shared" si="45"/>
        <v>2075032.3842004333</v>
      </c>
      <c r="AH40" s="6">
        <f t="shared" si="45"/>
        <v>2052199.1387956587</v>
      </c>
      <c r="AI40" s="6">
        <f t="shared" si="45"/>
        <v>2180008.7442985214</v>
      </c>
      <c r="AJ40" s="6">
        <f t="shared" si="45"/>
        <v>2255217.461083733</v>
      </c>
      <c r="AK40" s="6">
        <f t="shared" si="45"/>
        <v>2224546.4292074298</v>
      </c>
      <c r="AL40" s="6">
        <f t="shared" si="45"/>
        <v>2324008.3176774206</v>
      </c>
      <c r="AN40" s="6">
        <f t="shared" si="30"/>
        <v>3085269.6875312496</v>
      </c>
      <c r="AO40" s="6">
        <f t="shared" si="31"/>
        <v>3122940.1299673212</v>
      </c>
      <c r="AP40" s="6">
        <f t="shared" si="32"/>
        <v>3075540.6608942575</v>
      </c>
      <c r="AQ40" s="6">
        <f t="shared" si="33"/>
        <v>3047536.7460199371</v>
      </c>
      <c r="AR40" s="6">
        <f t="shared" si="34"/>
        <v>12331287.224412765</v>
      </c>
      <c r="AT40" s="6">
        <f t="shared" si="35"/>
        <v>3259437.249889622</v>
      </c>
      <c r="AU40" s="6">
        <f t="shared" si="36"/>
        <v>3708381.2841408988</v>
      </c>
      <c r="AV40" s="6">
        <f t="shared" si="37"/>
        <v>4105180.9651550334</v>
      </c>
      <c r="AW40" s="6">
        <f t="shared" si="38"/>
        <v>4439522.3171857055</v>
      </c>
      <c r="AX40" s="6">
        <f t="shared" si="39"/>
        <v>15512521.81637126</v>
      </c>
      <c r="AZ40" s="6">
        <f t="shared" si="40"/>
        <v>4984326.8684048029</v>
      </c>
      <c r="BA40" s="6">
        <f t="shared" si="41"/>
        <v>5681185.2308795247</v>
      </c>
      <c r="BB40" s="6">
        <f t="shared" si="42"/>
        <v>6307240.2672946136</v>
      </c>
      <c r="BC40" s="6">
        <f t="shared" si="43"/>
        <v>6803772.2079685833</v>
      </c>
      <c r="BD40" s="6">
        <f t="shared" si="44"/>
        <v>23776524.574547529</v>
      </c>
    </row>
    <row r="42" spans="2:56" ht="15" customHeight="1" x14ac:dyDescent="0.2">
      <c r="B42" s="1" t="s">
        <v>44</v>
      </c>
    </row>
    <row r="43" spans="2:56" ht="15" hidden="1" customHeight="1" outlineLevel="1" x14ac:dyDescent="0.2">
      <c r="B43" s="8" t="s">
        <v>45</v>
      </c>
      <c r="C43" s="4">
        <f>COGS!C16</f>
        <v>33681.279999999999</v>
      </c>
      <c r="D43" s="3">
        <f>COGS!D16</f>
        <v>31997.216</v>
      </c>
      <c r="E43" s="3">
        <f>COGS!E16</f>
        <v>37049.408000000003</v>
      </c>
      <c r="F43" s="3">
        <f>COGS!F16</f>
        <v>33681.279999999999</v>
      </c>
      <c r="G43" s="3">
        <f>COGS!G16</f>
        <v>37049.408000000003</v>
      </c>
      <c r="H43" s="3">
        <f>COGS!H16</f>
        <v>35365.343999999997</v>
      </c>
      <c r="I43" s="3">
        <f>COGS!I16</f>
        <v>33681.279999999999</v>
      </c>
      <c r="J43" s="3">
        <f>COGS!J16</f>
        <v>38733.472000000002</v>
      </c>
      <c r="K43" s="3">
        <f>COGS!K16</f>
        <v>31997.216</v>
      </c>
      <c r="L43" s="3">
        <f>COGS!L16</f>
        <v>35365.343999999997</v>
      </c>
      <c r="M43" s="3">
        <f>COGS!M16</f>
        <v>36241.279999999999</v>
      </c>
      <c r="N43" s="3">
        <f>COGS!N16</f>
        <v>34429.216</v>
      </c>
      <c r="O43" s="3">
        <f>COGS!O16</f>
        <v>38053.343999999997</v>
      </c>
      <c r="P43" s="3">
        <f>COGS!P16</f>
        <v>36241.279999999999</v>
      </c>
      <c r="Q43" s="3">
        <f>COGS!Q16</f>
        <v>38053.343999999997</v>
      </c>
      <c r="R43" s="3">
        <f>COGS!R16</f>
        <v>41343.808000000005</v>
      </c>
      <c r="S43" s="3">
        <f>COGS!S16</f>
        <v>41130.432000000001</v>
      </c>
      <c r="T43" s="3">
        <f>COGS!T16</f>
        <v>39171.840000000004</v>
      </c>
      <c r="U43" s="3">
        <f>COGS!U16</f>
        <v>43089.024000000005</v>
      </c>
      <c r="V43" s="3">
        <f>COGS!V16</f>
        <v>42541.632000000005</v>
      </c>
      <c r="W43" s="3">
        <f>COGS!W16</f>
        <v>44968.959999999999</v>
      </c>
      <c r="X43" s="3">
        <f>COGS!X16</f>
        <v>49465.856</v>
      </c>
      <c r="Y43" s="3">
        <f>COGS!Y16</f>
        <v>40472.063999999998</v>
      </c>
      <c r="Z43" s="3">
        <f>COGS!Z16</f>
        <v>44227.744000000006</v>
      </c>
      <c r="AA43" s="3">
        <f>COGS!AA16</f>
        <v>46555.520000000004</v>
      </c>
      <c r="AB43" s="3">
        <f>COGS!AB16</f>
        <v>41899.968000000001</v>
      </c>
      <c r="AC43" s="3">
        <f>COGS!AC16</f>
        <v>50549.184000000008</v>
      </c>
      <c r="AD43" s="3">
        <f>COGS!AD16</f>
        <v>54364.288000000008</v>
      </c>
      <c r="AE43" s="3">
        <f>COGS!AE16</f>
        <v>49422.080000000002</v>
      </c>
      <c r="AF43" s="3">
        <f>COGS!AF16</f>
        <v>53559.072</v>
      </c>
      <c r="AG43" s="3">
        <f>COGS!AG16</f>
        <v>56109.504000000008</v>
      </c>
      <c r="AH43" s="3">
        <f>COGS!AH16</f>
        <v>51008.639999999999</v>
      </c>
      <c r="AI43" s="3">
        <f>COGS!AI16</f>
        <v>55224.959999999999</v>
      </c>
      <c r="AJ43" s="3">
        <f>COGS!AJ16</f>
        <v>55224.959999999999</v>
      </c>
      <c r="AK43" s="3">
        <f>COGS!AK16</f>
        <v>47335.68</v>
      </c>
      <c r="AL43" s="3">
        <f>COGS!AL16</f>
        <v>55224.959999999999</v>
      </c>
      <c r="AN43" s="3">
        <f t="shared" ref="AN43:AN49" si="46">SUM($C43:$E43)</f>
        <v>102727.90400000001</v>
      </c>
      <c r="AO43" s="3">
        <f t="shared" ref="AO43:AO49" si="47">SUM($F43:$H43)</f>
        <v>106096.03199999999</v>
      </c>
      <c r="AP43" s="3">
        <f t="shared" ref="AP43:AP49" si="48">SUM($I43:$K43)</f>
        <v>104411.96800000001</v>
      </c>
      <c r="AQ43" s="3">
        <f t="shared" ref="AQ43:AQ49" si="49">SUM($L43:$N43)</f>
        <v>106035.84</v>
      </c>
      <c r="AR43" s="3">
        <f t="shared" ref="AR43:AR49" si="50">SUM(AN43:AQ43)</f>
        <v>419271.74399999995</v>
      </c>
      <c r="AT43" s="3">
        <f t="shared" ref="AT43:AT49" si="51">SUM($O43:$Q43)</f>
        <v>112347.96799999999</v>
      </c>
      <c r="AU43" s="3">
        <f t="shared" ref="AU43:AU49" si="52">SUM($R43:$T43)</f>
        <v>121646.08000000002</v>
      </c>
      <c r="AV43" s="3">
        <f t="shared" ref="AV43:AV49" si="53">SUM($U43:$W43)</f>
        <v>130599.61600000001</v>
      </c>
      <c r="AW43" s="3">
        <f t="shared" ref="AW43:AW49" si="54">SUM($X43:$Z43)</f>
        <v>134165.66399999999</v>
      </c>
      <c r="AX43" s="3">
        <f t="shared" ref="AX43:AX49" si="55">SUM(AT43:AW43)</f>
        <v>498759.32799999998</v>
      </c>
      <c r="AZ43" s="3">
        <f t="shared" ref="AZ43:AZ49" si="56">SUM($AA43:$AC43)</f>
        <v>139004.67200000002</v>
      </c>
      <c r="BA43" s="3">
        <f t="shared" ref="BA43:BA49" si="57">SUM($AD43:$AF43)</f>
        <v>157345.44</v>
      </c>
      <c r="BB43" s="3">
        <f t="shared" ref="BB43:BB49" si="58">SUM($AG43:$AI43)</f>
        <v>162343.10399999999</v>
      </c>
      <c r="BC43" s="3">
        <f t="shared" ref="BC43:BC49" si="59">SUM($AJ43:$AL43)</f>
        <v>157785.60000000001</v>
      </c>
      <c r="BD43" s="3">
        <f t="shared" ref="BD43:BD49" si="60">SUM(AZ43:BC43)</f>
        <v>616478.81599999999</v>
      </c>
    </row>
    <row r="44" spans="2:56" ht="15" hidden="1" customHeight="1" outlineLevel="1" x14ac:dyDescent="0.2">
      <c r="B44" s="8" t="s">
        <v>46</v>
      </c>
      <c r="C44" s="4">
        <f>COGS!C17</f>
        <v>50521.919999999998</v>
      </c>
      <c r="D44" s="3">
        <f>COGS!D17</f>
        <v>47995.824000000001</v>
      </c>
      <c r="E44" s="3">
        <f>COGS!E17</f>
        <v>55574.112000000001</v>
      </c>
      <c r="F44" s="3">
        <f>COGS!F17</f>
        <v>50521.919999999998</v>
      </c>
      <c r="G44" s="3">
        <f>COGS!G17</f>
        <v>55574.112000000001</v>
      </c>
      <c r="H44" s="3">
        <f>COGS!H17</f>
        <v>53048.015999999996</v>
      </c>
      <c r="I44" s="3">
        <f>COGS!I17</f>
        <v>50521.919999999998</v>
      </c>
      <c r="J44" s="3">
        <f>COGS!J17</f>
        <v>58100.207999999999</v>
      </c>
      <c r="K44" s="3">
        <f>COGS!K17</f>
        <v>47995.824000000001</v>
      </c>
      <c r="L44" s="3">
        <f>COGS!L17</f>
        <v>53048.015999999996</v>
      </c>
      <c r="M44" s="3">
        <f>COGS!M17</f>
        <v>54361.919999999998</v>
      </c>
      <c r="N44" s="3">
        <f>COGS!N17</f>
        <v>51643.824000000001</v>
      </c>
      <c r="O44" s="3">
        <f>COGS!O17</f>
        <v>57080.015999999996</v>
      </c>
      <c r="P44" s="3">
        <f>COGS!P17</f>
        <v>54361.919999999998</v>
      </c>
      <c r="Q44" s="3">
        <f>COGS!Q17</f>
        <v>57080.015999999996</v>
      </c>
      <c r="R44" s="3">
        <f>COGS!R17</f>
        <v>62015.712</v>
      </c>
      <c r="S44" s="3">
        <f>COGS!S17</f>
        <v>61695.648000000001</v>
      </c>
      <c r="T44" s="3">
        <f>COGS!T17</f>
        <v>58757.759999999995</v>
      </c>
      <c r="U44" s="3">
        <f>COGS!U17</f>
        <v>64633.536</v>
      </c>
      <c r="V44" s="3">
        <f>COGS!V17</f>
        <v>63812.448000000004</v>
      </c>
      <c r="W44" s="3">
        <f>COGS!W17</f>
        <v>67453.440000000002</v>
      </c>
      <c r="X44" s="3">
        <f>COGS!X17</f>
        <v>74198.783999999985</v>
      </c>
      <c r="Y44" s="3">
        <f>COGS!Y17</f>
        <v>60708.095999999998</v>
      </c>
      <c r="Z44" s="3">
        <f>COGS!Z17</f>
        <v>66341.616000000009</v>
      </c>
      <c r="AA44" s="3">
        <f>COGS!AA17</f>
        <v>69833.279999999999</v>
      </c>
      <c r="AB44" s="3">
        <f>COGS!AB17</f>
        <v>62849.952000000005</v>
      </c>
      <c r="AC44" s="3">
        <f>COGS!AC17</f>
        <v>75823.775999999998</v>
      </c>
      <c r="AD44" s="3">
        <f>COGS!AD17</f>
        <v>81546.432000000015</v>
      </c>
      <c r="AE44" s="3">
        <f>COGS!AE17</f>
        <v>74133.119999999995</v>
      </c>
      <c r="AF44" s="3">
        <f>COGS!AF17</f>
        <v>80338.607999999993</v>
      </c>
      <c r="AG44" s="3">
        <f>COGS!AG17</f>
        <v>84164.256000000008</v>
      </c>
      <c r="AH44" s="3">
        <f>COGS!AH17</f>
        <v>76512.959999999992</v>
      </c>
      <c r="AI44" s="3">
        <f>COGS!AI17</f>
        <v>82837.440000000002</v>
      </c>
      <c r="AJ44" s="3">
        <f>COGS!AJ17</f>
        <v>82837.440000000002</v>
      </c>
      <c r="AK44" s="3">
        <f>COGS!AK17</f>
        <v>71003.520000000004</v>
      </c>
      <c r="AL44" s="3">
        <f>COGS!AL17</f>
        <v>82837.440000000002</v>
      </c>
      <c r="AN44" s="3">
        <f t="shared" si="46"/>
        <v>154091.856</v>
      </c>
      <c r="AO44" s="3">
        <f t="shared" si="47"/>
        <v>159144.04800000001</v>
      </c>
      <c r="AP44" s="3">
        <f t="shared" si="48"/>
        <v>156617.95199999999</v>
      </c>
      <c r="AQ44" s="3">
        <f t="shared" si="49"/>
        <v>159053.75999999998</v>
      </c>
      <c r="AR44" s="3">
        <f t="shared" si="50"/>
        <v>628907.61599999992</v>
      </c>
      <c r="AT44" s="3">
        <f t="shared" si="51"/>
        <v>168521.95199999999</v>
      </c>
      <c r="AU44" s="3">
        <f t="shared" si="52"/>
        <v>182469.12</v>
      </c>
      <c r="AV44" s="3">
        <f t="shared" si="53"/>
        <v>195899.424</v>
      </c>
      <c r="AW44" s="3">
        <f t="shared" si="54"/>
        <v>201248.49599999998</v>
      </c>
      <c r="AX44" s="3">
        <f t="shared" si="55"/>
        <v>748138.99200000009</v>
      </c>
      <c r="AZ44" s="3">
        <f t="shared" si="56"/>
        <v>208507.00800000003</v>
      </c>
      <c r="BA44" s="3">
        <f t="shared" si="57"/>
        <v>236018.16000000003</v>
      </c>
      <c r="BB44" s="3">
        <f t="shared" si="58"/>
        <v>243514.65600000002</v>
      </c>
      <c r="BC44" s="3">
        <f t="shared" si="59"/>
        <v>236678.40000000002</v>
      </c>
      <c r="BD44" s="3">
        <f t="shared" si="60"/>
        <v>924718.22400000005</v>
      </c>
    </row>
    <row r="45" spans="2:56" ht="15" hidden="1" customHeight="1" outlineLevel="1" x14ac:dyDescent="0.2">
      <c r="B45" s="8" t="s">
        <v>47</v>
      </c>
      <c r="C45" s="4">
        <f>COGS!C18</f>
        <v>16840.64</v>
      </c>
      <c r="D45" s="3">
        <f>COGS!D18</f>
        <v>15998.608</v>
      </c>
      <c r="E45" s="3">
        <f>COGS!E18</f>
        <v>18524.704000000002</v>
      </c>
      <c r="F45" s="3">
        <f>COGS!F18</f>
        <v>16840.64</v>
      </c>
      <c r="G45" s="3">
        <f>COGS!G18</f>
        <v>18524.704000000002</v>
      </c>
      <c r="H45" s="3">
        <f>COGS!H18</f>
        <v>17682.671999999999</v>
      </c>
      <c r="I45" s="3">
        <f>COGS!I18</f>
        <v>16840.64</v>
      </c>
      <c r="J45" s="3">
        <f>COGS!J18</f>
        <v>19366.736000000001</v>
      </c>
      <c r="K45" s="3">
        <f>COGS!K18</f>
        <v>15998.608</v>
      </c>
      <c r="L45" s="3">
        <f>COGS!L18</f>
        <v>17682.671999999999</v>
      </c>
      <c r="M45" s="3">
        <f>COGS!M18</f>
        <v>18120.64</v>
      </c>
      <c r="N45" s="3">
        <f>COGS!N18</f>
        <v>17214.608</v>
      </c>
      <c r="O45" s="3">
        <f>COGS!O18</f>
        <v>19026.671999999999</v>
      </c>
      <c r="P45" s="3">
        <f>COGS!P18</f>
        <v>18120.64</v>
      </c>
      <c r="Q45" s="3">
        <f>COGS!Q18</f>
        <v>19026.671999999999</v>
      </c>
      <c r="R45" s="3">
        <f>COGS!R18</f>
        <v>20671.904000000002</v>
      </c>
      <c r="S45" s="3">
        <f>COGS!S18</f>
        <v>20565.216</v>
      </c>
      <c r="T45" s="3">
        <f>COGS!T18</f>
        <v>19585.920000000002</v>
      </c>
      <c r="U45" s="3">
        <f>COGS!U18</f>
        <v>21544.512000000002</v>
      </c>
      <c r="V45" s="3">
        <f>COGS!V18</f>
        <v>21270.816000000003</v>
      </c>
      <c r="W45" s="3">
        <f>COGS!W18</f>
        <v>22484.48</v>
      </c>
      <c r="X45" s="3">
        <f>COGS!X18</f>
        <v>24732.928</v>
      </c>
      <c r="Y45" s="3">
        <f>COGS!Y18</f>
        <v>20236.031999999999</v>
      </c>
      <c r="Z45" s="3">
        <f>COGS!Z18</f>
        <v>22113.872000000003</v>
      </c>
      <c r="AA45" s="3">
        <f>COGS!AA18</f>
        <v>23277.760000000002</v>
      </c>
      <c r="AB45" s="3">
        <f>COGS!AB18</f>
        <v>20949.984</v>
      </c>
      <c r="AC45" s="3">
        <f>COGS!AC18</f>
        <v>25274.592000000004</v>
      </c>
      <c r="AD45" s="3">
        <f>COGS!AD18</f>
        <v>27182.144000000004</v>
      </c>
      <c r="AE45" s="3">
        <f>COGS!AE18</f>
        <v>24711.040000000001</v>
      </c>
      <c r="AF45" s="3">
        <f>COGS!AF18</f>
        <v>26779.536</v>
      </c>
      <c r="AG45" s="3">
        <f>COGS!AG18</f>
        <v>28054.752000000004</v>
      </c>
      <c r="AH45" s="3">
        <f>COGS!AH18</f>
        <v>25504.32</v>
      </c>
      <c r="AI45" s="3">
        <f>COGS!AI18</f>
        <v>27612.48</v>
      </c>
      <c r="AJ45" s="3">
        <f>COGS!AJ18</f>
        <v>27612.48</v>
      </c>
      <c r="AK45" s="3">
        <f>COGS!AK18</f>
        <v>23667.84</v>
      </c>
      <c r="AL45" s="3">
        <f>COGS!AL18</f>
        <v>27612.48</v>
      </c>
      <c r="AN45" s="3">
        <f t="shared" si="46"/>
        <v>51363.952000000005</v>
      </c>
      <c r="AO45" s="3">
        <f t="shared" si="47"/>
        <v>53048.015999999996</v>
      </c>
      <c r="AP45" s="3">
        <f t="shared" si="48"/>
        <v>52205.984000000004</v>
      </c>
      <c r="AQ45" s="3">
        <f t="shared" si="49"/>
        <v>53017.919999999998</v>
      </c>
      <c r="AR45" s="3">
        <f t="shared" si="50"/>
        <v>209635.87199999997</v>
      </c>
      <c r="AT45" s="3">
        <f t="shared" si="51"/>
        <v>56173.983999999997</v>
      </c>
      <c r="AU45" s="3">
        <f t="shared" si="52"/>
        <v>60823.040000000008</v>
      </c>
      <c r="AV45" s="3">
        <f t="shared" si="53"/>
        <v>65299.808000000005</v>
      </c>
      <c r="AW45" s="3">
        <f t="shared" si="54"/>
        <v>67082.831999999995</v>
      </c>
      <c r="AX45" s="3">
        <f t="shared" si="55"/>
        <v>249379.66399999999</v>
      </c>
      <c r="AZ45" s="3">
        <f t="shared" si="56"/>
        <v>69502.33600000001</v>
      </c>
      <c r="BA45" s="3">
        <f t="shared" si="57"/>
        <v>78672.72</v>
      </c>
      <c r="BB45" s="3">
        <f t="shared" si="58"/>
        <v>81171.551999999996</v>
      </c>
      <c r="BC45" s="3">
        <f t="shared" si="59"/>
        <v>78892.800000000003</v>
      </c>
      <c r="BD45" s="3">
        <f t="shared" si="60"/>
        <v>308239.408</v>
      </c>
    </row>
    <row r="46" spans="2:56" ht="15" hidden="1" customHeight="1" outlineLevel="1" x14ac:dyDescent="0.2">
      <c r="B46" s="8" t="s">
        <v>48</v>
      </c>
      <c r="C46" s="4">
        <f>COGS!C19</f>
        <v>16840.64</v>
      </c>
      <c r="D46" s="3">
        <f>COGS!D19</f>
        <v>15998.608</v>
      </c>
      <c r="E46" s="3">
        <f>COGS!E19</f>
        <v>18524.704000000002</v>
      </c>
      <c r="F46" s="3">
        <f>COGS!F19</f>
        <v>16840.64</v>
      </c>
      <c r="G46" s="3">
        <f>COGS!G19</f>
        <v>18524.704000000002</v>
      </c>
      <c r="H46" s="3">
        <f>COGS!H19</f>
        <v>17682.671999999999</v>
      </c>
      <c r="I46" s="3">
        <f>COGS!I19</f>
        <v>16840.64</v>
      </c>
      <c r="J46" s="3">
        <f>COGS!J19</f>
        <v>19366.736000000001</v>
      </c>
      <c r="K46" s="3">
        <f>COGS!K19</f>
        <v>15998.608</v>
      </c>
      <c r="L46" s="3">
        <f>COGS!L19</f>
        <v>17682.671999999999</v>
      </c>
      <c r="M46" s="3">
        <f>COGS!M19</f>
        <v>18120.64</v>
      </c>
      <c r="N46" s="3">
        <f>COGS!N19</f>
        <v>17214.608</v>
      </c>
      <c r="O46" s="3">
        <f>COGS!O19</f>
        <v>19026.671999999999</v>
      </c>
      <c r="P46" s="3">
        <f>COGS!P19</f>
        <v>18120.64</v>
      </c>
      <c r="Q46" s="3">
        <f>COGS!Q19</f>
        <v>19026.671999999999</v>
      </c>
      <c r="R46" s="3">
        <f>COGS!R19</f>
        <v>20671.904000000002</v>
      </c>
      <c r="S46" s="3">
        <f>COGS!S19</f>
        <v>20565.216</v>
      </c>
      <c r="T46" s="3">
        <f>COGS!T19</f>
        <v>19585.920000000002</v>
      </c>
      <c r="U46" s="3">
        <f>COGS!U19</f>
        <v>21544.512000000002</v>
      </c>
      <c r="V46" s="3">
        <f>COGS!V19</f>
        <v>21270.816000000003</v>
      </c>
      <c r="W46" s="3">
        <f>COGS!W19</f>
        <v>22484.48</v>
      </c>
      <c r="X46" s="3">
        <f>COGS!X19</f>
        <v>24732.928</v>
      </c>
      <c r="Y46" s="3">
        <f>COGS!Y19</f>
        <v>20236.031999999999</v>
      </c>
      <c r="Z46" s="3">
        <f>COGS!Z19</f>
        <v>22113.872000000003</v>
      </c>
      <c r="AA46" s="3">
        <f>COGS!AA19</f>
        <v>23277.760000000002</v>
      </c>
      <c r="AB46" s="3">
        <f>COGS!AB19</f>
        <v>20949.984</v>
      </c>
      <c r="AC46" s="3">
        <f>COGS!AC19</f>
        <v>25274.592000000004</v>
      </c>
      <c r="AD46" s="3">
        <f>COGS!AD19</f>
        <v>27182.144000000004</v>
      </c>
      <c r="AE46" s="3">
        <f>COGS!AE19</f>
        <v>24711.040000000001</v>
      </c>
      <c r="AF46" s="3">
        <f>COGS!AF19</f>
        <v>26779.536</v>
      </c>
      <c r="AG46" s="3">
        <f>COGS!AG19</f>
        <v>28054.752000000004</v>
      </c>
      <c r="AH46" s="3">
        <f>COGS!AH19</f>
        <v>25504.32</v>
      </c>
      <c r="AI46" s="3">
        <f>COGS!AI19</f>
        <v>27612.48</v>
      </c>
      <c r="AJ46" s="3">
        <f>COGS!AJ19</f>
        <v>27612.48</v>
      </c>
      <c r="AK46" s="3">
        <f>COGS!AK19</f>
        <v>23667.84</v>
      </c>
      <c r="AL46" s="3">
        <f>COGS!AL19</f>
        <v>27612.48</v>
      </c>
      <c r="AN46" s="3">
        <f t="shared" si="46"/>
        <v>51363.952000000005</v>
      </c>
      <c r="AO46" s="3">
        <f t="shared" si="47"/>
        <v>53048.015999999996</v>
      </c>
      <c r="AP46" s="3">
        <f t="shared" si="48"/>
        <v>52205.984000000004</v>
      </c>
      <c r="AQ46" s="3">
        <f t="shared" si="49"/>
        <v>53017.919999999998</v>
      </c>
      <c r="AR46" s="3">
        <f t="shared" si="50"/>
        <v>209635.87199999997</v>
      </c>
      <c r="AT46" s="3">
        <f t="shared" si="51"/>
        <v>56173.983999999997</v>
      </c>
      <c r="AU46" s="3">
        <f t="shared" si="52"/>
        <v>60823.040000000008</v>
      </c>
      <c r="AV46" s="3">
        <f t="shared" si="53"/>
        <v>65299.808000000005</v>
      </c>
      <c r="AW46" s="3">
        <f t="shared" si="54"/>
        <v>67082.831999999995</v>
      </c>
      <c r="AX46" s="3">
        <f t="shared" si="55"/>
        <v>249379.66399999999</v>
      </c>
      <c r="AZ46" s="3">
        <f t="shared" si="56"/>
        <v>69502.33600000001</v>
      </c>
      <c r="BA46" s="3">
        <f t="shared" si="57"/>
        <v>78672.72</v>
      </c>
      <c r="BB46" s="3">
        <f t="shared" si="58"/>
        <v>81171.551999999996</v>
      </c>
      <c r="BC46" s="3">
        <f t="shared" si="59"/>
        <v>78892.800000000003</v>
      </c>
      <c r="BD46" s="3">
        <f t="shared" si="60"/>
        <v>308239.408</v>
      </c>
    </row>
    <row r="47" spans="2:56" ht="15" hidden="1" customHeight="1" outlineLevel="1" x14ac:dyDescent="0.2">
      <c r="B47" s="8" t="s">
        <v>49</v>
      </c>
      <c r="C47" s="4">
        <f>COGS!C20</f>
        <v>16840.64</v>
      </c>
      <c r="D47" s="3">
        <f>COGS!D20</f>
        <v>15998.608</v>
      </c>
      <c r="E47" s="3">
        <f>COGS!E20</f>
        <v>18524.704000000002</v>
      </c>
      <c r="F47" s="3">
        <f>COGS!F20</f>
        <v>16840.64</v>
      </c>
      <c r="G47" s="3">
        <f>COGS!G20</f>
        <v>18524.704000000002</v>
      </c>
      <c r="H47" s="3">
        <f>COGS!H20</f>
        <v>17682.671999999999</v>
      </c>
      <c r="I47" s="3">
        <f>COGS!I20</f>
        <v>16840.64</v>
      </c>
      <c r="J47" s="3">
        <f>COGS!J20</f>
        <v>19366.736000000001</v>
      </c>
      <c r="K47" s="3">
        <f>COGS!K20</f>
        <v>15998.608</v>
      </c>
      <c r="L47" s="3">
        <f>COGS!L20</f>
        <v>17682.671999999999</v>
      </c>
      <c r="M47" s="3">
        <f>COGS!M20</f>
        <v>18120.64</v>
      </c>
      <c r="N47" s="3">
        <f>COGS!N20</f>
        <v>17214.608</v>
      </c>
      <c r="O47" s="3">
        <f>COGS!O20</f>
        <v>19026.671999999999</v>
      </c>
      <c r="P47" s="3">
        <f>COGS!P20</f>
        <v>18120.64</v>
      </c>
      <c r="Q47" s="3">
        <f>COGS!Q20</f>
        <v>19026.671999999999</v>
      </c>
      <c r="R47" s="3">
        <f>COGS!R20</f>
        <v>20671.904000000002</v>
      </c>
      <c r="S47" s="3">
        <f>COGS!S20</f>
        <v>20565.216</v>
      </c>
      <c r="T47" s="3">
        <f>COGS!T20</f>
        <v>19585.920000000002</v>
      </c>
      <c r="U47" s="3">
        <f>COGS!U20</f>
        <v>21544.512000000002</v>
      </c>
      <c r="V47" s="3">
        <f>COGS!V20</f>
        <v>21270.816000000003</v>
      </c>
      <c r="W47" s="3">
        <f>COGS!W20</f>
        <v>22484.48</v>
      </c>
      <c r="X47" s="3">
        <f>COGS!X20</f>
        <v>24732.928</v>
      </c>
      <c r="Y47" s="3">
        <f>COGS!Y20</f>
        <v>20236.031999999999</v>
      </c>
      <c r="Z47" s="3">
        <f>COGS!Z20</f>
        <v>22113.872000000003</v>
      </c>
      <c r="AA47" s="3">
        <f>COGS!AA20</f>
        <v>23277.760000000002</v>
      </c>
      <c r="AB47" s="3">
        <f>COGS!AB20</f>
        <v>20949.984</v>
      </c>
      <c r="AC47" s="3">
        <f>COGS!AC20</f>
        <v>25274.592000000004</v>
      </c>
      <c r="AD47" s="3">
        <f>COGS!AD20</f>
        <v>27182.144000000004</v>
      </c>
      <c r="AE47" s="3">
        <f>COGS!AE20</f>
        <v>24711.040000000001</v>
      </c>
      <c r="AF47" s="3">
        <f>COGS!AF20</f>
        <v>26779.536</v>
      </c>
      <c r="AG47" s="3">
        <f>COGS!AG20</f>
        <v>28054.752000000004</v>
      </c>
      <c r="AH47" s="3">
        <f>COGS!AH20</f>
        <v>25504.32</v>
      </c>
      <c r="AI47" s="3">
        <f>COGS!AI20</f>
        <v>27612.48</v>
      </c>
      <c r="AJ47" s="3">
        <f>COGS!AJ20</f>
        <v>27612.48</v>
      </c>
      <c r="AK47" s="3">
        <f>COGS!AK20</f>
        <v>23667.84</v>
      </c>
      <c r="AL47" s="3">
        <f>COGS!AL20</f>
        <v>27612.48</v>
      </c>
      <c r="AN47" s="3">
        <f t="shared" si="46"/>
        <v>51363.952000000005</v>
      </c>
      <c r="AO47" s="3">
        <f t="shared" si="47"/>
        <v>53048.015999999996</v>
      </c>
      <c r="AP47" s="3">
        <f t="shared" si="48"/>
        <v>52205.984000000004</v>
      </c>
      <c r="AQ47" s="3">
        <f t="shared" si="49"/>
        <v>53017.919999999998</v>
      </c>
      <c r="AR47" s="3">
        <f t="shared" si="50"/>
        <v>209635.87199999997</v>
      </c>
      <c r="AT47" s="3">
        <f t="shared" si="51"/>
        <v>56173.983999999997</v>
      </c>
      <c r="AU47" s="3">
        <f t="shared" si="52"/>
        <v>60823.040000000008</v>
      </c>
      <c r="AV47" s="3">
        <f t="shared" si="53"/>
        <v>65299.808000000005</v>
      </c>
      <c r="AW47" s="3">
        <f t="shared" si="54"/>
        <v>67082.831999999995</v>
      </c>
      <c r="AX47" s="3">
        <f t="shared" si="55"/>
        <v>249379.66399999999</v>
      </c>
      <c r="AZ47" s="3">
        <f t="shared" si="56"/>
        <v>69502.33600000001</v>
      </c>
      <c r="BA47" s="3">
        <f t="shared" si="57"/>
        <v>78672.72</v>
      </c>
      <c r="BB47" s="3">
        <f t="shared" si="58"/>
        <v>81171.551999999996</v>
      </c>
      <c r="BC47" s="3">
        <f t="shared" si="59"/>
        <v>78892.800000000003</v>
      </c>
      <c r="BD47" s="3">
        <f t="shared" si="60"/>
        <v>308239.408</v>
      </c>
    </row>
    <row r="48" spans="2:56" ht="15" hidden="1" customHeight="1" outlineLevel="1" x14ac:dyDescent="0.2">
      <c r="B48" s="8" t="s">
        <v>50</v>
      </c>
      <c r="C48" s="4">
        <f>COGS!C21</f>
        <v>16840.64</v>
      </c>
      <c r="D48" s="3">
        <f>COGS!D21</f>
        <v>15998.608</v>
      </c>
      <c r="E48" s="3">
        <f>COGS!E21</f>
        <v>18524.704000000002</v>
      </c>
      <c r="F48" s="3">
        <f>COGS!F21</f>
        <v>16840.64</v>
      </c>
      <c r="G48" s="3">
        <f>COGS!G21</f>
        <v>18524.704000000002</v>
      </c>
      <c r="H48" s="3">
        <f>COGS!H21</f>
        <v>17682.671999999999</v>
      </c>
      <c r="I48" s="3">
        <f>COGS!I21</f>
        <v>16840.64</v>
      </c>
      <c r="J48" s="3">
        <f>COGS!J21</f>
        <v>19366.736000000001</v>
      </c>
      <c r="K48" s="3">
        <f>COGS!K21</f>
        <v>15998.608</v>
      </c>
      <c r="L48" s="3">
        <f>COGS!L21</f>
        <v>17682.671999999999</v>
      </c>
      <c r="M48" s="3">
        <f>COGS!M21</f>
        <v>18120.64</v>
      </c>
      <c r="N48" s="3">
        <f>COGS!N21</f>
        <v>17214.608</v>
      </c>
      <c r="O48" s="3">
        <f>COGS!O21</f>
        <v>19026.671999999999</v>
      </c>
      <c r="P48" s="3">
        <f>COGS!P21</f>
        <v>18120.64</v>
      </c>
      <c r="Q48" s="3">
        <f>COGS!Q21</f>
        <v>19026.671999999999</v>
      </c>
      <c r="R48" s="3">
        <f>COGS!R21</f>
        <v>20671.904000000002</v>
      </c>
      <c r="S48" s="3">
        <f>COGS!S21</f>
        <v>20565.216</v>
      </c>
      <c r="T48" s="3">
        <f>COGS!T21</f>
        <v>19585.920000000002</v>
      </c>
      <c r="U48" s="3">
        <f>COGS!U21</f>
        <v>21544.512000000002</v>
      </c>
      <c r="V48" s="3">
        <f>COGS!V21</f>
        <v>21270.816000000003</v>
      </c>
      <c r="W48" s="3">
        <f>COGS!W21</f>
        <v>22484.48</v>
      </c>
      <c r="X48" s="3">
        <f>COGS!X21</f>
        <v>24732.928</v>
      </c>
      <c r="Y48" s="3">
        <f>COGS!Y21</f>
        <v>20236.031999999999</v>
      </c>
      <c r="Z48" s="3">
        <f>COGS!Z21</f>
        <v>22113.872000000003</v>
      </c>
      <c r="AA48" s="3">
        <f>COGS!AA21</f>
        <v>23277.760000000002</v>
      </c>
      <c r="AB48" s="3">
        <f>COGS!AB21</f>
        <v>20949.984</v>
      </c>
      <c r="AC48" s="3">
        <f>COGS!AC21</f>
        <v>25274.592000000004</v>
      </c>
      <c r="AD48" s="3">
        <f>COGS!AD21</f>
        <v>27182.144000000004</v>
      </c>
      <c r="AE48" s="3">
        <f>COGS!AE21</f>
        <v>24711.040000000001</v>
      </c>
      <c r="AF48" s="3">
        <f>COGS!AF21</f>
        <v>26779.536</v>
      </c>
      <c r="AG48" s="3">
        <f>COGS!AG21</f>
        <v>28054.752000000004</v>
      </c>
      <c r="AH48" s="3">
        <f>COGS!AH21</f>
        <v>25504.32</v>
      </c>
      <c r="AI48" s="3">
        <f>COGS!AI21</f>
        <v>27612.48</v>
      </c>
      <c r="AJ48" s="3">
        <f>COGS!AJ21</f>
        <v>27612.48</v>
      </c>
      <c r="AK48" s="3">
        <f>COGS!AK21</f>
        <v>23667.84</v>
      </c>
      <c r="AL48" s="3">
        <f>COGS!AL21</f>
        <v>27612.48</v>
      </c>
      <c r="AN48" s="3">
        <f t="shared" si="46"/>
        <v>51363.952000000005</v>
      </c>
      <c r="AO48" s="3">
        <f t="shared" si="47"/>
        <v>53048.015999999996</v>
      </c>
      <c r="AP48" s="3">
        <f t="shared" si="48"/>
        <v>52205.984000000004</v>
      </c>
      <c r="AQ48" s="3">
        <f t="shared" si="49"/>
        <v>53017.919999999998</v>
      </c>
      <c r="AR48" s="3">
        <f t="shared" si="50"/>
        <v>209635.87199999997</v>
      </c>
      <c r="AT48" s="3">
        <f t="shared" si="51"/>
        <v>56173.983999999997</v>
      </c>
      <c r="AU48" s="3">
        <f t="shared" si="52"/>
        <v>60823.040000000008</v>
      </c>
      <c r="AV48" s="3">
        <f t="shared" si="53"/>
        <v>65299.808000000005</v>
      </c>
      <c r="AW48" s="3">
        <f t="shared" si="54"/>
        <v>67082.831999999995</v>
      </c>
      <c r="AX48" s="3">
        <f t="shared" si="55"/>
        <v>249379.66399999999</v>
      </c>
      <c r="AZ48" s="3">
        <f t="shared" si="56"/>
        <v>69502.33600000001</v>
      </c>
      <c r="BA48" s="3">
        <f t="shared" si="57"/>
        <v>78672.72</v>
      </c>
      <c r="BB48" s="3">
        <f t="shared" si="58"/>
        <v>81171.551999999996</v>
      </c>
      <c r="BC48" s="3">
        <f t="shared" si="59"/>
        <v>78892.800000000003</v>
      </c>
      <c r="BD48" s="3">
        <f t="shared" si="60"/>
        <v>308239.408</v>
      </c>
    </row>
    <row r="49" spans="2:56" ht="15" customHeight="1" collapsed="1" x14ac:dyDescent="0.2">
      <c r="B49" s="5" t="s">
        <v>51</v>
      </c>
      <c r="C49" s="17">
        <f>SUM(C43:C48)</f>
        <v>151565.76000000001</v>
      </c>
      <c r="D49" s="6">
        <f t="shared" ref="D49:AL49" si="61">SUM(D43:D48)</f>
        <v>143987.47200000004</v>
      </c>
      <c r="E49" s="6">
        <f t="shared" si="61"/>
        <v>166722.33600000001</v>
      </c>
      <c r="F49" s="6">
        <f t="shared" si="61"/>
        <v>151565.76000000001</v>
      </c>
      <c r="G49" s="6">
        <f t="shared" si="61"/>
        <v>166722.33600000001</v>
      </c>
      <c r="H49" s="6">
        <f t="shared" si="61"/>
        <v>159144.04799999995</v>
      </c>
      <c r="I49" s="6">
        <f t="shared" si="61"/>
        <v>151565.76000000001</v>
      </c>
      <c r="J49" s="6">
        <f t="shared" si="61"/>
        <v>174300.62400000001</v>
      </c>
      <c r="K49" s="6">
        <f t="shared" si="61"/>
        <v>143987.47200000004</v>
      </c>
      <c r="L49" s="6">
        <f t="shared" si="61"/>
        <v>159144.04799999995</v>
      </c>
      <c r="M49" s="6">
        <f t="shared" si="61"/>
        <v>163085.76000000001</v>
      </c>
      <c r="N49" s="6">
        <f t="shared" si="61"/>
        <v>154931.47200000004</v>
      </c>
      <c r="O49" s="6">
        <f t="shared" si="61"/>
        <v>171240.04799999995</v>
      </c>
      <c r="P49" s="6">
        <f t="shared" si="61"/>
        <v>163085.76000000001</v>
      </c>
      <c r="Q49" s="6">
        <f t="shared" si="61"/>
        <v>171240.04799999995</v>
      </c>
      <c r="R49" s="6">
        <f t="shared" si="61"/>
        <v>186047.13600000003</v>
      </c>
      <c r="S49" s="6">
        <f t="shared" si="61"/>
        <v>185086.94400000002</v>
      </c>
      <c r="T49" s="6">
        <f t="shared" si="61"/>
        <v>176273.28000000003</v>
      </c>
      <c r="U49" s="6">
        <f t="shared" si="61"/>
        <v>193900.60800000001</v>
      </c>
      <c r="V49" s="6">
        <f t="shared" si="61"/>
        <v>191437.34400000001</v>
      </c>
      <c r="W49" s="6">
        <f t="shared" si="61"/>
        <v>202360.32000000004</v>
      </c>
      <c r="X49" s="6">
        <f t="shared" si="61"/>
        <v>222596.35200000001</v>
      </c>
      <c r="Y49" s="6">
        <f t="shared" si="61"/>
        <v>182124.28800000003</v>
      </c>
      <c r="Z49" s="6">
        <f t="shared" si="61"/>
        <v>199024.84800000003</v>
      </c>
      <c r="AA49" s="6">
        <f t="shared" si="61"/>
        <v>209499.84000000003</v>
      </c>
      <c r="AB49" s="6">
        <f t="shared" si="61"/>
        <v>188549.856</v>
      </c>
      <c r="AC49" s="6">
        <f t="shared" si="61"/>
        <v>227471.32800000004</v>
      </c>
      <c r="AD49" s="6">
        <f t="shared" si="61"/>
        <v>244639.29600000003</v>
      </c>
      <c r="AE49" s="6">
        <f t="shared" si="61"/>
        <v>222399.36000000002</v>
      </c>
      <c r="AF49" s="6">
        <f t="shared" si="61"/>
        <v>241015.82399999996</v>
      </c>
      <c r="AG49" s="6">
        <f t="shared" si="61"/>
        <v>252492.76800000004</v>
      </c>
      <c r="AH49" s="6">
        <f t="shared" si="61"/>
        <v>229538.88</v>
      </c>
      <c r="AI49" s="6">
        <f t="shared" si="61"/>
        <v>248512.32000000004</v>
      </c>
      <c r="AJ49" s="6">
        <f t="shared" si="61"/>
        <v>248512.32000000004</v>
      </c>
      <c r="AK49" s="6">
        <f t="shared" si="61"/>
        <v>213010.56</v>
      </c>
      <c r="AL49" s="6">
        <f t="shared" si="61"/>
        <v>248512.32000000004</v>
      </c>
      <c r="AN49" s="6">
        <f t="shared" si="46"/>
        <v>462275.56800000009</v>
      </c>
      <c r="AO49" s="6">
        <f t="shared" si="47"/>
        <v>477432.14399999997</v>
      </c>
      <c r="AP49" s="6">
        <f t="shared" si="48"/>
        <v>469853.85600000003</v>
      </c>
      <c r="AQ49" s="6">
        <f t="shared" si="49"/>
        <v>477161.28</v>
      </c>
      <c r="AR49" s="6">
        <f t="shared" si="50"/>
        <v>1886722.848</v>
      </c>
      <c r="AT49" s="6">
        <f t="shared" si="51"/>
        <v>505565.85599999991</v>
      </c>
      <c r="AU49" s="6">
        <f t="shared" si="52"/>
        <v>547407.3600000001</v>
      </c>
      <c r="AV49" s="6">
        <f t="shared" si="53"/>
        <v>587698.27200000011</v>
      </c>
      <c r="AW49" s="6">
        <f t="shared" si="54"/>
        <v>603745.48800000001</v>
      </c>
      <c r="AX49" s="6">
        <f t="shared" si="55"/>
        <v>2244416.9760000003</v>
      </c>
      <c r="AZ49" s="6">
        <f t="shared" si="56"/>
        <v>625521.02399999998</v>
      </c>
      <c r="BA49" s="6">
        <f t="shared" si="57"/>
        <v>708054.48</v>
      </c>
      <c r="BB49" s="6">
        <f t="shared" si="58"/>
        <v>730543.96800000011</v>
      </c>
      <c r="BC49" s="6">
        <f t="shared" si="59"/>
        <v>710035.20000000007</v>
      </c>
      <c r="BD49" s="6">
        <f t="shared" si="60"/>
        <v>2774154.6720000003</v>
      </c>
    </row>
    <row r="51" spans="2:56" ht="15" customHeight="1" thickBot="1" x14ac:dyDescent="0.25">
      <c r="B51" s="14" t="s">
        <v>52</v>
      </c>
      <c r="C51" s="16">
        <f>C40+C49</f>
        <v>1149131.52</v>
      </c>
      <c r="D51" s="15">
        <f t="shared" ref="D51:AL51" si="62">D40+D49</f>
        <v>1173934.1564999998</v>
      </c>
      <c r="E51" s="15">
        <f t="shared" si="62"/>
        <v>1224479.57903125</v>
      </c>
      <c r="F51" s="15">
        <f t="shared" si="62"/>
        <v>1193369.1536818033</v>
      </c>
      <c r="G51" s="15">
        <f t="shared" si="62"/>
        <v>1212276.71368019</v>
      </c>
      <c r="H51" s="15">
        <f t="shared" si="62"/>
        <v>1194726.406605328</v>
      </c>
      <c r="I51" s="15">
        <f t="shared" si="62"/>
        <v>1170839.2750347182</v>
      </c>
      <c r="J51" s="15">
        <f t="shared" si="62"/>
        <v>1221984.0459433964</v>
      </c>
      <c r="K51" s="15">
        <f t="shared" si="62"/>
        <v>1152571.1959161432</v>
      </c>
      <c r="L51" s="15">
        <f t="shared" si="62"/>
        <v>1181752.5322979211</v>
      </c>
      <c r="M51" s="15">
        <f t="shared" si="62"/>
        <v>1178811.312782533</v>
      </c>
      <c r="N51" s="15">
        <f t="shared" si="62"/>
        <v>1164134.180939483</v>
      </c>
      <c r="O51" s="15">
        <f t="shared" si="62"/>
        <v>1194961.6244915323</v>
      </c>
      <c r="P51" s="15">
        <f t="shared" si="62"/>
        <v>1245539.6729104391</v>
      </c>
      <c r="Q51" s="15">
        <f t="shared" si="62"/>
        <v>1324501.8084876505</v>
      </c>
      <c r="R51" s="15">
        <f t="shared" si="62"/>
        <v>1397085.9550173767</v>
      </c>
      <c r="S51" s="15">
        <f t="shared" si="62"/>
        <v>1431285.4458338073</v>
      </c>
      <c r="T51" s="15">
        <f t="shared" si="62"/>
        <v>1427417.2432897144</v>
      </c>
      <c r="U51" s="15">
        <f t="shared" si="62"/>
        <v>1519623.9137935</v>
      </c>
      <c r="V51" s="15">
        <f t="shared" si="62"/>
        <v>1550888.1991747175</v>
      </c>
      <c r="W51" s="15">
        <f t="shared" si="62"/>
        <v>1622367.1241868159</v>
      </c>
      <c r="X51" s="15">
        <f t="shared" si="62"/>
        <v>1696794.2109127729</v>
      </c>
      <c r="Y51" s="15">
        <f t="shared" si="62"/>
        <v>1633915.9812967922</v>
      </c>
      <c r="Z51" s="15">
        <f t="shared" si="62"/>
        <v>1712557.6129761401</v>
      </c>
      <c r="AA51" s="15">
        <f t="shared" si="62"/>
        <v>1787664.6184631928</v>
      </c>
      <c r="AB51" s="15">
        <f t="shared" si="62"/>
        <v>1827410.6573753969</v>
      </c>
      <c r="AC51" s="15">
        <f t="shared" si="62"/>
        <v>1994772.6165662133</v>
      </c>
      <c r="AD51" s="15">
        <f t="shared" si="62"/>
        <v>2120492.4075167086</v>
      </c>
      <c r="AE51" s="15">
        <f t="shared" si="62"/>
        <v>2088273.6785060503</v>
      </c>
      <c r="AF51" s="15">
        <f t="shared" si="62"/>
        <v>2180473.6248567658</v>
      </c>
      <c r="AG51" s="15">
        <f t="shared" si="62"/>
        <v>2327525.1522004334</v>
      </c>
      <c r="AH51" s="15">
        <f t="shared" si="62"/>
        <v>2281738.0187956588</v>
      </c>
      <c r="AI51" s="15">
        <f t="shared" si="62"/>
        <v>2428521.0642985213</v>
      </c>
      <c r="AJ51" s="15">
        <f t="shared" si="62"/>
        <v>2503729.7810837328</v>
      </c>
      <c r="AK51" s="15">
        <f t="shared" si="62"/>
        <v>2437556.9892074298</v>
      </c>
      <c r="AL51" s="15">
        <f t="shared" si="62"/>
        <v>2572520.6376774204</v>
      </c>
      <c r="AN51" s="15">
        <f>SUM($C51:$E51)</f>
        <v>3547545.25553125</v>
      </c>
      <c r="AO51" s="15">
        <f>SUM($F51:$H51)</f>
        <v>3600372.2739673215</v>
      </c>
      <c r="AP51" s="15">
        <f>SUM($I51:$K51)</f>
        <v>3545394.5168942576</v>
      </c>
      <c r="AQ51" s="15">
        <f>SUM($L51:$N51)</f>
        <v>3524698.0260199369</v>
      </c>
      <c r="AR51" s="15">
        <f>SUM(AN51:AQ51)</f>
        <v>14218010.072412765</v>
      </c>
      <c r="AT51" s="15">
        <f>SUM($O51:$Q51)</f>
        <v>3765003.1058896217</v>
      </c>
      <c r="AU51" s="15">
        <f>SUM($R51:$T51)</f>
        <v>4255788.6441408983</v>
      </c>
      <c r="AV51" s="15">
        <f>SUM($U51:$W51)</f>
        <v>4692879.2371550333</v>
      </c>
      <c r="AW51" s="15">
        <f>SUM($X51:$Z51)</f>
        <v>5043267.8051857054</v>
      </c>
      <c r="AX51" s="15">
        <f>SUM(AT51:AW51)</f>
        <v>17756938.792371258</v>
      </c>
      <c r="AZ51" s="15">
        <f>SUM($AA51:$AC51)</f>
        <v>5609847.8924048031</v>
      </c>
      <c r="BA51" s="15">
        <f>SUM($AD51:$AF51)</f>
        <v>6389239.7108795252</v>
      </c>
      <c r="BB51" s="15">
        <f>SUM($AG51:$AI51)</f>
        <v>7037784.235294614</v>
      </c>
      <c r="BC51" s="15">
        <f>SUM($AJ51:$AL51)</f>
        <v>7513807.4079685826</v>
      </c>
      <c r="BD51" s="15">
        <f>SUM(AZ51:BC51)</f>
        <v>26550679.246547528</v>
      </c>
    </row>
    <row r="52" spans="2:56" ht="15" customHeight="1" x14ac:dyDescent="0.2">
      <c r="B52" s="11"/>
      <c r="C52" s="18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N52" s="12"/>
      <c r="AO52" s="12"/>
      <c r="AP52" s="12"/>
      <c r="AQ52" s="12"/>
      <c r="AR52" s="12"/>
      <c r="AT52" s="12"/>
      <c r="AU52" s="12"/>
      <c r="AV52" s="12"/>
      <c r="AW52" s="12"/>
      <c r="AX52" s="12"/>
      <c r="AZ52" s="12"/>
      <c r="BA52" s="12"/>
      <c r="BB52" s="12"/>
      <c r="BC52" s="12"/>
      <c r="BD52" s="12"/>
    </row>
    <row r="53" spans="2:56" ht="15" customHeight="1" x14ac:dyDescent="0.2">
      <c r="B53" s="1" t="s">
        <v>53</v>
      </c>
      <c r="C53" s="19">
        <f>C31-C51</f>
        <v>1621884.48</v>
      </c>
      <c r="D53" s="19">
        <f t="shared" ref="D53:AL53" si="63">D31-D51</f>
        <v>1687028.8559999999</v>
      </c>
      <c r="E53" s="19">
        <f t="shared" si="63"/>
        <v>1713734.9849444446</v>
      </c>
      <c r="F53" s="19">
        <f t="shared" si="63"/>
        <v>1700529.1621009836</v>
      </c>
      <c r="G53" s="19">
        <f t="shared" si="63"/>
        <v>1692041.0020981152</v>
      </c>
      <c r="H53" s="19">
        <f t="shared" si="63"/>
        <v>1681891.2561872504</v>
      </c>
      <c r="I53" s="19">
        <f t="shared" si="63"/>
        <v>1660476.0445061652</v>
      </c>
      <c r="J53" s="19">
        <f t="shared" si="63"/>
        <v>1688247.6816771484</v>
      </c>
      <c r="K53" s="19">
        <f t="shared" si="63"/>
        <v>1649050.2594064772</v>
      </c>
      <c r="L53" s="19">
        <f t="shared" si="63"/>
        <v>1658826.5907518596</v>
      </c>
      <c r="M53" s="19">
        <f t="shared" si="63"/>
        <v>1642648.5560578359</v>
      </c>
      <c r="N53" s="19">
        <f t="shared" si="63"/>
        <v>1639206.6772257481</v>
      </c>
      <c r="O53" s="19">
        <f t="shared" si="63"/>
        <v>1648709.4213182796</v>
      </c>
      <c r="P53" s="19">
        <f t="shared" si="63"/>
        <v>1761276.7518407807</v>
      </c>
      <c r="Q53" s="19">
        <f t="shared" si="63"/>
        <v>1879003.0817558235</v>
      </c>
      <c r="R53" s="19">
        <f t="shared" si="63"/>
        <v>1966910.7644753358</v>
      </c>
      <c r="S53" s="19">
        <f t="shared" si="63"/>
        <v>2030377.059260102</v>
      </c>
      <c r="T53" s="19">
        <f t="shared" si="63"/>
        <v>2047982.6547372702</v>
      </c>
      <c r="U53" s="19">
        <f t="shared" si="63"/>
        <v>2162940.8245217777</v>
      </c>
      <c r="V53" s="19">
        <f t="shared" si="63"/>
        <v>2225364.1763106086</v>
      </c>
      <c r="W53" s="19">
        <f t="shared" si="63"/>
        <v>2322096.2207765616</v>
      </c>
      <c r="X53" s="19">
        <f t="shared" si="63"/>
        <v>2398199.841622707</v>
      </c>
      <c r="Y53" s="19">
        <f t="shared" si="63"/>
        <v>2398838.7223054087</v>
      </c>
      <c r="Z53" s="19">
        <f t="shared" si="63"/>
        <v>2491700.0675131371</v>
      </c>
      <c r="AA53" s="19">
        <f t="shared" si="63"/>
        <v>2596126.432823454</v>
      </c>
      <c r="AB53" s="19">
        <f t="shared" si="63"/>
        <v>2724980.4575562607</v>
      </c>
      <c r="AC53" s="19">
        <f t="shared" si="63"/>
        <v>2914397.6294510462</v>
      </c>
      <c r="AD53" s="19">
        <f t="shared" si="63"/>
        <v>3090210.6800297033</v>
      </c>
      <c r="AE53" s="19">
        <f t="shared" si="63"/>
        <v>3094710.5395663111</v>
      </c>
      <c r="AF53" s="19">
        <f t="shared" si="63"/>
        <v>3206909.1553009176</v>
      </c>
      <c r="AG53" s="19">
        <f t="shared" si="63"/>
        <v>3436453.6928007696</v>
      </c>
      <c r="AH53" s="19">
        <f t="shared" si="63"/>
        <v>3418815.1445256146</v>
      </c>
      <c r="AI53" s="19">
        <f t="shared" si="63"/>
        <v>3627058.7809751495</v>
      </c>
      <c r="AJ53" s="19">
        <f t="shared" si="63"/>
        <v>3760763.166371081</v>
      </c>
      <c r="AK53" s="19">
        <f t="shared" si="63"/>
        <v>3741738.647479875</v>
      </c>
      <c r="AL53" s="19">
        <f t="shared" si="63"/>
        <v>3883058.022537637</v>
      </c>
      <c r="AN53" s="19">
        <f t="shared" ref="AN53:AR53" si="64">AN31-AN51</f>
        <v>5022648.3209444452</v>
      </c>
      <c r="AO53" s="19">
        <f t="shared" si="64"/>
        <v>5074461.4203863479</v>
      </c>
      <c r="AP53" s="19">
        <f t="shared" si="64"/>
        <v>4997773.985589792</v>
      </c>
      <c r="AQ53" s="19">
        <f t="shared" si="64"/>
        <v>4940681.8240354434</v>
      </c>
      <c r="AR53" s="19">
        <f t="shared" si="64"/>
        <v>20035565.550956026</v>
      </c>
      <c r="AT53" s="19">
        <f t="shared" ref="AT53:AX53" si="65">AT31-AT51</f>
        <v>5288989.2549148835</v>
      </c>
      <c r="AU53" s="19">
        <f t="shared" si="65"/>
        <v>6045270.4784727087</v>
      </c>
      <c r="AV53" s="19">
        <f t="shared" si="65"/>
        <v>6710401.221608948</v>
      </c>
      <c r="AW53" s="19">
        <f t="shared" si="65"/>
        <v>7288738.6314412523</v>
      </c>
      <c r="AX53" s="19">
        <f t="shared" si="65"/>
        <v>25333399.586437792</v>
      </c>
      <c r="AZ53" s="19">
        <f t="shared" ref="AZ53:BD53" si="66">AZ31-AZ51</f>
        <v>8235504.5198307624</v>
      </c>
      <c r="BA53" s="19">
        <f t="shared" si="66"/>
        <v>9391830.3748969324</v>
      </c>
      <c r="BB53" s="19">
        <f t="shared" si="66"/>
        <v>10482327.618301533</v>
      </c>
      <c r="BC53" s="19">
        <f t="shared" si="66"/>
        <v>11385559.836388594</v>
      </c>
      <c r="BD53" s="19">
        <f t="shared" si="66"/>
        <v>39495222.349417821</v>
      </c>
    </row>
    <row r="54" spans="2:56" ht="15" customHeight="1" x14ac:dyDescent="0.2">
      <c r="B54" s="1" t="s">
        <v>54</v>
      </c>
      <c r="C54" s="20">
        <f>(C31-C51)/C31</f>
        <v>0.58530318121584279</v>
      </c>
      <c r="D54" s="20">
        <f t="shared" ref="D54:AL54" si="67">(D31-D51)/D31</f>
        <v>0.58967167650511532</v>
      </c>
      <c r="E54" s="20">
        <f t="shared" si="67"/>
        <v>0.5832572630861893</v>
      </c>
      <c r="F54" s="20">
        <f t="shared" si="67"/>
        <v>0.58762574788015587</v>
      </c>
      <c r="G54" s="20">
        <f t="shared" si="67"/>
        <v>0.58259500773822137</v>
      </c>
      <c r="H54" s="20">
        <f t="shared" si="67"/>
        <v>0.58467667703691106</v>
      </c>
      <c r="I54" s="20">
        <f t="shared" si="67"/>
        <v>0.58646807476583795</v>
      </c>
      <c r="J54" s="20">
        <f t="shared" si="67"/>
        <v>0.58010764766745515</v>
      </c>
      <c r="K54" s="20">
        <f t="shared" si="67"/>
        <v>0.58860566486366406</v>
      </c>
      <c r="L54" s="20">
        <f t="shared" si="67"/>
        <v>0.5839747878491991</v>
      </c>
      <c r="M54" s="20">
        <f t="shared" si="67"/>
        <v>0.58219809333420391</v>
      </c>
      <c r="N54" s="20">
        <f t="shared" si="67"/>
        <v>0.58473327367639427</v>
      </c>
      <c r="O54" s="20">
        <f t="shared" si="67"/>
        <v>0.57978204748670747</v>
      </c>
      <c r="P54" s="20">
        <f t="shared" si="67"/>
        <v>0.58576131796489916</v>
      </c>
      <c r="Q54" s="20">
        <f t="shared" si="67"/>
        <v>0.58654603196594923</v>
      </c>
      <c r="R54" s="20">
        <f t="shared" si="67"/>
        <v>0.58469461431934577</v>
      </c>
      <c r="S54" s="20">
        <f t="shared" si="67"/>
        <v>0.58653235440264884</v>
      </c>
      <c r="T54" s="20">
        <f t="shared" si="67"/>
        <v>0.58927971307702698</v>
      </c>
      <c r="U54" s="20">
        <f t="shared" si="67"/>
        <v>0.58734631383867897</v>
      </c>
      <c r="V54" s="20">
        <f t="shared" si="67"/>
        <v>0.58930493913945659</v>
      </c>
      <c r="W54" s="20">
        <f t="shared" si="67"/>
        <v>0.58869762948655857</v>
      </c>
      <c r="X54" s="20">
        <f t="shared" si="67"/>
        <v>0.58564183753522769</v>
      </c>
      <c r="Y54" s="20">
        <f t="shared" si="67"/>
        <v>0.59483873893016104</v>
      </c>
      <c r="Z54" s="20">
        <f t="shared" si="67"/>
        <v>0.59266112043426444</v>
      </c>
      <c r="AA54" s="20">
        <f t="shared" si="67"/>
        <v>0.59221035000322109</v>
      </c>
      <c r="AB54" s="20">
        <f t="shared" si="67"/>
        <v>0.59858223706184543</v>
      </c>
      <c r="AC54" s="20">
        <f t="shared" si="67"/>
        <v>0.59366399684660676</v>
      </c>
      <c r="AD54" s="20">
        <f t="shared" si="67"/>
        <v>0.59305061679973892</v>
      </c>
      <c r="AE54" s="20">
        <f t="shared" si="67"/>
        <v>0.59709048095795392</v>
      </c>
      <c r="AF54" s="20">
        <f t="shared" si="67"/>
        <v>0.59526291079822891</v>
      </c>
      <c r="AG54" s="20">
        <f t="shared" si="67"/>
        <v>0.59619470945508868</v>
      </c>
      <c r="AH54" s="20">
        <f t="shared" si="67"/>
        <v>0.59973392872170572</v>
      </c>
      <c r="AI54" s="20">
        <f t="shared" si="67"/>
        <v>0.59896143286856973</v>
      </c>
      <c r="AJ54" s="20">
        <f t="shared" si="67"/>
        <v>0.60033001839343325</v>
      </c>
      <c r="AK54" s="20">
        <f t="shared" si="67"/>
        <v>0.60552834294974855</v>
      </c>
      <c r="AL54" s="20">
        <f t="shared" si="67"/>
        <v>0.60150425344027625</v>
      </c>
      <c r="AN54" s="20">
        <f t="shared" ref="AN54:AR54" si="68">(AN31-AN51)/AN31</f>
        <v>0.58606007858808484</v>
      </c>
      <c r="AO54" s="20">
        <f t="shared" si="68"/>
        <v>0.58496353926522482</v>
      </c>
      <c r="AP54" s="20">
        <f t="shared" si="68"/>
        <v>0.58500238923493275</v>
      </c>
      <c r="AQ54" s="20">
        <f t="shared" si="68"/>
        <v>0.58363380161885137</v>
      </c>
      <c r="AR54" s="20">
        <f t="shared" si="68"/>
        <v>0.58491895185643561</v>
      </c>
      <c r="AT54" s="20">
        <f t="shared" ref="AT54:AX54" si="69">(AT31-AT51)/AT31</f>
        <v>0.58416100258835679</v>
      </c>
      <c r="AU54" s="20">
        <f t="shared" si="69"/>
        <v>0.5868591187096196</v>
      </c>
      <c r="AV54" s="20">
        <f t="shared" si="69"/>
        <v>0.58846235045036321</v>
      </c>
      <c r="AW54" s="20">
        <f t="shared" si="69"/>
        <v>0.59104239597160502</v>
      </c>
      <c r="AX54" s="20">
        <f t="shared" si="69"/>
        <v>0.58791368412405509</v>
      </c>
      <c r="AZ54" s="20">
        <f t="shared" ref="AZ54:BD54" si="70">(AZ31-AZ51)/AZ31</f>
        <v>0.59482086657128297</v>
      </c>
      <c r="BA54" s="20">
        <f t="shared" si="70"/>
        <v>0.5951326699551146</v>
      </c>
      <c r="BB54" s="20">
        <f t="shared" si="70"/>
        <v>0.59830255114210062</v>
      </c>
      <c r="BC54" s="20">
        <f t="shared" si="70"/>
        <v>0.60243074221376403</v>
      </c>
      <c r="BD54" s="20">
        <f t="shared" si="70"/>
        <v>0.597996565949378</v>
      </c>
    </row>
    <row r="56" spans="2:56" ht="15" customHeight="1" x14ac:dyDescent="0.2">
      <c r="B56" s="1" t="s">
        <v>55</v>
      </c>
    </row>
    <row r="57" spans="2:56" ht="15" hidden="1" customHeight="1" outlineLevel="1" x14ac:dyDescent="0.2">
      <c r="B57" s="8" t="s">
        <v>56</v>
      </c>
      <c r="C57" s="4">
        <f>Expenses!C9</f>
        <v>581913.36</v>
      </c>
      <c r="D57" s="3">
        <f>Expenses!D9</f>
        <v>600802.23262499995</v>
      </c>
      <c r="E57" s="3">
        <f>Expenses!E9</f>
        <v>617025.05843489582</v>
      </c>
      <c r="F57" s="3">
        <f>Expenses!F9</f>
        <v>607718.64631438523</v>
      </c>
      <c r="G57" s="3">
        <f>Expenses!G9</f>
        <v>609906.72031344404</v>
      </c>
      <c r="H57" s="3">
        <f>Expenses!H9</f>
        <v>604089.70918644138</v>
      </c>
      <c r="I57" s="3">
        <f>Expenses!I9</f>
        <v>594576.21710358548</v>
      </c>
      <c r="J57" s="3">
        <f>Expenses!J9</f>
        <v>611148.66280031437</v>
      </c>
      <c r="K57" s="3">
        <f>Expenses!K9</f>
        <v>588340.50561775023</v>
      </c>
      <c r="L57" s="3">
        <f>Expenses!L9</f>
        <v>596521.61584045389</v>
      </c>
      <c r="M57" s="3">
        <f>Expenses!M9</f>
        <v>592506.57245647744</v>
      </c>
      <c r="N57" s="3">
        <f>Expenses!N9</f>
        <v>588701.58021469845</v>
      </c>
      <c r="O57" s="3">
        <f>Expenses!O9</f>
        <v>597170.91962006048</v>
      </c>
      <c r="P57" s="3">
        <f>Expenses!P9</f>
        <v>631431.44919775613</v>
      </c>
      <c r="Q57" s="3">
        <f>Expenses!Q9</f>
        <v>672736.02695112955</v>
      </c>
      <c r="R57" s="3">
        <f>Expenses!R9</f>
        <v>706439.31109346962</v>
      </c>
      <c r="S57" s="3">
        <f>Expenses!S9</f>
        <v>726949.12606972095</v>
      </c>
      <c r="T57" s="3">
        <f>Expenses!T9</f>
        <v>729833.97858566674</v>
      </c>
      <c r="U57" s="3">
        <f>Expenses!U9</f>
        <v>773338.59504620824</v>
      </c>
      <c r="V57" s="3">
        <f>Expenses!V9</f>
        <v>793012.9988519185</v>
      </c>
      <c r="W57" s="3">
        <f>Expenses!W9</f>
        <v>828337.30244230921</v>
      </c>
      <c r="X57" s="3">
        <f>Expenses!X9</f>
        <v>859948.7510324507</v>
      </c>
      <c r="Y57" s="3">
        <f>Expenses!Y9</f>
        <v>846878.48775646219</v>
      </c>
      <c r="Z57" s="3">
        <f>Expenses!Z9</f>
        <v>882894.11290274828</v>
      </c>
      <c r="AA57" s="3">
        <f>Expenses!AA9</f>
        <v>920596.12077019585</v>
      </c>
      <c r="AB57" s="3">
        <f>Expenses!AB9</f>
        <v>956002.13413564814</v>
      </c>
      <c r="AC57" s="3">
        <f>Expenses!AC9</f>
        <v>1030925.7516636244</v>
      </c>
      <c r="AD57" s="3">
        <f>Expenses!AD9</f>
        <v>1094247.6483847464</v>
      </c>
      <c r="AE57" s="3">
        <f>Expenses!AE9</f>
        <v>1088426.6857951959</v>
      </c>
      <c r="AF57" s="3">
        <f>Expenses!AF9</f>
        <v>1131350.3838331136</v>
      </c>
      <c r="AG57" s="3">
        <f>Expenses!AG9</f>
        <v>1210435.5574502526</v>
      </c>
      <c r="AH57" s="3">
        <f>Expenses!AH9</f>
        <v>1197116.1642974673</v>
      </c>
      <c r="AI57" s="3">
        <f>Expenses!AI9</f>
        <v>1271671.7675074709</v>
      </c>
      <c r="AJ57" s="3">
        <f>Expenses!AJ9</f>
        <v>1315543.5189655109</v>
      </c>
      <c r="AK57" s="3">
        <f>Expenses!AK9</f>
        <v>1297652.083704334</v>
      </c>
      <c r="AL57" s="3">
        <f>Expenses!AL9</f>
        <v>1355671.518645162</v>
      </c>
      <c r="AN57" s="3">
        <f>SUM($C57:$E57)</f>
        <v>1799740.6510598958</v>
      </c>
      <c r="AO57" s="3">
        <f>SUM($F57:$H57)</f>
        <v>1821715.0758142704</v>
      </c>
      <c r="AP57" s="3">
        <f>SUM($I57:$K57)</f>
        <v>1794065.3855216503</v>
      </c>
      <c r="AQ57" s="3">
        <f>SUM($L57:$N57)</f>
        <v>1777729.7685116297</v>
      </c>
      <c r="AR57" s="3">
        <f t="shared" ref="AR57:AR61" si="71">SUM(AN57:AQ57)</f>
        <v>7193250.8809074461</v>
      </c>
      <c r="AT57" s="3">
        <f>SUM($O57:$Q57)</f>
        <v>1901338.395768946</v>
      </c>
      <c r="AU57" s="3">
        <f>SUM($R57:$T57)</f>
        <v>2163222.415748857</v>
      </c>
      <c r="AV57" s="3">
        <f>SUM($U57:$W57)</f>
        <v>2394688.8963404363</v>
      </c>
      <c r="AW57" s="3">
        <f>SUM($X57:$Z57)</f>
        <v>2589721.3516916614</v>
      </c>
      <c r="AX57" s="3">
        <f t="shared" ref="AX57:AX61" si="72">SUM(AT57:AW57)</f>
        <v>9048971.0595499016</v>
      </c>
      <c r="AZ57" s="3">
        <f>SUM($AA57:$AC57)</f>
        <v>2907524.0065694684</v>
      </c>
      <c r="BA57" s="3">
        <f>SUM($AD57:$AF57)</f>
        <v>3314024.7180130561</v>
      </c>
      <c r="BB57" s="3">
        <f>SUM($AG57:$AI57)</f>
        <v>3679223.4892551908</v>
      </c>
      <c r="BC57" s="3">
        <f>SUM($AJ57:$AL57)</f>
        <v>3968867.1213150071</v>
      </c>
      <c r="BD57" s="3">
        <f t="shared" ref="BD57:BD61" si="73">SUM(AZ57:BC57)</f>
        <v>13869639.335152723</v>
      </c>
    </row>
    <row r="58" spans="2:56" ht="15" hidden="1" customHeight="1" outlineLevel="1" x14ac:dyDescent="0.2">
      <c r="B58" s="8" t="s">
        <v>57</v>
      </c>
      <c r="C58" s="4">
        <f>Expenses!C10</f>
        <v>221681.28</v>
      </c>
      <c r="D58" s="3">
        <f>Expenses!D10</f>
        <v>228877.04099999997</v>
      </c>
      <c r="E58" s="3">
        <f>Expenses!E10</f>
        <v>235057.16511805556</v>
      </c>
      <c r="F58" s="3">
        <f>Expenses!F10</f>
        <v>231511.86526262295</v>
      </c>
      <c r="G58" s="3">
        <f>Expenses!G10</f>
        <v>232345.41726226441</v>
      </c>
      <c r="H58" s="3">
        <f>Expenses!H10</f>
        <v>230129.41302340626</v>
      </c>
      <c r="I58" s="3">
        <f>Expenses!I10</f>
        <v>226505.22556327068</v>
      </c>
      <c r="J58" s="3">
        <f>Expenses!J10</f>
        <v>232818.53820964359</v>
      </c>
      <c r="K58" s="3">
        <f>Expenses!K10</f>
        <v>224129.71642580963</v>
      </c>
      <c r="L58" s="3">
        <f>Expenses!L10</f>
        <v>227246.32984398247</v>
      </c>
      <c r="M58" s="3">
        <f>Expenses!M10</f>
        <v>225716.78950722952</v>
      </c>
      <c r="N58" s="3">
        <f>Expenses!N10</f>
        <v>224267.26865321849</v>
      </c>
      <c r="O58" s="3">
        <f>Expenses!O10</f>
        <v>227493.68366478497</v>
      </c>
      <c r="P58" s="3">
        <f>Expenses!P10</f>
        <v>240545.31398009759</v>
      </c>
      <c r="Q58" s="3">
        <f>Expenses!Q10</f>
        <v>256280.39121947793</v>
      </c>
      <c r="R58" s="3">
        <f>Expenses!R10</f>
        <v>269119.73755941703</v>
      </c>
      <c r="S58" s="3">
        <f>Expenses!S10</f>
        <v>276933.00040751277</v>
      </c>
      <c r="T58" s="3">
        <f>Expenses!T10</f>
        <v>278031.99184215878</v>
      </c>
      <c r="U58" s="3">
        <f>Expenses!U10</f>
        <v>294605.17906522221</v>
      </c>
      <c r="V58" s="3">
        <f>Expenses!V10</f>
        <v>302100.19003882608</v>
      </c>
      <c r="W58" s="3">
        <f>Expenses!W10</f>
        <v>315557.06759707019</v>
      </c>
      <c r="X58" s="3">
        <f>Expenses!X10</f>
        <v>327599.52420283842</v>
      </c>
      <c r="Y58" s="3">
        <f>Expenses!Y10</f>
        <v>322620.37628817605</v>
      </c>
      <c r="Z58" s="3">
        <f>Expenses!Z10</f>
        <v>336340.61443914223</v>
      </c>
      <c r="AA58" s="3">
        <f>Expenses!AA10</f>
        <v>350703.28410293179</v>
      </c>
      <c r="AB58" s="3">
        <f>Expenses!AB10</f>
        <v>364191.28919453261</v>
      </c>
      <c r="AC58" s="3">
        <f>Expenses!AC10</f>
        <v>392733.61968138075</v>
      </c>
      <c r="AD58" s="3">
        <f>Expenses!AD10</f>
        <v>416856.24700371298</v>
      </c>
      <c r="AE58" s="3">
        <f>Expenses!AE10</f>
        <v>414638.73744578892</v>
      </c>
      <c r="AF58" s="3">
        <f>Expenses!AF10</f>
        <v>430990.6224126147</v>
      </c>
      <c r="AG58" s="3">
        <f>Expenses!AG10</f>
        <v>461118.30760009628</v>
      </c>
      <c r="AH58" s="3">
        <f>Expenses!AH10</f>
        <v>456044.25306570187</v>
      </c>
      <c r="AI58" s="3">
        <f>Expenses!AI10</f>
        <v>484446.38762189366</v>
      </c>
      <c r="AJ58" s="3">
        <f>Expenses!AJ10</f>
        <v>501159.43579638511</v>
      </c>
      <c r="AK58" s="3">
        <f>Expenses!AK10</f>
        <v>494343.65093498438</v>
      </c>
      <c r="AL58" s="3">
        <f>Expenses!AL10</f>
        <v>516446.29281720461</v>
      </c>
      <c r="AN58" s="3">
        <f>SUM($C58:$E58)</f>
        <v>685615.48611805553</v>
      </c>
      <c r="AO58" s="3">
        <f>SUM($F58:$H58)</f>
        <v>693986.69554829365</v>
      </c>
      <c r="AP58" s="3">
        <f>SUM($I58:$K58)</f>
        <v>683453.48019872396</v>
      </c>
      <c r="AQ58" s="3">
        <f>SUM($L58:$N58)</f>
        <v>677230.38800443045</v>
      </c>
      <c r="AR58" s="3">
        <f t="shared" si="71"/>
        <v>2740286.0498695034</v>
      </c>
      <c r="AT58" s="3">
        <f>SUM($O58:$Q58)</f>
        <v>724319.38886436052</v>
      </c>
      <c r="AU58" s="3">
        <f>SUM($R58:$T58)</f>
        <v>824084.72980908863</v>
      </c>
      <c r="AV58" s="3">
        <f>SUM($U58:$W58)</f>
        <v>912262.43670111848</v>
      </c>
      <c r="AW58" s="3">
        <f>SUM($X58:$Z58)</f>
        <v>986560.51493015676</v>
      </c>
      <c r="AX58" s="3">
        <f t="shared" si="72"/>
        <v>3447227.0703047244</v>
      </c>
      <c r="AZ58" s="3">
        <f>SUM($AA58:$AC58)</f>
        <v>1107628.1929788452</v>
      </c>
      <c r="BA58" s="3">
        <f>SUM($AD58:$AF58)</f>
        <v>1262485.6068621166</v>
      </c>
      <c r="BB58" s="3">
        <f>SUM($AG58:$AI58)</f>
        <v>1401608.9482876919</v>
      </c>
      <c r="BC58" s="3">
        <f>SUM($AJ58:$AL58)</f>
        <v>1511949.3795485741</v>
      </c>
      <c r="BD58" s="3">
        <f t="shared" si="73"/>
        <v>5283672.1276772274</v>
      </c>
    </row>
    <row r="59" spans="2:56" ht="15" hidden="1" customHeight="1" outlineLevel="1" x14ac:dyDescent="0.2">
      <c r="B59" s="8" t="s">
        <v>58</v>
      </c>
      <c r="C59" s="4">
        <f>Expenses!C11</f>
        <v>22168.128000000001</v>
      </c>
      <c r="D59" s="3">
        <f>Expenses!D11</f>
        <v>22887.704099999999</v>
      </c>
      <c r="E59" s="3">
        <f>Expenses!E11</f>
        <v>23505.716511805556</v>
      </c>
      <c r="F59" s="3">
        <f>Expenses!F11</f>
        <v>23151.186526262296</v>
      </c>
      <c r="G59" s="3">
        <f>Expenses!G11</f>
        <v>23234.541726226442</v>
      </c>
      <c r="H59" s="3">
        <f>Expenses!H11</f>
        <v>23012.941302340627</v>
      </c>
      <c r="I59" s="3">
        <f>Expenses!I11</f>
        <v>22650.522556327069</v>
      </c>
      <c r="J59" s="3">
        <f>Expenses!J11</f>
        <v>23281.853820964359</v>
      </c>
      <c r="K59" s="3">
        <f>Expenses!K11</f>
        <v>22412.971642580964</v>
      </c>
      <c r="L59" s="3">
        <f>Expenses!L11</f>
        <v>22724.632984398246</v>
      </c>
      <c r="M59" s="3">
        <f>Expenses!M11</f>
        <v>22571.678950722951</v>
      </c>
      <c r="N59" s="3">
        <f>Expenses!N11</f>
        <v>22426.726865321849</v>
      </c>
      <c r="O59" s="3">
        <f>Expenses!O11</f>
        <v>22749.368366478495</v>
      </c>
      <c r="P59" s="3">
        <f>Expenses!P11</f>
        <v>24054.53139800976</v>
      </c>
      <c r="Q59" s="3">
        <f>Expenses!Q11</f>
        <v>25628.039121947793</v>
      </c>
      <c r="R59" s="3">
        <f>Expenses!R11</f>
        <v>26911.973755941701</v>
      </c>
      <c r="S59" s="3">
        <f>Expenses!S11</f>
        <v>27693.300040751274</v>
      </c>
      <c r="T59" s="3">
        <f>Expenses!T11</f>
        <v>27803.199184215879</v>
      </c>
      <c r="U59" s="3">
        <f>Expenses!U11</f>
        <v>29460.517906522222</v>
      </c>
      <c r="V59" s="3">
        <f>Expenses!V11</f>
        <v>30210.019003882611</v>
      </c>
      <c r="W59" s="3">
        <f>Expenses!W11</f>
        <v>31555.70675970702</v>
      </c>
      <c r="X59" s="3">
        <f>Expenses!X11</f>
        <v>32759.95242028384</v>
      </c>
      <c r="Y59" s="3">
        <f>Expenses!Y11</f>
        <v>32262.037628817608</v>
      </c>
      <c r="Z59" s="3">
        <f>Expenses!Z11</f>
        <v>33634.061443914223</v>
      </c>
      <c r="AA59" s="3">
        <f>Expenses!AA11</f>
        <v>35070.328410293179</v>
      </c>
      <c r="AB59" s="3">
        <f>Expenses!AB11</f>
        <v>36419.128919453266</v>
      </c>
      <c r="AC59" s="3">
        <f>Expenses!AC11</f>
        <v>39273.361968138081</v>
      </c>
      <c r="AD59" s="3">
        <f>Expenses!AD11</f>
        <v>41685.6247003713</v>
      </c>
      <c r="AE59" s="3">
        <f>Expenses!AE11</f>
        <v>41463.873744578894</v>
      </c>
      <c r="AF59" s="3">
        <f>Expenses!AF11</f>
        <v>43099.062241261468</v>
      </c>
      <c r="AG59" s="3">
        <f>Expenses!AG11</f>
        <v>46111.830760009623</v>
      </c>
      <c r="AH59" s="3">
        <f>Expenses!AH11</f>
        <v>45604.425306570185</v>
      </c>
      <c r="AI59" s="3">
        <f>Expenses!AI11</f>
        <v>48444.638762189366</v>
      </c>
      <c r="AJ59" s="3">
        <f>Expenses!AJ11</f>
        <v>50115.943579638515</v>
      </c>
      <c r="AK59" s="3">
        <f>Expenses!AK11</f>
        <v>49434.36509349844</v>
      </c>
      <c r="AL59" s="3">
        <f>Expenses!AL11</f>
        <v>51644.629281720459</v>
      </c>
      <c r="AN59" s="3">
        <f>SUM($C59:$E59)</f>
        <v>68561.548611805556</v>
      </c>
      <c r="AO59" s="3">
        <f>SUM($F59:$H59)</f>
        <v>69398.669554829365</v>
      </c>
      <c r="AP59" s="3">
        <f>SUM($I59:$K59)</f>
        <v>68345.348019872385</v>
      </c>
      <c r="AQ59" s="3">
        <f>SUM($L59:$N59)</f>
        <v>67723.038800443042</v>
      </c>
      <c r="AR59" s="3">
        <f t="shared" si="71"/>
        <v>274028.60498695035</v>
      </c>
      <c r="AT59" s="3">
        <f>SUM($O59:$Q59)</f>
        <v>72431.938886436052</v>
      </c>
      <c r="AU59" s="3">
        <f>SUM($R59:$T59)</f>
        <v>82408.472980908846</v>
      </c>
      <c r="AV59" s="3">
        <f>SUM($U59:$W59)</f>
        <v>91226.243670111842</v>
      </c>
      <c r="AW59" s="3">
        <f>SUM($X59:$Z59)</f>
        <v>98656.051493015664</v>
      </c>
      <c r="AX59" s="3">
        <f t="shared" si="72"/>
        <v>344722.7070304724</v>
      </c>
      <c r="AZ59" s="3">
        <f>SUM($AA59:$AC59)</f>
        <v>110762.81929788453</v>
      </c>
      <c r="BA59" s="3">
        <f>SUM($AD59:$AF59)</f>
        <v>126248.56068621165</v>
      </c>
      <c r="BB59" s="3">
        <f>SUM($AG59:$AI59)</f>
        <v>140160.89482876917</v>
      </c>
      <c r="BC59" s="3">
        <f>SUM($AJ59:$AL59)</f>
        <v>151194.93795485742</v>
      </c>
      <c r="BD59" s="3">
        <f t="shared" si="73"/>
        <v>528367.21276772278</v>
      </c>
    </row>
    <row r="60" spans="2:56" ht="15" hidden="1" customHeight="1" outlineLevel="1" x14ac:dyDescent="0.2">
      <c r="B60" s="8" t="s">
        <v>59</v>
      </c>
      <c r="C60" s="4">
        <f>Expenses!C12</f>
        <v>41565.24</v>
      </c>
      <c r="D60" s="3">
        <f>Expenses!D12</f>
        <v>42914.445187499994</v>
      </c>
      <c r="E60" s="3">
        <f>Expenses!E12</f>
        <v>44073.21845963542</v>
      </c>
      <c r="F60" s="3">
        <f>Expenses!F12</f>
        <v>43408.474736741802</v>
      </c>
      <c r="G60" s="3">
        <f>Expenses!G12</f>
        <v>43564.765736674577</v>
      </c>
      <c r="H60" s="3">
        <f>Expenses!H12</f>
        <v>43149.264941888672</v>
      </c>
      <c r="I60" s="3">
        <f>Expenses!I12</f>
        <v>42469.729793113249</v>
      </c>
      <c r="J60" s="3">
        <f>Expenses!J12</f>
        <v>43653.475914308168</v>
      </c>
      <c r="K60" s="3">
        <f>Expenses!K12</f>
        <v>42024.321829839304</v>
      </c>
      <c r="L60" s="3">
        <f>Expenses!L12</f>
        <v>42608.686845746706</v>
      </c>
      <c r="M60" s="3">
        <f>Expenses!M12</f>
        <v>42321.898032605532</v>
      </c>
      <c r="N60" s="3">
        <f>Expenses!N12</f>
        <v>42050.112872478465</v>
      </c>
      <c r="O60" s="3">
        <f>Expenses!O12</f>
        <v>42655.06568714718</v>
      </c>
      <c r="P60" s="3">
        <f>Expenses!P12</f>
        <v>45102.246371268295</v>
      </c>
      <c r="Q60" s="3">
        <f>Expenses!Q12</f>
        <v>48052.573353652107</v>
      </c>
      <c r="R60" s="3">
        <f>Expenses!R12</f>
        <v>50459.950792390686</v>
      </c>
      <c r="S60" s="3">
        <f>Expenses!S12</f>
        <v>51924.937576408636</v>
      </c>
      <c r="T60" s="3">
        <f>Expenses!T12</f>
        <v>52130.998470404767</v>
      </c>
      <c r="U60" s="3">
        <f>Expenses!U12</f>
        <v>55238.471074729161</v>
      </c>
      <c r="V60" s="3">
        <f>Expenses!V12</f>
        <v>56643.785632279891</v>
      </c>
      <c r="W60" s="3">
        <f>Expenses!W12</f>
        <v>59166.950174450656</v>
      </c>
      <c r="X60" s="3">
        <f>Expenses!X12</f>
        <v>61424.910788032197</v>
      </c>
      <c r="Y60" s="3">
        <f>Expenses!Y12</f>
        <v>60491.320554033009</v>
      </c>
      <c r="Z60" s="3">
        <f>Expenses!Z12</f>
        <v>63063.865207339157</v>
      </c>
      <c r="AA60" s="3">
        <f>Expenses!AA12</f>
        <v>65756.865769299708</v>
      </c>
      <c r="AB60" s="3">
        <f>Expenses!AB12</f>
        <v>68285.866723974861</v>
      </c>
      <c r="AC60" s="3">
        <f>Expenses!AC12</f>
        <v>73637.553690258894</v>
      </c>
      <c r="AD60" s="3">
        <f>Expenses!AD12</f>
        <v>78160.546313196173</v>
      </c>
      <c r="AE60" s="3">
        <f>Expenses!AE12</f>
        <v>77744.763271085423</v>
      </c>
      <c r="AF60" s="3">
        <f>Expenses!AF12</f>
        <v>80810.741702365252</v>
      </c>
      <c r="AG60" s="3">
        <f>Expenses!AG12</f>
        <v>86459.682675018048</v>
      </c>
      <c r="AH60" s="3">
        <f>Expenses!AH12</f>
        <v>85508.297449819103</v>
      </c>
      <c r="AI60" s="3">
        <f>Expenses!AI12</f>
        <v>90833.697679105055</v>
      </c>
      <c r="AJ60" s="3">
        <f>Expenses!AJ12</f>
        <v>93967.394211822204</v>
      </c>
      <c r="AK60" s="3">
        <f>Expenses!AK12</f>
        <v>92689.434550309568</v>
      </c>
      <c r="AL60" s="3">
        <f>Expenses!AL12</f>
        <v>96833.679903225857</v>
      </c>
      <c r="AN60" s="3">
        <f>SUM($C60:$E60)</f>
        <v>128552.90364713542</v>
      </c>
      <c r="AO60" s="3">
        <f>SUM($F60:$H60)</f>
        <v>130122.50541530504</v>
      </c>
      <c r="AP60" s="3">
        <f>SUM($I60:$K60)</f>
        <v>128147.52753726071</v>
      </c>
      <c r="AQ60" s="3">
        <f>SUM($L60:$N60)</f>
        <v>126980.6977508307</v>
      </c>
      <c r="AR60" s="3">
        <f t="shared" si="71"/>
        <v>513803.63435053185</v>
      </c>
      <c r="AT60" s="3">
        <f>SUM($O60:$Q60)</f>
        <v>135809.88541206758</v>
      </c>
      <c r="AU60" s="3">
        <f>SUM($R60:$T60)</f>
        <v>154515.88683920409</v>
      </c>
      <c r="AV60" s="3">
        <f>SUM($U60:$W60)</f>
        <v>171049.20688145969</v>
      </c>
      <c r="AW60" s="3">
        <f>SUM($X60:$Z60)</f>
        <v>184980.09654940438</v>
      </c>
      <c r="AX60" s="3">
        <f t="shared" si="72"/>
        <v>646355.07568213576</v>
      </c>
      <c r="AZ60" s="3">
        <f>SUM($AA60:$AC60)</f>
        <v>207680.28618353343</v>
      </c>
      <c r="BA60" s="3">
        <f>SUM($AD60:$AF60)</f>
        <v>236716.05128664683</v>
      </c>
      <c r="BB60" s="3">
        <f>SUM($AG60:$AI60)</f>
        <v>262801.67780394218</v>
      </c>
      <c r="BC60" s="3">
        <f>SUM($AJ60:$AL60)</f>
        <v>283490.5086653576</v>
      </c>
      <c r="BD60" s="3">
        <f t="shared" si="73"/>
        <v>990688.52393947996</v>
      </c>
    </row>
    <row r="61" spans="2:56" ht="15" customHeight="1" collapsed="1" x14ac:dyDescent="0.2">
      <c r="B61" s="5" t="s">
        <v>60</v>
      </c>
      <c r="C61" s="17">
        <f>SUM(C57:C60)</f>
        <v>867328.00800000003</v>
      </c>
      <c r="D61" s="17">
        <f t="shared" ref="D61:AL61" si="74">SUM(D57:D60)</f>
        <v>895481.42291249987</v>
      </c>
      <c r="E61" s="17">
        <f t="shared" si="74"/>
        <v>919661.15852439229</v>
      </c>
      <c r="F61" s="17">
        <f t="shared" si="74"/>
        <v>905790.17284001224</v>
      </c>
      <c r="G61" s="17">
        <f t="shared" si="74"/>
        <v>909051.44503860944</v>
      </c>
      <c r="H61" s="17">
        <f t="shared" si="74"/>
        <v>900381.32845407689</v>
      </c>
      <c r="I61" s="17">
        <f t="shared" si="74"/>
        <v>886201.69501629635</v>
      </c>
      <c r="J61" s="17">
        <f t="shared" si="74"/>
        <v>910902.5307452305</v>
      </c>
      <c r="K61" s="17">
        <f t="shared" si="74"/>
        <v>876907.51551598008</v>
      </c>
      <c r="L61" s="17">
        <f t="shared" si="74"/>
        <v>889101.26551458135</v>
      </c>
      <c r="M61" s="17">
        <f t="shared" si="74"/>
        <v>883116.93894703547</v>
      </c>
      <c r="N61" s="17">
        <f t="shared" si="74"/>
        <v>877445.68860571727</v>
      </c>
      <c r="O61" s="17">
        <f t="shared" si="74"/>
        <v>890069.03733847116</v>
      </c>
      <c r="P61" s="17">
        <f t="shared" si="74"/>
        <v>941133.54094713181</v>
      </c>
      <c r="Q61" s="17">
        <f t="shared" si="74"/>
        <v>1002697.0306462074</v>
      </c>
      <c r="R61" s="17">
        <f t="shared" si="74"/>
        <v>1052930.973201219</v>
      </c>
      <c r="S61" s="17">
        <f t="shared" si="74"/>
        <v>1083500.3640943936</v>
      </c>
      <c r="T61" s="17">
        <f t="shared" si="74"/>
        <v>1087800.1680824463</v>
      </c>
      <c r="U61" s="17">
        <f t="shared" si="74"/>
        <v>1152642.7630926818</v>
      </c>
      <c r="V61" s="17">
        <f t="shared" si="74"/>
        <v>1181966.9935269069</v>
      </c>
      <c r="W61" s="17">
        <f t="shared" si="74"/>
        <v>1234617.0269735372</v>
      </c>
      <c r="X61" s="17">
        <f t="shared" si="74"/>
        <v>1281733.1384436053</v>
      </c>
      <c r="Y61" s="17">
        <f t="shared" si="74"/>
        <v>1262252.2222274889</v>
      </c>
      <c r="Z61" s="17">
        <f t="shared" si="74"/>
        <v>1315932.6539931439</v>
      </c>
      <c r="AA61" s="17">
        <f t="shared" si="74"/>
        <v>1372126.5990527205</v>
      </c>
      <c r="AB61" s="17">
        <f t="shared" si="74"/>
        <v>1424898.4189736091</v>
      </c>
      <c r="AC61" s="17">
        <f t="shared" si="74"/>
        <v>1536570.2870034021</v>
      </c>
      <c r="AD61" s="17">
        <f t="shared" si="74"/>
        <v>1630950.0664020269</v>
      </c>
      <c r="AE61" s="17">
        <f t="shared" si="74"/>
        <v>1622274.060256649</v>
      </c>
      <c r="AF61" s="17">
        <f t="shared" si="74"/>
        <v>1686250.8101893549</v>
      </c>
      <c r="AG61" s="17">
        <f t="shared" si="74"/>
        <v>1804125.3784853765</v>
      </c>
      <c r="AH61" s="17">
        <f t="shared" si="74"/>
        <v>1784273.1401195584</v>
      </c>
      <c r="AI61" s="17">
        <f t="shared" si="74"/>
        <v>1895396.491570659</v>
      </c>
      <c r="AJ61" s="17">
        <f t="shared" si="74"/>
        <v>1960786.2925533568</v>
      </c>
      <c r="AK61" s="17">
        <f t="shared" si="74"/>
        <v>1934119.5342831265</v>
      </c>
      <c r="AL61" s="17">
        <f t="shared" si="74"/>
        <v>2020596.1206473126</v>
      </c>
      <c r="AN61" s="17">
        <f>SUM($C61:$E61)</f>
        <v>2682470.589436892</v>
      </c>
      <c r="AO61" s="17">
        <f>SUM($F61:$H61)</f>
        <v>2715222.9463326987</v>
      </c>
      <c r="AP61" s="17">
        <f>SUM($I61:$K61)</f>
        <v>2674011.7412775066</v>
      </c>
      <c r="AQ61" s="17">
        <f>SUM($L61:$N61)</f>
        <v>2649663.8930673343</v>
      </c>
      <c r="AR61" s="17">
        <f t="shared" si="71"/>
        <v>10721369.170114432</v>
      </c>
      <c r="AT61" s="17">
        <f>SUM($O61:$Q61)</f>
        <v>2833899.6089318101</v>
      </c>
      <c r="AU61" s="17">
        <f>SUM($R61:$T61)</f>
        <v>3224231.5053780586</v>
      </c>
      <c r="AV61" s="17">
        <f>SUM($U61:$W61)</f>
        <v>3569226.7835931256</v>
      </c>
      <c r="AW61" s="17">
        <f>SUM($X61:$Z61)</f>
        <v>3859918.0146642383</v>
      </c>
      <c r="AX61" s="17">
        <f t="shared" si="72"/>
        <v>13487275.912567234</v>
      </c>
      <c r="AZ61" s="17">
        <f>SUM($AA61:$AC61)</f>
        <v>4333595.3050297312</v>
      </c>
      <c r="BA61" s="17">
        <f>SUM($AD61:$AF61)</f>
        <v>4939474.9368480314</v>
      </c>
      <c r="BB61" s="17">
        <f>SUM($AG61:$AI61)</f>
        <v>5483795.0101755941</v>
      </c>
      <c r="BC61" s="17">
        <f>SUM($AJ61:$AL61)</f>
        <v>5915501.9474837966</v>
      </c>
      <c r="BD61" s="17">
        <f t="shared" si="73"/>
        <v>20672367.199537154</v>
      </c>
    </row>
    <row r="62" spans="2:56" ht="15" customHeight="1" x14ac:dyDescent="0.2">
      <c r="B62" s="11"/>
      <c r="C62" s="18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N62" s="12"/>
      <c r="AO62" s="12"/>
      <c r="AP62" s="12"/>
      <c r="AQ62" s="12"/>
      <c r="AR62" s="12"/>
      <c r="AT62" s="12"/>
      <c r="AU62" s="12"/>
      <c r="AV62" s="12"/>
      <c r="AW62" s="12"/>
      <c r="AX62" s="12"/>
      <c r="AZ62" s="12"/>
      <c r="BA62" s="12"/>
      <c r="BB62" s="12"/>
      <c r="BC62" s="12"/>
      <c r="BD62" s="12"/>
    </row>
    <row r="63" spans="2:56" ht="15" customHeight="1" x14ac:dyDescent="0.2">
      <c r="B63" s="1" t="s">
        <v>61</v>
      </c>
    </row>
    <row r="64" spans="2:56" ht="15" hidden="1" customHeight="1" outlineLevel="1" x14ac:dyDescent="0.2">
      <c r="B64" s="8" t="s">
        <v>62</v>
      </c>
      <c r="C64" s="4">
        <f>Expenses!C16</f>
        <v>300000</v>
      </c>
      <c r="D64" s="4">
        <f>Expenses!D16</f>
        <v>300000</v>
      </c>
      <c r="E64" s="4">
        <f>Expenses!E16</f>
        <v>300000</v>
      </c>
      <c r="F64" s="4">
        <f>Expenses!F16</f>
        <v>300000</v>
      </c>
      <c r="G64" s="4">
        <f>Expenses!G16</f>
        <v>300000</v>
      </c>
      <c r="H64" s="4">
        <f>Expenses!H16</f>
        <v>300000</v>
      </c>
      <c r="I64" s="4">
        <f>Expenses!I16</f>
        <v>300000</v>
      </c>
      <c r="J64" s="4">
        <f>Expenses!J16</f>
        <v>300000</v>
      </c>
      <c r="K64" s="4">
        <f>Expenses!K16</f>
        <v>300000</v>
      </c>
      <c r="L64" s="4">
        <f>Expenses!L16</f>
        <v>300000</v>
      </c>
      <c r="M64" s="4">
        <f>Expenses!M16</f>
        <v>300000</v>
      </c>
      <c r="N64" s="4">
        <f>Expenses!N16</f>
        <v>300000</v>
      </c>
      <c r="O64" s="4">
        <f>Expenses!O16</f>
        <v>300000</v>
      </c>
      <c r="P64" s="4">
        <f>Expenses!P16</f>
        <v>300000</v>
      </c>
      <c r="Q64" s="4">
        <f>Expenses!Q16</f>
        <v>300000</v>
      </c>
      <c r="R64" s="4">
        <f>Expenses!R16</f>
        <v>300000</v>
      </c>
      <c r="S64" s="4">
        <f>Expenses!S16</f>
        <v>300000</v>
      </c>
      <c r="T64" s="4">
        <f>Expenses!T16</f>
        <v>300000</v>
      </c>
      <c r="U64" s="4">
        <f>Expenses!U16</f>
        <v>300000</v>
      </c>
      <c r="V64" s="4">
        <f>Expenses!V16</f>
        <v>300000</v>
      </c>
      <c r="W64" s="4">
        <f>Expenses!W16</f>
        <v>300000</v>
      </c>
      <c r="X64" s="4">
        <f>Expenses!X16</f>
        <v>300000</v>
      </c>
      <c r="Y64" s="4">
        <f>Expenses!Y16</f>
        <v>300000</v>
      </c>
      <c r="Z64" s="4">
        <f>Expenses!Z16</f>
        <v>300000</v>
      </c>
      <c r="AA64" s="4">
        <f>Expenses!AA16</f>
        <v>300000</v>
      </c>
      <c r="AB64" s="4">
        <f>Expenses!AB16</f>
        <v>300000</v>
      </c>
      <c r="AC64" s="4">
        <f>Expenses!AC16</f>
        <v>300000</v>
      </c>
      <c r="AD64" s="4">
        <f>Expenses!AD16</f>
        <v>300000</v>
      </c>
      <c r="AE64" s="4">
        <f>Expenses!AE16</f>
        <v>300000</v>
      </c>
      <c r="AF64" s="4">
        <f>Expenses!AF16</f>
        <v>300000</v>
      </c>
      <c r="AG64" s="4">
        <f>Expenses!AG16</f>
        <v>300000</v>
      </c>
      <c r="AH64" s="4">
        <f>Expenses!AH16</f>
        <v>300000</v>
      </c>
      <c r="AI64" s="4">
        <f>Expenses!AI16</f>
        <v>300000</v>
      </c>
      <c r="AJ64" s="4">
        <f>Expenses!AJ16</f>
        <v>300000</v>
      </c>
      <c r="AK64" s="4">
        <f>Expenses!AK16</f>
        <v>300000</v>
      </c>
      <c r="AL64" s="4">
        <f>Expenses!AL16</f>
        <v>300000</v>
      </c>
      <c r="AN64" s="4">
        <f t="shared" ref="AN64:AN73" si="75">SUM($C64:$E64)</f>
        <v>900000</v>
      </c>
      <c r="AO64" s="4">
        <f t="shared" ref="AO64:AO73" si="76">SUM($F64:$H64)</f>
        <v>900000</v>
      </c>
      <c r="AP64" s="4">
        <f t="shared" ref="AP64:AP73" si="77">SUM($I64:$K64)</f>
        <v>900000</v>
      </c>
      <c r="AQ64" s="4">
        <f t="shared" ref="AQ64:AQ73" si="78">SUM($L64:$N64)</f>
        <v>900000</v>
      </c>
      <c r="AR64" s="4">
        <f t="shared" ref="AR64:AR73" si="79">SUM(AN64:AQ64)</f>
        <v>3600000</v>
      </c>
      <c r="AT64" s="4">
        <f t="shared" ref="AT64:AT73" si="80">SUM($O64:$Q64)</f>
        <v>900000</v>
      </c>
      <c r="AU64" s="4">
        <f t="shared" ref="AU64:AU73" si="81">SUM($R64:$T64)</f>
        <v>900000</v>
      </c>
      <c r="AV64" s="4">
        <f t="shared" ref="AV64:AV73" si="82">SUM($U64:$W64)</f>
        <v>900000</v>
      </c>
      <c r="AW64" s="4">
        <f t="shared" ref="AW64:AW73" si="83">SUM($X64:$Z64)</f>
        <v>900000</v>
      </c>
      <c r="AX64" s="4">
        <f t="shared" ref="AX64:AX73" si="84">SUM(AT64:AW64)</f>
        <v>3600000</v>
      </c>
      <c r="AZ64" s="4">
        <f t="shared" ref="AZ64:AZ73" si="85">SUM($AA64:$AC64)</f>
        <v>900000</v>
      </c>
      <c r="BA64" s="4">
        <f t="shared" ref="BA64:BA73" si="86">SUM($AD64:$AF64)</f>
        <v>900000</v>
      </c>
      <c r="BB64" s="4">
        <f t="shared" ref="BB64:BB73" si="87">SUM($AG64:$AI64)</f>
        <v>900000</v>
      </c>
      <c r="BC64" s="4">
        <f t="shared" ref="BC64:BC73" si="88">SUM($AJ64:$AL64)</f>
        <v>900000</v>
      </c>
      <c r="BD64" s="4">
        <f t="shared" ref="BD64:BD73" si="89">SUM(AZ64:BC64)</f>
        <v>3600000</v>
      </c>
    </row>
    <row r="65" spans="2:56" ht="15" hidden="1" customHeight="1" outlineLevel="1" x14ac:dyDescent="0.2">
      <c r="B65" s="8" t="s">
        <v>68</v>
      </c>
      <c r="C65" s="4">
        <f>Expenses!C17</f>
        <v>25000</v>
      </c>
      <c r="D65" s="4">
        <f>Expenses!D17</f>
        <v>25000</v>
      </c>
      <c r="E65" s="4">
        <f>Expenses!E17</f>
        <v>25000</v>
      </c>
      <c r="F65" s="4">
        <f>Expenses!F17</f>
        <v>25000</v>
      </c>
      <c r="G65" s="4">
        <f>Expenses!G17</f>
        <v>25000</v>
      </c>
      <c r="H65" s="4">
        <f>Expenses!H17</f>
        <v>25000</v>
      </c>
      <c r="I65" s="4">
        <f>Expenses!I17</f>
        <v>25000</v>
      </c>
      <c r="J65" s="4">
        <f>Expenses!J17</f>
        <v>25000</v>
      </c>
      <c r="K65" s="4">
        <f>Expenses!K17</f>
        <v>25000</v>
      </c>
      <c r="L65" s="4">
        <f>Expenses!L17</f>
        <v>25000</v>
      </c>
      <c r="M65" s="4">
        <f>Expenses!M17</f>
        <v>25000</v>
      </c>
      <c r="N65" s="4">
        <f>Expenses!N17</f>
        <v>25000</v>
      </c>
      <c r="O65" s="4">
        <f>Expenses!O17</f>
        <v>35000</v>
      </c>
      <c r="P65" s="4">
        <f>Expenses!P17</f>
        <v>35000</v>
      </c>
      <c r="Q65" s="4">
        <f>Expenses!Q17</f>
        <v>35000</v>
      </c>
      <c r="R65" s="4">
        <f>Expenses!R17</f>
        <v>35000</v>
      </c>
      <c r="S65" s="4">
        <f>Expenses!S17</f>
        <v>35000</v>
      </c>
      <c r="T65" s="4">
        <f>Expenses!T17</f>
        <v>35000</v>
      </c>
      <c r="U65" s="4">
        <f>Expenses!U17</f>
        <v>35000</v>
      </c>
      <c r="V65" s="4">
        <f>Expenses!V17</f>
        <v>35000</v>
      </c>
      <c r="W65" s="4">
        <f>Expenses!W17</f>
        <v>35000</v>
      </c>
      <c r="X65" s="4">
        <f>Expenses!X17</f>
        <v>35000</v>
      </c>
      <c r="Y65" s="4">
        <f>Expenses!Y17</f>
        <v>35000</v>
      </c>
      <c r="Z65" s="4">
        <f>Expenses!Z17</f>
        <v>35000</v>
      </c>
      <c r="AA65" s="4">
        <f>Expenses!AA17</f>
        <v>40000</v>
      </c>
      <c r="AB65" s="4">
        <f>Expenses!AB17</f>
        <v>40000</v>
      </c>
      <c r="AC65" s="4">
        <f>Expenses!AC17</f>
        <v>40000</v>
      </c>
      <c r="AD65" s="4">
        <f>Expenses!AD17</f>
        <v>40000</v>
      </c>
      <c r="AE65" s="4">
        <f>Expenses!AE17</f>
        <v>40000</v>
      </c>
      <c r="AF65" s="4">
        <f>Expenses!AF17</f>
        <v>40000</v>
      </c>
      <c r="AG65" s="4">
        <f>Expenses!AG17</f>
        <v>40000</v>
      </c>
      <c r="AH65" s="4">
        <f>Expenses!AH17</f>
        <v>40000</v>
      </c>
      <c r="AI65" s="4">
        <f>Expenses!AI17</f>
        <v>40000</v>
      </c>
      <c r="AJ65" s="4">
        <f>Expenses!AJ17</f>
        <v>40000</v>
      </c>
      <c r="AK65" s="4">
        <f>Expenses!AK17</f>
        <v>40000</v>
      </c>
      <c r="AL65" s="4">
        <f>Expenses!AL17</f>
        <v>40000</v>
      </c>
      <c r="AN65" s="4">
        <f t="shared" si="75"/>
        <v>75000</v>
      </c>
      <c r="AO65" s="4">
        <f t="shared" si="76"/>
        <v>75000</v>
      </c>
      <c r="AP65" s="4">
        <f t="shared" si="77"/>
        <v>75000</v>
      </c>
      <c r="AQ65" s="4">
        <f t="shared" si="78"/>
        <v>75000</v>
      </c>
      <c r="AR65" s="4">
        <f>SUM(AN65:AQ65)</f>
        <v>300000</v>
      </c>
      <c r="AT65" s="4">
        <f t="shared" si="80"/>
        <v>105000</v>
      </c>
      <c r="AU65" s="4">
        <f t="shared" si="81"/>
        <v>105000</v>
      </c>
      <c r="AV65" s="4">
        <f t="shared" si="82"/>
        <v>105000</v>
      </c>
      <c r="AW65" s="4">
        <f t="shared" si="83"/>
        <v>105000</v>
      </c>
      <c r="AX65" s="4">
        <f>SUM(AT65:AW65)</f>
        <v>420000</v>
      </c>
      <c r="AZ65" s="4">
        <f t="shared" si="85"/>
        <v>120000</v>
      </c>
      <c r="BA65" s="4">
        <f t="shared" si="86"/>
        <v>120000</v>
      </c>
      <c r="BB65" s="4">
        <f t="shared" si="87"/>
        <v>120000</v>
      </c>
      <c r="BC65" s="4">
        <f t="shared" si="88"/>
        <v>120000</v>
      </c>
      <c r="BD65" s="4">
        <f>SUM(AZ65:BC65)</f>
        <v>480000</v>
      </c>
    </row>
    <row r="66" spans="2:56" ht="15" hidden="1" customHeight="1" outlineLevel="1" x14ac:dyDescent="0.2">
      <c r="B66" s="8" t="s">
        <v>63</v>
      </c>
      <c r="C66" s="4">
        <f>Expenses!C18</f>
        <v>41565.24</v>
      </c>
      <c r="D66" s="4">
        <f>Expenses!D18</f>
        <v>42914.445187499994</v>
      </c>
      <c r="E66" s="4">
        <f>Expenses!E18</f>
        <v>44073.21845963542</v>
      </c>
      <c r="F66" s="4">
        <f>Expenses!F18</f>
        <v>43408.474736741802</v>
      </c>
      <c r="G66" s="4">
        <f>Expenses!G18</f>
        <v>43564.765736674577</v>
      </c>
      <c r="H66" s="4">
        <f>Expenses!H18</f>
        <v>43149.264941888672</v>
      </c>
      <c r="I66" s="4">
        <f>Expenses!I18</f>
        <v>42469.729793113249</v>
      </c>
      <c r="J66" s="4">
        <f>Expenses!J18</f>
        <v>43653.475914308168</v>
      </c>
      <c r="K66" s="4">
        <f>Expenses!K18</f>
        <v>42024.321829839304</v>
      </c>
      <c r="L66" s="4">
        <f>Expenses!L18</f>
        <v>42608.686845746706</v>
      </c>
      <c r="M66" s="4">
        <f>Expenses!M18</f>
        <v>42321.898032605532</v>
      </c>
      <c r="N66" s="4">
        <f>Expenses!N18</f>
        <v>42050.112872478465</v>
      </c>
      <c r="O66" s="4">
        <f>Expenses!O18</f>
        <v>42655.06568714718</v>
      </c>
      <c r="P66" s="4">
        <f>Expenses!P18</f>
        <v>45102.246371268295</v>
      </c>
      <c r="Q66" s="4">
        <f>Expenses!Q18</f>
        <v>48052.573353652107</v>
      </c>
      <c r="R66" s="4">
        <f>Expenses!R18</f>
        <v>50459.950792390686</v>
      </c>
      <c r="S66" s="4">
        <f>Expenses!S18</f>
        <v>51924.937576408636</v>
      </c>
      <c r="T66" s="4">
        <f>Expenses!T18</f>
        <v>52130.998470404767</v>
      </c>
      <c r="U66" s="4">
        <f>Expenses!U18</f>
        <v>55238.471074729161</v>
      </c>
      <c r="V66" s="4">
        <f>Expenses!V18</f>
        <v>56643.785632279891</v>
      </c>
      <c r="W66" s="4">
        <f>Expenses!W18</f>
        <v>59166.950174450656</v>
      </c>
      <c r="X66" s="4">
        <f>Expenses!X18</f>
        <v>61424.910788032197</v>
      </c>
      <c r="Y66" s="4">
        <f>Expenses!Y18</f>
        <v>60491.320554033009</v>
      </c>
      <c r="Z66" s="4">
        <f>Expenses!Z18</f>
        <v>63063.865207339157</v>
      </c>
      <c r="AA66" s="4">
        <f>Expenses!AA18</f>
        <v>65756.865769299708</v>
      </c>
      <c r="AB66" s="4">
        <f>Expenses!AB18</f>
        <v>68285.866723974861</v>
      </c>
      <c r="AC66" s="4">
        <f>Expenses!AC18</f>
        <v>73637.553690258894</v>
      </c>
      <c r="AD66" s="4">
        <f>Expenses!AD18</f>
        <v>78160.546313196173</v>
      </c>
      <c r="AE66" s="4">
        <f>Expenses!AE18</f>
        <v>77744.763271085423</v>
      </c>
      <c r="AF66" s="4">
        <f>Expenses!AF18</f>
        <v>80810.741702365252</v>
      </c>
      <c r="AG66" s="4">
        <f>Expenses!AG18</f>
        <v>86459.682675018048</v>
      </c>
      <c r="AH66" s="4">
        <f>Expenses!AH18</f>
        <v>85508.297449819103</v>
      </c>
      <c r="AI66" s="4">
        <f>Expenses!AI18</f>
        <v>90833.697679105055</v>
      </c>
      <c r="AJ66" s="4">
        <f>Expenses!AJ18</f>
        <v>93967.394211822204</v>
      </c>
      <c r="AK66" s="4">
        <f>Expenses!AK18</f>
        <v>92689.434550309568</v>
      </c>
      <c r="AL66" s="4">
        <f>Expenses!AL18</f>
        <v>96833.679903225857</v>
      </c>
      <c r="AN66" s="4">
        <f t="shared" si="75"/>
        <v>128552.90364713542</v>
      </c>
      <c r="AO66" s="4">
        <f t="shared" si="76"/>
        <v>130122.50541530504</v>
      </c>
      <c r="AP66" s="4">
        <f t="shared" si="77"/>
        <v>128147.52753726071</v>
      </c>
      <c r="AQ66" s="4">
        <f t="shared" si="78"/>
        <v>126980.6977508307</v>
      </c>
      <c r="AR66" s="4">
        <f t="shared" si="79"/>
        <v>513803.63435053185</v>
      </c>
      <c r="AT66" s="4">
        <f t="shared" si="80"/>
        <v>135809.88541206758</v>
      </c>
      <c r="AU66" s="4">
        <f t="shared" si="81"/>
        <v>154515.88683920409</v>
      </c>
      <c r="AV66" s="4">
        <f t="shared" si="82"/>
        <v>171049.20688145969</v>
      </c>
      <c r="AW66" s="4">
        <f t="shared" si="83"/>
        <v>184980.09654940438</v>
      </c>
      <c r="AX66" s="4">
        <f t="shared" si="84"/>
        <v>646355.07568213576</v>
      </c>
      <c r="AZ66" s="4">
        <f t="shared" si="85"/>
        <v>207680.28618353343</v>
      </c>
      <c r="BA66" s="4">
        <f t="shared" si="86"/>
        <v>236716.05128664683</v>
      </c>
      <c r="BB66" s="4">
        <f t="shared" si="87"/>
        <v>262801.67780394218</v>
      </c>
      <c r="BC66" s="4">
        <f t="shared" si="88"/>
        <v>283490.5086653576</v>
      </c>
      <c r="BD66" s="4">
        <f t="shared" si="89"/>
        <v>990688.52393947996</v>
      </c>
    </row>
    <row r="67" spans="2:56" ht="15" hidden="1" customHeight="1" outlineLevel="1" x14ac:dyDescent="0.2">
      <c r="B67" s="8" t="s">
        <v>64</v>
      </c>
      <c r="C67" s="4">
        <f>Expenses!C19</f>
        <v>13855.08</v>
      </c>
      <c r="D67" s="4">
        <f>Expenses!D19</f>
        <v>14304.815062499998</v>
      </c>
      <c r="E67" s="4">
        <f>Expenses!E19</f>
        <v>14691.072819878473</v>
      </c>
      <c r="F67" s="4">
        <f>Expenses!F19</f>
        <v>14469.491578913934</v>
      </c>
      <c r="G67" s="4">
        <f>Expenses!G19</f>
        <v>14521.588578891526</v>
      </c>
      <c r="H67" s="4">
        <f>Expenses!H19</f>
        <v>14383.088313962891</v>
      </c>
      <c r="I67" s="4">
        <f>Expenses!I19</f>
        <v>14156.576597704418</v>
      </c>
      <c r="J67" s="4">
        <f>Expenses!J19</f>
        <v>14551.158638102725</v>
      </c>
      <c r="K67" s="4">
        <f>Expenses!K19</f>
        <v>14008.107276613102</v>
      </c>
      <c r="L67" s="4">
        <f>Expenses!L19</f>
        <v>14202.895615248905</v>
      </c>
      <c r="M67" s="4">
        <f>Expenses!M19</f>
        <v>14107.299344201845</v>
      </c>
      <c r="N67" s="4">
        <f>Expenses!N19</f>
        <v>14016.704290826156</v>
      </c>
      <c r="O67" s="4">
        <f>Expenses!O19</f>
        <v>14218.355229049061</v>
      </c>
      <c r="P67" s="4">
        <f>Expenses!P19</f>
        <v>15034.082123756099</v>
      </c>
      <c r="Q67" s="4">
        <f>Expenses!Q19</f>
        <v>16017.52445121737</v>
      </c>
      <c r="R67" s="4">
        <f>Expenses!R19</f>
        <v>16819.983597463564</v>
      </c>
      <c r="S67" s="4">
        <f>Expenses!S19</f>
        <v>17308.312525469548</v>
      </c>
      <c r="T67" s="4">
        <f>Expenses!T19</f>
        <v>17376.999490134924</v>
      </c>
      <c r="U67" s="4">
        <f>Expenses!U19</f>
        <v>18412.823691576388</v>
      </c>
      <c r="V67" s="4">
        <f>Expenses!V19</f>
        <v>18881.26187742663</v>
      </c>
      <c r="W67" s="4">
        <f>Expenses!W19</f>
        <v>19722.316724816887</v>
      </c>
      <c r="X67" s="4">
        <f>Expenses!X19</f>
        <v>20474.970262677401</v>
      </c>
      <c r="Y67" s="4">
        <f>Expenses!Y19</f>
        <v>20163.773518011003</v>
      </c>
      <c r="Z67" s="4">
        <f>Expenses!Z19</f>
        <v>21021.288402446389</v>
      </c>
      <c r="AA67" s="4">
        <f>Expenses!AA19</f>
        <v>21918.955256433237</v>
      </c>
      <c r="AB67" s="4">
        <f>Expenses!AB19</f>
        <v>22761.955574658288</v>
      </c>
      <c r="AC67" s="4">
        <f>Expenses!AC19</f>
        <v>24545.851230086297</v>
      </c>
      <c r="AD67" s="4">
        <f>Expenses!AD19</f>
        <v>26053.515437732061</v>
      </c>
      <c r="AE67" s="4">
        <f>Expenses!AE19</f>
        <v>25914.921090361808</v>
      </c>
      <c r="AF67" s="4">
        <f>Expenses!AF19</f>
        <v>26936.913900788419</v>
      </c>
      <c r="AG67" s="4">
        <f>Expenses!AG19</f>
        <v>28819.894225006017</v>
      </c>
      <c r="AH67" s="4">
        <f>Expenses!AH19</f>
        <v>28502.765816606367</v>
      </c>
      <c r="AI67" s="4">
        <f>Expenses!AI19</f>
        <v>30277.899226368354</v>
      </c>
      <c r="AJ67" s="4">
        <f>Expenses!AJ19</f>
        <v>31322.464737274069</v>
      </c>
      <c r="AK67" s="4">
        <f>Expenses!AK19</f>
        <v>30896.478183436524</v>
      </c>
      <c r="AL67" s="4">
        <f>Expenses!AL19</f>
        <v>32277.893301075288</v>
      </c>
      <c r="AN67" s="4">
        <f t="shared" si="75"/>
        <v>42850.967882378471</v>
      </c>
      <c r="AO67" s="4">
        <f t="shared" si="76"/>
        <v>43374.168471768353</v>
      </c>
      <c r="AP67" s="4">
        <f t="shared" si="77"/>
        <v>42715.842512420248</v>
      </c>
      <c r="AQ67" s="4">
        <f t="shared" si="78"/>
        <v>42326.899250276903</v>
      </c>
      <c r="AR67" s="4">
        <f t="shared" si="79"/>
        <v>171267.87811684396</v>
      </c>
      <c r="AT67" s="4">
        <f t="shared" si="80"/>
        <v>45269.961804022532</v>
      </c>
      <c r="AU67" s="4">
        <f t="shared" si="81"/>
        <v>51505.29561306804</v>
      </c>
      <c r="AV67" s="4">
        <f t="shared" si="82"/>
        <v>57016.402293819905</v>
      </c>
      <c r="AW67" s="4">
        <f t="shared" si="83"/>
        <v>61660.032183134797</v>
      </c>
      <c r="AX67" s="4">
        <f t="shared" si="84"/>
        <v>215451.69189404527</v>
      </c>
      <c r="AZ67" s="4">
        <f t="shared" si="85"/>
        <v>69226.762061177826</v>
      </c>
      <c r="BA67" s="4">
        <f t="shared" si="86"/>
        <v>78905.350428882288</v>
      </c>
      <c r="BB67" s="4">
        <f t="shared" si="87"/>
        <v>87600.559267980745</v>
      </c>
      <c r="BC67" s="4">
        <f t="shared" si="88"/>
        <v>94496.836221785881</v>
      </c>
      <c r="BD67" s="4">
        <f t="shared" si="89"/>
        <v>330229.50797982671</v>
      </c>
    </row>
    <row r="68" spans="2:56" ht="15" hidden="1" customHeight="1" outlineLevel="1" x14ac:dyDescent="0.2">
      <c r="B68" s="8" t="s">
        <v>65</v>
      </c>
      <c r="C68" s="4">
        <f>Expenses!C20</f>
        <v>6927.54</v>
      </c>
      <c r="D68" s="4">
        <f>Expenses!D20</f>
        <v>7152.407531249999</v>
      </c>
      <c r="E68" s="4">
        <f>Expenses!E20</f>
        <v>7345.5364099392364</v>
      </c>
      <c r="F68" s="4">
        <f>Expenses!F20</f>
        <v>7234.745789456967</v>
      </c>
      <c r="G68" s="4">
        <f>Expenses!G20</f>
        <v>7260.7942894457628</v>
      </c>
      <c r="H68" s="4">
        <f>Expenses!H20</f>
        <v>7191.5441569814457</v>
      </c>
      <c r="I68" s="4">
        <f>Expenses!I20</f>
        <v>7078.2882988522088</v>
      </c>
      <c r="J68" s="4">
        <f>Expenses!J20</f>
        <v>7275.5793190513623</v>
      </c>
      <c r="K68" s="4">
        <f>Expenses!K20</f>
        <v>7004.053638306551</v>
      </c>
      <c r="L68" s="4">
        <f>Expenses!L20</f>
        <v>7101.4478076244523</v>
      </c>
      <c r="M68" s="4">
        <f>Expenses!M20</f>
        <v>7053.6496721009225</v>
      </c>
      <c r="N68" s="4">
        <f>Expenses!N20</f>
        <v>7008.3521454130778</v>
      </c>
      <c r="O68" s="4">
        <f>Expenses!O20</f>
        <v>7109.1776145245303</v>
      </c>
      <c r="P68" s="4">
        <f>Expenses!P20</f>
        <v>7517.0410618780497</v>
      </c>
      <c r="Q68" s="4">
        <f>Expenses!Q20</f>
        <v>8008.7622256086852</v>
      </c>
      <c r="R68" s="4">
        <f>Expenses!R20</f>
        <v>8409.9917987317822</v>
      </c>
      <c r="S68" s="4">
        <f>Expenses!S20</f>
        <v>8654.1562627347739</v>
      </c>
      <c r="T68" s="4">
        <f>Expenses!T20</f>
        <v>8688.4997450674618</v>
      </c>
      <c r="U68" s="4">
        <f>Expenses!U20</f>
        <v>9206.4118457881941</v>
      </c>
      <c r="V68" s="4">
        <f>Expenses!V20</f>
        <v>9440.6309387133151</v>
      </c>
      <c r="W68" s="4">
        <f>Expenses!W20</f>
        <v>9861.1583624084433</v>
      </c>
      <c r="X68" s="4">
        <f>Expenses!X20</f>
        <v>10237.485131338701</v>
      </c>
      <c r="Y68" s="4">
        <f>Expenses!Y20</f>
        <v>10081.886759005502</v>
      </c>
      <c r="Z68" s="4">
        <f>Expenses!Z20</f>
        <v>10510.644201223195</v>
      </c>
      <c r="AA68" s="4">
        <f>Expenses!AA20</f>
        <v>10959.477628216619</v>
      </c>
      <c r="AB68" s="4">
        <f>Expenses!AB20</f>
        <v>11380.977787329144</v>
      </c>
      <c r="AC68" s="4">
        <f>Expenses!AC20</f>
        <v>12272.925615043148</v>
      </c>
      <c r="AD68" s="4">
        <f>Expenses!AD20</f>
        <v>13026.757718866031</v>
      </c>
      <c r="AE68" s="4">
        <f>Expenses!AE20</f>
        <v>12957.460545180904</v>
      </c>
      <c r="AF68" s="4">
        <f>Expenses!AF20</f>
        <v>13468.456950394209</v>
      </c>
      <c r="AG68" s="4">
        <f>Expenses!AG20</f>
        <v>14409.947112503009</v>
      </c>
      <c r="AH68" s="4">
        <f>Expenses!AH20</f>
        <v>14251.382908303183</v>
      </c>
      <c r="AI68" s="4">
        <f>Expenses!AI20</f>
        <v>15138.949613184177</v>
      </c>
      <c r="AJ68" s="4">
        <f>Expenses!AJ20</f>
        <v>15661.232368637035</v>
      </c>
      <c r="AK68" s="4">
        <f>Expenses!AK20</f>
        <v>15448.239091718262</v>
      </c>
      <c r="AL68" s="4">
        <f>Expenses!AL20</f>
        <v>16138.946650537644</v>
      </c>
      <c r="AN68" s="4">
        <f t="shared" si="75"/>
        <v>21425.483941189235</v>
      </c>
      <c r="AO68" s="4">
        <f t="shared" si="76"/>
        <v>21687.084235884176</v>
      </c>
      <c r="AP68" s="4">
        <f t="shared" si="77"/>
        <v>21357.921256210124</v>
      </c>
      <c r="AQ68" s="4">
        <f t="shared" si="78"/>
        <v>21163.449625138452</v>
      </c>
      <c r="AR68" s="4">
        <f t="shared" si="79"/>
        <v>85633.93905842198</v>
      </c>
      <c r="AT68" s="4">
        <f t="shared" si="80"/>
        <v>22634.980902011266</v>
      </c>
      <c r="AU68" s="4">
        <f t="shared" si="81"/>
        <v>25752.64780653402</v>
      </c>
      <c r="AV68" s="4">
        <f t="shared" si="82"/>
        <v>28508.201146909953</v>
      </c>
      <c r="AW68" s="4">
        <f t="shared" si="83"/>
        <v>30830.016091567399</v>
      </c>
      <c r="AX68" s="4">
        <f t="shared" si="84"/>
        <v>107725.84594702264</v>
      </c>
      <c r="AZ68" s="4">
        <f t="shared" si="85"/>
        <v>34613.381030588913</v>
      </c>
      <c r="BA68" s="4">
        <f t="shared" si="86"/>
        <v>39452.675214441144</v>
      </c>
      <c r="BB68" s="4">
        <f t="shared" si="87"/>
        <v>43800.279633990373</v>
      </c>
      <c r="BC68" s="4">
        <f t="shared" si="88"/>
        <v>47248.418110892941</v>
      </c>
      <c r="BD68" s="4">
        <f t="shared" si="89"/>
        <v>165114.75398991336</v>
      </c>
    </row>
    <row r="69" spans="2:56" ht="15" hidden="1" customHeight="1" outlineLevel="1" x14ac:dyDescent="0.2">
      <c r="B69" s="8" t="s">
        <v>66</v>
      </c>
      <c r="C69" s="4">
        <f>Expenses!C21</f>
        <v>9698.5560000000005</v>
      </c>
      <c r="D69" s="4">
        <f>Expenses!D21</f>
        <v>10013.370543749999</v>
      </c>
      <c r="E69" s="4">
        <f>Expenses!E21</f>
        <v>10283.750973914932</v>
      </c>
      <c r="F69" s="4">
        <f>Expenses!F21</f>
        <v>10128.644105239755</v>
      </c>
      <c r="G69" s="4">
        <f>Expenses!G21</f>
        <v>10165.112005224068</v>
      </c>
      <c r="H69" s="4">
        <f>Expenses!H21</f>
        <v>10068.161819774024</v>
      </c>
      <c r="I69" s="4">
        <f>Expenses!I21</f>
        <v>9909.6036183930919</v>
      </c>
      <c r="J69" s="4">
        <f>Expenses!J21</f>
        <v>10185.811046671906</v>
      </c>
      <c r="K69" s="4">
        <f>Expenses!K21</f>
        <v>9805.6750936291719</v>
      </c>
      <c r="L69" s="4">
        <f>Expenses!L21</f>
        <v>9942.0269306742321</v>
      </c>
      <c r="M69" s="4">
        <f>Expenses!M21</f>
        <v>9875.1095409412919</v>
      </c>
      <c r="N69" s="4">
        <f>Expenses!N21</f>
        <v>9811.6930035783098</v>
      </c>
      <c r="O69" s="4">
        <f>Expenses!O21</f>
        <v>9952.8486603343426</v>
      </c>
      <c r="P69" s="4">
        <f>Expenses!P21</f>
        <v>10523.857486629269</v>
      </c>
      <c r="Q69" s="4">
        <f>Expenses!Q21</f>
        <v>11212.267115852159</v>
      </c>
      <c r="R69" s="4">
        <f>Expenses!R21</f>
        <v>11773.988518224494</v>
      </c>
      <c r="S69" s="4">
        <f>Expenses!S21</f>
        <v>12115.818767828683</v>
      </c>
      <c r="T69" s="4">
        <f>Expenses!T21</f>
        <v>12163.899643094446</v>
      </c>
      <c r="U69" s="4">
        <f>Expenses!U21</f>
        <v>12888.976584103473</v>
      </c>
      <c r="V69" s="4">
        <f>Expenses!V21</f>
        <v>13216.883314198642</v>
      </c>
      <c r="W69" s="4">
        <f>Expenses!W21</f>
        <v>13805.621707371822</v>
      </c>
      <c r="X69" s="4">
        <f>Expenses!X21</f>
        <v>14332.47918387418</v>
      </c>
      <c r="Y69" s="4">
        <f>Expenses!Y21</f>
        <v>14114.641462607704</v>
      </c>
      <c r="Z69" s="4">
        <f>Expenses!Z21</f>
        <v>14714.901881712471</v>
      </c>
      <c r="AA69" s="4">
        <f>Expenses!AA21</f>
        <v>15343.268679503266</v>
      </c>
      <c r="AB69" s="4">
        <f>Expenses!AB21</f>
        <v>15933.368902260803</v>
      </c>
      <c r="AC69" s="4">
        <f>Expenses!AC21</f>
        <v>17182.09586106041</v>
      </c>
      <c r="AD69" s="4">
        <f>Expenses!AD21</f>
        <v>18237.46080641244</v>
      </c>
      <c r="AE69" s="4">
        <f>Expenses!AE21</f>
        <v>18140.444763253265</v>
      </c>
      <c r="AF69" s="4">
        <f>Expenses!AF21</f>
        <v>18855.839730551892</v>
      </c>
      <c r="AG69" s="4">
        <f>Expenses!AG21</f>
        <v>20173.925957504212</v>
      </c>
      <c r="AH69" s="4">
        <f>Expenses!AH21</f>
        <v>19951.936071624456</v>
      </c>
      <c r="AI69" s="4">
        <f>Expenses!AI21</f>
        <v>21194.529458457848</v>
      </c>
      <c r="AJ69" s="4">
        <f>Expenses!AJ21</f>
        <v>21925.725316091848</v>
      </c>
      <c r="AK69" s="4">
        <f>Expenses!AK21</f>
        <v>21627.534728405568</v>
      </c>
      <c r="AL69" s="4">
        <f>Expenses!AL21</f>
        <v>22594.525310752702</v>
      </c>
      <c r="AN69" s="4">
        <f t="shared" si="75"/>
        <v>29995.677517664932</v>
      </c>
      <c r="AO69" s="4">
        <f t="shared" si="76"/>
        <v>30361.917930237847</v>
      </c>
      <c r="AP69" s="4">
        <f t="shared" si="77"/>
        <v>29901.089758694172</v>
      </c>
      <c r="AQ69" s="4">
        <f t="shared" si="78"/>
        <v>29628.82947519383</v>
      </c>
      <c r="AR69" s="4">
        <f t="shared" si="79"/>
        <v>119887.51468179078</v>
      </c>
      <c r="AT69" s="4">
        <f t="shared" si="80"/>
        <v>31688.973262815769</v>
      </c>
      <c r="AU69" s="4">
        <f t="shared" si="81"/>
        <v>36053.706929147622</v>
      </c>
      <c r="AV69" s="4">
        <f t="shared" si="82"/>
        <v>39911.481605673936</v>
      </c>
      <c r="AW69" s="4">
        <f t="shared" si="83"/>
        <v>43162.022528194357</v>
      </c>
      <c r="AX69" s="4">
        <f t="shared" si="84"/>
        <v>150816.18432583168</v>
      </c>
      <c r="AZ69" s="4">
        <f t="shared" si="85"/>
        <v>48458.733442824479</v>
      </c>
      <c r="BA69" s="4">
        <f t="shared" si="86"/>
        <v>55233.74530021759</v>
      </c>
      <c r="BB69" s="4">
        <f t="shared" si="87"/>
        <v>61320.391487586516</v>
      </c>
      <c r="BC69" s="4">
        <f t="shared" si="88"/>
        <v>66147.785355250118</v>
      </c>
      <c r="BD69" s="4">
        <f t="shared" si="89"/>
        <v>231160.6555858787</v>
      </c>
    </row>
    <row r="70" spans="2:56" ht="15" hidden="1" customHeight="1" outlineLevel="1" x14ac:dyDescent="0.2">
      <c r="B70" s="8" t="s">
        <v>67</v>
      </c>
      <c r="C70" s="4">
        <f>Expenses!C22</f>
        <v>138550.80000000002</v>
      </c>
      <c r="D70" s="4">
        <f>Expenses!D22</f>
        <v>143048.15062499998</v>
      </c>
      <c r="E70" s="4">
        <f>Expenses!E22</f>
        <v>146910.72819878472</v>
      </c>
      <c r="F70" s="4">
        <f>Expenses!F22</f>
        <v>144694.91578913934</v>
      </c>
      <c r="G70" s="4">
        <f>Expenses!G22</f>
        <v>145215.88578891527</v>
      </c>
      <c r="H70" s="4">
        <f>Expenses!H22</f>
        <v>143830.88313962892</v>
      </c>
      <c r="I70" s="4">
        <f>Expenses!I22</f>
        <v>141565.76597704418</v>
      </c>
      <c r="J70" s="4">
        <f>Expenses!J22</f>
        <v>145511.58638102724</v>
      </c>
      <c r="K70" s="4">
        <f>Expenses!K22</f>
        <v>140081.07276613102</v>
      </c>
      <c r="L70" s="4">
        <f>Expenses!L22</f>
        <v>142028.95615248903</v>
      </c>
      <c r="M70" s="4">
        <f>Expenses!M22</f>
        <v>141072.99344201846</v>
      </c>
      <c r="N70" s="4">
        <f>Expenses!N22</f>
        <v>140167.04290826156</v>
      </c>
      <c r="O70" s="4">
        <f>Expenses!O22</f>
        <v>142183.5522904906</v>
      </c>
      <c r="P70" s="4">
        <f>Expenses!P22</f>
        <v>150340.821237561</v>
      </c>
      <c r="Q70" s="4">
        <f>Expenses!Q22</f>
        <v>160175.2445121737</v>
      </c>
      <c r="R70" s="4">
        <f>Expenses!R22</f>
        <v>168199.83597463564</v>
      </c>
      <c r="S70" s="4">
        <f>Expenses!S22</f>
        <v>173083.12525469548</v>
      </c>
      <c r="T70" s="4">
        <f>Expenses!T22</f>
        <v>173769.99490134924</v>
      </c>
      <c r="U70" s="4">
        <f>Expenses!U22</f>
        <v>184128.2369157639</v>
      </c>
      <c r="V70" s="4">
        <f>Expenses!V22</f>
        <v>188812.61877426633</v>
      </c>
      <c r="W70" s="4">
        <f>Expenses!W22</f>
        <v>197223.16724816887</v>
      </c>
      <c r="X70" s="4">
        <f>Expenses!X22</f>
        <v>204749.702626774</v>
      </c>
      <c r="Y70" s="4">
        <f>Expenses!Y22</f>
        <v>201637.73518011006</v>
      </c>
      <c r="Z70" s="4">
        <f>Expenses!Z22</f>
        <v>210212.88402446388</v>
      </c>
      <c r="AA70" s="4">
        <f>Expenses!AA22</f>
        <v>219189.55256433238</v>
      </c>
      <c r="AB70" s="4">
        <f>Expenses!AB22</f>
        <v>227619.55574658292</v>
      </c>
      <c r="AC70" s="4">
        <f>Expenses!AC22</f>
        <v>245458.51230086299</v>
      </c>
      <c r="AD70" s="4">
        <f>Expenses!AD22</f>
        <v>260535.15437732061</v>
      </c>
      <c r="AE70" s="4">
        <f>Expenses!AE22</f>
        <v>259149.21090361808</v>
      </c>
      <c r="AF70" s="4">
        <f>Expenses!AF22</f>
        <v>269369.13900788419</v>
      </c>
      <c r="AG70" s="4">
        <f>Expenses!AG22</f>
        <v>288198.94225006015</v>
      </c>
      <c r="AH70" s="4">
        <f>Expenses!AH22</f>
        <v>285027.65816606366</v>
      </c>
      <c r="AI70" s="4">
        <f>Expenses!AI22</f>
        <v>302778.99226368353</v>
      </c>
      <c r="AJ70" s="4">
        <f>Expenses!AJ22</f>
        <v>313224.64737274073</v>
      </c>
      <c r="AK70" s="4">
        <f>Expenses!AK22</f>
        <v>308964.78183436528</v>
      </c>
      <c r="AL70" s="4">
        <f>Expenses!AL22</f>
        <v>322778.93301075289</v>
      </c>
      <c r="AN70" s="4">
        <f t="shared" si="75"/>
        <v>428509.67882378469</v>
      </c>
      <c r="AO70" s="4">
        <f t="shared" si="76"/>
        <v>433741.68471768353</v>
      </c>
      <c r="AP70" s="4">
        <f t="shared" si="77"/>
        <v>427158.42512420245</v>
      </c>
      <c r="AQ70" s="4">
        <f t="shared" si="78"/>
        <v>423268.99250276899</v>
      </c>
      <c r="AR70" s="4">
        <f t="shared" si="79"/>
        <v>1712678.7811684397</v>
      </c>
      <c r="AT70" s="4">
        <f t="shared" si="80"/>
        <v>452699.61804022529</v>
      </c>
      <c r="AU70" s="4">
        <f t="shared" si="81"/>
        <v>515052.95613068034</v>
      </c>
      <c r="AV70" s="4">
        <f t="shared" si="82"/>
        <v>570164.02293819911</v>
      </c>
      <c r="AW70" s="4">
        <f t="shared" si="83"/>
        <v>616600.32183134789</v>
      </c>
      <c r="AX70" s="4">
        <f t="shared" si="84"/>
        <v>2154516.9189404529</v>
      </c>
      <c r="AZ70" s="4">
        <f t="shared" si="85"/>
        <v>692267.62061177823</v>
      </c>
      <c r="BA70" s="4">
        <f t="shared" si="86"/>
        <v>789053.50428882288</v>
      </c>
      <c r="BB70" s="4">
        <f t="shared" si="87"/>
        <v>876005.59267980745</v>
      </c>
      <c r="BC70" s="4">
        <f t="shared" si="88"/>
        <v>944968.3622178589</v>
      </c>
      <c r="BD70" s="4">
        <f t="shared" si="89"/>
        <v>3302295.0797982677</v>
      </c>
    </row>
    <row r="71" spans="2:56" ht="15" hidden="1" customHeight="1" outlineLevel="1" x14ac:dyDescent="0.2">
      <c r="B71" s="8" t="s">
        <v>69</v>
      </c>
      <c r="C71" s="4">
        <f>Expenses!C23</f>
        <v>20782.62</v>
      </c>
      <c r="D71" s="4">
        <f>Expenses!D23</f>
        <v>21457.222593749997</v>
      </c>
      <c r="E71" s="4">
        <f>Expenses!E23</f>
        <v>22036.60922981771</v>
      </c>
      <c r="F71" s="4">
        <f>Expenses!F23</f>
        <v>21704.237368370901</v>
      </c>
      <c r="G71" s="4">
        <f>Expenses!G23</f>
        <v>21782.382868337289</v>
      </c>
      <c r="H71" s="4">
        <f>Expenses!H23</f>
        <v>21574.632470944336</v>
      </c>
      <c r="I71" s="4">
        <f>Expenses!I23</f>
        <v>21234.864896556624</v>
      </c>
      <c r="J71" s="4">
        <f>Expenses!J23</f>
        <v>21826.737957154084</v>
      </c>
      <c r="K71" s="4">
        <f>Expenses!K23</f>
        <v>21012.160914919652</v>
      </c>
      <c r="L71" s="4">
        <f>Expenses!L23</f>
        <v>21304.343422873353</v>
      </c>
      <c r="M71" s="4">
        <f>Expenses!M23</f>
        <v>21160.949016302766</v>
      </c>
      <c r="N71" s="4">
        <f>Expenses!N23</f>
        <v>21025.056436239232</v>
      </c>
      <c r="O71" s="4">
        <f>Expenses!O23</f>
        <v>21327.53284357359</v>
      </c>
      <c r="P71" s="4">
        <f>Expenses!P23</f>
        <v>22551.123185634147</v>
      </c>
      <c r="Q71" s="4">
        <f>Expenses!Q23</f>
        <v>24026.286676826054</v>
      </c>
      <c r="R71" s="4">
        <f>Expenses!R23</f>
        <v>25229.975396195343</v>
      </c>
      <c r="S71" s="4">
        <f>Expenses!S23</f>
        <v>25962.468788204318</v>
      </c>
      <c r="T71" s="4">
        <f>Expenses!T23</f>
        <v>26065.499235202384</v>
      </c>
      <c r="U71" s="4">
        <f>Expenses!U23</f>
        <v>27619.235537364581</v>
      </c>
      <c r="V71" s="4">
        <f>Expenses!V23</f>
        <v>28321.892816139945</v>
      </c>
      <c r="W71" s="4">
        <f>Expenses!W23</f>
        <v>29583.475087225328</v>
      </c>
      <c r="X71" s="4">
        <f>Expenses!X23</f>
        <v>30712.455394016099</v>
      </c>
      <c r="Y71" s="4">
        <f>Expenses!Y23</f>
        <v>30245.660277016505</v>
      </c>
      <c r="Z71" s="4">
        <f>Expenses!Z23</f>
        <v>31531.932603669578</v>
      </c>
      <c r="AA71" s="4">
        <f>Expenses!AA23</f>
        <v>32878.432884649854</v>
      </c>
      <c r="AB71" s="4">
        <f>Expenses!AB23</f>
        <v>34142.933361987431</v>
      </c>
      <c r="AC71" s="4">
        <f>Expenses!AC23</f>
        <v>36818.776845129447</v>
      </c>
      <c r="AD71" s="4">
        <f>Expenses!AD23</f>
        <v>39080.273156598087</v>
      </c>
      <c r="AE71" s="4">
        <f>Expenses!AE23</f>
        <v>38872.381635542712</v>
      </c>
      <c r="AF71" s="4">
        <f>Expenses!AF23</f>
        <v>40405.370851182626</v>
      </c>
      <c r="AG71" s="4">
        <f>Expenses!AG23</f>
        <v>43229.841337509024</v>
      </c>
      <c r="AH71" s="4">
        <f>Expenses!AH23</f>
        <v>42754.148724909552</v>
      </c>
      <c r="AI71" s="4">
        <f>Expenses!AI23</f>
        <v>45416.848839552527</v>
      </c>
      <c r="AJ71" s="4">
        <f>Expenses!AJ23</f>
        <v>46983.697105911102</v>
      </c>
      <c r="AK71" s="4">
        <f>Expenses!AK23</f>
        <v>46344.717275154784</v>
      </c>
      <c r="AL71" s="4">
        <f>Expenses!AL23</f>
        <v>48416.839951612928</v>
      </c>
      <c r="AN71" s="4">
        <f t="shared" si="75"/>
        <v>64276.45182356771</v>
      </c>
      <c r="AO71" s="4">
        <f t="shared" si="76"/>
        <v>65061.252707652522</v>
      </c>
      <c r="AP71" s="4">
        <f t="shared" si="77"/>
        <v>64073.763768630357</v>
      </c>
      <c r="AQ71" s="4">
        <f t="shared" si="78"/>
        <v>63490.348875415351</v>
      </c>
      <c r="AR71" s="4">
        <f t="shared" si="79"/>
        <v>256901.81717526593</v>
      </c>
      <c r="AT71" s="4">
        <f t="shared" si="80"/>
        <v>67904.942706033791</v>
      </c>
      <c r="AU71" s="4">
        <f t="shared" si="81"/>
        <v>77257.943419602045</v>
      </c>
      <c r="AV71" s="4">
        <f t="shared" si="82"/>
        <v>85524.603440729843</v>
      </c>
      <c r="AW71" s="4">
        <f t="shared" si="83"/>
        <v>92490.048274702189</v>
      </c>
      <c r="AX71" s="4">
        <f t="shared" si="84"/>
        <v>323177.53784106788</v>
      </c>
      <c r="AZ71" s="4">
        <f t="shared" si="85"/>
        <v>103840.14309176672</v>
      </c>
      <c r="BA71" s="4">
        <f t="shared" si="86"/>
        <v>118358.02564332342</v>
      </c>
      <c r="BB71" s="4">
        <f t="shared" si="87"/>
        <v>131400.83890197109</v>
      </c>
      <c r="BC71" s="4">
        <f t="shared" si="88"/>
        <v>141745.2543326788</v>
      </c>
      <c r="BD71" s="4">
        <f t="shared" si="89"/>
        <v>495344.26196973998</v>
      </c>
    </row>
    <row r="72" spans="2:56" ht="15" hidden="1" customHeight="1" outlineLevel="1" x14ac:dyDescent="0.2">
      <c r="B72" s="8" t="s">
        <v>70</v>
      </c>
      <c r="C72" s="4">
        <f>Expenses!C24</f>
        <v>21475.374</v>
      </c>
      <c r="D72" s="4">
        <f>Expenses!D24</f>
        <v>22172.463346874996</v>
      </c>
      <c r="E72" s="4">
        <f>Expenses!E24</f>
        <v>22771.162870811633</v>
      </c>
      <c r="F72" s="4">
        <f>Expenses!F24</f>
        <v>22427.711947316599</v>
      </c>
      <c r="G72" s="4">
        <f>Expenses!G24</f>
        <v>22508.462297281865</v>
      </c>
      <c r="H72" s="4">
        <f>Expenses!H24</f>
        <v>22293.786886642483</v>
      </c>
      <c r="I72" s="4">
        <f>Expenses!I24</f>
        <v>21942.693726441845</v>
      </c>
      <c r="J72" s="4">
        <f>Expenses!J24</f>
        <v>22554.295889059224</v>
      </c>
      <c r="K72" s="4">
        <f>Expenses!K24</f>
        <v>21712.56627875031</v>
      </c>
      <c r="L72" s="4">
        <f>Expenses!L24</f>
        <v>22014.488203635799</v>
      </c>
      <c r="M72" s="4">
        <f>Expenses!M24</f>
        <v>21866.31398351286</v>
      </c>
      <c r="N72" s="4">
        <f>Expenses!N24</f>
        <v>21725.891650780541</v>
      </c>
      <c r="O72" s="4">
        <f>Expenses!O24</f>
        <v>22038.450605026042</v>
      </c>
      <c r="P72" s="4">
        <f>Expenses!P24</f>
        <v>23302.827291821952</v>
      </c>
      <c r="Q72" s="4">
        <f>Expenses!Q24</f>
        <v>24827.162899386924</v>
      </c>
      <c r="R72" s="4">
        <f>Expenses!R24</f>
        <v>26070.974576068522</v>
      </c>
      <c r="S72" s="4">
        <f>Expenses!S24</f>
        <v>26827.884414477798</v>
      </c>
      <c r="T72" s="4">
        <f>Expenses!T24</f>
        <v>26934.349209709129</v>
      </c>
      <c r="U72" s="4">
        <f>Expenses!U24</f>
        <v>28539.876721943401</v>
      </c>
      <c r="V72" s="4">
        <f>Expenses!V24</f>
        <v>29265.955910011278</v>
      </c>
      <c r="W72" s="4">
        <f>Expenses!W24</f>
        <v>30569.590923466174</v>
      </c>
      <c r="X72" s="4">
        <f>Expenses!X24</f>
        <v>31736.203907149968</v>
      </c>
      <c r="Y72" s="4">
        <f>Expenses!Y24</f>
        <v>31253.848952917055</v>
      </c>
      <c r="Z72" s="4">
        <f>Expenses!Z24</f>
        <v>32582.997023791901</v>
      </c>
      <c r="AA72" s="4">
        <f>Expenses!AA24</f>
        <v>33974.380647471517</v>
      </c>
      <c r="AB72" s="4">
        <f>Expenses!AB24</f>
        <v>35281.031140720348</v>
      </c>
      <c r="AC72" s="4">
        <f>Expenses!AC24</f>
        <v>38046.06940663376</v>
      </c>
      <c r="AD72" s="4">
        <f>Expenses!AD24</f>
        <v>40382.948928484693</v>
      </c>
      <c r="AE72" s="4">
        <f>Expenses!AE24</f>
        <v>40168.127690060799</v>
      </c>
      <c r="AF72" s="4">
        <f>Expenses!AF24</f>
        <v>41752.216546222044</v>
      </c>
      <c r="AG72" s="4">
        <f>Expenses!AG24</f>
        <v>44670.836048759324</v>
      </c>
      <c r="AH72" s="4">
        <f>Expenses!AH24</f>
        <v>44179.287015739872</v>
      </c>
      <c r="AI72" s="4">
        <f>Expenses!AI24</f>
        <v>46930.743800870951</v>
      </c>
      <c r="AJ72" s="4">
        <f>Expenses!AJ24</f>
        <v>48549.820342774809</v>
      </c>
      <c r="AK72" s="4">
        <f>Expenses!AK24</f>
        <v>47889.541184326612</v>
      </c>
      <c r="AL72" s="4">
        <f>Expenses!AL24</f>
        <v>50030.734616666698</v>
      </c>
      <c r="AN72" s="4">
        <f t="shared" si="75"/>
        <v>66419.000217686626</v>
      </c>
      <c r="AO72" s="4">
        <f t="shared" si="76"/>
        <v>67229.96113124094</v>
      </c>
      <c r="AP72" s="4">
        <f t="shared" si="77"/>
        <v>66209.555894251374</v>
      </c>
      <c r="AQ72" s="4">
        <f t="shared" si="78"/>
        <v>65606.693837929197</v>
      </c>
      <c r="AR72" s="4">
        <f t="shared" si="79"/>
        <v>265465.21108110819</v>
      </c>
      <c r="AT72" s="4">
        <f t="shared" si="80"/>
        <v>70168.440796234921</v>
      </c>
      <c r="AU72" s="4">
        <f t="shared" si="81"/>
        <v>79833.208200255438</v>
      </c>
      <c r="AV72" s="4">
        <f t="shared" si="82"/>
        <v>88375.423555420857</v>
      </c>
      <c r="AW72" s="4">
        <f t="shared" si="83"/>
        <v>95573.049883858926</v>
      </c>
      <c r="AX72" s="4">
        <f t="shared" si="84"/>
        <v>333950.12243577011</v>
      </c>
      <c r="AZ72" s="4">
        <f t="shared" si="85"/>
        <v>107301.48119482562</v>
      </c>
      <c r="BA72" s="4">
        <f t="shared" si="86"/>
        <v>122303.29316476753</v>
      </c>
      <c r="BB72" s="4">
        <f t="shared" si="87"/>
        <v>135780.86686537016</v>
      </c>
      <c r="BC72" s="4">
        <f t="shared" si="88"/>
        <v>146470.09614376811</v>
      </c>
      <c r="BD72" s="4">
        <f t="shared" si="89"/>
        <v>511855.73736873147</v>
      </c>
    </row>
    <row r="73" spans="2:56" ht="15" customHeight="1" collapsed="1" x14ac:dyDescent="0.2">
      <c r="B73" s="5" t="s">
        <v>71</v>
      </c>
      <c r="C73" s="17">
        <f t="shared" ref="C73:AL73" si="90">SUM(C64:C72)</f>
        <v>577855.21</v>
      </c>
      <c r="D73" s="17">
        <f t="shared" si="90"/>
        <v>586062.87489062501</v>
      </c>
      <c r="E73" s="17">
        <f t="shared" si="90"/>
        <v>593112.07896278217</v>
      </c>
      <c r="F73" s="17">
        <f t="shared" si="90"/>
        <v>589068.22131517937</v>
      </c>
      <c r="G73" s="17">
        <f t="shared" si="90"/>
        <v>590018.99156477035</v>
      </c>
      <c r="H73" s="17">
        <f t="shared" si="90"/>
        <v>587491.3617298227</v>
      </c>
      <c r="I73" s="17">
        <f t="shared" si="90"/>
        <v>583357.52290810551</v>
      </c>
      <c r="J73" s="17">
        <f t="shared" si="90"/>
        <v>590558.64514537458</v>
      </c>
      <c r="K73" s="17">
        <f t="shared" si="90"/>
        <v>580647.95779818913</v>
      </c>
      <c r="L73" s="17">
        <f t="shared" si="90"/>
        <v>584202.84497829236</v>
      </c>
      <c r="M73" s="17">
        <f t="shared" si="90"/>
        <v>582458.21303168358</v>
      </c>
      <c r="N73" s="17">
        <f t="shared" si="90"/>
        <v>580804.85330757732</v>
      </c>
      <c r="O73" s="17">
        <f t="shared" si="90"/>
        <v>594484.98293014546</v>
      </c>
      <c r="P73" s="17">
        <f t="shared" si="90"/>
        <v>609371.99875854875</v>
      </c>
      <c r="Q73" s="17">
        <f t="shared" si="90"/>
        <v>627319.82123471703</v>
      </c>
      <c r="R73" s="17">
        <f t="shared" si="90"/>
        <v>641964.70065371005</v>
      </c>
      <c r="S73" s="17">
        <f t="shared" si="90"/>
        <v>650876.70358981937</v>
      </c>
      <c r="T73" s="17">
        <f t="shared" si="90"/>
        <v>652130.24069496221</v>
      </c>
      <c r="U73" s="17">
        <f t="shared" si="90"/>
        <v>671034.03237126907</v>
      </c>
      <c r="V73" s="17">
        <f t="shared" si="90"/>
        <v>679583.02926303609</v>
      </c>
      <c r="W73" s="17">
        <f t="shared" si="90"/>
        <v>694932.28022790817</v>
      </c>
      <c r="X73" s="17">
        <f t="shared" si="90"/>
        <v>708668.20729386259</v>
      </c>
      <c r="Y73" s="17">
        <f t="shared" si="90"/>
        <v>702988.86670370074</v>
      </c>
      <c r="Z73" s="17">
        <f t="shared" si="90"/>
        <v>718638.51334464655</v>
      </c>
      <c r="AA73" s="17">
        <f t="shared" si="90"/>
        <v>740020.93342990649</v>
      </c>
      <c r="AB73" s="17">
        <f t="shared" si="90"/>
        <v>755405.68923751381</v>
      </c>
      <c r="AC73" s="17">
        <f t="shared" si="90"/>
        <v>787961.78494907496</v>
      </c>
      <c r="AD73" s="17">
        <f t="shared" si="90"/>
        <v>815476.65673861012</v>
      </c>
      <c r="AE73" s="17">
        <f t="shared" si="90"/>
        <v>812947.3098991029</v>
      </c>
      <c r="AF73" s="17">
        <f t="shared" si="90"/>
        <v>831598.67868938856</v>
      </c>
      <c r="AG73" s="17">
        <f t="shared" si="90"/>
        <v>865963.06960635958</v>
      </c>
      <c r="AH73" s="17">
        <f t="shared" si="90"/>
        <v>860175.47615306603</v>
      </c>
      <c r="AI73" s="17">
        <f t="shared" si="90"/>
        <v>892571.66088122246</v>
      </c>
      <c r="AJ73" s="17">
        <f t="shared" si="90"/>
        <v>911634.98145525181</v>
      </c>
      <c r="AK73" s="17">
        <f t="shared" si="90"/>
        <v>903860.72684771661</v>
      </c>
      <c r="AL73" s="17">
        <f t="shared" si="90"/>
        <v>929071.55274462409</v>
      </c>
      <c r="AN73" s="17">
        <f t="shared" si="75"/>
        <v>1757030.1638534071</v>
      </c>
      <c r="AO73" s="17">
        <f t="shared" si="76"/>
        <v>1766578.5746097723</v>
      </c>
      <c r="AP73" s="17">
        <f t="shared" si="77"/>
        <v>1754564.1258516693</v>
      </c>
      <c r="AQ73" s="17">
        <f t="shared" si="78"/>
        <v>1747465.9113175534</v>
      </c>
      <c r="AR73" s="17">
        <f t="shared" si="79"/>
        <v>7025638.7756324019</v>
      </c>
      <c r="AT73" s="17">
        <f t="shared" si="80"/>
        <v>1831176.8029234111</v>
      </c>
      <c r="AU73" s="17">
        <f t="shared" si="81"/>
        <v>1944971.6449384915</v>
      </c>
      <c r="AV73" s="17">
        <f t="shared" si="82"/>
        <v>2045549.3418622133</v>
      </c>
      <c r="AW73" s="17">
        <f t="shared" si="83"/>
        <v>2130295.5873422096</v>
      </c>
      <c r="AX73" s="17">
        <f t="shared" si="84"/>
        <v>7951993.3770663254</v>
      </c>
      <c r="AZ73" s="17">
        <f t="shared" si="85"/>
        <v>2283388.4076164952</v>
      </c>
      <c r="BA73" s="17">
        <f t="shared" si="86"/>
        <v>2460022.6453271015</v>
      </c>
      <c r="BB73" s="17">
        <f t="shared" si="87"/>
        <v>2618710.2066406477</v>
      </c>
      <c r="BC73" s="17">
        <f t="shared" si="88"/>
        <v>2744567.2610475924</v>
      </c>
      <c r="BD73" s="17">
        <f t="shared" si="89"/>
        <v>10106688.520631837</v>
      </c>
    </row>
    <row r="75" spans="2:56" ht="15" customHeight="1" thickBot="1" x14ac:dyDescent="0.25">
      <c r="B75" s="14" t="s">
        <v>72</v>
      </c>
      <c r="C75" s="16">
        <f t="shared" ref="C75:AL75" si="91">C61+C73</f>
        <v>1445183.2179999999</v>
      </c>
      <c r="D75" s="15">
        <f t="shared" si="91"/>
        <v>1481544.2978031249</v>
      </c>
      <c r="E75" s="15">
        <f t="shared" si="91"/>
        <v>1512773.2374871746</v>
      </c>
      <c r="F75" s="15">
        <f t="shared" si="91"/>
        <v>1494858.3941551917</v>
      </c>
      <c r="G75" s="15">
        <f t="shared" si="91"/>
        <v>1499070.4366033799</v>
      </c>
      <c r="H75" s="15">
        <f t="shared" si="91"/>
        <v>1487872.6901838996</v>
      </c>
      <c r="I75" s="15">
        <f t="shared" si="91"/>
        <v>1469559.2179244019</v>
      </c>
      <c r="J75" s="15">
        <f t="shared" si="91"/>
        <v>1501461.175890605</v>
      </c>
      <c r="K75" s="15">
        <f t="shared" si="91"/>
        <v>1457555.4733141693</v>
      </c>
      <c r="L75" s="15">
        <f t="shared" si="91"/>
        <v>1473304.1104928737</v>
      </c>
      <c r="M75" s="15">
        <f t="shared" si="91"/>
        <v>1465575.151978719</v>
      </c>
      <c r="N75" s="15">
        <f t="shared" si="91"/>
        <v>1458250.5419132947</v>
      </c>
      <c r="O75" s="15">
        <f t="shared" si="91"/>
        <v>1484554.0202686167</v>
      </c>
      <c r="P75" s="15">
        <f t="shared" si="91"/>
        <v>1550505.5397056807</v>
      </c>
      <c r="Q75" s="15">
        <f t="shared" si="91"/>
        <v>1630016.8518809243</v>
      </c>
      <c r="R75" s="15">
        <f t="shared" si="91"/>
        <v>1694895.6738549289</v>
      </c>
      <c r="S75" s="15">
        <f t="shared" si="91"/>
        <v>1734377.0676842129</v>
      </c>
      <c r="T75" s="15">
        <f t="shared" si="91"/>
        <v>1739930.4087774085</v>
      </c>
      <c r="U75" s="15">
        <f t="shared" si="91"/>
        <v>1823676.7954639508</v>
      </c>
      <c r="V75" s="15">
        <f t="shared" si="91"/>
        <v>1861550.022789943</v>
      </c>
      <c r="W75" s="15">
        <f t="shared" si="91"/>
        <v>1929549.3072014453</v>
      </c>
      <c r="X75" s="15">
        <f t="shared" si="91"/>
        <v>1990401.345737468</v>
      </c>
      <c r="Y75" s="15">
        <f t="shared" si="91"/>
        <v>1965241.0889311896</v>
      </c>
      <c r="Z75" s="15">
        <f t="shared" si="91"/>
        <v>2034571.1673377906</v>
      </c>
      <c r="AA75" s="15">
        <f t="shared" si="91"/>
        <v>2112147.5324826268</v>
      </c>
      <c r="AB75" s="15">
        <f t="shared" si="91"/>
        <v>2180304.1082111229</v>
      </c>
      <c r="AC75" s="15">
        <f t="shared" si="91"/>
        <v>2324532.0719524771</v>
      </c>
      <c r="AD75" s="15">
        <f t="shared" si="91"/>
        <v>2446426.7231406369</v>
      </c>
      <c r="AE75" s="15">
        <f t="shared" si="91"/>
        <v>2435221.3701557517</v>
      </c>
      <c r="AF75" s="15">
        <f t="shared" si="91"/>
        <v>2517849.4888787437</v>
      </c>
      <c r="AG75" s="15">
        <f t="shared" si="91"/>
        <v>2670088.4480917361</v>
      </c>
      <c r="AH75" s="15">
        <f t="shared" si="91"/>
        <v>2644448.6162726246</v>
      </c>
      <c r="AI75" s="15">
        <f t="shared" si="91"/>
        <v>2787968.1524518812</v>
      </c>
      <c r="AJ75" s="15">
        <f t="shared" si="91"/>
        <v>2872421.2740086084</v>
      </c>
      <c r="AK75" s="15">
        <f t="shared" si="91"/>
        <v>2837980.2611308433</v>
      </c>
      <c r="AL75" s="15">
        <f t="shared" si="91"/>
        <v>2949667.6733919368</v>
      </c>
      <c r="AN75" s="15">
        <f>SUM($C75:$E75)</f>
        <v>4439500.7532902993</v>
      </c>
      <c r="AO75" s="15">
        <f>SUM($F75:$H75)</f>
        <v>4481801.520942471</v>
      </c>
      <c r="AP75" s="15">
        <f>SUM($I75:$K75)</f>
        <v>4428575.8671291769</v>
      </c>
      <c r="AQ75" s="15">
        <f>SUM($L75:$N75)</f>
        <v>4397129.8043848872</v>
      </c>
      <c r="AR75" s="15">
        <f>SUM(AN75:AQ75)</f>
        <v>17747007.945746835</v>
      </c>
      <c r="AT75" s="15">
        <f>SUM($O75:$Q75)</f>
        <v>4665076.4118552217</v>
      </c>
      <c r="AU75" s="15">
        <f>SUM($R75:$T75)</f>
        <v>5169203.1503165504</v>
      </c>
      <c r="AV75" s="15">
        <f>SUM($U75:$W75)</f>
        <v>5614776.1254553394</v>
      </c>
      <c r="AW75" s="15">
        <f>SUM($X75:$Z75)</f>
        <v>5990213.6020064484</v>
      </c>
      <c r="AX75" s="15">
        <f>SUM(AT75:AW75)</f>
        <v>21439269.289633557</v>
      </c>
      <c r="AZ75" s="15">
        <f>SUM($AA75:$AC75)</f>
        <v>6616983.7126462273</v>
      </c>
      <c r="BA75" s="15">
        <f>SUM($AD75:$AF75)</f>
        <v>7399497.5821751319</v>
      </c>
      <c r="BB75" s="15">
        <f>SUM($AG75:$AI75)</f>
        <v>8102505.2168162419</v>
      </c>
      <c r="BC75" s="15">
        <f>SUM($AJ75:$AL75)</f>
        <v>8660069.208531389</v>
      </c>
      <c r="BD75" s="15">
        <f>SUM(AZ75:BC75)</f>
        <v>30779055.720168993</v>
      </c>
    </row>
    <row r="77" spans="2:56" ht="15" customHeight="1" thickBot="1" x14ac:dyDescent="0.25">
      <c r="B77" s="14" t="s">
        <v>73</v>
      </c>
      <c r="C77" s="16">
        <f t="shared" ref="C77:AL77" si="92">C31-C51-C75</f>
        <v>176701.2620000001</v>
      </c>
      <c r="D77" s="15">
        <f t="shared" si="92"/>
        <v>205484.55819687503</v>
      </c>
      <c r="E77" s="15">
        <f t="shared" si="92"/>
        <v>200961.74745727004</v>
      </c>
      <c r="F77" s="15">
        <f t="shared" si="92"/>
        <v>205670.76794579183</v>
      </c>
      <c r="G77" s="15">
        <f t="shared" si="92"/>
        <v>192970.56549473526</v>
      </c>
      <c r="H77" s="15">
        <f t="shared" si="92"/>
        <v>194018.56600335077</v>
      </c>
      <c r="I77" s="15">
        <f t="shared" si="92"/>
        <v>190916.82658176334</v>
      </c>
      <c r="J77" s="15">
        <f t="shared" si="92"/>
        <v>186786.50578654348</v>
      </c>
      <c r="K77" s="15">
        <f t="shared" si="92"/>
        <v>191494.78609230788</v>
      </c>
      <c r="L77" s="15">
        <f t="shared" si="92"/>
        <v>185522.48025898589</v>
      </c>
      <c r="M77" s="15">
        <f t="shared" si="92"/>
        <v>177073.40407911688</v>
      </c>
      <c r="N77" s="15">
        <f t="shared" si="92"/>
        <v>180956.13531245338</v>
      </c>
      <c r="O77" s="15">
        <f t="shared" si="92"/>
        <v>164155.40104966285</v>
      </c>
      <c r="P77" s="15">
        <f t="shared" si="92"/>
        <v>210771.21213510004</v>
      </c>
      <c r="Q77" s="15">
        <f t="shared" si="92"/>
        <v>248986.22987489915</v>
      </c>
      <c r="R77" s="15">
        <f t="shared" si="92"/>
        <v>272015.0906204069</v>
      </c>
      <c r="S77" s="15">
        <f t="shared" si="92"/>
        <v>295999.99157588906</v>
      </c>
      <c r="T77" s="15">
        <f t="shared" si="92"/>
        <v>308052.24595986167</v>
      </c>
      <c r="U77" s="15">
        <f t="shared" si="92"/>
        <v>339264.02905782685</v>
      </c>
      <c r="V77" s="15">
        <f t="shared" si="92"/>
        <v>363814.1535206656</v>
      </c>
      <c r="W77" s="15">
        <f t="shared" si="92"/>
        <v>392546.91357511631</v>
      </c>
      <c r="X77" s="15">
        <f t="shared" si="92"/>
        <v>407798.49588523898</v>
      </c>
      <c r="Y77" s="15">
        <f t="shared" si="92"/>
        <v>433597.63337421906</v>
      </c>
      <c r="Z77" s="15">
        <f t="shared" si="92"/>
        <v>457128.90017534653</v>
      </c>
      <c r="AA77" s="15">
        <f t="shared" si="92"/>
        <v>483978.90034082718</v>
      </c>
      <c r="AB77" s="15">
        <f t="shared" si="92"/>
        <v>544676.34934513783</v>
      </c>
      <c r="AC77" s="15">
        <f t="shared" si="92"/>
        <v>589865.55749856913</v>
      </c>
      <c r="AD77" s="15">
        <f t="shared" si="92"/>
        <v>643783.95688906638</v>
      </c>
      <c r="AE77" s="15">
        <f t="shared" si="92"/>
        <v>659489.16941055935</v>
      </c>
      <c r="AF77" s="15">
        <f t="shared" si="92"/>
        <v>689059.66642217385</v>
      </c>
      <c r="AG77" s="15">
        <f t="shared" si="92"/>
        <v>766365.24470903352</v>
      </c>
      <c r="AH77" s="15">
        <f t="shared" si="92"/>
        <v>774366.52825298999</v>
      </c>
      <c r="AI77" s="15">
        <f t="shared" si="92"/>
        <v>839090.62852326827</v>
      </c>
      <c r="AJ77" s="15">
        <f t="shared" si="92"/>
        <v>888341.8923624726</v>
      </c>
      <c r="AK77" s="15">
        <f t="shared" si="92"/>
        <v>903758.3863490317</v>
      </c>
      <c r="AL77" s="15">
        <f t="shared" si="92"/>
        <v>933390.34914570022</v>
      </c>
      <c r="AN77" s="15">
        <f>SUM($C77:$E77)</f>
        <v>583147.56765414518</v>
      </c>
      <c r="AO77" s="15">
        <f>SUM($F77:$H77)</f>
        <v>592659.89944387786</v>
      </c>
      <c r="AP77" s="15">
        <f>SUM($I77:$K77)</f>
        <v>569198.1184606147</v>
      </c>
      <c r="AQ77" s="15">
        <f>SUM($L77:$N77)</f>
        <v>543552.01965055615</v>
      </c>
      <c r="AR77" s="15">
        <f>SUM(AN77:AQ77)</f>
        <v>2288557.6052091941</v>
      </c>
      <c r="AT77" s="15">
        <f>SUM($O77:$Q77)</f>
        <v>623912.84305966203</v>
      </c>
      <c r="AU77" s="15">
        <f>SUM($R77:$T77)</f>
        <v>876067.32815615763</v>
      </c>
      <c r="AV77" s="15">
        <f>SUM($U77:$W77)</f>
        <v>1095625.0961536088</v>
      </c>
      <c r="AW77" s="15">
        <f>SUM($X77:$Z77)</f>
        <v>1298525.0294348046</v>
      </c>
      <c r="AX77" s="15">
        <f>SUM(AT77:AW77)</f>
        <v>3894130.2968042335</v>
      </c>
      <c r="AZ77" s="15">
        <f>SUM($AA77:$AC77)</f>
        <v>1618520.8071845341</v>
      </c>
      <c r="BA77" s="15">
        <f>SUM($AD77:$AF77)</f>
        <v>1992332.7927217996</v>
      </c>
      <c r="BB77" s="15">
        <f>SUM($AG77:$AI77)</f>
        <v>2379822.4014852918</v>
      </c>
      <c r="BC77" s="15">
        <f>SUM($AJ77:$AL77)</f>
        <v>2725490.6278572045</v>
      </c>
      <c r="BD77" s="15">
        <f>SUM(AZ77:BC77)</f>
        <v>8716166.6292488296</v>
      </c>
    </row>
    <row r="78" spans="2:56" ht="15" customHeight="1" x14ac:dyDescent="0.2">
      <c r="B78" s="1" t="s">
        <v>74</v>
      </c>
      <c r="C78" s="20">
        <f t="shared" ref="C78:AL78" si="93">C77/C31</f>
        <v>6.3767680157747239E-2</v>
      </c>
      <c r="D78" s="20">
        <f t="shared" si="93"/>
        <v>7.1823563359288647E-2</v>
      </c>
      <c r="E78" s="20">
        <f t="shared" si="93"/>
        <v>6.8395872078637079E-2</v>
      </c>
      <c r="F78" s="20">
        <f t="shared" si="93"/>
        <v>7.1070488836494861E-2</v>
      </c>
      <c r="G78" s="20">
        <f t="shared" si="93"/>
        <v>6.6442650005673565E-2</v>
      </c>
      <c r="H78" s="20">
        <f t="shared" si="93"/>
        <v>6.7446768652251271E-2</v>
      </c>
      <c r="I78" s="20">
        <f t="shared" si="93"/>
        <v>6.7430436046495082E-2</v>
      </c>
      <c r="J78" s="20">
        <f t="shared" si="93"/>
        <v>6.4182691712753509E-2</v>
      </c>
      <c r="K78" s="20">
        <f t="shared" si="93"/>
        <v>6.8351413331911512E-2</v>
      </c>
      <c r="L78" s="20">
        <f t="shared" si="93"/>
        <v>6.5311498895971654E-2</v>
      </c>
      <c r="M78" s="20">
        <f t="shared" si="93"/>
        <v>6.2759497675185696E-2</v>
      </c>
      <c r="N78" s="20">
        <f t="shared" si="93"/>
        <v>6.4550172265133696E-2</v>
      </c>
      <c r="O78" s="20">
        <f t="shared" si="93"/>
        <v>5.7726578920423328E-2</v>
      </c>
      <c r="P78" s="20">
        <f t="shared" si="93"/>
        <v>7.0097798588598229E-2</v>
      </c>
      <c r="Q78" s="20">
        <f t="shared" si="93"/>
        <v>7.7723068453307592E-2</v>
      </c>
      <c r="R78" s="20">
        <f t="shared" si="93"/>
        <v>8.0860688431773062E-2</v>
      </c>
      <c r="S78" s="20">
        <f t="shared" si="93"/>
        <v>8.5508044513385936E-2</v>
      </c>
      <c r="T78" s="20">
        <f t="shared" si="93"/>
        <v>8.8637928007866282E-2</v>
      </c>
      <c r="U78" s="20">
        <f t="shared" si="93"/>
        <v>9.2127105201424225E-2</v>
      </c>
      <c r="V78" s="20">
        <f t="shared" si="93"/>
        <v>9.6342648039753426E-2</v>
      </c>
      <c r="W78" s="20">
        <f t="shared" si="93"/>
        <v>9.9518458975250274E-2</v>
      </c>
      <c r="X78" s="20">
        <f t="shared" si="93"/>
        <v>9.9584636913634617E-2</v>
      </c>
      <c r="Y78" s="20">
        <f t="shared" si="93"/>
        <v>0.10751897034226111</v>
      </c>
      <c r="Z78" s="20">
        <f t="shared" si="93"/>
        <v>0.10872999109848742</v>
      </c>
      <c r="AA78" s="20">
        <f t="shared" si="93"/>
        <v>0.11040190891369672</v>
      </c>
      <c r="AB78" s="20">
        <f t="shared" si="93"/>
        <v>0.11964621131928263</v>
      </c>
      <c r="AC78" s="20">
        <f t="shared" si="93"/>
        <v>0.12015585688378168</v>
      </c>
      <c r="AD78" s="20">
        <f t="shared" si="93"/>
        <v>0.12355030522228584</v>
      </c>
      <c r="AE78" s="20">
        <f t="shared" si="93"/>
        <v>0.12724120731662858</v>
      </c>
      <c r="AF78" s="20">
        <f t="shared" si="93"/>
        <v>0.12790248893396911</v>
      </c>
      <c r="AG78" s="20">
        <f t="shared" si="93"/>
        <v>0.13295767824922916</v>
      </c>
      <c r="AH78" s="20">
        <f t="shared" si="93"/>
        <v>0.13584059407347518</v>
      </c>
      <c r="AI78" s="20">
        <f t="shared" si="93"/>
        <v>0.138564869089815</v>
      </c>
      <c r="AJ78" s="20">
        <f t="shared" si="93"/>
        <v>0.14180587316702065</v>
      </c>
      <c r="AK78" s="20">
        <f t="shared" si="93"/>
        <v>0.14625589055543761</v>
      </c>
      <c r="AL78" s="20">
        <f t="shared" si="93"/>
        <v>0.14458662782595633</v>
      </c>
      <c r="AN78" s="20">
        <f>AN77/AN31</f>
        <v>6.8043686814125842E-2</v>
      </c>
      <c r="AO78" s="20">
        <f>AO77/AO31</f>
        <v>6.8319453758477477E-2</v>
      </c>
      <c r="AP78" s="20">
        <f>AP77/AP31</f>
        <v>6.6626113987464028E-2</v>
      </c>
      <c r="AQ78" s="20">
        <f>AQ77/AQ31</f>
        <v>6.4208816293931603E-2</v>
      </c>
      <c r="AR78" s="20">
        <f>AR77/AR31</f>
        <v>6.6812225105278442E-2</v>
      </c>
      <c r="AT78" s="20">
        <f>AT77/AT31</f>
        <v>6.8910246242379569E-2</v>
      </c>
      <c r="AU78" s="20">
        <f>AU77/AU31</f>
        <v>8.5046335306721343E-2</v>
      </c>
      <c r="AV78" s="20">
        <f>AV77/AV31</f>
        <v>9.6079816690956416E-2</v>
      </c>
      <c r="AW78" s="20">
        <f>AW77/AW31</f>
        <v>0.10529714171881152</v>
      </c>
      <c r="AX78" s="20">
        <f>AX77/AX31</f>
        <v>9.037130928447959E-2</v>
      </c>
      <c r="AZ78" s="20">
        <f>AZ77/AZ31</f>
        <v>0.11689993573252765</v>
      </c>
      <c r="BA78" s="20">
        <f>BA77/BA31</f>
        <v>0.12624826972395853</v>
      </c>
      <c r="BB78" s="20">
        <f>BB77/BB31</f>
        <v>0.13583374474842827</v>
      </c>
      <c r="BC78" s="20">
        <f>BC77/BC31</f>
        <v>0.14421068137458201</v>
      </c>
      <c r="BD78" s="20">
        <f>BD77/BD31</f>
        <v>0.13197134748148079</v>
      </c>
    </row>
    <row r="79" spans="2:56" ht="15" hidden="1" customHeight="1" outlineLevel="1" x14ac:dyDescent="0.2"/>
    <row r="80" spans="2:56" ht="15" hidden="1" customHeight="1" outlineLevel="1" x14ac:dyDescent="0.2">
      <c r="B80" s="1" t="s">
        <v>75</v>
      </c>
    </row>
    <row r="81" spans="2:56" ht="15" hidden="1" customHeight="1" outlineLevel="1" x14ac:dyDescent="0.2">
      <c r="B81" s="8" t="s">
        <v>76</v>
      </c>
      <c r="C81" s="4">
        <f>OPEX!C20</f>
        <v>0</v>
      </c>
      <c r="D81" s="4">
        <f>OPEX!D20</f>
        <v>20833.333333333372</v>
      </c>
      <c r="E81" s="4">
        <f>OPEX!E20</f>
        <v>20833.333333333372</v>
      </c>
      <c r="F81" s="4">
        <f>OPEX!F20</f>
        <v>20833.333333333372</v>
      </c>
      <c r="G81" s="4">
        <f>OPEX!G20</f>
        <v>20833.333333333372</v>
      </c>
      <c r="H81" s="4">
        <f>OPEX!H20</f>
        <v>20833.333333333372</v>
      </c>
      <c r="I81" s="4">
        <f>OPEX!I20</f>
        <v>20833.333333333372</v>
      </c>
      <c r="J81" s="4">
        <f>OPEX!J20</f>
        <v>20833.333333333372</v>
      </c>
      <c r="K81" s="4">
        <f>OPEX!K20</f>
        <v>20833.333333333372</v>
      </c>
      <c r="L81" s="4">
        <f>OPEX!L20</f>
        <v>20833.333333333372</v>
      </c>
      <c r="M81" s="4">
        <f>OPEX!M20</f>
        <v>20833.333333333372</v>
      </c>
      <c r="N81" s="4">
        <f>OPEX!N20</f>
        <v>20833.333333333314</v>
      </c>
      <c r="O81" s="4">
        <f>OPEX!O20</f>
        <v>20833.333333333314</v>
      </c>
      <c r="P81" s="4">
        <f>OPEX!P20</f>
        <v>20833.333333333314</v>
      </c>
      <c r="Q81" s="4">
        <f>OPEX!Q20</f>
        <v>20833.333333333314</v>
      </c>
      <c r="R81" s="4">
        <f>OPEX!R20</f>
        <v>20833.333333333314</v>
      </c>
      <c r="S81" s="4">
        <f>OPEX!S20</f>
        <v>20833.333333333314</v>
      </c>
      <c r="T81" s="4">
        <f>OPEX!T20</f>
        <v>20833.333333333314</v>
      </c>
      <c r="U81" s="4">
        <f>OPEX!U20</f>
        <v>20833.333333333314</v>
      </c>
      <c r="V81" s="4">
        <f>OPEX!V20</f>
        <v>20833.333333333314</v>
      </c>
      <c r="W81" s="4">
        <f>OPEX!W20</f>
        <v>20833.333333333314</v>
      </c>
      <c r="X81" s="4">
        <f>OPEX!X20</f>
        <v>20833.333333333314</v>
      </c>
      <c r="Y81" s="4">
        <f>OPEX!Y20</f>
        <v>20833.333333333314</v>
      </c>
      <c r="Z81" s="4">
        <f>OPEX!Z20</f>
        <v>20833.333333333314</v>
      </c>
      <c r="AA81" s="4">
        <f>OPEX!AA20</f>
        <v>20833.333333333343</v>
      </c>
      <c r="AB81" s="4">
        <f>OPEX!AB20</f>
        <v>20833.333333333343</v>
      </c>
      <c r="AC81" s="4">
        <f>OPEX!AC20</f>
        <v>20833.333333333343</v>
      </c>
      <c r="AD81" s="4">
        <f>OPEX!AD20</f>
        <v>20833.333333333343</v>
      </c>
      <c r="AE81" s="4">
        <f>OPEX!AE20</f>
        <v>20833.333333333343</v>
      </c>
      <c r="AF81" s="4">
        <f>OPEX!AF20</f>
        <v>20833.333333333343</v>
      </c>
      <c r="AG81" s="4">
        <f>OPEX!AG20</f>
        <v>20833.333333333328</v>
      </c>
      <c r="AH81" s="4">
        <f>OPEX!AH20</f>
        <v>20833.333333333328</v>
      </c>
      <c r="AI81" s="4">
        <f>OPEX!AI20</f>
        <v>20833.333333333328</v>
      </c>
      <c r="AJ81" s="4">
        <f>OPEX!AJ20</f>
        <v>20833.333333333328</v>
      </c>
      <c r="AK81" s="4">
        <f>OPEX!AK20</f>
        <v>20833.333333333328</v>
      </c>
      <c r="AL81" s="4">
        <f>OPEX!AL20</f>
        <v>20833.333333333332</v>
      </c>
      <c r="AN81" s="4">
        <f>SUM($C81:$E81)</f>
        <v>41666.666666666744</v>
      </c>
      <c r="AO81" s="4">
        <f>SUM($F81:$H81)</f>
        <v>62500.000000000116</v>
      </c>
      <c r="AP81" s="4">
        <f>SUM($I81:$K81)</f>
        <v>62500.000000000116</v>
      </c>
      <c r="AQ81" s="4">
        <f>SUM($L81:$N81)</f>
        <v>62500.000000000058</v>
      </c>
      <c r="AR81" s="4">
        <f t="shared" ref="AR81:AR84" si="94">SUM(AN81:AQ81)</f>
        <v>229166.66666666704</v>
      </c>
      <c r="AT81" s="4">
        <f>SUM($O81:$Q81)</f>
        <v>62499.999999999942</v>
      </c>
      <c r="AU81" s="4">
        <f>SUM($R81:$T81)</f>
        <v>62499.999999999942</v>
      </c>
      <c r="AV81" s="4">
        <f>SUM($U81:$W81)</f>
        <v>62499.999999999942</v>
      </c>
      <c r="AW81" s="4">
        <f>SUM($X81:$Z81)</f>
        <v>62499.999999999942</v>
      </c>
      <c r="AX81" s="4">
        <f t="shared" ref="AX81:AX84" si="95">SUM(AT81:AW81)</f>
        <v>249999.99999999977</v>
      </c>
      <c r="AZ81" s="4">
        <f>SUM($AA81:$AC81)</f>
        <v>62500.000000000029</v>
      </c>
      <c r="BA81" s="4">
        <f>SUM($AD81:$AF81)</f>
        <v>62500.000000000029</v>
      </c>
      <c r="BB81" s="4">
        <f>SUM($AG81:$AI81)</f>
        <v>62499.999999999985</v>
      </c>
      <c r="BC81" s="4">
        <f>SUM($AJ81:$AL81)</f>
        <v>62499.999999999985</v>
      </c>
      <c r="BD81" s="4">
        <f t="shared" ref="BD81:BD84" si="96">SUM(AZ81:BC81)</f>
        <v>250000.00000000006</v>
      </c>
    </row>
    <row r="82" spans="2:56" ht="15" hidden="1" customHeight="1" outlineLevel="1" x14ac:dyDescent="0.2">
      <c r="B82" s="8" t="s">
        <v>77</v>
      </c>
      <c r="C82" s="4">
        <f>OPEX!C21</f>
        <v>0</v>
      </c>
      <c r="D82" s="4">
        <f>OPEX!D21</f>
        <v>0</v>
      </c>
      <c r="E82" s="4">
        <f>OPEX!E21</f>
        <v>0</v>
      </c>
      <c r="F82" s="4">
        <f>OPEX!F21</f>
        <v>0</v>
      </c>
      <c r="G82" s="4">
        <f>OPEX!G21</f>
        <v>0</v>
      </c>
      <c r="H82" s="4">
        <f>OPEX!H21</f>
        <v>0</v>
      </c>
      <c r="I82" s="4">
        <f>OPEX!I21</f>
        <v>0</v>
      </c>
      <c r="J82" s="4">
        <f>OPEX!J21</f>
        <v>0</v>
      </c>
      <c r="K82" s="4">
        <f>OPEX!K21</f>
        <v>0</v>
      </c>
      <c r="L82" s="4">
        <f>OPEX!L21</f>
        <v>0</v>
      </c>
      <c r="M82" s="4">
        <f>OPEX!M21</f>
        <v>0</v>
      </c>
      <c r="N82" s="4">
        <f>OPEX!N21</f>
        <v>0</v>
      </c>
      <c r="O82" s="4">
        <f>OPEX!O21</f>
        <v>0</v>
      </c>
      <c r="P82" s="4">
        <f>OPEX!P21</f>
        <v>0</v>
      </c>
      <c r="Q82" s="4">
        <f>OPEX!Q21</f>
        <v>0</v>
      </c>
      <c r="R82" s="4">
        <f>OPEX!R21</f>
        <v>0</v>
      </c>
      <c r="S82" s="4">
        <f>OPEX!S21</f>
        <v>0</v>
      </c>
      <c r="T82" s="4">
        <f>OPEX!T21</f>
        <v>0</v>
      </c>
      <c r="U82" s="4">
        <f>OPEX!U21</f>
        <v>0</v>
      </c>
      <c r="V82" s="4">
        <f>OPEX!V21</f>
        <v>0</v>
      </c>
      <c r="W82" s="4">
        <f>OPEX!W21</f>
        <v>0</v>
      </c>
      <c r="X82" s="4">
        <f>OPEX!X21</f>
        <v>0</v>
      </c>
      <c r="Y82" s="4">
        <f>OPEX!Y21</f>
        <v>0</v>
      </c>
      <c r="Z82" s="4">
        <f>OPEX!Z21</f>
        <v>0</v>
      </c>
      <c r="AA82" s="4">
        <f>OPEX!AA21</f>
        <v>0</v>
      </c>
      <c r="AB82" s="4">
        <f>OPEX!AB21</f>
        <v>0</v>
      </c>
      <c r="AC82" s="4">
        <f>OPEX!AC21</f>
        <v>0</v>
      </c>
      <c r="AD82" s="4">
        <f>OPEX!AD21</f>
        <v>0</v>
      </c>
      <c r="AE82" s="4">
        <f>OPEX!AE21</f>
        <v>0</v>
      </c>
      <c r="AF82" s="4">
        <f>OPEX!AF21</f>
        <v>0</v>
      </c>
      <c r="AG82" s="4">
        <f>OPEX!AG21</f>
        <v>0</v>
      </c>
      <c r="AH82" s="4">
        <f>OPEX!AH21</f>
        <v>0</v>
      </c>
      <c r="AI82" s="4">
        <f>OPEX!AI21</f>
        <v>0</v>
      </c>
      <c r="AJ82" s="4">
        <f>OPEX!AJ21</f>
        <v>0</v>
      </c>
      <c r="AK82" s="4">
        <f>OPEX!AK21</f>
        <v>0</v>
      </c>
      <c r="AL82" s="4">
        <f>OPEX!AL21</f>
        <v>0</v>
      </c>
      <c r="AN82" s="4">
        <f>SUM($C82:$E82)</f>
        <v>0</v>
      </c>
      <c r="AO82" s="4">
        <f>SUM($F82:$H82)</f>
        <v>0</v>
      </c>
      <c r="AP82" s="4">
        <f>SUM($I82:$K82)</f>
        <v>0</v>
      </c>
      <c r="AQ82" s="4">
        <f>SUM($L82:$N82)</f>
        <v>0</v>
      </c>
      <c r="AR82" s="4">
        <f t="shared" si="94"/>
        <v>0</v>
      </c>
      <c r="AT82" s="4">
        <f>SUM($O82:$Q82)</f>
        <v>0</v>
      </c>
      <c r="AU82" s="4">
        <f>SUM($R82:$T82)</f>
        <v>0</v>
      </c>
      <c r="AV82" s="4">
        <f>SUM($U82:$W82)</f>
        <v>0</v>
      </c>
      <c r="AW82" s="4">
        <f>SUM($X82:$Z82)</f>
        <v>0</v>
      </c>
      <c r="AX82" s="4">
        <f t="shared" si="95"/>
        <v>0</v>
      </c>
      <c r="AZ82" s="4">
        <f>SUM($AA82:$AC82)</f>
        <v>0</v>
      </c>
      <c r="BA82" s="4">
        <f>SUM($AD82:$AF82)</f>
        <v>0</v>
      </c>
      <c r="BB82" s="4">
        <f>SUM($AG82:$AI82)</f>
        <v>0</v>
      </c>
      <c r="BC82" s="4">
        <f>SUM($AJ82:$AL82)</f>
        <v>0</v>
      </c>
      <c r="BD82" s="4">
        <f t="shared" si="96"/>
        <v>0</v>
      </c>
    </row>
    <row r="83" spans="2:56" ht="15" hidden="1" customHeight="1" outlineLevel="1" x14ac:dyDescent="0.2">
      <c r="B83" s="8" t="s">
        <v>78</v>
      </c>
      <c r="C83" s="4">
        <f>OPEX!C22</f>
        <v>72453.760398480983</v>
      </c>
      <c r="D83" s="4">
        <f>OPEX!D22</f>
        <v>72453.760398480983</v>
      </c>
      <c r="E83" s="4">
        <f>OPEX!E22</f>
        <v>72453.760398480983</v>
      </c>
      <c r="F83" s="4">
        <f>OPEX!F22</f>
        <v>72453.760398480983</v>
      </c>
      <c r="G83" s="4">
        <f>OPEX!G22</f>
        <v>72453.760398480983</v>
      </c>
      <c r="H83" s="4">
        <f>OPEX!H22</f>
        <v>72453.760398480983</v>
      </c>
      <c r="I83" s="4">
        <f>OPEX!I22</f>
        <v>72453.760398480983</v>
      </c>
      <c r="J83" s="4">
        <f>OPEX!J22</f>
        <v>72453.760398480983</v>
      </c>
      <c r="K83" s="4">
        <f>OPEX!K22</f>
        <v>72453.760398480983</v>
      </c>
      <c r="L83" s="4">
        <f>OPEX!L22</f>
        <v>72453.760398480983</v>
      </c>
      <c r="M83" s="4">
        <f>OPEX!M22</f>
        <v>72453.760398480983</v>
      </c>
      <c r="N83" s="4">
        <f>OPEX!N22</f>
        <v>72453.760398480983</v>
      </c>
      <c r="O83" s="4">
        <f>OPEX!O22</f>
        <v>72453.760398480983</v>
      </c>
      <c r="P83" s="4">
        <f>OPEX!P22</f>
        <v>72453.760398480983</v>
      </c>
      <c r="Q83" s="4">
        <f>OPEX!Q22</f>
        <v>72453.760398480983</v>
      </c>
      <c r="R83" s="4">
        <f>OPEX!R22</f>
        <v>72453.760398480983</v>
      </c>
      <c r="S83" s="4">
        <f>OPEX!S22</f>
        <v>72453.760398480983</v>
      </c>
      <c r="T83" s="4">
        <f>OPEX!T22</f>
        <v>72453.760398480983</v>
      </c>
      <c r="U83" s="4">
        <f>OPEX!U22</f>
        <v>72453.760398480983</v>
      </c>
      <c r="V83" s="4">
        <f>OPEX!V22</f>
        <v>72453.760398480983</v>
      </c>
      <c r="W83" s="4">
        <f>OPEX!W22</f>
        <v>72453.760398480983</v>
      </c>
      <c r="X83" s="4">
        <f>OPEX!X22</f>
        <v>72453.760398480983</v>
      </c>
      <c r="Y83" s="4">
        <f>OPEX!Y22</f>
        <v>72453.760398480983</v>
      </c>
      <c r="Z83" s="4">
        <f>OPEX!Z22</f>
        <v>72453.760398480983</v>
      </c>
      <c r="AA83" s="4">
        <f>OPEX!AA22</f>
        <v>72453.760398480983</v>
      </c>
      <c r="AB83" s="4">
        <f>OPEX!AB22</f>
        <v>72453.760398480983</v>
      </c>
      <c r="AC83" s="4">
        <f>OPEX!AC22</f>
        <v>72453.760398480983</v>
      </c>
      <c r="AD83" s="4">
        <f>OPEX!AD22</f>
        <v>72453.760398480983</v>
      </c>
      <c r="AE83" s="4">
        <f>OPEX!AE22</f>
        <v>72453.760398480983</v>
      </c>
      <c r="AF83" s="4">
        <f>OPEX!AF22</f>
        <v>72453.760398480983</v>
      </c>
      <c r="AG83" s="4">
        <f>OPEX!AG22</f>
        <v>72453.760398480983</v>
      </c>
      <c r="AH83" s="4">
        <f>OPEX!AH22</f>
        <v>72453.760398480983</v>
      </c>
      <c r="AI83" s="4">
        <f>OPEX!AI22</f>
        <v>72453.760398480983</v>
      </c>
      <c r="AJ83" s="4">
        <f>OPEX!AJ22</f>
        <v>72453.760398480983</v>
      </c>
      <c r="AK83" s="4">
        <f>OPEX!AK22</f>
        <v>72453.760398480983</v>
      </c>
      <c r="AL83" s="4">
        <f>OPEX!AL22</f>
        <v>72453.760398480983</v>
      </c>
      <c r="AN83" s="4">
        <f>SUM($C83:$E83)</f>
        <v>217361.28119544295</v>
      </c>
      <c r="AO83" s="4">
        <f>SUM($F83:$H83)</f>
        <v>217361.28119544295</v>
      </c>
      <c r="AP83" s="4">
        <f>SUM($I83:$K83)</f>
        <v>217361.28119544295</v>
      </c>
      <c r="AQ83" s="4">
        <f>SUM($L83:$N83)</f>
        <v>217361.28119544295</v>
      </c>
      <c r="AR83" s="4">
        <f t="shared" si="94"/>
        <v>869445.1247817718</v>
      </c>
      <c r="AT83" s="4">
        <f>SUM($O83:$Q83)</f>
        <v>217361.28119544295</v>
      </c>
      <c r="AU83" s="4">
        <f>SUM($R83:$T83)</f>
        <v>217361.28119544295</v>
      </c>
      <c r="AV83" s="4">
        <f>SUM($U83:$W83)</f>
        <v>217361.28119544295</v>
      </c>
      <c r="AW83" s="4">
        <f>SUM($X83:$Z83)</f>
        <v>217361.28119544295</v>
      </c>
      <c r="AX83" s="4">
        <f t="shared" si="95"/>
        <v>869445.1247817718</v>
      </c>
      <c r="AZ83" s="4">
        <f>SUM($AA83:$AC83)</f>
        <v>217361.28119544295</v>
      </c>
      <c r="BA83" s="4">
        <f>SUM($AD83:$AF83)</f>
        <v>217361.28119544295</v>
      </c>
      <c r="BB83" s="4">
        <f>SUM($AG83:$AI83)</f>
        <v>217361.28119544295</v>
      </c>
      <c r="BC83" s="4">
        <f>SUM($AJ83:$AL83)</f>
        <v>217361.28119544295</v>
      </c>
      <c r="BD83" s="4">
        <f t="shared" si="96"/>
        <v>869445.1247817718</v>
      </c>
    </row>
    <row r="84" spans="2:56" ht="15" hidden="1" customHeight="1" outlineLevel="1" x14ac:dyDescent="0.2">
      <c r="B84" s="5" t="s">
        <v>79</v>
      </c>
      <c r="C84" s="7">
        <f>SUM(C81:C83)</f>
        <v>72453.760398480983</v>
      </c>
      <c r="D84" s="7">
        <f t="shared" ref="D84:AL84" si="97">SUM(D81:D83)</f>
        <v>93287.093731814355</v>
      </c>
      <c r="E84" s="7">
        <f t="shared" si="97"/>
        <v>93287.093731814355</v>
      </c>
      <c r="F84" s="7">
        <f t="shared" si="97"/>
        <v>93287.093731814355</v>
      </c>
      <c r="G84" s="7">
        <f t="shared" si="97"/>
        <v>93287.093731814355</v>
      </c>
      <c r="H84" s="7">
        <f t="shared" si="97"/>
        <v>93287.093731814355</v>
      </c>
      <c r="I84" s="7">
        <f t="shared" si="97"/>
        <v>93287.093731814355</v>
      </c>
      <c r="J84" s="7">
        <f t="shared" si="97"/>
        <v>93287.093731814355</v>
      </c>
      <c r="K84" s="7">
        <f t="shared" si="97"/>
        <v>93287.093731814355</v>
      </c>
      <c r="L84" s="7">
        <f t="shared" si="97"/>
        <v>93287.093731814355</v>
      </c>
      <c r="M84" s="7">
        <f t="shared" si="97"/>
        <v>93287.093731814355</v>
      </c>
      <c r="N84" s="7">
        <f t="shared" si="97"/>
        <v>93287.093731814297</v>
      </c>
      <c r="O84" s="7">
        <f t="shared" si="97"/>
        <v>93287.093731814297</v>
      </c>
      <c r="P84" s="7">
        <f t="shared" si="97"/>
        <v>93287.093731814297</v>
      </c>
      <c r="Q84" s="7">
        <f t="shared" si="97"/>
        <v>93287.093731814297</v>
      </c>
      <c r="R84" s="7">
        <f t="shared" si="97"/>
        <v>93287.093731814297</v>
      </c>
      <c r="S84" s="7">
        <f t="shared" si="97"/>
        <v>93287.093731814297</v>
      </c>
      <c r="T84" s="7">
        <f t="shared" si="97"/>
        <v>93287.093731814297</v>
      </c>
      <c r="U84" s="7">
        <f t="shared" si="97"/>
        <v>93287.093731814297</v>
      </c>
      <c r="V84" s="7">
        <f t="shared" si="97"/>
        <v>93287.093731814297</v>
      </c>
      <c r="W84" s="7">
        <f t="shared" si="97"/>
        <v>93287.093731814297</v>
      </c>
      <c r="X84" s="7">
        <f t="shared" si="97"/>
        <v>93287.093731814297</v>
      </c>
      <c r="Y84" s="7">
        <f t="shared" si="97"/>
        <v>93287.093731814297</v>
      </c>
      <c r="Z84" s="7">
        <f t="shared" si="97"/>
        <v>93287.093731814297</v>
      </c>
      <c r="AA84" s="7">
        <f t="shared" si="97"/>
        <v>93287.093731814326</v>
      </c>
      <c r="AB84" s="7">
        <f t="shared" si="97"/>
        <v>93287.093731814326</v>
      </c>
      <c r="AC84" s="7">
        <f t="shared" si="97"/>
        <v>93287.093731814326</v>
      </c>
      <c r="AD84" s="7">
        <f t="shared" si="97"/>
        <v>93287.093731814326</v>
      </c>
      <c r="AE84" s="7">
        <f t="shared" si="97"/>
        <v>93287.093731814326</v>
      </c>
      <c r="AF84" s="7">
        <f t="shared" si="97"/>
        <v>93287.093731814326</v>
      </c>
      <c r="AG84" s="7">
        <f t="shared" si="97"/>
        <v>93287.093731814311</v>
      </c>
      <c r="AH84" s="7">
        <f t="shared" si="97"/>
        <v>93287.093731814311</v>
      </c>
      <c r="AI84" s="7">
        <f t="shared" si="97"/>
        <v>93287.093731814311</v>
      </c>
      <c r="AJ84" s="7">
        <f t="shared" si="97"/>
        <v>93287.093731814311</v>
      </c>
      <c r="AK84" s="7">
        <f t="shared" si="97"/>
        <v>93287.093731814311</v>
      </c>
      <c r="AL84" s="7">
        <f t="shared" si="97"/>
        <v>93287.093731814311</v>
      </c>
      <c r="AN84" s="17">
        <f>SUM($C84:$E84)</f>
        <v>259027.94786210969</v>
      </c>
      <c r="AO84" s="17">
        <f>SUM($F84:$H84)</f>
        <v>279861.28119544307</v>
      </c>
      <c r="AP84" s="17">
        <f>SUM($I84:$K84)</f>
        <v>279861.28119544307</v>
      </c>
      <c r="AQ84" s="17">
        <f>SUM($L84:$N84)</f>
        <v>279861.28119544301</v>
      </c>
      <c r="AR84" s="17">
        <f t="shared" si="94"/>
        <v>1098611.791448439</v>
      </c>
      <c r="AT84" s="17">
        <f>SUM($O84:$Q84)</f>
        <v>279861.28119544289</v>
      </c>
      <c r="AU84" s="17">
        <f>SUM($R84:$T84)</f>
        <v>279861.28119544289</v>
      </c>
      <c r="AV84" s="17">
        <f>SUM($U84:$W84)</f>
        <v>279861.28119544289</v>
      </c>
      <c r="AW84" s="17">
        <f>SUM($X84:$Z84)</f>
        <v>279861.28119544289</v>
      </c>
      <c r="AX84" s="17">
        <f t="shared" si="95"/>
        <v>1119445.1247817716</v>
      </c>
      <c r="AZ84" s="17">
        <f>SUM($AA84:$AC84)</f>
        <v>279861.28119544301</v>
      </c>
      <c r="BA84" s="17">
        <f>SUM($AD84:$AF84)</f>
        <v>279861.28119544301</v>
      </c>
      <c r="BB84" s="17">
        <f>SUM($AG84:$AI84)</f>
        <v>279861.28119544295</v>
      </c>
      <c r="BC84" s="17">
        <f>SUM($AJ84:$AL84)</f>
        <v>279861.28119544295</v>
      </c>
      <c r="BD84" s="17">
        <f t="shared" si="96"/>
        <v>1119445.1247817718</v>
      </c>
    </row>
    <row r="85" spans="2:56" ht="15" hidden="1" customHeight="1" outlineLevel="1" x14ac:dyDescent="0.2">
      <c r="B85" s="11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N85" s="18"/>
      <c r="AO85" s="18"/>
      <c r="AP85" s="18"/>
      <c r="AQ85" s="18"/>
      <c r="AR85" s="18"/>
      <c r="AT85" s="18"/>
      <c r="AU85" s="18"/>
      <c r="AV85" s="18"/>
      <c r="AW85" s="18"/>
      <c r="AX85" s="18"/>
      <c r="AZ85" s="18"/>
      <c r="BA85" s="18"/>
      <c r="BB85" s="18"/>
      <c r="BC85" s="18"/>
      <c r="BD85" s="18"/>
    </row>
    <row r="86" spans="2:56" ht="15" hidden="1" customHeight="1" outlineLevel="1" x14ac:dyDescent="0.2">
      <c r="B86" s="10" t="s">
        <v>80</v>
      </c>
      <c r="C86" s="4">
        <f>OPEX!C25</f>
        <v>37990.771330000025</v>
      </c>
      <c r="D86" s="4">
        <f>OPEX!D25</f>
        <v>44179.180012328128</v>
      </c>
      <c r="E86" s="4">
        <f>OPEX!E25</f>
        <v>43206.775703313062</v>
      </c>
      <c r="F86" s="4">
        <f>OPEX!F25</f>
        <v>44219.215108345241</v>
      </c>
      <c r="G86" s="4">
        <f>OPEX!G25</f>
        <v>41488.671581368078</v>
      </c>
      <c r="H86" s="4">
        <f>OPEX!H25</f>
        <v>41713.991690720417</v>
      </c>
      <c r="I86" s="4">
        <f>OPEX!I25</f>
        <v>41047.117715079119</v>
      </c>
      <c r="J86" s="4">
        <f>OPEX!J25</f>
        <v>40159.09874410685</v>
      </c>
      <c r="K86" s="4">
        <f>OPEX!K25</f>
        <v>41171.379009846198</v>
      </c>
      <c r="L86" s="4">
        <f>OPEX!L25</f>
        <v>39887.333255681966</v>
      </c>
      <c r="M86" s="4">
        <f>OPEX!M25</f>
        <v>38070.781877010129</v>
      </c>
      <c r="N86" s="4">
        <f>OPEX!N25</f>
        <v>38905.569092177473</v>
      </c>
      <c r="O86" s="4">
        <f>OPEX!O25</f>
        <v>35293.411225677512</v>
      </c>
      <c r="P86" s="4">
        <f>OPEX!P25</f>
        <v>45315.810609046508</v>
      </c>
      <c r="Q86" s="4">
        <f>OPEX!Q25</f>
        <v>53532.039423103313</v>
      </c>
      <c r="R86" s="4">
        <f>OPEX!R25</f>
        <v>58483.244483387483</v>
      </c>
      <c r="S86" s="4">
        <f>OPEX!S25</f>
        <v>63639.998188816149</v>
      </c>
      <c r="T86" s="4">
        <f>OPEX!T25</f>
        <v>66231.232881370262</v>
      </c>
      <c r="U86" s="4">
        <f>OPEX!U25</f>
        <v>72941.766247432766</v>
      </c>
      <c r="V86" s="4">
        <f>OPEX!V25</f>
        <v>78220.043006943102</v>
      </c>
      <c r="W86" s="4">
        <f>OPEX!W25</f>
        <v>84397.586418650011</v>
      </c>
      <c r="X86" s="4">
        <f>OPEX!X25</f>
        <v>87676.676615326374</v>
      </c>
      <c r="Y86" s="4">
        <f>OPEX!Y25</f>
        <v>93223.491175457093</v>
      </c>
      <c r="Z86" s="4">
        <f>OPEX!Z25</f>
        <v>98282.713537699499</v>
      </c>
      <c r="AA86" s="4">
        <f>OPEX!AA25</f>
        <v>104055.46357327784</v>
      </c>
      <c r="AB86" s="4">
        <f>OPEX!AB25</f>
        <v>117105.41510920464</v>
      </c>
      <c r="AC86" s="4">
        <f>OPEX!AC25</f>
        <v>126821.09486219236</v>
      </c>
      <c r="AD86" s="4">
        <f>OPEX!AD25</f>
        <v>138413.55073114927</v>
      </c>
      <c r="AE86" s="4">
        <f>OPEX!AE25</f>
        <v>141790.17142327025</v>
      </c>
      <c r="AF86" s="4">
        <f>OPEX!AF25</f>
        <v>148147.82828076737</v>
      </c>
      <c r="AG86" s="4">
        <f>OPEX!AG25</f>
        <v>164768.52761244221</v>
      </c>
      <c r="AH86" s="4">
        <f>OPEX!AH25</f>
        <v>166488.80357439283</v>
      </c>
      <c r="AI86" s="4">
        <f>OPEX!AI25</f>
        <v>180404.48513250268</v>
      </c>
      <c r="AJ86" s="4">
        <f>OPEX!AJ25</f>
        <v>190993.50685793161</v>
      </c>
      <c r="AK86" s="4">
        <f>OPEX!AK25</f>
        <v>194308.05306504181</v>
      </c>
      <c r="AL86" s="4">
        <f>OPEX!AL25</f>
        <v>200678.92506632555</v>
      </c>
      <c r="AN86" s="4">
        <f>SUM($C86:$E86)</f>
        <v>125376.72704564122</v>
      </c>
      <c r="AO86" s="4">
        <f>SUM($F86:$H86)</f>
        <v>127421.87838043373</v>
      </c>
      <c r="AP86" s="4">
        <f>SUM($I86:$K86)</f>
        <v>122377.59546903215</v>
      </c>
      <c r="AQ86" s="4">
        <f>SUM($L86:$N86)</f>
        <v>116863.68422486956</v>
      </c>
      <c r="AR86" s="4">
        <f t="shared" ref="AR86:AR87" si="98">SUM(AN86:AQ86)</f>
        <v>492039.88511997671</v>
      </c>
      <c r="AT86" s="4">
        <f>SUM($O86:$Q86)</f>
        <v>134141.26125782734</v>
      </c>
      <c r="AU86" s="4">
        <f>SUM($R86:$T86)</f>
        <v>188354.4755535739</v>
      </c>
      <c r="AV86" s="4">
        <f>SUM($U86:$W86)</f>
        <v>235559.39567302587</v>
      </c>
      <c r="AW86" s="4">
        <f>SUM($X86:$Z86)</f>
        <v>279182.88132848294</v>
      </c>
      <c r="AX86" s="4">
        <f t="shared" ref="AX86:AX87" si="99">SUM(AT86:AW86)</f>
        <v>837238.01381291007</v>
      </c>
      <c r="AZ86" s="4">
        <f>SUM($AA86:$AC86)</f>
        <v>347981.97354467481</v>
      </c>
      <c r="BA86" s="4">
        <f>SUM($AD86:$AF86)</f>
        <v>428351.55043518689</v>
      </c>
      <c r="BB86" s="4">
        <f>SUM($AG86:$AI86)</f>
        <v>511661.81631933775</v>
      </c>
      <c r="BC86" s="4">
        <f>SUM($AJ86:$AL86)</f>
        <v>585980.48498929897</v>
      </c>
      <c r="BD86" s="4">
        <f t="shared" ref="BD86:BD87" si="100">SUM(AZ86:BC86)</f>
        <v>1873975.8252884985</v>
      </c>
    </row>
    <row r="87" spans="2:56" ht="15" hidden="1" customHeight="1" outlineLevel="1" x14ac:dyDescent="0.2">
      <c r="B87" s="5" t="s">
        <v>81</v>
      </c>
      <c r="C87" s="7">
        <f>SUM(C86:C86)</f>
        <v>37990.771330000025</v>
      </c>
      <c r="D87" s="7">
        <f t="shared" ref="D87:AL87" si="101">SUM(D86:D86)</f>
        <v>44179.180012328128</v>
      </c>
      <c r="E87" s="7">
        <f t="shared" si="101"/>
        <v>43206.775703313062</v>
      </c>
      <c r="F87" s="7">
        <f t="shared" si="101"/>
        <v>44219.215108345241</v>
      </c>
      <c r="G87" s="7">
        <f t="shared" si="101"/>
        <v>41488.671581368078</v>
      </c>
      <c r="H87" s="7">
        <f t="shared" si="101"/>
        <v>41713.991690720417</v>
      </c>
      <c r="I87" s="7">
        <f t="shared" si="101"/>
        <v>41047.117715079119</v>
      </c>
      <c r="J87" s="7">
        <f t="shared" si="101"/>
        <v>40159.09874410685</v>
      </c>
      <c r="K87" s="7">
        <f t="shared" si="101"/>
        <v>41171.379009846198</v>
      </c>
      <c r="L87" s="7">
        <f t="shared" si="101"/>
        <v>39887.333255681966</v>
      </c>
      <c r="M87" s="7">
        <f t="shared" si="101"/>
        <v>38070.781877010129</v>
      </c>
      <c r="N87" s="7">
        <f t="shared" si="101"/>
        <v>38905.569092177473</v>
      </c>
      <c r="O87" s="7">
        <f t="shared" si="101"/>
        <v>35293.411225677512</v>
      </c>
      <c r="P87" s="7">
        <f t="shared" si="101"/>
        <v>45315.810609046508</v>
      </c>
      <c r="Q87" s="7">
        <f t="shared" si="101"/>
        <v>53532.039423103313</v>
      </c>
      <c r="R87" s="7">
        <f t="shared" si="101"/>
        <v>58483.244483387483</v>
      </c>
      <c r="S87" s="7">
        <f t="shared" si="101"/>
        <v>63639.998188816149</v>
      </c>
      <c r="T87" s="7">
        <f t="shared" si="101"/>
        <v>66231.232881370262</v>
      </c>
      <c r="U87" s="7">
        <f t="shared" si="101"/>
        <v>72941.766247432766</v>
      </c>
      <c r="V87" s="7">
        <f t="shared" si="101"/>
        <v>78220.043006943102</v>
      </c>
      <c r="W87" s="7">
        <f t="shared" si="101"/>
        <v>84397.586418650011</v>
      </c>
      <c r="X87" s="7">
        <f t="shared" si="101"/>
        <v>87676.676615326374</v>
      </c>
      <c r="Y87" s="7">
        <f t="shared" si="101"/>
        <v>93223.491175457093</v>
      </c>
      <c r="Z87" s="7">
        <f t="shared" si="101"/>
        <v>98282.713537699499</v>
      </c>
      <c r="AA87" s="7">
        <f t="shared" si="101"/>
        <v>104055.46357327784</v>
      </c>
      <c r="AB87" s="7">
        <f t="shared" si="101"/>
        <v>117105.41510920464</v>
      </c>
      <c r="AC87" s="7">
        <f t="shared" si="101"/>
        <v>126821.09486219236</v>
      </c>
      <c r="AD87" s="7">
        <f t="shared" si="101"/>
        <v>138413.55073114927</v>
      </c>
      <c r="AE87" s="7">
        <f t="shared" si="101"/>
        <v>141790.17142327025</v>
      </c>
      <c r="AF87" s="7">
        <f t="shared" si="101"/>
        <v>148147.82828076737</v>
      </c>
      <c r="AG87" s="7">
        <f t="shared" si="101"/>
        <v>164768.52761244221</v>
      </c>
      <c r="AH87" s="7">
        <f t="shared" si="101"/>
        <v>166488.80357439283</v>
      </c>
      <c r="AI87" s="7">
        <f t="shared" si="101"/>
        <v>180404.48513250268</v>
      </c>
      <c r="AJ87" s="7">
        <f t="shared" si="101"/>
        <v>190993.50685793161</v>
      </c>
      <c r="AK87" s="7">
        <f t="shared" si="101"/>
        <v>194308.05306504181</v>
      </c>
      <c r="AL87" s="7">
        <f t="shared" si="101"/>
        <v>200678.92506632555</v>
      </c>
      <c r="AN87" s="17">
        <f>SUM($C87:$E87)</f>
        <v>125376.72704564122</v>
      </c>
      <c r="AO87" s="17">
        <f>SUM($F87:$H87)</f>
        <v>127421.87838043373</v>
      </c>
      <c r="AP87" s="17">
        <f>SUM($I87:$K87)</f>
        <v>122377.59546903215</v>
      </c>
      <c r="AQ87" s="17">
        <f>SUM($L87:$N87)</f>
        <v>116863.68422486956</v>
      </c>
      <c r="AR87" s="17">
        <f t="shared" si="98"/>
        <v>492039.88511997671</v>
      </c>
      <c r="AT87" s="17">
        <f>SUM($O87:$Q87)</f>
        <v>134141.26125782734</v>
      </c>
      <c r="AU87" s="17">
        <f>SUM($R87:$T87)</f>
        <v>188354.4755535739</v>
      </c>
      <c r="AV87" s="17">
        <f>SUM($U87:$W87)</f>
        <v>235559.39567302587</v>
      </c>
      <c r="AW87" s="17">
        <f>SUM($X87:$Z87)</f>
        <v>279182.88132848294</v>
      </c>
      <c r="AX87" s="17">
        <f t="shared" si="99"/>
        <v>837238.01381291007</v>
      </c>
      <c r="AZ87" s="17">
        <f>SUM($AA87:$AC87)</f>
        <v>347981.97354467481</v>
      </c>
      <c r="BA87" s="17">
        <f>SUM($AD87:$AF87)</f>
        <v>428351.55043518689</v>
      </c>
      <c r="BB87" s="17">
        <f>SUM($AG87:$AI87)</f>
        <v>511661.81631933775</v>
      </c>
      <c r="BC87" s="17">
        <f>SUM($AJ87:$AL87)</f>
        <v>585980.48498929897</v>
      </c>
      <c r="BD87" s="17">
        <f t="shared" si="100"/>
        <v>1873975.8252884985</v>
      </c>
    </row>
    <row r="88" spans="2:56" ht="15" customHeight="1" collapsed="1" x14ac:dyDescent="0.2"/>
    <row r="89" spans="2:56" ht="15" customHeight="1" thickBot="1" x14ac:dyDescent="0.25">
      <c r="B89" s="14" t="s">
        <v>82</v>
      </c>
      <c r="C89" s="16">
        <f>C77-C84-C87</f>
        <v>66256.730271519104</v>
      </c>
      <c r="D89" s="16">
        <f t="shared" ref="D89:AL89" si="102">D77-D84-D87</f>
        <v>68018.284452732551</v>
      </c>
      <c r="E89" s="16">
        <f t="shared" si="102"/>
        <v>64467.878022142628</v>
      </c>
      <c r="F89" s="16">
        <f t="shared" si="102"/>
        <v>68164.459105632239</v>
      </c>
      <c r="G89" s="16">
        <f t="shared" si="102"/>
        <v>58194.800181552826</v>
      </c>
      <c r="H89" s="16">
        <f t="shared" si="102"/>
        <v>59017.480580816002</v>
      </c>
      <c r="I89" s="16">
        <f t="shared" si="102"/>
        <v>56582.615134869862</v>
      </c>
      <c r="J89" s="16">
        <f t="shared" si="102"/>
        <v>53340.313310622274</v>
      </c>
      <c r="K89" s="16">
        <f t="shared" si="102"/>
        <v>57036.313350647331</v>
      </c>
      <c r="L89" s="16">
        <f t="shared" si="102"/>
        <v>52348.053271489567</v>
      </c>
      <c r="M89" s="16">
        <f t="shared" si="102"/>
        <v>45715.528470292396</v>
      </c>
      <c r="N89" s="16">
        <f t="shared" si="102"/>
        <v>48763.472488461608</v>
      </c>
      <c r="O89" s="16">
        <f t="shared" si="102"/>
        <v>35574.896092171039</v>
      </c>
      <c r="P89" s="16">
        <f t="shared" si="102"/>
        <v>72168.307794239226</v>
      </c>
      <c r="Q89" s="16">
        <f t="shared" si="102"/>
        <v>102167.09671998153</v>
      </c>
      <c r="R89" s="16">
        <f t="shared" si="102"/>
        <v>120244.75240520513</v>
      </c>
      <c r="S89" s="16">
        <f t="shared" si="102"/>
        <v>139072.8996552586</v>
      </c>
      <c r="T89" s="16">
        <f t="shared" si="102"/>
        <v>148533.91934667711</v>
      </c>
      <c r="U89" s="16">
        <f t="shared" si="102"/>
        <v>173035.16907857978</v>
      </c>
      <c r="V89" s="16">
        <f t="shared" si="102"/>
        <v>192307.0167819082</v>
      </c>
      <c r="W89" s="16">
        <f t="shared" si="102"/>
        <v>214862.23342465202</v>
      </c>
      <c r="X89" s="16">
        <f t="shared" si="102"/>
        <v>226834.72553809831</v>
      </c>
      <c r="Y89" s="16">
        <f t="shared" si="102"/>
        <v>247087.04846694769</v>
      </c>
      <c r="Z89" s="16">
        <f t="shared" si="102"/>
        <v>265559.09290583275</v>
      </c>
      <c r="AA89" s="16">
        <f t="shared" si="102"/>
        <v>286636.34303573507</v>
      </c>
      <c r="AB89" s="16">
        <f t="shared" si="102"/>
        <v>334283.84050411888</v>
      </c>
      <c r="AC89" s="16">
        <f t="shared" si="102"/>
        <v>369757.36890456249</v>
      </c>
      <c r="AD89" s="16">
        <f t="shared" si="102"/>
        <v>412083.31242610281</v>
      </c>
      <c r="AE89" s="16">
        <f t="shared" si="102"/>
        <v>424411.9042554748</v>
      </c>
      <c r="AF89" s="16">
        <f t="shared" si="102"/>
        <v>447624.74440959218</v>
      </c>
      <c r="AG89" s="16">
        <f t="shared" si="102"/>
        <v>508309.62336477701</v>
      </c>
      <c r="AH89" s="16">
        <f t="shared" si="102"/>
        <v>514590.63094678288</v>
      </c>
      <c r="AI89" s="16">
        <f t="shared" si="102"/>
        <v>565399.04965895135</v>
      </c>
      <c r="AJ89" s="16">
        <f t="shared" si="102"/>
        <v>604061.29177272669</v>
      </c>
      <c r="AK89" s="16">
        <f t="shared" si="102"/>
        <v>616163.23955217563</v>
      </c>
      <c r="AL89" s="16">
        <f t="shared" si="102"/>
        <v>639424.33034756035</v>
      </c>
      <c r="AN89" s="15">
        <f>SUM($C89:$E89)</f>
        <v>198742.89274639427</v>
      </c>
      <c r="AO89" s="15">
        <f>SUM($F89:$H89)</f>
        <v>185376.73986800108</v>
      </c>
      <c r="AP89" s="15">
        <f>SUM($I89:$K89)</f>
        <v>166959.24179613948</v>
      </c>
      <c r="AQ89" s="15">
        <f>SUM($L89:$N89)</f>
        <v>146827.05423024358</v>
      </c>
      <c r="AR89" s="15">
        <f>SUM(AN89:AQ89)</f>
        <v>697905.92864077841</v>
      </c>
      <c r="AT89" s="15">
        <f>SUM($O89:$Q89)</f>
        <v>209910.3006063918</v>
      </c>
      <c r="AU89" s="15">
        <f>SUM($R89:$T89)</f>
        <v>407851.57140714081</v>
      </c>
      <c r="AV89" s="15">
        <f>SUM($U89:$W89)</f>
        <v>580204.41928514</v>
      </c>
      <c r="AW89" s="15">
        <f>SUM($X89:$Z89)</f>
        <v>739480.8669108788</v>
      </c>
      <c r="AX89" s="15">
        <f>SUM(AT89:AW89)</f>
        <v>1937447.1582095514</v>
      </c>
      <c r="AZ89" s="15">
        <f>SUM($AA89:$AC89)</f>
        <v>990677.55244441633</v>
      </c>
      <c r="BA89" s="15">
        <f>SUM($AD89:$AF89)</f>
        <v>1284119.9610911699</v>
      </c>
      <c r="BB89" s="15">
        <f>SUM($AG89:$AI89)</f>
        <v>1588299.3039705113</v>
      </c>
      <c r="BC89" s="15">
        <f>SUM($AJ89:$AL89)</f>
        <v>1859648.8616724627</v>
      </c>
      <c r="BD89" s="15">
        <f>SUM(AZ89:BC89)</f>
        <v>5722745.6791785602</v>
      </c>
    </row>
    <row r="90" spans="2:56" ht="15" customHeight="1" x14ac:dyDescent="0.2">
      <c r="B90" s="1" t="s">
        <v>83</v>
      </c>
      <c r="C90" s="20">
        <f t="shared" ref="C90:AL90" si="103">C89/C31</f>
        <v>2.3910627102665269E-2</v>
      </c>
      <c r="D90" s="20">
        <f t="shared" si="103"/>
        <v>2.3774611609989334E-2</v>
      </c>
      <c r="E90" s="20">
        <f t="shared" si="103"/>
        <v>2.1941174348721226E-2</v>
      </c>
      <c r="F90" s="20">
        <f t="shared" si="103"/>
        <v>2.3554545345935575E-2</v>
      </c>
      <c r="G90" s="20">
        <f t="shared" si="103"/>
        <v>2.0037339532585421E-2</v>
      </c>
      <c r="H90" s="20">
        <f t="shared" si="103"/>
        <v>2.0516275535735498E-2</v>
      </c>
      <c r="I90" s="20">
        <f t="shared" si="103"/>
        <v>1.9984568565837135E-2</v>
      </c>
      <c r="J90" s="20">
        <f t="shared" si="103"/>
        <v>1.8328545044842263E-2</v>
      </c>
      <c r="K90" s="20">
        <f t="shared" si="103"/>
        <v>2.035832258576108E-2</v>
      </c>
      <c r="L90" s="20">
        <f t="shared" si="103"/>
        <v>1.8428655215661168E-2</v>
      </c>
      <c r="M90" s="20">
        <f t="shared" si="103"/>
        <v>1.6202792382470306E-2</v>
      </c>
      <c r="N90" s="20">
        <f t="shared" si="103"/>
        <v>1.7394771080523185E-2</v>
      </c>
      <c r="O90" s="20">
        <f t="shared" si="103"/>
        <v>1.2510200905477845E-2</v>
      </c>
      <c r="P90" s="20">
        <f t="shared" si="103"/>
        <v>2.4001567638174102E-2</v>
      </c>
      <c r="Q90" s="20">
        <f t="shared" si="103"/>
        <v>3.1892286798481086E-2</v>
      </c>
      <c r="R90" s="20">
        <f t="shared" si="103"/>
        <v>3.574461048325217E-2</v>
      </c>
      <c r="S90" s="20">
        <f t="shared" si="103"/>
        <v>4.0175175786377179E-2</v>
      </c>
      <c r="T90" s="20">
        <f t="shared" si="103"/>
        <v>4.2738655609387895E-2</v>
      </c>
      <c r="U90" s="20">
        <f t="shared" si="103"/>
        <v>4.698767879848352E-2</v>
      </c>
      <c r="V90" s="20">
        <f t="shared" si="103"/>
        <v>5.0925361353051195E-2</v>
      </c>
      <c r="W90" s="20">
        <f t="shared" si="103"/>
        <v>5.4471854504366528E-2</v>
      </c>
      <c r="X90" s="20">
        <f t="shared" si="103"/>
        <v>5.5393175821012497E-2</v>
      </c>
      <c r="Y90" s="20">
        <f t="shared" si="103"/>
        <v>6.1270041603631552E-2</v>
      </c>
      <c r="Z90" s="20">
        <f t="shared" si="103"/>
        <v>6.3164323666033681E-2</v>
      </c>
      <c r="AA90" s="20">
        <f t="shared" si="103"/>
        <v>6.5385493898393501E-2</v>
      </c>
      <c r="AB90" s="20">
        <f t="shared" si="103"/>
        <v>7.3430386815333482E-2</v>
      </c>
      <c r="AC90" s="20">
        <f t="shared" si="103"/>
        <v>7.5319728258465155E-2</v>
      </c>
      <c r="AD90" s="20">
        <f t="shared" si="103"/>
        <v>7.9084013328447472E-2</v>
      </c>
      <c r="AE90" s="20">
        <f t="shared" si="103"/>
        <v>8.1885625423208541E-2</v>
      </c>
      <c r="AF90" s="20">
        <f t="shared" si="103"/>
        <v>8.3087607225208276E-2</v>
      </c>
      <c r="AG90" s="20">
        <f t="shared" si="103"/>
        <v>8.8187281222519981E-2</v>
      </c>
      <c r="AH90" s="20">
        <f t="shared" si="103"/>
        <v>9.0270297671773761E-2</v>
      </c>
      <c r="AI90" s="20">
        <f t="shared" si="103"/>
        <v>9.3368275888598931E-2</v>
      </c>
      <c r="AJ90" s="20">
        <f t="shared" si="103"/>
        <v>9.6426206692139277E-2</v>
      </c>
      <c r="AK90" s="20">
        <f t="shared" si="103"/>
        <v>9.9714154457011581E-2</v>
      </c>
      <c r="AL90" s="20">
        <f t="shared" si="103"/>
        <v>9.9049885998331089E-2</v>
      </c>
      <c r="AN90" s="20">
        <f>AN89/AN31</f>
        <v>2.3190012101001217E-2</v>
      </c>
      <c r="AO90" s="20">
        <f>AO89/AO31</f>
        <v>2.1369486309421731E-2</v>
      </c>
      <c r="AP90" s="20">
        <f>AP89/AP31</f>
        <v>1.9543011676240927E-2</v>
      </c>
      <c r="AQ90" s="20">
        <f>AQ89/AQ31</f>
        <v>1.7344414170532826E-2</v>
      </c>
      <c r="AR90" s="20">
        <f>AR89/AR31</f>
        <v>2.0374688362888648E-2</v>
      </c>
      <c r="AT90" s="20">
        <f>AT89/AT31</f>
        <v>2.3184280728478539E-2</v>
      </c>
      <c r="AU90" s="20">
        <f>AU89/AU31</f>
        <v>3.9593168678334879E-2</v>
      </c>
      <c r="AV90" s="20">
        <f>AV89/AV31</f>
        <v>5.0880483154233429E-2</v>
      </c>
      <c r="AW90" s="20">
        <f>AW89/AW31</f>
        <v>5.9964359466645002E-2</v>
      </c>
      <c r="AX90" s="20">
        <f>AX89/AX31</f>
        <v>4.4962449381979054E-2</v>
      </c>
      <c r="AZ90" s="20">
        <f>AZ89/AZ31</f>
        <v>7.1553075931019561E-2</v>
      </c>
      <c r="BA90" s="20">
        <f>BA89/BA31</f>
        <v>8.1370905401944346E-2</v>
      </c>
      <c r="BB90" s="20">
        <f>BB89/BB31</f>
        <v>9.0655774189278351E-2</v>
      </c>
      <c r="BC90" s="20">
        <f>BC89/BC31</f>
        <v>9.8397413925468954E-2</v>
      </c>
      <c r="BD90" s="20">
        <f>BD89/BD31</f>
        <v>8.6648006021438809E-2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693CE-19A3-42EF-ADE2-D400775F5400}">
  <dimension ref="B1:AL16"/>
  <sheetViews>
    <sheetView showGridLines="0" workbookViewId="0">
      <pane xSplit="2" ySplit="1" topLeftCell="R2" activePane="bottomRight" state="frozen"/>
      <selection activeCell="AE17" sqref="AE17"/>
      <selection pane="topRight" activeCell="AE17" sqref="AE17"/>
      <selection pane="bottomLeft" activeCell="AE17" sqref="AE17"/>
      <selection pane="bottomRight" activeCell="AL14" sqref="AL14"/>
    </sheetView>
  </sheetViews>
  <sheetFormatPr defaultRowHeight="15" customHeight="1" x14ac:dyDescent="0.2"/>
  <cols>
    <col min="1" max="1" width="3.28515625" style="1" customWidth="1"/>
    <col min="2" max="2" width="23.7109375" style="1" customWidth="1"/>
    <col min="3" max="38" width="11.28515625" style="1" customWidth="1"/>
    <col min="39" max="16384" width="9.140625" style="1"/>
  </cols>
  <sheetData>
    <row r="1" spans="2:38" ht="15" customHeight="1" x14ac:dyDescent="0.2">
      <c r="C1" s="2">
        <v>44927</v>
      </c>
      <c r="D1" s="2">
        <f>EOMONTH(C1,0)+1</f>
        <v>44958</v>
      </c>
      <c r="E1" s="2">
        <f t="shared" ref="E1:AL1" si="0">EOMONTH(D1,0)+1</f>
        <v>44986</v>
      </c>
      <c r="F1" s="2">
        <f t="shared" si="0"/>
        <v>45017</v>
      </c>
      <c r="G1" s="2">
        <f t="shared" si="0"/>
        <v>45047</v>
      </c>
      <c r="H1" s="2">
        <f t="shared" si="0"/>
        <v>45078</v>
      </c>
      <c r="I1" s="2">
        <f t="shared" si="0"/>
        <v>45108</v>
      </c>
      <c r="J1" s="2">
        <f t="shared" si="0"/>
        <v>45139</v>
      </c>
      <c r="K1" s="2">
        <f t="shared" si="0"/>
        <v>45170</v>
      </c>
      <c r="L1" s="2">
        <f t="shared" si="0"/>
        <v>45200</v>
      </c>
      <c r="M1" s="2">
        <f t="shared" si="0"/>
        <v>45231</v>
      </c>
      <c r="N1" s="2">
        <f t="shared" si="0"/>
        <v>45261</v>
      </c>
      <c r="O1" s="2">
        <f t="shared" si="0"/>
        <v>45292</v>
      </c>
      <c r="P1" s="2">
        <f t="shared" si="0"/>
        <v>45323</v>
      </c>
      <c r="Q1" s="2">
        <f t="shared" si="0"/>
        <v>45352</v>
      </c>
      <c r="R1" s="2">
        <f t="shared" si="0"/>
        <v>45383</v>
      </c>
      <c r="S1" s="2">
        <f t="shared" si="0"/>
        <v>45413</v>
      </c>
      <c r="T1" s="2">
        <f t="shared" si="0"/>
        <v>45444</v>
      </c>
      <c r="U1" s="2">
        <f t="shared" si="0"/>
        <v>45474</v>
      </c>
      <c r="V1" s="2">
        <f t="shared" si="0"/>
        <v>45505</v>
      </c>
      <c r="W1" s="2">
        <f t="shared" si="0"/>
        <v>45536</v>
      </c>
      <c r="X1" s="2">
        <f t="shared" si="0"/>
        <v>45566</v>
      </c>
      <c r="Y1" s="2">
        <f t="shared" si="0"/>
        <v>45597</v>
      </c>
      <c r="Z1" s="2">
        <f t="shared" si="0"/>
        <v>45627</v>
      </c>
      <c r="AA1" s="2">
        <f t="shared" si="0"/>
        <v>45658</v>
      </c>
      <c r="AB1" s="2">
        <f t="shared" si="0"/>
        <v>45689</v>
      </c>
      <c r="AC1" s="2">
        <f t="shared" si="0"/>
        <v>45717</v>
      </c>
      <c r="AD1" s="2">
        <f t="shared" si="0"/>
        <v>45748</v>
      </c>
      <c r="AE1" s="2">
        <f t="shared" si="0"/>
        <v>45778</v>
      </c>
      <c r="AF1" s="2">
        <f t="shared" si="0"/>
        <v>45809</v>
      </c>
      <c r="AG1" s="2">
        <f t="shared" si="0"/>
        <v>45839</v>
      </c>
      <c r="AH1" s="2">
        <f t="shared" si="0"/>
        <v>45870</v>
      </c>
      <c r="AI1" s="2">
        <f t="shared" si="0"/>
        <v>45901</v>
      </c>
      <c r="AJ1" s="2">
        <f t="shared" si="0"/>
        <v>45931</v>
      </c>
      <c r="AK1" s="2">
        <f t="shared" si="0"/>
        <v>45962</v>
      </c>
      <c r="AL1" s="2">
        <f t="shared" si="0"/>
        <v>45992</v>
      </c>
    </row>
    <row r="2" spans="2:38" ht="1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2:38" ht="15" customHeight="1" thickBot="1" x14ac:dyDescent="0.25">
      <c r="B3" s="14" t="s">
        <v>241</v>
      </c>
      <c r="C3" s="16">
        <v>0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0</v>
      </c>
      <c r="X3" s="16">
        <v>0</v>
      </c>
      <c r="Y3" s="16">
        <v>0</v>
      </c>
      <c r="Z3" s="16">
        <v>0</v>
      </c>
      <c r="AA3" s="16">
        <v>0</v>
      </c>
      <c r="AB3" s="16">
        <v>0</v>
      </c>
      <c r="AC3" s="16">
        <v>0</v>
      </c>
      <c r="AD3" s="16">
        <v>0</v>
      </c>
      <c r="AE3" s="16">
        <v>0</v>
      </c>
      <c r="AF3" s="16">
        <v>0</v>
      </c>
      <c r="AG3" s="16">
        <v>0</v>
      </c>
      <c r="AH3" s="16">
        <v>0</v>
      </c>
      <c r="AI3" s="16">
        <v>0</v>
      </c>
      <c r="AJ3" s="16">
        <v>0</v>
      </c>
      <c r="AK3" s="16">
        <v>0</v>
      </c>
      <c r="AL3" s="16">
        <v>0</v>
      </c>
    </row>
    <row r="4" spans="2:38" ht="15" customHeight="1" thickBot="1" x14ac:dyDescent="0.25">
      <c r="B4" s="14" t="s">
        <v>82</v>
      </c>
      <c r="C4" s="16">
        <f>'P&amp;L'!C89</f>
        <v>66256.730271519104</v>
      </c>
      <c r="D4" s="16">
        <f>'P&amp;L'!D89</f>
        <v>68018.284452732551</v>
      </c>
      <c r="E4" s="16">
        <f>'P&amp;L'!E89</f>
        <v>64467.878022142628</v>
      </c>
      <c r="F4" s="16">
        <f>'P&amp;L'!F89</f>
        <v>68164.459105632239</v>
      </c>
      <c r="G4" s="16">
        <f>'P&amp;L'!G89</f>
        <v>58194.800181552826</v>
      </c>
      <c r="H4" s="16">
        <f>'P&amp;L'!H89</f>
        <v>59017.480580816002</v>
      </c>
      <c r="I4" s="16">
        <f>'P&amp;L'!I89</f>
        <v>56582.615134869862</v>
      </c>
      <c r="J4" s="16">
        <f>'P&amp;L'!J89</f>
        <v>53340.313310622274</v>
      </c>
      <c r="K4" s="16">
        <f>'P&amp;L'!K89</f>
        <v>57036.313350647331</v>
      </c>
      <c r="L4" s="16">
        <f>'P&amp;L'!L89</f>
        <v>52348.053271489567</v>
      </c>
      <c r="M4" s="16">
        <f>'P&amp;L'!M89</f>
        <v>45715.528470292396</v>
      </c>
      <c r="N4" s="16">
        <f>'P&amp;L'!N89</f>
        <v>48763.472488461608</v>
      </c>
      <c r="O4" s="16">
        <f>'P&amp;L'!O89</f>
        <v>35574.896092171039</v>
      </c>
      <c r="P4" s="16">
        <f>'P&amp;L'!P89</f>
        <v>72168.307794239226</v>
      </c>
      <c r="Q4" s="16">
        <f>'P&amp;L'!Q89</f>
        <v>102167.09671998153</v>
      </c>
      <c r="R4" s="16">
        <f>'P&amp;L'!R89</f>
        <v>120244.75240520513</v>
      </c>
      <c r="S4" s="16">
        <f>'P&amp;L'!S89</f>
        <v>139072.8996552586</v>
      </c>
      <c r="T4" s="16">
        <f>'P&amp;L'!T89</f>
        <v>148533.91934667711</v>
      </c>
      <c r="U4" s="16">
        <f>'P&amp;L'!U89</f>
        <v>173035.16907857978</v>
      </c>
      <c r="V4" s="16">
        <f>'P&amp;L'!V89</f>
        <v>192307.0167819082</v>
      </c>
      <c r="W4" s="16">
        <f>'P&amp;L'!W89</f>
        <v>214862.23342465202</v>
      </c>
      <c r="X4" s="16">
        <f>'P&amp;L'!X89</f>
        <v>226834.72553809831</v>
      </c>
      <c r="Y4" s="16">
        <f>'P&amp;L'!Y89</f>
        <v>247087.04846694769</v>
      </c>
      <c r="Z4" s="16">
        <f>'P&amp;L'!Z89</f>
        <v>265559.09290583275</v>
      </c>
      <c r="AA4" s="16">
        <f>'P&amp;L'!AA89</f>
        <v>286636.34303573507</v>
      </c>
      <c r="AB4" s="16">
        <f>'P&amp;L'!AB89</f>
        <v>334283.84050411888</v>
      </c>
      <c r="AC4" s="16">
        <f>'P&amp;L'!AC89</f>
        <v>369757.36890456249</v>
      </c>
      <c r="AD4" s="16">
        <f>'P&amp;L'!AD89</f>
        <v>412083.31242610281</v>
      </c>
      <c r="AE4" s="16">
        <f>'P&amp;L'!AE89</f>
        <v>424411.9042554748</v>
      </c>
      <c r="AF4" s="16">
        <f>'P&amp;L'!AF89</f>
        <v>447624.74440959218</v>
      </c>
      <c r="AG4" s="16">
        <f>'P&amp;L'!AG89</f>
        <v>508309.62336477701</v>
      </c>
      <c r="AH4" s="16">
        <f>'P&amp;L'!AH89</f>
        <v>514590.63094678288</v>
      </c>
      <c r="AI4" s="16">
        <f>'P&amp;L'!AI89</f>
        <v>565399.04965895135</v>
      </c>
      <c r="AJ4" s="16">
        <f>'P&amp;L'!AJ89</f>
        <v>604061.29177272669</v>
      </c>
      <c r="AK4" s="16">
        <f>'P&amp;L'!AK89</f>
        <v>616163.23955217563</v>
      </c>
      <c r="AL4" s="16">
        <f>'P&amp;L'!AL89</f>
        <v>639424.33034756035</v>
      </c>
    </row>
    <row r="5" spans="2:38" ht="15" customHeight="1" thickBot="1" x14ac:dyDescent="0.25">
      <c r="B5" s="14" t="s">
        <v>240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16">
        <v>0</v>
      </c>
      <c r="AE5" s="16">
        <v>0</v>
      </c>
      <c r="AF5" s="16">
        <v>0</v>
      </c>
      <c r="AG5" s="16">
        <v>0</v>
      </c>
      <c r="AH5" s="16">
        <v>0</v>
      </c>
      <c r="AI5" s="16">
        <v>0</v>
      </c>
      <c r="AJ5" s="16">
        <v>0</v>
      </c>
      <c r="AK5" s="16">
        <v>0</v>
      </c>
      <c r="AL5" s="16">
        <v>0</v>
      </c>
    </row>
    <row r="6" spans="2:38" ht="15" customHeight="1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2:38" ht="15" customHeight="1" x14ac:dyDescent="0.2">
      <c r="B7" s="10" t="s">
        <v>150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2:38" ht="15" customHeight="1" x14ac:dyDescent="0.2">
      <c r="B8" s="8" t="s">
        <v>151</v>
      </c>
      <c r="C8" s="4">
        <f>C3</f>
        <v>0</v>
      </c>
      <c r="D8" s="4">
        <f t="shared" ref="D8:AL8" si="1">D3</f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1"/>
        <v>0</v>
      </c>
      <c r="P8" s="4">
        <f t="shared" si="1"/>
        <v>0</v>
      </c>
      <c r="Q8" s="4">
        <f t="shared" si="1"/>
        <v>0</v>
      </c>
      <c r="R8" s="4">
        <f t="shared" si="1"/>
        <v>0</v>
      </c>
      <c r="S8" s="4">
        <f t="shared" si="1"/>
        <v>0</v>
      </c>
      <c r="T8" s="4">
        <f t="shared" si="1"/>
        <v>0</v>
      </c>
      <c r="U8" s="4">
        <f t="shared" si="1"/>
        <v>0</v>
      </c>
      <c r="V8" s="4">
        <f t="shared" si="1"/>
        <v>0</v>
      </c>
      <c r="W8" s="4">
        <f t="shared" si="1"/>
        <v>0</v>
      </c>
      <c r="X8" s="4">
        <f t="shared" si="1"/>
        <v>0</v>
      </c>
      <c r="Y8" s="4">
        <f t="shared" si="1"/>
        <v>0</v>
      </c>
      <c r="Z8" s="4">
        <f t="shared" si="1"/>
        <v>0</v>
      </c>
      <c r="AA8" s="4">
        <f t="shared" si="1"/>
        <v>0</v>
      </c>
      <c r="AB8" s="4">
        <f t="shared" si="1"/>
        <v>0</v>
      </c>
      <c r="AC8" s="4">
        <f t="shared" si="1"/>
        <v>0</v>
      </c>
      <c r="AD8" s="4">
        <f t="shared" si="1"/>
        <v>0</v>
      </c>
      <c r="AE8" s="4">
        <f t="shared" si="1"/>
        <v>0</v>
      </c>
      <c r="AF8" s="4">
        <f t="shared" si="1"/>
        <v>0</v>
      </c>
      <c r="AG8" s="4">
        <f t="shared" si="1"/>
        <v>0</v>
      </c>
      <c r="AH8" s="4">
        <f t="shared" si="1"/>
        <v>0</v>
      </c>
      <c r="AI8" s="4">
        <f t="shared" si="1"/>
        <v>0</v>
      </c>
      <c r="AJ8" s="4">
        <f t="shared" si="1"/>
        <v>0</v>
      </c>
      <c r="AK8" s="4">
        <f t="shared" si="1"/>
        <v>0</v>
      </c>
      <c r="AL8" s="4">
        <f t="shared" si="1"/>
        <v>0</v>
      </c>
    </row>
    <row r="9" spans="2:38" ht="15" customHeight="1" x14ac:dyDescent="0.2">
      <c r="B9" s="8" t="s">
        <v>152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</row>
    <row r="10" spans="2:38" ht="15" customHeight="1" x14ac:dyDescent="0.2">
      <c r="B10" s="8" t="s">
        <v>153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</row>
    <row r="11" spans="2:38" ht="15" customHeight="1" x14ac:dyDescent="0.2">
      <c r="B11" s="8" t="s">
        <v>154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</row>
    <row r="12" spans="2:38" ht="15" customHeight="1" x14ac:dyDescent="0.2">
      <c r="B12" s="8" t="s">
        <v>155</v>
      </c>
      <c r="C12" s="4">
        <f>C4-C5</f>
        <v>66256.730271519104</v>
      </c>
      <c r="D12" s="4">
        <f>C12+D4-D5</f>
        <v>134275.01472425164</v>
      </c>
      <c r="E12" s="4">
        <f t="shared" ref="E12:AL12" si="2">D12+E4-E5</f>
        <v>198742.89274639427</v>
      </c>
      <c r="F12" s="4">
        <f t="shared" si="2"/>
        <v>266907.35185202654</v>
      </c>
      <c r="G12" s="4">
        <f t="shared" si="2"/>
        <v>325102.15203357936</v>
      </c>
      <c r="H12" s="4">
        <f t="shared" si="2"/>
        <v>384119.63261439535</v>
      </c>
      <c r="I12" s="4">
        <f t="shared" si="2"/>
        <v>440702.24774926523</v>
      </c>
      <c r="J12" s="4">
        <f t="shared" si="2"/>
        <v>494042.56105988752</v>
      </c>
      <c r="K12" s="4">
        <f t="shared" si="2"/>
        <v>551078.87441053486</v>
      </c>
      <c r="L12" s="4">
        <f t="shared" si="2"/>
        <v>603426.92768202443</v>
      </c>
      <c r="M12" s="4">
        <f t="shared" si="2"/>
        <v>649142.45615231688</v>
      </c>
      <c r="N12" s="4">
        <f t="shared" si="2"/>
        <v>697905.92864077853</v>
      </c>
      <c r="O12" s="4">
        <f t="shared" si="2"/>
        <v>733480.82473294961</v>
      </c>
      <c r="P12" s="4">
        <f t="shared" si="2"/>
        <v>805649.13252718886</v>
      </c>
      <c r="Q12" s="4">
        <f t="shared" si="2"/>
        <v>907816.22924717038</v>
      </c>
      <c r="R12" s="4">
        <f t="shared" si="2"/>
        <v>1028060.9816523755</v>
      </c>
      <c r="S12" s="4">
        <f t="shared" si="2"/>
        <v>1167133.8813076341</v>
      </c>
      <c r="T12" s="4">
        <f t="shared" si="2"/>
        <v>1315667.8006543112</v>
      </c>
      <c r="U12" s="4">
        <f t="shared" si="2"/>
        <v>1488702.9697328911</v>
      </c>
      <c r="V12" s="4">
        <f t="shared" si="2"/>
        <v>1681009.9865147993</v>
      </c>
      <c r="W12" s="4">
        <f t="shared" si="2"/>
        <v>1895872.2199394512</v>
      </c>
      <c r="X12" s="4">
        <f t="shared" si="2"/>
        <v>2122706.9454775495</v>
      </c>
      <c r="Y12" s="4">
        <f t="shared" si="2"/>
        <v>2369793.9939444973</v>
      </c>
      <c r="Z12" s="4">
        <f t="shared" si="2"/>
        <v>2635353.0868503302</v>
      </c>
      <c r="AA12" s="4">
        <f t="shared" si="2"/>
        <v>2921989.4298860654</v>
      </c>
      <c r="AB12" s="4">
        <f t="shared" si="2"/>
        <v>3256273.2703901841</v>
      </c>
      <c r="AC12" s="4">
        <f t="shared" si="2"/>
        <v>3626030.6392947468</v>
      </c>
      <c r="AD12" s="4">
        <f t="shared" si="2"/>
        <v>4038113.9517208496</v>
      </c>
      <c r="AE12" s="4">
        <f t="shared" si="2"/>
        <v>4462525.8559763245</v>
      </c>
      <c r="AF12" s="4">
        <f t="shared" si="2"/>
        <v>4910150.6003859164</v>
      </c>
      <c r="AG12" s="4">
        <f t="shared" si="2"/>
        <v>5418460.2237506937</v>
      </c>
      <c r="AH12" s="4">
        <f t="shared" si="2"/>
        <v>5933050.8546974771</v>
      </c>
      <c r="AI12" s="4">
        <f t="shared" si="2"/>
        <v>6498449.9043564284</v>
      </c>
      <c r="AJ12" s="4">
        <f t="shared" si="2"/>
        <v>7102511.1961291553</v>
      </c>
      <c r="AK12" s="4">
        <f t="shared" si="2"/>
        <v>7718674.435681331</v>
      </c>
      <c r="AL12" s="4">
        <f t="shared" si="2"/>
        <v>8358098.7660288913</v>
      </c>
    </row>
    <row r="13" spans="2:38" ht="15" customHeight="1" x14ac:dyDescent="0.2">
      <c r="B13" s="8" t="s">
        <v>156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</row>
    <row r="14" spans="2:38" ht="15" customHeight="1" x14ac:dyDescent="0.2">
      <c r="B14" s="5" t="s">
        <v>157</v>
      </c>
      <c r="C14" s="17">
        <f>SUM(C8:C13)</f>
        <v>66256.730271519104</v>
      </c>
      <c r="D14" s="17">
        <f t="shared" ref="D14:AL14" si="3">SUM(D8:D13)</f>
        <v>134275.01472425164</v>
      </c>
      <c r="E14" s="17">
        <f t="shared" si="3"/>
        <v>198742.89274639427</v>
      </c>
      <c r="F14" s="17">
        <f t="shared" si="3"/>
        <v>266907.35185202654</v>
      </c>
      <c r="G14" s="17">
        <f t="shared" si="3"/>
        <v>325102.15203357936</v>
      </c>
      <c r="H14" s="17">
        <f t="shared" si="3"/>
        <v>384119.63261439535</v>
      </c>
      <c r="I14" s="17">
        <f t="shared" si="3"/>
        <v>440702.24774926523</v>
      </c>
      <c r="J14" s="17">
        <f t="shared" si="3"/>
        <v>494042.56105988752</v>
      </c>
      <c r="K14" s="17">
        <f t="shared" si="3"/>
        <v>551078.87441053486</v>
      </c>
      <c r="L14" s="17">
        <f t="shared" si="3"/>
        <v>603426.92768202443</v>
      </c>
      <c r="M14" s="17">
        <f t="shared" si="3"/>
        <v>649142.45615231688</v>
      </c>
      <c r="N14" s="17">
        <f t="shared" si="3"/>
        <v>697905.92864077853</v>
      </c>
      <c r="O14" s="17">
        <f t="shared" si="3"/>
        <v>733480.82473294961</v>
      </c>
      <c r="P14" s="17">
        <f t="shared" si="3"/>
        <v>805649.13252718886</v>
      </c>
      <c r="Q14" s="17">
        <f t="shared" si="3"/>
        <v>907816.22924717038</v>
      </c>
      <c r="R14" s="17">
        <f t="shared" si="3"/>
        <v>1028060.9816523755</v>
      </c>
      <c r="S14" s="17">
        <f t="shared" si="3"/>
        <v>1167133.8813076341</v>
      </c>
      <c r="T14" s="17">
        <f t="shared" si="3"/>
        <v>1315667.8006543112</v>
      </c>
      <c r="U14" s="17">
        <f t="shared" si="3"/>
        <v>1488702.9697328911</v>
      </c>
      <c r="V14" s="17">
        <f t="shared" si="3"/>
        <v>1681009.9865147993</v>
      </c>
      <c r="W14" s="17">
        <f t="shared" si="3"/>
        <v>1895872.2199394512</v>
      </c>
      <c r="X14" s="17">
        <f t="shared" si="3"/>
        <v>2122706.9454775495</v>
      </c>
      <c r="Y14" s="17">
        <f t="shared" si="3"/>
        <v>2369793.9939444973</v>
      </c>
      <c r="Z14" s="17">
        <f t="shared" si="3"/>
        <v>2635353.0868503302</v>
      </c>
      <c r="AA14" s="17">
        <f t="shared" si="3"/>
        <v>2921989.4298860654</v>
      </c>
      <c r="AB14" s="17">
        <f t="shared" si="3"/>
        <v>3256273.2703901841</v>
      </c>
      <c r="AC14" s="17">
        <f t="shared" si="3"/>
        <v>3626030.6392947468</v>
      </c>
      <c r="AD14" s="17">
        <f t="shared" si="3"/>
        <v>4038113.9517208496</v>
      </c>
      <c r="AE14" s="17">
        <f t="shared" si="3"/>
        <v>4462525.8559763245</v>
      </c>
      <c r="AF14" s="17">
        <f t="shared" si="3"/>
        <v>4910150.6003859164</v>
      </c>
      <c r="AG14" s="17">
        <f t="shared" si="3"/>
        <v>5418460.2237506937</v>
      </c>
      <c r="AH14" s="17">
        <f t="shared" si="3"/>
        <v>5933050.8546974771</v>
      </c>
      <c r="AI14" s="17">
        <f t="shared" si="3"/>
        <v>6498449.9043564284</v>
      </c>
      <c r="AJ14" s="17">
        <f t="shared" si="3"/>
        <v>7102511.1961291553</v>
      </c>
      <c r="AK14" s="17">
        <f t="shared" si="3"/>
        <v>7718674.435681331</v>
      </c>
      <c r="AL14" s="17">
        <f t="shared" si="3"/>
        <v>8358098.7660288913</v>
      </c>
    </row>
    <row r="15" spans="2:38" ht="15" customHeight="1" x14ac:dyDescent="0.2">
      <c r="B15" s="11"/>
    </row>
    <row r="16" spans="2:38" ht="15" customHeight="1" x14ac:dyDescent="0.2">
      <c r="C16" s="1">
        <v>2872356.1802207893</v>
      </c>
      <c r="D16" s="1">
        <v>0</v>
      </c>
      <c r="E16" s="1">
        <v>0</v>
      </c>
      <c r="F16" s="1">
        <v>475233.78244332131</v>
      </c>
      <c r="G16" s="1">
        <v>0</v>
      </c>
      <c r="H16" s="1">
        <v>328259.96771980543</v>
      </c>
      <c r="I16" s="1">
        <v>0</v>
      </c>
      <c r="J16" s="1">
        <v>672406.09962025518</v>
      </c>
      <c r="K16" s="1">
        <v>0</v>
      </c>
      <c r="L16" s="1">
        <v>728552.84147231234</v>
      </c>
      <c r="M16" s="1">
        <v>0</v>
      </c>
      <c r="N16" s="1">
        <v>0</v>
      </c>
      <c r="O16" s="1">
        <v>0</v>
      </c>
      <c r="P16" s="1">
        <v>0</v>
      </c>
      <c r="Q16" s="1">
        <v>1074083.4949536878</v>
      </c>
      <c r="R16" s="1">
        <v>767461.03707131278</v>
      </c>
      <c r="S16" s="1">
        <v>2523613.086425412</v>
      </c>
      <c r="T16" s="1">
        <v>0</v>
      </c>
      <c r="U16" s="1">
        <v>1112163.0533427233</v>
      </c>
      <c r="V16" s="1">
        <v>0</v>
      </c>
      <c r="W16" s="1">
        <v>898563.81297902111</v>
      </c>
      <c r="X16" s="1">
        <v>1615113.7375903279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5616079.7297237264</v>
      </c>
      <c r="AE16" s="1">
        <v>0</v>
      </c>
      <c r="AF16" s="1">
        <v>0</v>
      </c>
      <c r="AG16" s="1">
        <v>5634035.0607985817</v>
      </c>
      <c r="AH16" s="1">
        <v>0</v>
      </c>
      <c r="AI16" s="1">
        <v>0</v>
      </c>
      <c r="AJ16" s="1">
        <v>3769845.968328137</v>
      </c>
      <c r="AK16" s="1">
        <v>0</v>
      </c>
      <c r="AL16" s="1"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F0ED8-3744-4649-BB7F-EADC0FFE68CA}">
  <dimension ref="B1:J73"/>
  <sheetViews>
    <sheetView workbookViewId="0">
      <selection activeCell="A2" sqref="A2"/>
    </sheetView>
  </sheetViews>
  <sheetFormatPr defaultRowHeight="15" customHeight="1" x14ac:dyDescent="0.2"/>
  <cols>
    <col min="1" max="1" width="3.28515625" style="1" customWidth="1"/>
    <col min="2" max="2" width="11.7109375" style="1" customWidth="1"/>
    <col min="3" max="6" width="12.7109375" style="1" customWidth="1"/>
    <col min="7" max="8" width="9.140625" style="1"/>
    <col min="9" max="9" width="23.7109375" style="1" customWidth="1"/>
    <col min="10" max="10" width="11.28515625" style="1" customWidth="1"/>
    <col min="11" max="16384" width="9.140625" style="1"/>
  </cols>
  <sheetData>
    <row r="1" spans="2:10" ht="15" customHeight="1" x14ac:dyDescent="0.2">
      <c r="B1" s="11" t="s">
        <v>234</v>
      </c>
      <c r="C1" s="51" t="s">
        <v>238</v>
      </c>
      <c r="D1" s="51" t="s">
        <v>235</v>
      </c>
      <c r="E1" s="51" t="s">
        <v>236</v>
      </c>
      <c r="F1" s="51" t="s">
        <v>237</v>
      </c>
    </row>
    <row r="2" spans="2:10" ht="15" customHeight="1" x14ac:dyDescent="0.2">
      <c r="B2" s="10">
        <v>1</v>
      </c>
      <c r="C2" s="3">
        <f>PMT($J$5,$J$6,$J$3)</f>
        <v>-72453.760398480983</v>
      </c>
      <c r="D2" s="3">
        <f>PPMT($J$5,$B2,$J$6,$J$3)</f>
        <v>-203.76039848096912</v>
      </c>
      <c r="E2" s="3">
        <f>IPMT($J$5,$B2,$J$6,$J$3)</f>
        <v>-72250</v>
      </c>
      <c r="F2" s="28">
        <f>J3+D2</f>
        <v>849796.23960151908</v>
      </c>
      <c r="I2" s="11" t="s">
        <v>144</v>
      </c>
    </row>
    <row r="3" spans="2:10" ht="15" customHeight="1" x14ac:dyDescent="0.2">
      <c r="B3" s="10">
        <f>B2+1</f>
        <v>2</v>
      </c>
      <c r="C3" s="3">
        <f t="shared" ref="C3:C66" si="0">PMT($J$5,$J$6,$J$3)</f>
        <v>-72453.760398480983</v>
      </c>
      <c r="D3" s="3">
        <f t="shared" ref="D3:D66" si="1">PPMT($J$5,$B3,$J$6,$J$3)</f>
        <v>-221.08003235185143</v>
      </c>
      <c r="E3" s="3">
        <f t="shared" ref="E3:E66" si="2">IPMT($J$5,$B3,$J$6,$J$3)</f>
        <v>-72232.68036612912</v>
      </c>
      <c r="F3" s="28">
        <f>D3+F2</f>
        <v>849575.15956916718</v>
      </c>
      <c r="I3" s="1" t="s">
        <v>180</v>
      </c>
      <c r="J3" s="3">
        <f>Vars!F22</f>
        <v>850000</v>
      </c>
    </row>
    <row r="4" spans="2:10" ht="15" customHeight="1" x14ac:dyDescent="0.2">
      <c r="B4" s="10">
        <f t="shared" ref="B4:B67" si="3">B3+1</f>
        <v>3</v>
      </c>
      <c r="C4" s="3">
        <f t="shared" si="0"/>
        <v>-72453.760398480983</v>
      </c>
      <c r="D4" s="3">
        <f t="shared" si="1"/>
        <v>-239.87183510175893</v>
      </c>
      <c r="E4" s="3">
        <f t="shared" si="2"/>
        <v>-72213.888563379209</v>
      </c>
      <c r="F4" s="28">
        <f t="shared" ref="F4:F67" si="4">D4+F3</f>
        <v>849335.28773406544</v>
      </c>
      <c r="I4" s="1" t="s">
        <v>178</v>
      </c>
      <c r="J4" s="49">
        <f>Vars!F23</f>
        <v>44927</v>
      </c>
    </row>
    <row r="5" spans="2:10" ht="15" customHeight="1" x14ac:dyDescent="0.2">
      <c r="B5" s="10">
        <f t="shared" si="3"/>
        <v>4</v>
      </c>
      <c r="C5" s="3">
        <f t="shared" si="0"/>
        <v>-72453.760398480983</v>
      </c>
      <c r="D5" s="3">
        <f t="shared" si="1"/>
        <v>-260.26094108540838</v>
      </c>
      <c r="E5" s="3">
        <f t="shared" si="2"/>
        <v>-72193.499457395563</v>
      </c>
      <c r="F5" s="28">
        <f t="shared" si="4"/>
        <v>849075.02679298003</v>
      </c>
      <c r="I5" s="1" t="s">
        <v>177</v>
      </c>
      <c r="J5" s="50">
        <f>Vars!F24</f>
        <v>8.5000000000000006E-2</v>
      </c>
    </row>
    <row r="6" spans="2:10" ht="15" customHeight="1" x14ac:dyDescent="0.2">
      <c r="B6" s="10">
        <f t="shared" si="3"/>
        <v>5</v>
      </c>
      <c r="C6" s="3">
        <f t="shared" si="0"/>
        <v>-72453.760398480983</v>
      </c>
      <c r="D6" s="3">
        <f t="shared" si="1"/>
        <v>-282.38312107766797</v>
      </c>
      <c r="E6" s="3">
        <f t="shared" si="2"/>
        <v>-72171.377277403313</v>
      </c>
      <c r="F6" s="28">
        <f t="shared" si="4"/>
        <v>848792.64367190236</v>
      </c>
      <c r="I6" s="1" t="s">
        <v>179</v>
      </c>
      <c r="J6" s="3">
        <f>Vars!F25</f>
        <v>72</v>
      </c>
    </row>
    <row r="7" spans="2:10" ht="15" customHeight="1" x14ac:dyDescent="0.2">
      <c r="B7" s="10">
        <f t="shared" si="3"/>
        <v>6</v>
      </c>
      <c r="C7" s="3">
        <f t="shared" si="0"/>
        <v>-72453.760398480983</v>
      </c>
      <c r="D7" s="3">
        <f t="shared" si="1"/>
        <v>-306.38568636926988</v>
      </c>
      <c r="E7" s="3">
        <f t="shared" si="2"/>
        <v>-72147.374712111705</v>
      </c>
      <c r="F7" s="28">
        <f t="shared" si="4"/>
        <v>848486.2579855331</v>
      </c>
    </row>
    <row r="8" spans="2:10" ht="15" customHeight="1" x14ac:dyDescent="0.2">
      <c r="B8" s="10">
        <f t="shared" si="3"/>
        <v>7</v>
      </c>
      <c r="C8" s="3">
        <f t="shared" si="0"/>
        <v>-72453.760398480983</v>
      </c>
      <c r="D8" s="3">
        <f t="shared" si="1"/>
        <v>-332.42846971065774</v>
      </c>
      <c r="E8" s="3">
        <f t="shared" si="2"/>
        <v>-72121.33192877032</v>
      </c>
      <c r="F8" s="28">
        <f t="shared" si="4"/>
        <v>848153.82951582246</v>
      </c>
    </row>
    <row r="9" spans="2:10" ht="15" customHeight="1" x14ac:dyDescent="0.2">
      <c r="B9" s="10">
        <f t="shared" si="3"/>
        <v>8</v>
      </c>
      <c r="C9" s="3">
        <f t="shared" si="0"/>
        <v>-72453.760398480983</v>
      </c>
      <c r="D9" s="3">
        <f t="shared" si="1"/>
        <v>-360.68488963606382</v>
      </c>
      <c r="E9" s="3">
        <f t="shared" si="2"/>
        <v>-72093.075508844908</v>
      </c>
      <c r="F9" s="28">
        <f t="shared" si="4"/>
        <v>847793.14462618635</v>
      </c>
    </row>
    <row r="10" spans="2:10" ht="15" customHeight="1" x14ac:dyDescent="0.2">
      <c r="B10" s="10">
        <f t="shared" si="3"/>
        <v>9</v>
      </c>
      <c r="C10" s="3">
        <f t="shared" si="0"/>
        <v>-72453.760398480983</v>
      </c>
      <c r="D10" s="3">
        <f t="shared" si="1"/>
        <v>-391.3431052551291</v>
      </c>
      <c r="E10" s="3">
        <f t="shared" si="2"/>
        <v>-72062.417293225852</v>
      </c>
      <c r="F10" s="28">
        <f t="shared" si="4"/>
        <v>847401.80152093119</v>
      </c>
    </row>
    <row r="11" spans="2:10" ht="15" customHeight="1" x14ac:dyDescent="0.2">
      <c r="B11" s="10">
        <f t="shared" si="3"/>
        <v>10</v>
      </c>
      <c r="C11" s="3">
        <f t="shared" si="0"/>
        <v>-72453.760398480983</v>
      </c>
      <c r="D11" s="3">
        <f t="shared" si="1"/>
        <v>-424.60726920181492</v>
      </c>
      <c r="E11" s="3">
        <f t="shared" si="2"/>
        <v>-72029.153129279162</v>
      </c>
      <c r="F11" s="28">
        <f t="shared" si="4"/>
        <v>846977.19425172941</v>
      </c>
    </row>
    <row r="12" spans="2:10" ht="15" customHeight="1" x14ac:dyDescent="0.2">
      <c r="B12" s="10">
        <f t="shared" si="3"/>
        <v>11</v>
      </c>
      <c r="C12" s="3">
        <f t="shared" si="0"/>
        <v>-72453.760398480983</v>
      </c>
      <c r="D12" s="3">
        <f t="shared" si="1"/>
        <v>-460.69888708396951</v>
      </c>
      <c r="E12" s="3">
        <f t="shared" si="2"/>
        <v>-71993.061511396998</v>
      </c>
      <c r="F12" s="28">
        <f t="shared" si="4"/>
        <v>846516.4953646455</v>
      </c>
    </row>
    <row r="13" spans="2:10" ht="15" customHeight="1" x14ac:dyDescent="0.2">
      <c r="B13" s="10">
        <f t="shared" si="3"/>
        <v>12</v>
      </c>
      <c r="C13" s="3">
        <f t="shared" si="0"/>
        <v>-72453.760398480983</v>
      </c>
      <c r="D13" s="3">
        <f t="shared" si="1"/>
        <v>-499.85829248610668</v>
      </c>
      <c r="E13" s="3">
        <f t="shared" si="2"/>
        <v>-71953.902105994872</v>
      </c>
      <c r="F13" s="28">
        <f t="shared" si="4"/>
        <v>846016.63707215944</v>
      </c>
    </row>
    <row r="14" spans="2:10" ht="15" customHeight="1" x14ac:dyDescent="0.2">
      <c r="B14" s="10">
        <f t="shared" si="3"/>
        <v>13</v>
      </c>
      <c r="C14" s="3">
        <f t="shared" si="0"/>
        <v>-72453.760398480983</v>
      </c>
      <c r="D14" s="3">
        <f t="shared" si="1"/>
        <v>-542.34624734742613</v>
      </c>
      <c r="E14" s="3">
        <f t="shared" si="2"/>
        <v>-71911.414151133562</v>
      </c>
      <c r="F14" s="28">
        <f t="shared" si="4"/>
        <v>845474.29082481202</v>
      </c>
    </row>
    <row r="15" spans="2:10" ht="15" customHeight="1" x14ac:dyDescent="0.2">
      <c r="B15" s="10">
        <f t="shared" si="3"/>
        <v>14</v>
      </c>
      <c r="C15" s="3">
        <f t="shared" si="0"/>
        <v>-72453.760398480983</v>
      </c>
      <c r="D15" s="3">
        <f t="shared" si="1"/>
        <v>-588.44567837195711</v>
      </c>
      <c r="E15" s="3">
        <f t="shared" si="2"/>
        <v>-71865.314720109032</v>
      </c>
      <c r="F15" s="28">
        <f t="shared" si="4"/>
        <v>844885.84514644009</v>
      </c>
    </row>
    <row r="16" spans="2:10" ht="15" customHeight="1" x14ac:dyDescent="0.2">
      <c r="B16" s="10">
        <f t="shared" si="3"/>
        <v>15</v>
      </c>
      <c r="C16" s="3">
        <f t="shared" si="0"/>
        <v>-72453.760398480983</v>
      </c>
      <c r="D16" s="3">
        <f t="shared" si="1"/>
        <v>-638.46356103357323</v>
      </c>
      <c r="E16" s="3">
        <f t="shared" si="2"/>
        <v>-71815.2968374474</v>
      </c>
      <c r="F16" s="28">
        <f t="shared" si="4"/>
        <v>844247.38158540649</v>
      </c>
    </row>
    <row r="17" spans="2:6" ht="15" customHeight="1" x14ac:dyDescent="0.2">
      <c r="B17" s="10">
        <f t="shared" si="3"/>
        <v>16</v>
      </c>
      <c r="C17" s="3">
        <f t="shared" si="0"/>
        <v>-72453.760398480983</v>
      </c>
      <c r="D17" s="3">
        <f t="shared" si="1"/>
        <v>-692.73296372142727</v>
      </c>
      <c r="E17" s="3">
        <f t="shared" si="2"/>
        <v>-71761.027434759555</v>
      </c>
      <c r="F17" s="28">
        <f t="shared" si="4"/>
        <v>843554.6486216851</v>
      </c>
    </row>
    <row r="18" spans="2:6" ht="15" customHeight="1" x14ac:dyDescent="0.2">
      <c r="B18" s="10">
        <f t="shared" si="3"/>
        <v>17</v>
      </c>
      <c r="C18" s="3">
        <f t="shared" si="0"/>
        <v>-72453.760398480983</v>
      </c>
      <c r="D18" s="3">
        <f t="shared" si="1"/>
        <v>-751.61526563774839</v>
      </c>
      <c r="E18" s="3">
        <f t="shared" si="2"/>
        <v>-71702.14513284323</v>
      </c>
      <c r="F18" s="28">
        <f t="shared" si="4"/>
        <v>842803.03335604735</v>
      </c>
    </row>
    <row r="19" spans="2:6" ht="15" customHeight="1" x14ac:dyDescent="0.2">
      <c r="B19" s="10">
        <f t="shared" si="3"/>
        <v>18</v>
      </c>
      <c r="C19" s="3">
        <f t="shared" si="0"/>
        <v>-72453.760398480983</v>
      </c>
      <c r="D19" s="3">
        <f t="shared" si="1"/>
        <v>-815.50256321695736</v>
      </c>
      <c r="E19" s="3">
        <f t="shared" si="2"/>
        <v>-71638.257835264027</v>
      </c>
      <c r="F19" s="28">
        <f t="shared" si="4"/>
        <v>841987.5307928304</v>
      </c>
    </row>
    <row r="20" spans="2:6" ht="15" customHeight="1" x14ac:dyDescent="0.2">
      <c r="B20" s="10">
        <f t="shared" si="3"/>
        <v>19</v>
      </c>
      <c r="C20" s="3">
        <f t="shared" si="0"/>
        <v>-72453.760398480983</v>
      </c>
      <c r="D20" s="3">
        <f t="shared" si="1"/>
        <v>-884.82028109039857</v>
      </c>
      <c r="E20" s="3">
        <f t="shared" si="2"/>
        <v>-71568.940117390579</v>
      </c>
      <c r="F20" s="28">
        <f t="shared" si="4"/>
        <v>841102.71051173995</v>
      </c>
    </row>
    <row r="21" spans="2:6" ht="15" customHeight="1" x14ac:dyDescent="0.2">
      <c r="B21" s="10">
        <f t="shared" si="3"/>
        <v>20</v>
      </c>
      <c r="C21" s="3">
        <f t="shared" si="0"/>
        <v>-72453.760398480983</v>
      </c>
      <c r="D21" s="3">
        <f t="shared" si="1"/>
        <v>-960.03000498308199</v>
      </c>
      <c r="E21" s="3">
        <f t="shared" si="2"/>
        <v>-71493.730393497885</v>
      </c>
      <c r="F21" s="28">
        <f t="shared" si="4"/>
        <v>840142.68050675688</v>
      </c>
    </row>
    <row r="22" spans="2:6" ht="15" customHeight="1" x14ac:dyDescent="0.2">
      <c r="B22" s="10">
        <f t="shared" si="3"/>
        <v>21</v>
      </c>
      <c r="C22" s="3">
        <f t="shared" si="0"/>
        <v>-72453.760398480983</v>
      </c>
      <c r="D22" s="3">
        <f t="shared" si="1"/>
        <v>-1041.6325554066445</v>
      </c>
      <c r="E22" s="3">
        <f t="shared" si="2"/>
        <v>-71412.127843074326</v>
      </c>
      <c r="F22" s="28">
        <f t="shared" si="4"/>
        <v>839101.04795135022</v>
      </c>
    </row>
    <row r="23" spans="2:6" ht="15" customHeight="1" x14ac:dyDescent="0.2">
      <c r="B23" s="10">
        <f t="shared" si="3"/>
        <v>22</v>
      </c>
      <c r="C23" s="3">
        <f t="shared" si="0"/>
        <v>-72453.760398480983</v>
      </c>
      <c r="D23" s="3">
        <f t="shared" si="1"/>
        <v>-1130.171322616209</v>
      </c>
      <c r="E23" s="3">
        <f t="shared" si="2"/>
        <v>-71323.589075864773</v>
      </c>
      <c r="F23" s="28">
        <f t="shared" si="4"/>
        <v>837970.87662873405</v>
      </c>
    </row>
    <row r="24" spans="2:6" ht="15" customHeight="1" x14ac:dyDescent="0.2">
      <c r="B24" s="10">
        <f t="shared" si="3"/>
        <v>23</v>
      </c>
      <c r="C24" s="3">
        <f t="shared" si="0"/>
        <v>-72453.760398480983</v>
      </c>
      <c r="D24" s="3">
        <f t="shared" si="1"/>
        <v>-1226.2358850385863</v>
      </c>
      <c r="E24" s="3">
        <f t="shared" si="2"/>
        <v>-71227.524513442389</v>
      </c>
      <c r="F24" s="28">
        <f t="shared" si="4"/>
        <v>836744.64074369543</v>
      </c>
    </row>
    <row r="25" spans="2:6" ht="15" customHeight="1" x14ac:dyDescent="0.2">
      <c r="B25" s="10">
        <f t="shared" si="3"/>
        <v>24</v>
      </c>
      <c r="C25" s="3">
        <f t="shared" si="0"/>
        <v>-72453.760398480983</v>
      </c>
      <c r="D25" s="3">
        <f t="shared" si="1"/>
        <v>-1330.4659352668668</v>
      </c>
      <c r="E25" s="3">
        <f t="shared" si="2"/>
        <v>-71123.294463214101</v>
      </c>
      <c r="F25" s="28">
        <f t="shared" si="4"/>
        <v>835414.17480842862</v>
      </c>
    </row>
    <row r="26" spans="2:6" ht="15" customHeight="1" x14ac:dyDescent="0.2">
      <c r="B26" s="10">
        <f t="shared" si="3"/>
        <v>25</v>
      </c>
      <c r="C26" s="3">
        <f t="shared" si="0"/>
        <v>-72453.760398480983</v>
      </c>
      <c r="D26" s="3">
        <f t="shared" si="1"/>
        <v>-1443.5555397645498</v>
      </c>
      <c r="E26" s="3">
        <f t="shared" si="2"/>
        <v>-71010.204858716432</v>
      </c>
      <c r="F26" s="28">
        <f t="shared" si="4"/>
        <v>833970.61926866404</v>
      </c>
    </row>
    <row r="27" spans="2:6" ht="15" customHeight="1" x14ac:dyDescent="0.2">
      <c r="B27" s="10">
        <f t="shared" si="3"/>
        <v>26</v>
      </c>
      <c r="C27" s="3">
        <f t="shared" si="0"/>
        <v>-72453.760398480983</v>
      </c>
      <c r="D27" s="3">
        <f t="shared" si="1"/>
        <v>-1566.257760644537</v>
      </c>
      <c r="E27" s="3">
        <f t="shared" si="2"/>
        <v>-70887.502637836442</v>
      </c>
      <c r="F27" s="28">
        <f t="shared" si="4"/>
        <v>832404.3615080195</v>
      </c>
    </row>
    <row r="28" spans="2:6" ht="15" customHeight="1" x14ac:dyDescent="0.2">
      <c r="B28" s="10">
        <f t="shared" si="3"/>
        <v>27</v>
      </c>
      <c r="C28" s="3">
        <f t="shared" si="0"/>
        <v>-72453.760398480983</v>
      </c>
      <c r="D28" s="3">
        <f t="shared" si="1"/>
        <v>-1699.3896702993227</v>
      </c>
      <c r="E28" s="3">
        <f t="shared" si="2"/>
        <v>-70754.370728181646</v>
      </c>
      <c r="F28" s="28">
        <f t="shared" si="4"/>
        <v>830704.97183772014</v>
      </c>
    </row>
    <row r="29" spans="2:6" ht="15" customHeight="1" x14ac:dyDescent="0.2">
      <c r="B29" s="10">
        <f t="shared" si="3"/>
        <v>28</v>
      </c>
      <c r="C29" s="3">
        <f t="shared" si="0"/>
        <v>-72453.760398480983</v>
      </c>
      <c r="D29" s="3">
        <f t="shared" si="1"/>
        <v>-1843.8377922747654</v>
      </c>
      <c r="E29" s="3">
        <f t="shared" si="2"/>
        <v>-70609.922606206208</v>
      </c>
      <c r="F29" s="28">
        <f t="shared" si="4"/>
        <v>828861.13404544536</v>
      </c>
    </row>
    <row r="30" spans="2:6" ht="15" customHeight="1" x14ac:dyDescent="0.2">
      <c r="B30" s="10">
        <f t="shared" si="3"/>
        <v>29</v>
      </c>
      <c r="C30" s="3">
        <f t="shared" si="0"/>
        <v>-72453.760398480983</v>
      </c>
      <c r="D30" s="3">
        <f t="shared" si="1"/>
        <v>-2000.5640046181206</v>
      </c>
      <c r="E30" s="3">
        <f t="shared" si="2"/>
        <v>-70453.196393862861</v>
      </c>
      <c r="F30" s="28">
        <f t="shared" si="4"/>
        <v>826860.57004082727</v>
      </c>
    </row>
    <row r="31" spans="2:6" ht="15" customHeight="1" x14ac:dyDescent="0.2">
      <c r="B31" s="10">
        <f t="shared" si="3"/>
        <v>30</v>
      </c>
      <c r="C31" s="3">
        <f t="shared" si="0"/>
        <v>-72453.760398480983</v>
      </c>
      <c r="D31" s="3">
        <f t="shared" si="1"/>
        <v>-2170.6119450106603</v>
      </c>
      <c r="E31" s="3">
        <f t="shared" si="2"/>
        <v>-70283.14845347032</v>
      </c>
      <c r="F31" s="28">
        <f t="shared" si="4"/>
        <v>824689.95809581666</v>
      </c>
    </row>
    <row r="32" spans="2:6" ht="15" customHeight="1" x14ac:dyDescent="0.2">
      <c r="B32" s="10">
        <f t="shared" si="3"/>
        <v>31</v>
      </c>
      <c r="C32" s="3">
        <f t="shared" si="0"/>
        <v>-72453.760398480983</v>
      </c>
      <c r="D32" s="3">
        <f t="shared" si="1"/>
        <v>-2355.1139603365664</v>
      </c>
      <c r="E32" s="3">
        <f t="shared" si="2"/>
        <v>-70098.646438144409</v>
      </c>
      <c r="F32" s="28">
        <f t="shared" si="4"/>
        <v>822334.84413548012</v>
      </c>
    </row>
    <row r="33" spans="2:6" ht="15" customHeight="1" x14ac:dyDescent="0.2">
      <c r="B33" s="10">
        <f t="shared" si="3"/>
        <v>32</v>
      </c>
      <c r="C33" s="3">
        <f t="shared" si="0"/>
        <v>-72453.760398480983</v>
      </c>
      <c r="D33" s="3">
        <f t="shared" si="1"/>
        <v>-2555.2986469651751</v>
      </c>
      <c r="E33" s="3">
        <f t="shared" si="2"/>
        <v>-69898.461751515802</v>
      </c>
      <c r="F33" s="28">
        <f t="shared" si="4"/>
        <v>819779.54548851494</v>
      </c>
    </row>
    <row r="34" spans="2:6" ht="15" customHeight="1" x14ac:dyDescent="0.2">
      <c r="B34" s="10">
        <f t="shared" si="3"/>
        <v>33</v>
      </c>
      <c r="C34" s="3">
        <f t="shared" si="0"/>
        <v>-72453.760398480983</v>
      </c>
      <c r="D34" s="3">
        <f t="shared" si="1"/>
        <v>-2772.4990319572153</v>
      </c>
      <c r="E34" s="3">
        <f t="shared" si="2"/>
        <v>-69681.261366523759</v>
      </c>
      <c r="F34" s="28">
        <f t="shared" si="4"/>
        <v>817007.0464565577</v>
      </c>
    </row>
    <row r="35" spans="2:6" ht="15" customHeight="1" x14ac:dyDescent="0.2">
      <c r="B35" s="10">
        <f t="shared" si="3"/>
        <v>34</v>
      </c>
      <c r="C35" s="3">
        <f t="shared" si="0"/>
        <v>-72453.760398480983</v>
      </c>
      <c r="D35" s="3">
        <f t="shared" si="1"/>
        <v>-3008.1614496735788</v>
      </c>
      <c r="E35" s="3">
        <f t="shared" si="2"/>
        <v>-69445.598948807397</v>
      </c>
      <c r="F35" s="28">
        <f t="shared" si="4"/>
        <v>813998.88500688411</v>
      </c>
    </row>
    <row r="36" spans="2:6" ht="15" customHeight="1" x14ac:dyDescent="0.2">
      <c r="B36" s="10">
        <f t="shared" si="3"/>
        <v>35</v>
      </c>
      <c r="C36" s="3">
        <f t="shared" si="0"/>
        <v>-72453.760398480983</v>
      </c>
      <c r="D36" s="3">
        <f t="shared" si="1"/>
        <v>-3263.8551728958319</v>
      </c>
      <c r="E36" s="3">
        <f t="shared" si="2"/>
        <v>-69189.905225585157</v>
      </c>
      <c r="F36" s="28">
        <f t="shared" si="4"/>
        <v>810735.02983398829</v>
      </c>
    </row>
    <row r="37" spans="2:6" ht="15" customHeight="1" x14ac:dyDescent="0.2">
      <c r="B37" s="10">
        <f t="shared" si="3"/>
        <v>36</v>
      </c>
      <c r="C37" s="3">
        <f t="shared" si="0"/>
        <v>-72453.760398480983</v>
      </c>
      <c r="D37" s="3">
        <f t="shared" si="1"/>
        <v>-3541.2828625919778</v>
      </c>
      <c r="E37" s="3">
        <f t="shared" si="2"/>
        <v>-68912.477535889004</v>
      </c>
      <c r="F37" s="28">
        <f t="shared" si="4"/>
        <v>807193.74697139626</v>
      </c>
    </row>
    <row r="38" spans="2:6" ht="15" customHeight="1" x14ac:dyDescent="0.2">
      <c r="B38" s="10">
        <f t="shared" si="3"/>
        <v>37</v>
      </c>
      <c r="C38" s="3">
        <f t="shared" si="0"/>
        <v>-72453.760398480983</v>
      </c>
      <c r="D38" s="3">
        <f t="shared" si="1"/>
        <v>-3842.2919059122964</v>
      </c>
      <c r="E38" s="3">
        <f t="shared" si="2"/>
        <v>-68611.468492568674</v>
      </c>
      <c r="F38" s="28">
        <f t="shared" si="4"/>
        <v>803351.45506548393</v>
      </c>
    </row>
    <row r="39" spans="2:6" ht="15" customHeight="1" x14ac:dyDescent="0.2">
      <c r="B39" s="10">
        <f t="shared" si="3"/>
        <v>38</v>
      </c>
      <c r="C39" s="3">
        <f t="shared" si="0"/>
        <v>-72453.760398480983</v>
      </c>
      <c r="D39" s="3">
        <f t="shared" si="1"/>
        <v>-4168.8867179148419</v>
      </c>
      <c r="E39" s="3">
        <f t="shared" si="2"/>
        <v>-68284.873680566132</v>
      </c>
      <c r="F39" s="28">
        <f t="shared" si="4"/>
        <v>799182.56834756909</v>
      </c>
    </row>
    <row r="40" spans="2:6" ht="15" customHeight="1" x14ac:dyDescent="0.2">
      <c r="B40" s="10">
        <f t="shared" si="3"/>
        <v>39</v>
      </c>
      <c r="C40" s="3">
        <f t="shared" si="0"/>
        <v>-72453.760398480983</v>
      </c>
      <c r="D40" s="3">
        <f t="shared" si="1"/>
        <v>-4523.2420889376017</v>
      </c>
      <c r="E40" s="3">
        <f t="shared" si="2"/>
        <v>-67930.51830954336</v>
      </c>
      <c r="F40" s="28">
        <f t="shared" si="4"/>
        <v>794659.32625863154</v>
      </c>
    </row>
    <row r="41" spans="2:6" ht="15" customHeight="1" x14ac:dyDescent="0.2">
      <c r="B41" s="10">
        <f t="shared" si="3"/>
        <v>40</v>
      </c>
      <c r="C41" s="3">
        <f t="shared" si="0"/>
        <v>-72453.760398480983</v>
      </c>
      <c r="D41" s="3">
        <f t="shared" si="1"/>
        <v>-4907.7176664972985</v>
      </c>
      <c r="E41" s="3">
        <f t="shared" si="2"/>
        <v>-67546.042731983674</v>
      </c>
      <c r="F41" s="28">
        <f t="shared" si="4"/>
        <v>789751.6085921342</v>
      </c>
    </row>
    <row r="42" spans="2:6" ht="15" customHeight="1" x14ac:dyDescent="0.2">
      <c r="B42" s="10">
        <f t="shared" si="3"/>
        <v>41</v>
      </c>
      <c r="C42" s="3">
        <f t="shared" si="0"/>
        <v>-72453.760398480983</v>
      </c>
      <c r="D42" s="3">
        <f t="shared" si="1"/>
        <v>-5324.8736681495684</v>
      </c>
      <c r="E42" s="3">
        <f t="shared" si="2"/>
        <v>-67128.886730331418</v>
      </c>
      <c r="F42" s="28">
        <f t="shared" si="4"/>
        <v>784426.73492398462</v>
      </c>
    </row>
    <row r="43" spans="2:6" ht="15" customHeight="1" x14ac:dyDescent="0.2">
      <c r="B43" s="10">
        <f t="shared" si="3"/>
        <v>42</v>
      </c>
      <c r="C43" s="3">
        <f t="shared" si="0"/>
        <v>-72453.760398480983</v>
      </c>
      <c r="D43" s="3">
        <f t="shared" si="1"/>
        <v>-5777.4879299422837</v>
      </c>
      <c r="E43" s="3">
        <f t="shared" si="2"/>
        <v>-66676.272468538693</v>
      </c>
      <c r="F43" s="28">
        <f t="shared" si="4"/>
        <v>778649.2469940423</v>
      </c>
    </row>
    <row r="44" spans="2:6" ht="15" customHeight="1" x14ac:dyDescent="0.2">
      <c r="B44" s="10">
        <f t="shared" si="3"/>
        <v>43</v>
      </c>
      <c r="C44" s="3">
        <f t="shared" si="0"/>
        <v>-72453.760398480983</v>
      </c>
      <c r="D44" s="3">
        <f t="shared" si="1"/>
        <v>-6268.5744039873771</v>
      </c>
      <c r="E44" s="3">
        <f t="shared" si="2"/>
        <v>-66185.1859944936</v>
      </c>
      <c r="F44" s="28">
        <f t="shared" si="4"/>
        <v>772380.67259005492</v>
      </c>
    </row>
    <row r="45" spans="2:6" ht="15" customHeight="1" x14ac:dyDescent="0.2">
      <c r="B45" s="10">
        <f t="shared" si="3"/>
        <v>44</v>
      </c>
      <c r="C45" s="3">
        <f t="shared" si="0"/>
        <v>-72453.760398480983</v>
      </c>
      <c r="D45" s="3">
        <f t="shared" si="1"/>
        <v>-6801.4032283263023</v>
      </c>
      <c r="E45" s="3">
        <f t="shared" si="2"/>
        <v>-65652.357170154675</v>
      </c>
      <c r="F45" s="28">
        <f t="shared" si="4"/>
        <v>765579.26936172857</v>
      </c>
    </row>
    <row r="46" spans="2:6" ht="15" customHeight="1" x14ac:dyDescent="0.2">
      <c r="B46" s="10">
        <f t="shared" si="3"/>
        <v>45</v>
      </c>
      <c r="C46" s="3">
        <f t="shared" si="0"/>
        <v>-72453.760398480983</v>
      </c>
      <c r="D46" s="3">
        <f t="shared" si="1"/>
        <v>-7379.5225027340393</v>
      </c>
      <c r="E46" s="3">
        <f t="shared" si="2"/>
        <v>-65074.237895746941</v>
      </c>
      <c r="F46" s="28">
        <f t="shared" si="4"/>
        <v>758199.74685899448</v>
      </c>
    </row>
    <row r="47" spans="2:6" ht="15" customHeight="1" x14ac:dyDescent="0.2">
      <c r="B47" s="10">
        <f t="shared" si="3"/>
        <v>46</v>
      </c>
      <c r="C47" s="3">
        <f t="shared" si="0"/>
        <v>-72453.760398480983</v>
      </c>
      <c r="D47" s="3">
        <f t="shared" si="1"/>
        <v>-8006.781915466433</v>
      </c>
      <c r="E47" s="3">
        <f t="shared" si="2"/>
        <v>-64446.978483014544</v>
      </c>
      <c r="F47" s="28">
        <f t="shared" si="4"/>
        <v>750192.96494352806</v>
      </c>
    </row>
    <row r="48" spans="2:6" ht="15" customHeight="1" x14ac:dyDescent="0.2">
      <c r="B48" s="10">
        <f t="shared" si="3"/>
        <v>47</v>
      </c>
      <c r="C48" s="3">
        <f t="shared" si="0"/>
        <v>-72453.760398480983</v>
      </c>
      <c r="D48" s="3">
        <f t="shared" si="1"/>
        <v>-8687.3583782810801</v>
      </c>
      <c r="E48" s="3">
        <f t="shared" si="2"/>
        <v>-63766.402020199901</v>
      </c>
      <c r="F48" s="28">
        <f t="shared" si="4"/>
        <v>741505.60656524694</v>
      </c>
    </row>
    <row r="49" spans="2:6" ht="15" customHeight="1" x14ac:dyDescent="0.2">
      <c r="B49" s="10">
        <f t="shared" si="3"/>
        <v>48</v>
      </c>
      <c r="C49" s="3">
        <f t="shared" si="0"/>
        <v>-72453.760398480983</v>
      </c>
      <c r="D49" s="3">
        <f t="shared" si="1"/>
        <v>-9425.7838404349695</v>
      </c>
      <c r="E49" s="3">
        <f t="shared" si="2"/>
        <v>-63027.976558046008</v>
      </c>
      <c r="F49" s="28">
        <f t="shared" si="4"/>
        <v>732079.82272481197</v>
      </c>
    </row>
    <row r="50" spans="2:6" ht="15" customHeight="1" x14ac:dyDescent="0.2">
      <c r="B50" s="10">
        <f t="shared" si="3"/>
        <v>49</v>
      </c>
      <c r="C50" s="3">
        <f t="shared" si="0"/>
        <v>-72453.760398480983</v>
      </c>
      <c r="D50" s="3">
        <f t="shared" si="1"/>
        <v>-10226.975466871942</v>
      </c>
      <c r="E50" s="3">
        <f t="shared" si="2"/>
        <v>-62226.784931609029</v>
      </c>
      <c r="F50" s="28">
        <f t="shared" si="4"/>
        <v>721852.84725793998</v>
      </c>
    </row>
    <row r="51" spans="2:6" ht="15" customHeight="1" x14ac:dyDescent="0.2">
      <c r="B51" s="10">
        <f t="shared" si="3"/>
        <v>50</v>
      </c>
      <c r="C51" s="3">
        <f t="shared" si="0"/>
        <v>-72453.760398480983</v>
      </c>
      <c r="D51" s="3">
        <f t="shared" si="1"/>
        <v>-11096.268381556059</v>
      </c>
      <c r="E51" s="3">
        <f t="shared" si="2"/>
        <v>-61357.492016924924</v>
      </c>
      <c r="F51" s="28">
        <f t="shared" si="4"/>
        <v>710756.57887638395</v>
      </c>
    </row>
    <row r="52" spans="2:6" ht="15" customHeight="1" x14ac:dyDescent="0.2">
      <c r="B52" s="10">
        <f t="shared" si="3"/>
        <v>51</v>
      </c>
      <c r="C52" s="3">
        <f t="shared" si="0"/>
        <v>-72453.760398480983</v>
      </c>
      <c r="D52" s="3">
        <f t="shared" si="1"/>
        <v>-12039.451193988325</v>
      </c>
      <c r="E52" s="3">
        <f t="shared" si="2"/>
        <v>-60414.309204492652</v>
      </c>
      <c r="F52" s="28">
        <f t="shared" si="4"/>
        <v>698717.12768239563</v>
      </c>
    </row>
    <row r="53" spans="2:6" ht="15" customHeight="1" x14ac:dyDescent="0.2">
      <c r="B53" s="10">
        <f t="shared" si="3"/>
        <v>52</v>
      </c>
      <c r="C53" s="3">
        <f t="shared" si="0"/>
        <v>-72453.760398480983</v>
      </c>
      <c r="D53" s="3">
        <f t="shared" si="1"/>
        <v>-13062.804545477331</v>
      </c>
      <c r="E53" s="3">
        <f t="shared" si="2"/>
        <v>-59390.955853003645</v>
      </c>
      <c r="F53" s="28">
        <f t="shared" si="4"/>
        <v>685654.32313691825</v>
      </c>
    </row>
    <row r="54" spans="2:6" ht="15" customHeight="1" x14ac:dyDescent="0.2">
      <c r="B54" s="10">
        <f t="shared" si="3"/>
        <v>53</v>
      </c>
      <c r="C54" s="3">
        <f t="shared" si="0"/>
        <v>-72453.760398480983</v>
      </c>
      <c r="D54" s="3">
        <f t="shared" si="1"/>
        <v>-14173.142931842905</v>
      </c>
      <c r="E54" s="3">
        <f t="shared" si="2"/>
        <v>-58280.617466638068</v>
      </c>
      <c r="F54" s="28">
        <f t="shared" si="4"/>
        <v>671481.1802050753</v>
      </c>
    </row>
    <row r="55" spans="2:6" ht="15" customHeight="1" x14ac:dyDescent="0.2">
      <c r="B55" s="10">
        <f t="shared" si="3"/>
        <v>54</v>
      </c>
      <c r="C55" s="3">
        <f t="shared" si="0"/>
        <v>-72453.760398480983</v>
      </c>
      <c r="D55" s="3">
        <f t="shared" si="1"/>
        <v>-15377.86008104955</v>
      </c>
      <c r="E55" s="3">
        <f t="shared" si="2"/>
        <v>-57075.900317431428</v>
      </c>
      <c r="F55" s="28">
        <f t="shared" si="4"/>
        <v>656103.32012402581</v>
      </c>
    </row>
    <row r="56" spans="2:6" ht="15" customHeight="1" x14ac:dyDescent="0.2">
      <c r="B56" s="10">
        <f t="shared" si="3"/>
        <v>55</v>
      </c>
      <c r="C56" s="3">
        <f t="shared" si="0"/>
        <v>-72453.760398480983</v>
      </c>
      <c r="D56" s="3">
        <f t="shared" si="1"/>
        <v>-16684.978187938763</v>
      </c>
      <c r="E56" s="3">
        <f t="shared" si="2"/>
        <v>-55768.782210542209</v>
      </c>
      <c r="F56" s="28">
        <f t="shared" si="4"/>
        <v>639418.341936087</v>
      </c>
    </row>
    <row r="57" spans="2:6" ht="15" customHeight="1" x14ac:dyDescent="0.2">
      <c r="B57" s="10">
        <f t="shared" si="3"/>
        <v>56</v>
      </c>
      <c r="C57" s="3">
        <f t="shared" si="0"/>
        <v>-72453.760398480983</v>
      </c>
      <c r="D57" s="3">
        <f t="shared" si="1"/>
        <v>-18103.201333913556</v>
      </c>
      <c r="E57" s="3">
        <f t="shared" si="2"/>
        <v>-54350.559064567416</v>
      </c>
      <c r="F57" s="28">
        <f t="shared" si="4"/>
        <v>621315.1406021734</v>
      </c>
    </row>
    <row r="58" spans="2:6" ht="15" customHeight="1" x14ac:dyDescent="0.2">
      <c r="B58" s="10">
        <f t="shared" si="3"/>
        <v>57</v>
      </c>
      <c r="C58" s="3">
        <f t="shared" si="0"/>
        <v>-72453.760398480983</v>
      </c>
      <c r="D58" s="3">
        <f t="shared" si="1"/>
        <v>-19641.973447296212</v>
      </c>
      <c r="E58" s="3">
        <f t="shared" si="2"/>
        <v>-52811.786951184775</v>
      </c>
      <c r="F58" s="28">
        <f t="shared" si="4"/>
        <v>601673.16715487721</v>
      </c>
    </row>
    <row r="59" spans="2:6" ht="15" customHeight="1" x14ac:dyDescent="0.2">
      <c r="B59" s="10">
        <f t="shared" si="3"/>
        <v>58</v>
      </c>
      <c r="C59" s="3">
        <f t="shared" si="0"/>
        <v>-72453.760398480983</v>
      </c>
      <c r="D59" s="3">
        <f t="shared" si="1"/>
        <v>-21311.541190316391</v>
      </c>
      <c r="E59" s="3">
        <f t="shared" si="2"/>
        <v>-51142.219208164584</v>
      </c>
      <c r="F59" s="28">
        <f t="shared" si="4"/>
        <v>580361.62596456078</v>
      </c>
    </row>
    <row r="60" spans="2:6" ht="15" customHeight="1" x14ac:dyDescent="0.2">
      <c r="B60" s="10">
        <f t="shared" si="3"/>
        <v>59</v>
      </c>
      <c r="C60" s="3">
        <f t="shared" si="0"/>
        <v>-72453.760398480983</v>
      </c>
      <c r="D60" s="3">
        <f t="shared" si="1"/>
        <v>-23123.022191493284</v>
      </c>
      <c r="E60" s="3">
        <f t="shared" si="2"/>
        <v>-49330.738206987699</v>
      </c>
      <c r="F60" s="28">
        <f t="shared" si="4"/>
        <v>557238.60377306747</v>
      </c>
    </row>
    <row r="61" spans="2:6" ht="15" customHeight="1" x14ac:dyDescent="0.2">
      <c r="B61" s="10">
        <f t="shared" si="3"/>
        <v>60</v>
      </c>
      <c r="C61" s="3">
        <f t="shared" si="0"/>
        <v>-72453.760398480983</v>
      </c>
      <c r="D61" s="3">
        <f t="shared" si="1"/>
        <v>-25088.479077770215</v>
      </c>
      <c r="E61" s="3">
        <f t="shared" si="2"/>
        <v>-47365.281320710761</v>
      </c>
      <c r="F61" s="28">
        <f t="shared" si="4"/>
        <v>532150.12469529721</v>
      </c>
    </row>
    <row r="62" spans="2:6" ht="15" customHeight="1" x14ac:dyDescent="0.2">
      <c r="B62" s="10">
        <f t="shared" si="3"/>
        <v>61</v>
      </c>
      <c r="C62" s="3">
        <f t="shared" si="0"/>
        <v>-72453.760398480983</v>
      </c>
      <c r="D62" s="3">
        <f t="shared" si="1"/>
        <v>-27220.999799380676</v>
      </c>
      <c r="E62" s="3">
        <f t="shared" si="2"/>
        <v>-45232.760599100293</v>
      </c>
      <c r="F62" s="28">
        <f t="shared" si="4"/>
        <v>504929.12489591655</v>
      </c>
    </row>
    <row r="63" spans="2:6" ht="15" customHeight="1" x14ac:dyDescent="0.2">
      <c r="B63" s="10">
        <f t="shared" si="3"/>
        <v>62</v>
      </c>
      <c r="C63" s="3">
        <f t="shared" si="0"/>
        <v>-72453.760398480983</v>
      </c>
      <c r="D63" s="3">
        <f t="shared" si="1"/>
        <v>-29534.784782328039</v>
      </c>
      <c r="E63" s="3">
        <f t="shared" si="2"/>
        <v>-42918.975616152951</v>
      </c>
      <c r="F63" s="28">
        <f t="shared" si="4"/>
        <v>475394.34011358849</v>
      </c>
    </row>
    <row r="64" spans="2:6" ht="15" customHeight="1" x14ac:dyDescent="0.2">
      <c r="B64" s="10">
        <f t="shared" si="3"/>
        <v>63</v>
      </c>
      <c r="C64" s="3">
        <f t="shared" si="0"/>
        <v>-72453.760398480983</v>
      </c>
      <c r="D64" s="3">
        <f t="shared" si="1"/>
        <v>-32045.241488825923</v>
      </c>
      <c r="E64" s="3">
        <f t="shared" si="2"/>
        <v>-40408.518909655068</v>
      </c>
      <c r="F64" s="28">
        <f t="shared" si="4"/>
        <v>443349.09862476256</v>
      </c>
    </row>
    <row r="65" spans="2:6" ht="15" customHeight="1" x14ac:dyDescent="0.2">
      <c r="B65" s="10">
        <f t="shared" si="3"/>
        <v>64</v>
      </c>
      <c r="C65" s="3">
        <f t="shared" si="0"/>
        <v>-72453.760398480983</v>
      </c>
      <c r="D65" s="3">
        <f t="shared" si="1"/>
        <v>-34769.087015376121</v>
      </c>
      <c r="E65" s="3">
        <f t="shared" si="2"/>
        <v>-37684.673383104855</v>
      </c>
      <c r="F65" s="28">
        <f t="shared" si="4"/>
        <v>408580.01160938642</v>
      </c>
    </row>
    <row r="66" spans="2:6" ht="15" customHeight="1" x14ac:dyDescent="0.2">
      <c r="B66" s="10">
        <f t="shared" si="3"/>
        <v>65</v>
      </c>
      <c r="C66" s="3">
        <f t="shared" si="0"/>
        <v>-72453.760398480983</v>
      </c>
      <c r="D66" s="3">
        <f t="shared" si="1"/>
        <v>-37724.459411683092</v>
      </c>
      <c r="E66" s="3">
        <f t="shared" si="2"/>
        <v>-34729.300986797884</v>
      </c>
      <c r="F66" s="28">
        <f t="shared" si="4"/>
        <v>370855.55219770333</v>
      </c>
    </row>
    <row r="67" spans="2:6" ht="15" customHeight="1" x14ac:dyDescent="0.2">
      <c r="B67" s="10">
        <f t="shared" si="3"/>
        <v>66</v>
      </c>
      <c r="C67" s="3">
        <f t="shared" ref="C67:C73" si="5">PMT($J$5,$J$6,$J$3)</f>
        <v>-72453.760398480983</v>
      </c>
      <c r="D67" s="3">
        <f t="shared" ref="D67:D73" si="6">PPMT($J$5,$B67,$J$6,$J$3)</f>
        <v>-40931.038461676151</v>
      </c>
      <c r="E67" s="3">
        <f t="shared" ref="E67:E73" si="7">IPMT($J$5,$B67,$J$6,$J$3)</f>
        <v>-31522.721936804825</v>
      </c>
      <c r="F67" s="28">
        <f t="shared" si="4"/>
        <v>329924.51373602718</v>
      </c>
    </row>
    <row r="68" spans="2:6" ht="15" customHeight="1" x14ac:dyDescent="0.2">
      <c r="B68" s="10">
        <f t="shared" ref="B68:B73" si="8">B67+1</f>
        <v>67</v>
      </c>
      <c r="C68" s="3">
        <f t="shared" si="5"/>
        <v>-72453.760398480983</v>
      </c>
      <c r="D68" s="3">
        <f t="shared" si="6"/>
        <v>-44410.176730918633</v>
      </c>
      <c r="E68" s="3">
        <f t="shared" si="7"/>
        <v>-28043.583667562347</v>
      </c>
      <c r="F68" s="28">
        <f t="shared" ref="F68:F73" si="9">D68+F67</f>
        <v>285514.33700510854</v>
      </c>
    </row>
    <row r="69" spans="2:6" ht="15" customHeight="1" x14ac:dyDescent="0.2">
      <c r="B69" s="10">
        <f t="shared" si="8"/>
        <v>68</v>
      </c>
      <c r="C69" s="3">
        <f t="shared" si="5"/>
        <v>-72453.760398480983</v>
      </c>
      <c r="D69" s="3">
        <f t="shared" si="6"/>
        <v>-48185.041753046717</v>
      </c>
      <c r="E69" s="3">
        <f t="shared" si="7"/>
        <v>-24268.718645434263</v>
      </c>
      <c r="F69" s="28">
        <f t="shared" si="9"/>
        <v>237329.29525206183</v>
      </c>
    </row>
    <row r="70" spans="2:6" ht="15" customHeight="1" x14ac:dyDescent="0.2">
      <c r="B70" s="10">
        <f t="shared" si="8"/>
        <v>69</v>
      </c>
      <c r="C70" s="3">
        <f t="shared" si="5"/>
        <v>-72453.760398480983</v>
      </c>
      <c r="D70" s="3">
        <f t="shared" si="6"/>
        <v>-52280.770302055687</v>
      </c>
      <c r="E70" s="3">
        <f t="shared" si="7"/>
        <v>-20172.990096425296</v>
      </c>
      <c r="F70" s="28">
        <f t="shared" si="9"/>
        <v>185048.52495000613</v>
      </c>
    </row>
    <row r="71" spans="2:6" ht="15" customHeight="1" x14ac:dyDescent="0.2">
      <c r="B71" s="10">
        <f t="shared" si="8"/>
        <v>70</v>
      </c>
      <c r="C71" s="3">
        <f t="shared" si="5"/>
        <v>-72453.760398480983</v>
      </c>
      <c r="D71" s="3">
        <f t="shared" si="6"/>
        <v>-56724.635777730415</v>
      </c>
      <c r="E71" s="3">
        <f t="shared" si="7"/>
        <v>-15729.124620750563</v>
      </c>
      <c r="F71" s="28">
        <f t="shared" si="9"/>
        <v>128323.88917227573</v>
      </c>
    </row>
    <row r="72" spans="2:6" ht="15" customHeight="1" x14ac:dyDescent="0.2">
      <c r="B72" s="10">
        <f t="shared" si="8"/>
        <v>71</v>
      </c>
      <c r="C72" s="3">
        <f t="shared" si="5"/>
        <v>-72453.760398480983</v>
      </c>
      <c r="D72" s="3">
        <f t="shared" si="6"/>
        <v>-61546.229818837499</v>
      </c>
      <c r="E72" s="3">
        <f t="shared" si="7"/>
        <v>-10907.530579643475</v>
      </c>
      <c r="F72" s="28">
        <f t="shared" si="9"/>
        <v>66777.659353438226</v>
      </c>
    </row>
    <row r="73" spans="2:6" ht="15" customHeight="1" x14ac:dyDescent="0.2">
      <c r="B73" s="10">
        <f t="shared" si="8"/>
        <v>72</v>
      </c>
      <c r="C73" s="3">
        <f t="shared" si="5"/>
        <v>-72453.760398480983</v>
      </c>
      <c r="D73" s="3">
        <f t="shared" si="6"/>
        <v>-66777.659353438692</v>
      </c>
      <c r="E73" s="3">
        <f t="shared" si="7"/>
        <v>-5676.1010450422882</v>
      </c>
      <c r="F73" s="28">
        <f t="shared" si="9"/>
        <v>-4.6566128730773926E-10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DBA5C-7E12-4AD7-80F3-9CC2D08FD73A}">
  <dimension ref="B1:AL48"/>
  <sheetViews>
    <sheetView showGridLines="0" tabSelected="1" workbookViewId="0">
      <pane xSplit="2" ySplit="1" topLeftCell="N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customHeight="1" outlineLevelRow="1" outlineLevelCol="1" x14ac:dyDescent="0.2"/>
  <cols>
    <col min="1" max="1" width="3.28515625" style="1" customWidth="1"/>
    <col min="2" max="2" width="23.7109375" style="1" customWidth="1"/>
    <col min="3" max="13" width="11.28515625" style="1" hidden="1" customWidth="1" outlineLevel="1"/>
    <col min="14" max="14" width="11.28515625" style="1" customWidth="1" collapsed="1"/>
    <col min="15" max="25" width="11.28515625" style="1" hidden="1" customWidth="1" outlineLevel="1"/>
    <col min="26" max="26" width="11.28515625" style="1" customWidth="1" collapsed="1"/>
    <col min="27" max="37" width="11.28515625" style="1" hidden="1" customWidth="1" outlineLevel="1"/>
    <col min="38" max="38" width="11.28515625" style="1" customWidth="1" collapsed="1"/>
    <col min="39" max="16384" width="9.140625" style="1"/>
  </cols>
  <sheetData>
    <row r="1" spans="2:38" ht="15" customHeight="1" x14ac:dyDescent="0.2">
      <c r="C1" s="2">
        <v>44927</v>
      </c>
      <c r="D1" s="2">
        <f>EOMONTH(C1,0)+1</f>
        <v>44958</v>
      </c>
      <c r="E1" s="2">
        <f t="shared" ref="E1:AL1" si="0">EOMONTH(D1,0)+1</f>
        <v>44986</v>
      </c>
      <c r="F1" s="2">
        <f t="shared" si="0"/>
        <v>45017</v>
      </c>
      <c r="G1" s="2">
        <f t="shared" si="0"/>
        <v>45047</v>
      </c>
      <c r="H1" s="2">
        <f t="shared" si="0"/>
        <v>45078</v>
      </c>
      <c r="I1" s="2">
        <f t="shared" si="0"/>
        <v>45108</v>
      </c>
      <c r="J1" s="2">
        <f t="shared" si="0"/>
        <v>45139</v>
      </c>
      <c r="K1" s="2">
        <f t="shared" si="0"/>
        <v>45170</v>
      </c>
      <c r="L1" s="2">
        <f t="shared" si="0"/>
        <v>45200</v>
      </c>
      <c r="M1" s="2">
        <f t="shared" si="0"/>
        <v>45231</v>
      </c>
      <c r="N1" s="2">
        <f t="shared" si="0"/>
        <v>45261</v>
      </c>
      <c r="O1" s="2">
        <f t="shared" si="0"/>
        <v>45292</v>
      </c>
      <c r="P1" s="2">
        <f t="shared" si="0"/>
        <v>45323</v>
      </c>
      <c r="Q1" s="2">
        <f t="shared" si="0"/>
        <v>45352</v>
      </c>
      <c r="R1" s="2">
        <f t="shared" si="0"/>
        <v>45383</v>
      </c>
      <c r="S1" s="2">
        <f t="shared" si="0"/>
        <v>45413</v>
      </c>
      <c r="T1" s="2">
        <f t="shared" si="0"/>
        <v>45444</v>
      </c>
      <c r="U1" s="2">
        <f t="shared" si="0"/>
        <v>45474</v>
      </c>
      <c r="V1" s="2">
        <f t="shared" si="0"/>
        <v>45505</v>
      </c>
      <c r="W1" s="2">
        <f t="shared" si="0"/>
        <v>45536</v>
      </c>
      <c r="X1" s="2">
        <f t="shared" si="0"/>
        <v>45566</v>
      </c>
      <c r="Y1" s="2">
        <f t="shared" si="0"/>
        <v>45597</v>
      </c>
      <c r="Z1" s="2">
        <f t="shared" si="0"/>
        <v>45627</v>
      </c>
      <c r="AA1" s="2">
        <f t="shared" si="0"/>
        <v>45658</v>
      </c>
      <c r="AB1" s="2">
        <f t="shared" si="0"/>
        <v>45689</v>
      </c>
      <c r="AC1" s="2">
        <f t="shared" si="0"/>
        <v>45717</v>
      </c>
      <c r="AD1" s="2">
        <f t="shared" si="0"/>
        <v>45748</v>
      </c>
      <c r="AE1" s="2">
        <f t="shared" si="0"/>
        <v>45778</v>
      </c>
      <c r="AF1" s="2">
        <f t="shared" si="0"/>
        <v>45809</v>
      </c>
      <c r="AG1" s="2">
        <f t="shared" si="0"/>
        <v>45839</v>
      </c>
      <c r="AH1" s="2">
        <f t="shared" si="0"/>
        <v>45870</v>
      </c>
      <c r="AI1" s="2">
        <f t="shared" si="0"/>
        <v>45901</v>
      </c>
      <c r="AJ1" s="2">
        <f t="shared" si="0"/>
        <v>45931</v>
      </c>
      <c r="AK1" s="2">
        <f t="shared" si="0"/>
        <v>45962</v>
      </c>
      <c r="AL1" s="2">
        <f t="shared" si="0"/>
        <v>45992</v>
      </c>
    </row>
    <row r="2" spans="2:38" ht="15" customHeight="1" x14ac:dyDescent="0.2">
      <c r="B2" s="1" t="s">
        <v>120</v>
      </c>
    </row>
    <row r="3" spans="2:38" ht="15" customHeight="1" outlineLevel="1" x14ac:dyDescent="0.2">
      <c r="B3" s="8" t="s">
        <v>121</v>
      </c>
      <c r="C3" s="3">
        <f>C47-(C4+C5+C16)</f>
        <v>4523612.9104923084</v>
      </c>
      <c r="D3" s="3">
        <f t="shared" ref="D3:AL3" si="1">D47-(D4+D5+D16)</f>
        <v>4449307.7256548814</v>
      </c>
      <c r="E3" s="3">
        <f t="shared" si="1"/>
        <v>4562459.0702897599</v>
      </c>
      <c r="F3" s="3">
        <f t="shared" si="1"/>
        <v>4931750.3583499081</v>
      </c>
      <c r="G3" s="3">
        <f t="shared" si="1"/>
        <v>4984127.0096719041</v>
      </c>
      <c r="H3" s="3">
        <f t="shared" si="1"/>
        <v>5262858.3108867183</v>
      </c>
      <c r="I3" s="3">
        <f t="shared" si="1"/>
        <v>4838236.8051591218</v>
      </c>
      <c r="J3" s="3">
        <f t="shared" si="1"/>
        <v>5310512.1731668245</v>
      </c>
      <c r="K3" s="3">
        <f t="shared" si="1"/>
        <v>5087902.4318846315</v>
      </c>
      <c r="L3" s="3">
        <f t="shared" si="1"/>
        <v>5576733.3631881392</v>
      </c>
      <c r="M3" s="3">
        <f t="shared" si="1"/>
        <v>5379730.8816103013</v>
      </c>
      <c r="N3" s="3">
        <f t="shared" si="1"/>
        <v>5347856.568575047</v>
      </c>
      <c r="O3" s="3">
        <f t="shared" si="1"/>
        <v>4189469.7860196321</v>
      </c>
      <c r="P3" s="3">
        <f t="shared" si="1"/>
        <v>3862979.53642039</v>
      </c>
      <c r="Q3" s="3">
        <f t="shared" si="1"/>
        <v>4689377.7004534937</v>
      </c>
      <c r="R3" s="3">
        <f t="shared" si="1"/>
        <v>5359309.0899413759</v>
      </c>
      <c r="S3" s="3">
        <f t="shared" si="1"/>
        <v>6950694.7527892655</v>
      </c>
      <c r="T3" s="3">
        <f t="shared" si="1"/>
        <v>6249095.7021317203</v>
      </c>
      <c r="U3" s="3">
        <f t="shared" si="1"/>
        <v>7199621.4698015861</v>
      </c>
      <c r="V3" s="3">
        <f t="shared" si="1"/>
        <v>7140373.2138736788</v>
      </c>
      <c r="W3" s="3">
        <f t="shared" si="1"/>
        <v>8030643.9466599775</v>
      </c>
      <c r="X3" s="3">
        <f t="shared" si="1"/>
        <v>9299224.7573953792</v>
      </c>
      <c r="Y3" s="3">
        <f t="shared" si="1"/>
        <v>9121023.1869233232</v>
      </c>
      <c r="Z3" s="3">
        <f t="shared" si="1"/>
        <v>9098869.076427754</v>
      </c>
      <c r="AA3" s="3">
        <f t="shared" si="1"/>
        <v>9099513.8845354989</v>
      </c>
      <c r="AB3" s="3">
        <f t="shared" si="1"/>
        <v>9480681.0320526101</v>
      </c>
      <c r="AC3" s="3">
        <f t="shared" si="1"/>
        <v>9985089.2407593727</v>
      </c>
      <c r="AD3" s="3">
        <f t="shared" si="1"/>
        <v>13655142.232606996</v>
      </c>
      <c r="AE3" s="3">
        <f t="shared" si="1"/>
        <v>13723397.192715552</v>
      </c>
      <c r="AF3" s="3">
        <f t="shared" si="1"/>
        <v>12026559.538352</v>
      </c>
      <c r="AG3" s="3">
        <f t="shared" si="1"/>
        <v>15905200.822606381</v>
      </c>
      <c r="AH3" s="3">
        <f t="shared" si="1"/>
        <v>14595745.565938599</v>
      </c>
      <c r="AI3" s="3">
        <f t="shared" si="1"/>
        <v>15320058.345102701</v>
      </c>
      <c r="AJ3" s="3">
        <f t="shared" si="1"/>
        <v>18343095.076867521</v>
      </c>
      <c r="AK3" s="3">
        <f t="shared" si="1"/>
        <v>18320058.462800734</v>
      </c>
      <c r="AL3" s="3">
        <f t="shared" si="1"/>
        <v>18497469.891469646</v>
      </c>
    </row>
    <row r="4" spans="2:38" ht="15" customHeight="1" outlineLevel="1" x14ac:dyDescent="0.2">
      <c r="B4" s="8" t="s">
        <v>122</v>
      </c>
      <c r="C4" s="3">
        <f>AcctsRecv!C7</f>
        <v>1973935.403170598</v>
      </c>
      <c r="D4" s="3">
        <f>AcctsRecv!D7</f>
        <v>2317407.701445905</v>
      </c>
      <c r="E4" s="3">
        <f>AcctsRecv!E7</f>
        <v>2425624.3128983248</v>
      </c>
      <c r="F4" s="3">
        <f>AcctsRecv!F7</f>
        <v>2098801.1795222987</v>
      </c>
      <c r="G4" s="3">
        <f>AcctsRecv!G7</f>
        <v>2126165.6595801893</v>
      </c>
      <c r="H4" s="3">
        <f>AcctsRecv!H7</f>
        <v>1898212.6973638684</v>
      </c>
      <c r="I4" s="3">
        <f>AcctsRecv!I7</f>
        <v>2265695.7966381609</v>
      </c>
      <c r="J4" s="3">
        <f>AcctsRecv!J7</f>
        <v>2043489.8314567858</v>
      </c>
      <c r="K4" s="3">
        <f>AcctsRecv!K7</f>
        <v>2124832.4803198548</v>
      </c>
      <c r="L4" s="3">
        <f>AcctsRecv!L7</f>
        <v>1812751.5579863826</v>
      </c>
      <c r="M4" s="3">
        <f>AcctsRecv!M7</f>
        <v>2005784.828768092</v>
      </c>
      <c r="N4" s="3">
        <f>AcctsRecv!N7</f>
        <v>2069332.58949382</v>
      </c>
      <c r="O4" s="3">
        <f>AcctsRecv!O7</f>
        <v>3227107.6636406183</v>
      </c>
      <c r="P4" s="3">
        <f>AcctsRecv!P7</f>
        <v>3955779.899704563</v>
      </c>
      <c r="Q4" s="3">
        <f>AcctsRecv!Q7</f>
        <v>3722175.8176498599</v>
      </c>
      <c r="R4" s="3">
        <f>AcctsRecv!R7</f>
        <v>3562637.0019897129</v>
      </c>
      <c r="S4" s="3">
        <f>AcctsRecv!S7</f>
        <v>2461301.8289228408</v>
      </c>
      <c r="T4" s="3">
        <f>AcctsRecv!T7</f>
        <v>3302757.6342227408</v>
      </c>
      <c r="U4" s="3">
        <f>AcctsRecv!U7</f>
        <v>3031274.0594218899</v>
      </c>
      <c r="V4" s="3">
        <f>AcctsRecv!V7</f>
        <v>3475948.0156787015</v>
      </c>
      <c r="W4" s="3">
        <f>AcctsRecv!W7</f>
        <v>3223575.3542210506</v>
      </c>
      <c r="X4" s="3">
        <f>AcctsRecv!X7</f>
        <v>2592836.3584628394</v>
      </c>
      <c r="Y4" s="3">
        <f>AcctsRecv!Y7</f>
        <v>2915150.010673536</v>
      </c>
      <c r="Z4" s="3">
        <f>AcctsRecv!Z7</f>
        <v>3530933.3648058106</v>
      </c>
      <c r="AA4" s="3">
        <f>AcctsRecv!AA7</f>
        <v>4168694.2138041575</v>
      </c>
      <c r="AB4" s="3">
        <f>AcctsRecv!AB7</f>
        <v>4523013.2446367722</v>
      </c>
      <c r="AC4" s="3">
        <f>AcctsRecv!AC7</f>
        <v>5118093.2481884044</v>
      </c>
      <c r="AD4" s="3">
        <f>AcctsRecv!AD7</f>
        <v>2712347.1415433399</v>
      </c>
      <c r="AE4" s="3">
        <f>AcctsRecv!AE7</f>
        <v>3118414.0810309825</v>
      </c>
      <c r="AF4" s="3">
        <f>AcctsRecv!AF7</f>
        <v>5475208.0626559518</v>
      </c>
      <c r="AG4" s="3">
        <f>AcctsRecv!AG7</f>
        <v>3154902.6234564194</v>
      </c>
      <c r="AH4" s="3">
        <f>AcctsRecv!AH7</f>
        <v>4787042.5914396811</v>
      </c>
      <c r="AI4" s="3">
        <f>AcctsRecv!AI7</f>
        <v>5380353.7565214382</v>
      </c>
      <c r="AJ4" s="3">
        <f>AcctsRecv!AJ7</f>
        <v>3654085.3526925226</v>
      </c>
      <c r="AK4" s="3">
        <f>AcctsRecv!AK7</f>
        <v>4115821.0686955387</v>
      </c>
      <c r="AL4" s="3">
        <f>AcctsRecv!AL7</f>
        <v>5084860.8616497591</v>
      </c>
    </row>
    <row r="5" spans="2:38" ht="15" customHeight="1" outlineLevel="1" x14ac:dyDescent="0.2">
      <c r="B5" s="8" t="s">
        <v>123</v>
      </c>
      <c r="C5" s="3">
        <f>Inventory!C12</f>
        <v>90213.478605278142</v>
      </c>
      <c r="D5" s="3">
        <f>Inventory!D12</f>
        <v>125470.64178995906</v>
      </c>
      <c r="E5" s="3">
        <f>Inventory!E12</f>
        <v>132791.14781686064</v>
      </c>
      <c r="F5" s="3">
        <f>Inventory!F12</f>
        <v>100084.39391538723</v>
      </c>
      <c r="G5" s="3">
        <f>Inventory!G12</f>
        <v>101446.59844676801</v>
      </c>
      <c r="H5" s="3">
        <f>Inventory!H12</f>
        <v>78285.491543212469</v>
      </c>
      <c r="I5" s="3">
        <f>Inventory!I12</f>
        <v>120537.23985855475</v>
      </c>
      <c r="J5" s="3">
        <f>Inventory!J12</f>
        <v>91818.535621175601</v>
      </c>
      <c r="K5" s="3">
        <f>Inventory!K12</f>
        <v>107006.02294560776</v>
      </c>
      <c r="L5" s="3">
        <f>Inventory!L12</f>
        <v>70475.771964313361</v>
      </c>
      <c r="M5" s="3">
        <f>Inventory!M12</f>
        <v>91843.055733315923</v>
      </c>
      <c r="N5" s="3">
        <f>Inventory!N12</f>
        <v>100165.17232050533</v>
      </c>
      <c r="O5" s="3">
        <f>Inventory!O12</f>
        <v>223552.80792241544</v>
      </c>
      <c r="P5" s="3">
        <f>Inventory!P12</f>
        <v>297392.94303258054</v>
      </c>
      <c r="Q5" s="3">
        <f>Inventory!Q12</f>
        <v>263687.63195214543</v>
      </c>
      <c r="R5" s="3">
        <f>Inventory!R12</f>
        <v>238565.21422228721</v>
      </c>
      <c r="S5" s="3">
        <f>Inventory!S12</f>
        <v>132113.87195502163</v>
      </c>
      <c r="T5" s="3">
        <f>Inventory!T12</f>
        <v>205481.11022327657</v>
      </c>
      <c r="U5" s="3">
        <f>Inventory!U12</f>
        <v>166716.53666721843</v>
      </c>
      <c r="V5" s="3">
        <f>Inventory!V12</f>
        <v>211214.76234120299</v>
      </c>
      <c r="W5" s="3">
        <f>Inventory!W12</f>
        <v>176322.18358389754</v>
      </c>
      <c r="X5" s="3">
        <f>Inventory!X12</f>
        <v>99913.138494457933</v>
      </c>
      <c r="Y5" s="3">
        <f>Inventory!Y12</f>
        <v>139835.32350706201</v>
      </c>
      <c r="Z5" s="3">
        <f>Inventory!Z12</f>
        <v>198866.43403010137</v>
      </c>
      <c r="AA5" s="3">
        <f>Inventory!AA12</f>
        <v>260578.86493333464</v>
      </c>
      <c r="AB5" s="3">
        <f>Inventory!AB12</f>
        <v>293918.90827623307</v>
      </c>
      <c r="AC5" s="3">
        <f>Inventory!AC12</f>
        <v>341598.19342824264</v>
      </c>
      <c r="AD5" s="3">
        <f>Inventory!AD12</f>
        <v>172087.89481745643</v>
      </c>
      <c r="AE5" s="3">
        <f>Inventory!AE12</f>
        <v>111671.10834277922</v>
      </c>
      <c r="AF5" s="3">
        <f>Inventory!AF12</f>
        <v>358872.50069635047</v>
      </c>
      <c r="AG5" s="3">
        <f>Inventory!AG12</f>
        <v>170556.51199134797</v>
      </c>
      <c r="AH5" s="3">
        <f>Inventory!AH12</f>
        <v>271693.83139230619</v>
      </c>
      <c r="AI5" s="3">
        <f>Inventory!AI12</f>
        <v>321374.92349555786</v>
      </c>
      <c r="AJ5" s="3">
        <f>Inventory!AJ12</f>
        <v>125061.17014564283</v>
      </c>
      <c r="AK5" s="3">
        <f>Inventory!AK12</f>
        <v>180114.6926371404</v>
      </c>
      <c r="AL5" s="3">
        <f>Inventory!AL12</f>
        <v>272143.60272778879</v>
      </c>
    </row>
    <row r="6" spans="2:38" ht="15" customHeight="1" outlineLevel="1" x14ac:dyDescent="0.2">
      <c r="B6" s="8" t="s">
        <v>124</v>
      </c>
      <c r="C6" s="3">
        <f>Expenses!C5+Expenses!C6</f>
        <v>0</v>
      </c>
      <c r="D6" s="3">
        <f>Expenses!D5+Expenses!D6</f>
        <v>0</v>
      </c>
      <c r="E6" s="3">
        <f>Expenses!E5+Expenses!E6</f>
        <v>0</v>
      </c>
      <c r="F6" s="3">
        <f>Expenses!F5+Expenses!F6</f>
        <v>0</v>
      </c>
      <c r="G6" s="3">
        <f>Expenses!G5+Expenses!G6</f>
        <v>0</v>
      </c>
      <c r="H6" s="3">
        <f>Expenses!H5+Expenses!H6</f>
        <v>0</v>
      </c>
      <c r="I6" s="3">
        <f>Expenses!I5+Expenses!I6</f>
        <v>0</v>
      </c>
      <c r="J6" s="3">
        <f>Expenses!J5+Expenses!J6</f>
        <v>0</v>
      </c>
      <c r="K6" s="3">
        <f>Expenses!K5+Expenses!K6</f>
        <v>0</v>
      </c>
      <c r="L6" s="3">
        <f>Expenses!L5+Expenses!L6</f>
        <v>0</v>
      </c>
      <c r="M6" s="3">
        <f>Expenses!M5+Expenses!M6</f>
        <v>0</v>
      </c>
      <c r="N6" s="3">
        <f>Expenses!N5+Expenses!N6</f>
        <v>0</v>
      </c>
      <c r="O6" s="3">
        <f>Expenses!O5+Expenses!O6</f>
        <v>0</v>
      </c>
      <c r="P6" s="3">
        <f>Expenses!P5+Expenses!P6</f>
        <v>0</v>
      </c>
      <c r="Q6" s="3">
        <f>Expenses!Q5+Expenses!Q6</f>
        <v>0</v>
      </c>
      <c r="R6" s="3">
        <f>Expenses!R5+Expenses!R6</f>
        <v>0</v>
      </c>
      <c r="S6" s="3">
        <f>Expenses!S5+Expenses!S6</f>
        <v>0</v>
      </c>
      <c r="T6" s="3">
        <f>Expenses!T5+Expenses!T6</f>
        <v>0</v>
      </c>
      <c r="U6" s="3">
        <f>Expenses!U5+Expenses!U6</f>
        <v>0</v>
      </c>
      <c r="V6" s="3">
        <f>Expenses!V5+Expenses!V6</f>
        <v>0</v>
      </c>
      <c r="W6" s="3">
        <f>Expenses!W5+Expenses!W6</f>
        <v>0</v>
      </c>
      <c r="X6" s="3">
        <f>Expenses!X5+Expenses!X6</f>
        <v>0</v>
      </c>
      <c r="Y6" s="3">
        <f>Expenses!Y5+Expenses!Y6</f>
        <v>0</v>
      </c>
      <c r="Z6" s="3">
        <f>Expenses!Z5+Expenses!Z6</f>
        <v>0</v>
      </c>
      <c r="AA6" s="3">
        <f>Expenses!AA5+Expenses!AA6</f>
        <v>0</v>
      </c>
      <c r="AB6" s="3">
        <f>Expenses!AB5+Expenses!AB6</f>
        <v>0</v>
      </c>
      <c r="AC6" s="3">
        <f>Expenses!AC5+Expenses!AC6</f>
        <v>0</v>
      </c>
      <c r="AD6" s="3">
        <f>Expenses!AD5+Expenses!AD6</f>
        <v>0</v>
      </c>
      <c r="AE6" s="3">
        <f>Expenses!AE5+Expenses!AE6</f>
        <v>0</v>
      </c>
      <c r="AF6" s="3">
        <f>Expenses!AF5+Expenses!AF6</f>
        <v>0</v>
      </c>
      <c r="AG6" s="3">
        <f>Expenses!AG5+Expenses!AG6</f>
        <v>0</v>
      </c>
      <c r="AH6" s="3">
        <f>Expenses!AH5+Expenses!AH6</f>
        <v>0</v>
      </c>
      <c r="AI6" s="3">
        <f>Expenses!AI5+Expenses!AI6</f>
        <v>0</v>
      </c>
      <c r="AJ6" s="3">
        <f>Expenses!AJ5+Expenses!AJ6</f>
        <v>0</v>
      </c>
      <c r="AK6" s="3">
        <f>Expenses!AK5+Expenses!AK6</f>
        <v>0</v>
      </c>
      <c r="AL6" s="3">
        <f>Expenses!AL5+Expenses!AL6</f>
        <v>0</v>
      </c>
    </row>
    <row r="7" spans="2:38" ht="15" customHeight="1" outlineLevel="1" x14ac:dyDescent="0.2">
      <c r="B7" s="8" t="s">
        <v>125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</row>
    <row r="8" spans="2:38" ht="15" customHeight="1" x14ac:dyDescent="0.2">
      <c r="B8" s="5" t="s">
        <v>126</v>
      </c>
      <c r="C8" s="6">
        <f>SUM(C3:C7)</f>
        <v>6587761.792268184</v>
      </c>
      <c r="D8" s="6">
        <f t="shared" ref="D8:AL8" si="2">SUM(D3:D7)</f>
        <v>6892186.0688907458</v>
      </c>
      <c r="E8" s="6">
        <f t="shared" si="2"/>
        <v>7120874.5310049457</v>
      </c>
      <c r="F8" s="6">
        <f t="shared" si="2"/>
        <v>7130635.9317875933</v>
      </c>
      <c r="G8" s="6">
        <f t="shared" si="2"/>
        <v>7211739.2676988617</v>
      </c>
      <c r="H8" s="6">
        <f t="shared" si="2"/>
        <v>7239356.4997937996</v>
      </c>
      <c r="I8" s="6">
        <f t="shared" si="2"/>
        <v>7224469.8416558374</v>
      </c>
      <c r="J8" s="6">
        <f t="shared" si="2"/>
        <v>7445820.5402447861</v>
      </c>
      <c r="K8" s="6">
        <f t="shared" si="2"/>
        <v>7319740.9351500943</v>
      </c>
      <c r="L8" s="6">
        <f t="shared" si="2"/>
        <v>7459960.693138835</v>
      </c>
      <c r="M8" s="6">
        <f t="shared" si="2"/>
        <v>7477358.7661117092</v>
      </c>
      <c r="N8" s="6">
        <f t="shared" si="2"/>
        <v>7517354.330389373</v>
      </c>
      <c r="O8" s="6">
        <f t="shared" si="2"/>
        <v>7640130.2575826664</v>
      </c>
      <c r="P8" s="6">
        <f t="shared" si="2"/>
        <v>8116152.3791575329</v>
      </c>
      <c r="Q8" s="6">
        <f t="shared" si="2"/>
        <v>8675241.1500554997</v>
      </c>
      <c r="R8" s="6">
        <f t="shared" si="2"/>
        <v>9160511.3061533775</v>
      </c>
      <c r="S8" s="6">
        <f t="shared" si="2"/>
        <v>9544110.4536671285</v>
      </c>
      <c r="T8" s="6">
        <f t="shared" si="2"/>
        <v>9757334.4465777371</v>
      </c>
      <c r="U8" s="6">
        <f t="shared" si="2"/>
        <v>10397612.065890694</v>
      </c>
      <c r="V8" s="6">
        <f t="shared" si="2"/>
        <v>10827535.991893584</v>
      </c>
      <c r="W8" s="6">
        <f t="shared" si="2"/>
        <v>11430541.484464925</v>
      </c>
      <c r="X8" s="6">
        <f t="shared" si="2"/>
        <v>11991974.254352678</v>
      </c>
      <c r="Y8" s="6">
        <f t="shared" si="2"/>
        <v>12176008.52110392</v>
      </c>
      <c r="Z8" s="6">
        <f t="shared" si="2"/>
        <v>12828668.875263665</v>
      </c>
      <c r="AA8" s="6">
        <f t="shared" si="2"/>
        <v>13528786.963272991</v>
      </c>
      <c r="AB8" s="6">
        <f t="shared" si="2"/>
        <v>14297613.184965616</v>
      </c>
      <c r="AC8" s="6">
        <f t="shared" si="2"/>
        <v>15444780.68237602</v>
      </c>
      <c r="AD8" s="6">
        <f t="shared" si="2"/>
        <v>16539577.268967792</v>
      </c>
      <c r="AE8" s="6">
        <f t="shared" si="2"/>
        <v>16953482.382089313</v>
      </c>
      <c r="AF8" s="6">
        <f t="shared" si="2"/>
        <v>17860640.101704303</v>
      </c>
      <c r="AG8" s="6">
        <f t="shared" si="2"/>
        <v>19230659.958054148</v>
      </c>
      <c r="AH8" s="6">
        <f t="shared" si="2"/>
        <v>19654481.988770586</v>
      </c>
      <c r="AI8" s="6">
        <f t="shared" si="2"/>
        <v>21021787.025119696</v>
      </c>
      <c r="AJ8" s="6">
        <f t="shared" si="2"/>
        <v>22122241.599705685</v>
      </c>
      <c r="AK8" s="6">
        <f t="shared" si="2"/>
        <v>22615994.224133413</v>
      </c>
      <c r="AL8" s="6">
        <f t="shared" si="2"/>
        <v>23854474.355847195</v>
      </c>
    </row>
    <row r="9" spans="2:38" ht="15" customHeight="1" x14ac:dyDescent="0.2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2:38" ht="15" customHeight="1" x14ac:dyDescent="0.2">
      <c r="B10" s="1" t="s">
        <v>127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2:38" ht="15" hidden="1" customHeight="1" outlineLevel="1" x14ac:dyDescent="0.2">
      <c r="B11" s="8" t="s">
        <v>128</v>
      </c>
      <c r="C11" s="3">
        <f>OPEX!C9</f>
        <v>750000</v>
      </c>
      <c r="D11" s="3">
        <f>OPEX!D9</f>
        <v>729166.66666666663</v>
      </c>
      <c r="E11" s="3">
        <f>OPEX!E9</f>
        <v>708333.33333333326</v>
      </c>
      <c r="F11" s="3">
        <f>OPEX!F9</f>
        <v>687499.99999999988</v>
      </c>
      <c r="G11" s="3">
        <f>OPEX!G9</f>
        <v>666666.66666666651</v>
      </c>
      <c r="H11" s="3">
        <f>OPEX!H9</f>
        <v>645833.33333333314</v>
      </c>
      <c r="I11" s="3">
        <f>OPEX!I9</f>
        <v>624999.99999999977</v>
      </c>
      <c r="J11" s="3">
        <f>OPEX!J9</f>
        <v>604166.6666666664</v>
      </c>
      <c r="K11" s="3">
        <f>OPEX!K9</f>
        <v>583333.33333333302</v>
      </c>
      <c r="L11" s="3">
        <f>OPEX!L9</f>
        <v>562499.99999999965</v>
      </c>
      <c r="M11" s="3">
        <f>OPEX!M9</f>
        <v>541666.66666666628</v>
      </c>
      <c r="N11" s="3">
        <f>OPEX!N9</f>
        <v>520833.33333333296</v>
      </c>
      <c r="O11" s="3">
        <f>OPEX!O9</f>
        <v>499999.99999999965</v>
      </c>
      <c r="P11" s="3">
        <f>OPEX!P9</f>
        <v>479166.66666666634</v>
      </c>
      <c r="Q11" s="3">
        <f>OPEX!Q9</f>
        <v>458333.33333333302</v>
      </c>
      <c r="R11" s="3">
        <f>OPEX!R9</f>
        <v>437499.99999999971</v>
      </c>
      <c r="S11" s="3">
        <f>OPEX!S9</f>
        <v>416666.6666666664</v>
      </c>
      <c r="T11" s="3">
        <f>OPEX!T9</f>
        <v>395833.33333333308</v>
      </c>
      <c r="U11" s="3">
        <f>OPEX!U9</f>
        <v>374999.99999999977</v>
      </c>
      <c r="V11" s="3">
        <f>OPEX!V9</f>
        <v>354166.66666666645</v>
      </c>
      <c r="W11" s="3">
        <f>OPEX!W9</f>
        <v>333333.33333333314</v>
      </c>
      <c r="X11" s="3">
        <f>OPEX!X9</f>
        <v>312499.99999999983</v>
      </c>
      <c r="Y11" s="3">
        <f>OPEX!Y9</f>
        <v>291666.66666666651</v>
      </c>
      <c r="Z11" s="3">
        <f>OPEX!Z9</f>
        <v>270833.3333333332</v>
      </c>
      <c r="AA11" s="3">
        <f>OPEX!AA9</f>
        <v>249999.99999999985</v>
      </c>
      <c r="AB11" s="3">
        <f>OPEX!AB9</f>
        <v>229166.66666666651</v>
      </c>
      <c r="AC11" s="3">
        <f>OPEX!AC9</f>
        <v>208333.33333333317</v>
      </c>
      <c r="AD11" s="3">
        <f>OPEX!AD9</f>
        <v>187499.99999999983</v>
      </c>
      <c r="AE11" s="3">
        <f>OPEX!AE9</f>
        <v>166666.66666666648</v>
      </c>
      <c r="AF11" s="3">
        <f>OPEX!AF9</f>
        <v>145833.33333333314</v>
      </c>
      <c r="AG11" s="3">
        <f>OPEX!AG9</f>
        <v>124999.99999999981</v>
      </c>
      <c r="AH11" s="3">
        <f>OPEX!AH9</f>
        <v>104166.66666666648</v>
      </c>
      <c r="AI11" s="3">
        <f>OPEX!AI9</f>
        <v>83333.333333333154</v>
      </c>
      <c r="AJ11" s="3">
        <f>OPEX!AJ9</f>
        <v>62499.999999999825</v>
      </c>
      <c r="AK11" s="3">
        <f>OPEX!AK9</f>
        <v>41666.666666666497</v>
      </c>
      <c r="AL11" s="3">
        <f>OPEX!AL9</f>
        <v>20833.333333333165</v>
      </c>
    </row>
    <row r="12" spans="2:38" ht="15" hidden="1" customHeight="1" outlineLevel="1" x14ac:dyDescent="0.2">
      <c r="B12" s="8" t="s">
        <v>129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</row>
    <row r="13" spans="2:38" ht="15" hidden="1" customHeight="1" outlineLevel="1" x14ac:dyDescent="0.2">
      <c r="B13" s="8" t="s">
        <v>130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</row>
    <row r="14" spans="2:38" ht="15" hidden="1" customHeight="1" outlineLevel="1" x14ac:dyDescent="0.2">
      <c r="B14" s="8" t="s">
        <v>131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</row>
    <row r="15" spans="2:38" ht="15" hidden="1" customHeight="1" outlineLevel="1" x14ac:dyDescent="0.2">
      <c r="B15" s="8" t="s">
        <v>132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</row>
    <row r="16" spans="2:38" ht="15" customHeight="1" collapsed="1" x14ac:dyDescent="0.2">
      <c r="B16" s="5" t="s">
        <v>133</v>
      </c>
      <c r="C16" s="6">
        <f>SUM(C11:C15)</f>
        <v>750000</v>
      </c>
      <c r="D16" s="6">
        <f t="shared" ref="D16:AL16" si="3">SUM(D11:D15)</f>
        <v>729166.66666666663</v>
      </c>
      <c r="E16" s="6">
        <f t="shared" si="3"/>
        <v>708333.33333333326</v>
      </c>
      <c r="F16" s="6">
        <f t="shared" si="3"/>
        <v>687499.99999999988</v>
      </c>
      <c r="G16" s="6">
        <f t="shared" si="3"/>
        <v>666666.66666666651</v>
      </c>
      <c r="H16" s="6">
        <f t="shared" si="3"/>
        <v>645833.33333333314</v>
      </c>
      <c r="I16" s="6">
        <f t="shared" si="3"/>
        <v>624999.99999999977</v>
      </c>
      <c r="J16" s="6">
        <f t="shared" si="3"/>
        <v>604166.6666666664</v>
      </c>
      <c r="K16" s="6">
        <f t="shared" si="3"/>
        <v>583333.33333333302</v>
      </c>
      <c r="L16" s="6">
        <f t="shared" si="3"/>
        <v>562499.99999999965</v>
      </c>
      <c r="M16" s="6">
        <f t="shared" si="3"/>
        <v>541666.66666666628</v>
      </c>
      <c r="N16" s="6">
        <f t="shared" si="3"/>
        <v>520833.33333333296</v>
      </c>
      <c r="O16" s="6">
        <f t="shared" si="3"/>
        <v>499999.99999999965</v>
      </c>
      <c r="P16" s="6">
        <f t="shared" si="3"/>
        <v>479166.66666666634</v>
      </c>
      <c r="Q16" s="6">
        <f t="shared" si="3"/>
        <v>458333.33333333302</v>
      </c>
      <c r="R16" s="6">
        <f t="shared" si="3"/>
        <v>437499.99999999971</v>
      </c>
      <c r="S16" s="6">
        <f t="shared" si="3"/>
        <v>416666.6666666664</v>
      </c>
      <c r="T16" s="6">
        <f t="shared" si="3"/>
        <v>395833.33333333308</v>
      </c>
      <c r="U16" s="6">
        <f t="shared" si="3"/>
        <v>374999.99999999977</v>
      </c>
      <c r="V16" s="6">
        <f t="shared" si="3"/>
        <v>354166.66666666645</v>
      </c>
      <c r="W16" s="6">
        <f t="shared" si="3"/>
        <v>333333.33333333314</v>
      </c>
      <c r="X16" s="6">
        <f t="shared" si="3"/>
        <v>312499.99999999983</v>
      </c>
      <c r="Y16" s="6">
        <f t="shared" si="3"/>
        <v>291666.66666666651</v>
      </c>
      <c r="Z16" s="6">
        <f t="shared" si="3"/>
        <v>270833.3333333332</v>
      </c>
      <c r="AA16" s="6">
        <f t="shared" si="3"/>
        <v>249999.99999999985</v>
      </c>
      <c r="AB16" s="6">
        <f t="shared" si="3"/>
        <v>229166.66666666651</v>
      </c>
      <c r="AC16" s="6">
        <f t="shared" si="3"/>
        <v>208333.33333333317</v>
      </c>
      <c r="AD16" s="6">
        <f t="shared" si="3"/>
        <v>187499.99999999983</v>
      </c>
      <c r="AE16" s="6">
        <f t="shared" si="3"/>
        <v>166666.66666666648</v>
      </c>
      <c r="AF16" s="6">
        <f t="shared" si="3"/>
        <v>145833.33333333314</v>
      </c>
      <c r="AG16" s="6">
        <f t="shared" si="3"/>
        <v>124999.99999999981</v>
      </c>
      <c r="AH16" s="6">
        <f t="shared" si="3"/>
        <v>104166.66666666648</v>
      </c>
      <c r="AI16" s="6">
        <f t="shared" si="3"/>
        <v>83333.333333333154</v>
      </c>
      <c r="AJ16" s="6">
        <f t="shared" si="3"/>
        <v>62499.999999999825</v>
      </c>
      <c r="AK16" s="6">
        <f t="shared" si="3"/>
        <v>41666.666666666497</v>
      </c>
      <c r="AL16" s="6">
        <f t="shared" si="3"/>
        <v>20833.333333333165</v>
      </c>
    </row>
    <row r="17" spans="2:38" ht="15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2:38" ht="15" customHeight="1" x14ac:dyDescent="0.2">
      <c r="B18" s="40" t="s">
        <v>134</v>
      </c>
      <c r="C18" s="52">
        <f>C8+C16</f>
        <v>7337761.792268184</v>
      </c>
      <c r="D18" s="52">
        <f t="shared" ref="D18:AL18" si="4">D8+D16</f>
        <v>7621352.7355574127</v>
      </c>
      <c r="E18" s="52">
        <f t="shared" si="4"/>
        <v>7829207.8643382788</v>
      </c>
      <c r="F18" s="52">
        <f t="shared" si="4"/>
        <v>7818135.9317875933</v>
      </c>
      <c r="G18" s="52">
        <f t="shared" si="4"/>
        <v>7878405.9343655277</v>
      </c>
      <c r="H18" s="52">
        <f t="shared" si="4"/>
        <v>7885189.8331271326</v>
      </c>
      <c r="I18" s="52">
        <f t="shared" si="4"/>
        <v>7849469.8416558374</v>
      </c>
      <c r="J18" s="52">
        <f t="shared" si="4"/>
        <v>8049987.2069114521</v>
      </c>
      <c r="K18" s="52">
        <f t="shared" si="4"/>
        <v>7903074.2684834274</v>
      </c>
      <c r="L18" s="52">
        <f t="shared" si="4"/>
        <v>8022460.693138835</v>
      </c>
      <c r="M18" s="52">
        <f t="shared" si="4"/>
        <v>8019025.4327783752</v>
      </c>
      <c r="N18" s="52">
        <f t="shared" si="4"/>
        <v>8038187.663722706</v>
      </c>
      <c r="O18" s="52">
        <f t="shared" si="4"/>
        <v>8140130.2575826664</v>
      </c>
      <c r="P18" s="52">
        <f t="shared" si="4"/>
        <v>8595319.0458241999</v>
      </c>
      <c r="Q18" s="52">
        <f t="shared" si="4"/>
        <v>9133574.4833888337</v>
      </c>
      <c r="R18" s="52">
        <f t="shared" si="4"/>
        <v>9598011.3061533775</v>
      </c>
      <c r="S18" s="52">
        <f t="shared" si="4"/>
        <v>9960777.1203337945</v>
      </c>
      <c r="T18" s="52">
        <f t="shared" si="4"/>
        <v>10153167.779911071</v>
      </c>
      <c r="U18" s="52">
        <f t="shared" si="4"/>
        <v>10772612.065890694</v>
      </c>
      <c r="V18" s="52">
        <f t="shared" si="4"/>
        <v>11181702.65856025</v>
      </c>
      <c r="W18" s="52">
        <f t="shared" si="4"/>
        <v>11763874.817798259</v>
      </c>
      <c r="X18" s="52">
        <f t="shared" si="4"/>
        <v>12304474.254352678</v>
      </c>
      <c r="Y18" s="52">
        <f t="shared" si="4"/>
        <v>12467675.187770586</v>
      </c>
      <c r="Z18" s="52">
        <f t="shared" si="4"/>
        <v>13099502.208596999</v>
      </c>
      <c r="AA18" s="52">
        <f t="shared" si="4"/>
        <v>13778786.963272991</v>
      </c>
      <c r="AB18" s="52">
        <f t="shared" si="4"/>
        <v>14526779.851632282</v>
      </c>
      <c r="AC18" s="52">
        <f t="shared" si="4"/>
        <v>15653114.015709354</v>
      </c>
      <c r="AD18" s="52">
        <f t="shared" si="4"/>
        <v>16727077.268967792</v>
      </c>
      <c r="AE18" s="52">
        <f t="shared" si="4"/>
        <v>17120149.048755981</v>
      </c>
      <c r="AF18" s="52">
        <f t="shared" si="4"/>
        <v>18006473.435037635</v>
      </c>
      <c r="AG18" s="52">
        <f t="shared" si="4"/>
        <v>19355659.958054148</v>
      </c>
      <c r="AH18" s="52">
        <f t="shared" si="4"/>
        <v>19758648.655437253</v>
      </c>
      <c r="AI18" s="52">
        <f t="shared" si="4"/>
        <v>21105120.358453028</v>
      </c>
      <c r="AJ18" s="52">
        <f t="shared" si="4"/>
        <v>22184741.599705685</v>
      </c>
      <c r="AK18" s="52">
        <f t="shared" si="4"/>
        <v>22657660.890800081</v>
      </c>
      <c r="AL18" s="52">
        <f t="shared" si="4"/>
        <v>23875307.689180527</v>
      </c>
    </row>
    <row r="19" spans="2:38" ht="15" customHeight="1" x14ac:dyDescent="0.2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2:38" ht="15" customHeight="1" x14ac:dyDescent="0.2">
      <c r="B20" s="1" t="s">
        <v>135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2:38" ht="15" customHeight="1" outlineLevel="1" x14ac:dyDescent="0.2">
      <c r="B21" s="8" t="s">
        <v>136</v>
      </c>
      <c r="C21" s="3">
        <f>AcctsPay!C7</f>
        <v>3425752.9839999997</v>
      </c>
      <c r="D21" s="3">
        <f>AcctsPay!D7</f>
        <v>3507304.6057374999</v>
      </c>
      <c r="E21" s="3">
        <f>AcctsPay!E7</f>
        <v>3616337.0886912327</v>
      </c>
      <c r="F21" s="3">
        <f>AcctsPay!F7</f>
        <v>3550970.0637826598</v>
      </c>
      <c r="G21" s="3">
        <f>AcctsPay!G7</f>
        <v>3581796.2003780929</v>
      </c>
      <c r="H21" s="3">
        <f>AcctsPay!H7</f>
        <v>3543465.4623856372</v>
      </c>
      <c r="I21" s="3">
        <f>AcctsPay!I7</f>
        <v>3487197.9906121599</v>
      </c>
      <c r="J21" s="3">
        <f>AcctsPay!J7</f>
        <v>3597926.9624453345</v>
      </c>
      <c r="K21" s="3">
        <f>AcctsPay!K7</f>
        <v>3446835.5589737501</v>
      </c>
      <c r="L21" s="3">
        <f>AcctsPay!L7</f>
        <v>3506742.1903877263</v>
      </c>
      <c r="M21" s="3">
        <f>AcctsPay!M7</f>
        <v>3492515.2863483368</v>
      </c>
      <c r="N21" s="3">
        <f>AcctsPay!N7</f>
        <v>3463179.6304703704</v>
      </c>
      <c r="O21" s="3">
        <f>AcctsPay!O7</f>
        <v>3526020.8596801986</v>
      </c>
      <c r="P21" s="3">
        <f>AcctsPay!P7</f>
        <v>3681393.6168214926</v>
      </c>
      <c r="Q21" s="3">
        <f>AcctsPay!Q7</f>
        <v>3892691.5471580997</v>
      </c>
      <c r="R21" s="3">
        <f>AcctsPay!R7</f>
        <v>4075975.505163074</v>
      </c>
      <c r="S21" s="3">
        <f>AcctsPay!S7</f>
        <v>4174216.6846906939</v>
      </c>
      <c r="T21" s="3">
        <f>AcctsPay!T7</f>
        <v>4176463.5360894972</v>
      </c>
      <c r="U21" s="3">
        <f>AcctsPay!U7</f>
        <v>4411067.6123432675</v>
      </c>
      <c r="V21" s="3">
        <f>AcctsPay!V7</f>
        <v>4503250.9626195468</v>
      </c>
      <c r="W21" s="3">
        <f>AcctsPay!W7</f>
        <v>4689221.9085176829</v>
      </c>
      <c r="X21" s="3">
        <f>AcctsPay!X7</f>
        <v>4869594.0755336545</v>
      </c>
      <c r="Y21" s="3">
        <f>AcctsPay!Y7</f>
        <v>4752209.426970643</v>
      </c>
      <c r="Z21" s="3">
        <f>AcctsPay!Z7</f>
        <v>4949505.0404185746</v>
      </c>
      <c r="AA21" s="3">
        <f>AcctsPay!AA7</f>
        <v>5146416.2012610929</v>
      </c>
      <c r="AB21" s="3">
        <f>AcctsPay!AB7</f>
        <v>5290286.3541153586</v>
      </c>
      <c r="AC21" s="3">
        <f>AcctsPay!AC7</f>
        <v>5705739.584691586</v>
      </c>
      <c r="AD21" s="3">
        <f>AcctsPay!AD7</f>
        <v>6035892.1742097931</v>
      </c>
      <c r="AE21" s="3">
        <f>AcctsPay!AE7</f>
        <v>5977993.3982157363</v>
      </c>
      <c r="AF21" s="3">
        <f>AcctsPay!AF7</f>
        <v>6211097.484980681</v>
      </c>
      <c r="AG21" s="3">
        <f>AcctsPay!AG7</f>
        <v>6610151.467056226</v>
      </c>
      <c r="AH21" s="3">
        <f>AcctsPay!AH7</f>
        <v>6514915.5134243779</v>
      </c>
      <c r="AI21" s="3">
        <f>AcctsPay!AI7</f>
        <v>6901985.6223338703</v>
      </c>
      <c r="AJ21" s="3">
        <f>AcctsPay!AJ7</f>
        <v>7114868.073456455</v>
      </c>
      <c r="AK21" s="3">
        <f>AcctsPay!AK7</f>
        <v>6980716.3337843632</v>
      </c>
      <c r="AL21" s="3">
        <f>AcctsPay!AL7</f>
        <v>7309584.4147591414</v>
      </c>
    </row>
    <row r="22" spans="2:38" ht="15" customHeight="1" outlineLevel="1" x14ac:dyDescent="0.2">
      <c r="B22" s="8" t="s">
        <v>137</v>
      </c>
      <c r="C22" s="3">
        <f>Liabilities!C7</f>
        <v>803594.64</v>
      </c>
      <c r="D22" s="3">
        <f>Liabilities!D7</f>
        <v>829679.27362499991</v>
      </c>
      <c r="E22" s="3">
        <f>Liabilities!E7</f>
        <v>852082.22355295136</v>
      </c>
      <c r="F22" s="3">
        <f>Liabilities!F7</f>
        <v>839230.51157700818</v>
      </c>
      <c r="G22" s="3">
        <f>Liabilities!G7</f>
        <v>842252.13757570845</v>
      </c>
      <c r="H22" s="3">
        <f>Liabilities!H7</f>
        <v>834219.12220984767</v>
      </c>
      <c r="I22" s="3">
        <f>Liabilities!I7</f>
        <v>821081.44266685611</v>
      </c>
      <c r="J22" s="3">
        <f>Liabilities!J7</f>
        <v>843967.20100995793</v>
      </c>
      <c r="K22" s="3">
        <f>Liabilities!K7</f>
        <v>812470.22204355989</v>
      </c>
      <c r="L22" s="3">
        <f>Liabilities!L7</f>
        <v>823767.94568443636</v>
      </c>
      <c r="M22" s="3">
        <f>Liabilities!M7</f>
        <v>818223.36196370702</v>
      </c>
      <c r="N22" s="3">
        <f>Liabilities!N7</f>
        <v>812968.84886791697</v>
      </c>
      <c r="O22" s="3">
        <f>Liabilities!O7</f>
        <v>824664.60328484548</v>
      </c>
      <c r="P22" s="3">
        <f>Liabilities!P7</f>
        <v>871976.76317785378</v>
      </c>
      <c r="Q22" s="3">
        <f>Liabilities!Q7</f>
        <v>929016.41817060742</v>
      </c>
      <c r="R22" s="3">
        <f>Liabilities!R7</f>
        <v>975559.04865288665</v>
      </c>
      <c r="S22" s="3">
        <f>Liabilities!S7</f>
        <v>1003882.1264772337</v>
      </c>
      <c r="T22" s="3">
        <f>Liabilities!T7</f>
        <v>1007865.9704278256</v>
      </c>
      <c r="U22" s="3">
        <f>Liabilities!U7</f>
        <v>1067943.7741114304</v>
      </c>
      <c r="V22" s="3">
        <f>Liabilities!V7</f>
        <v>1095113.1888907445</v>
      </c>
      <c r="W22" s="3">
        <f>Liabilities!W7</f>
        <v>1143894.3700393795</v>
      </c>
      <c r="X22" s="3">
        <f>Liabilities!X7</f>
        <v>1187548.2752352892</v>
      </c>
      <c r="Y22" s="3">
        <f>Liabilities!Y7</f>
        <v>1169498.8640446384</v>
      </c>
      <c r="Z22" s="3">
        <f>Liabilities!Z7</f>
        <v>1219234.7273418906</v>
      </c>
      <c r="AA22" s="3">
        <f>Liabilities!AA7</f>
        <v>1271299.4048731276</v>
      </c>
      <c r="AB22" s="3">
        <f>Liabilities!AB7</f>
        <v>1320193.4233301808</v>
      </c>
      <c r="AC22" s="3">
        <f>Liabilities!AC7</f>
        <v>1423659.3713450052</v>
      </c>
      <c r="AD22" s="3">
        <f>Liabilities!AD7</f>
        <v>1511103.8953884593</v>
      </c>
      <c r="AE22" s="3">
        <f>Liabilities!AE7</f>
        <v>1503065.4232409848</v>
      </c>
      <c r="AF22" s="3">
        <f>Liabilities!AF7</f>
        <v>1562341.0062457283</v>
      </c>
      <c r="AG22" s="3">
        <f>Liabilities!AG7</f>
        <v>1671553.8650503489</v>
      </c>
      <c r="AH22" s="3">
        <f>Liabilities!AH7</f>
        <v>1653160.4173631691</v>
      </c>
      <c r="AI22" s="3">
        <f>Liabilities!AI7</f>
        <v>1756118.1551293647</v>
      </c>
      <c r="AJ22" s="3">
        <f>Liabilities!AJ7</f>
        <v>1816702.954761896</v>
      </c>
      <c r="AK22" s="3">
        <f>Liabilities!AK7</f>
        <v>1791995.7346393184</v>
      </c>
      <c r="AL22" s="3">
        <f>Liabilities!AL7</f>
        <v>1872117.8114623665</v>
      </c>
    </row>
    <row r="23" spans="2:38" ht="15" customHeight="1" outlineLevel="1" x14ac:dyDescent="0.2">
      <c r="B23" s="8" t="s">
        <v>138</v>
      </c>
      <c r="C23" s="3">
        <f>Liabilities!C8</f>
        <v>2154166.6666666665</v>
      </c>
      <c r="D23" s="3">
        <f>Liabilities!D8</f>
        <v>2255914.661458333</v>
      </c>
      <c r="E23" s="3">
        <f>Liabilities!E8</f>
        <v>2268838.8836443867</v>
      </c>
      <c r="F23" s="3">
        <f>Liabilities!F8</f>
        <v>2266808.7894675545</v>
      </c>
      <c r="G23" s="3">
        <f>Liabilities!G8</f>
        <v>2237766.7727967794</v>
      </c>
      <c r="H23" s="3">
        <f>Liabilities!H8</f>
        <v>2231671.6242265305</v>
      </c>
      <c r="I23" s="3">
        <f>Liabilities!I8</f>
        <v>2209441.0429124762</v>
      </c>
      <c r="J23" s="3">
        <f>Liabilities!J8</f>
        <v>2223891.383652166</v>
      </c>
      <c r="K23" s="3">
        <f>Liabilities!K8</f>
        <v>2201518.2340457351</v>
      </c>
      <c r="L23" s="3">
        <f>Liabilities!L8</f>
        <v>2198636.2961289659</v>
      </c>
      <c r="M23" s="3">
        <f>Liabilities!M8</f>
        <v>2171073.546437005</v>
      </c>
      <c r="N23" s="3">
        <f>Liabilities!N8</f>
        <v>2175227.6866514618</v>
      </c>
      <c r="O23" s="3">
        <f>Liabilities!O8</f>
        <v>2170670.5586589943</v>
      </c>
      <c r="P23" s="3">
        <f>Liabilities!P8</f>
        <v>2340983.7226886181</v>
      </c>
      <c r="Q23" s="3">
        <f>Liabilities!Q8</f>
        <v>2500518.249389851</v>
      </c>
      <c r="R23" s="3">
        <f>Liabilities!R8</f>
        <v>2609932.5262016528</v>
      </c>
      <c r="S23" s="3">
        <f>Liabilities!S8</f>
        <v>2701904.429669417</v>
      </c>
      <c r="T23" s="3">
        <f>Liabilities!T8</f>
        <v>2736939.239858069</v>
      </c>
      <c r="U23" s="3">
        <f>Liabilities!U8</f>
        <v>2881955.9434556714</v>
      </c>
      <c r="V23" s="3">
        <f>Liabilities!V8</f>
        <v>2974108.4775282159</v>
      </c>
      <c r="W23" s="3">
        <f>Liabilities!W8</f>
        <v>3100488.7328830957</v>
      </c>
      <c r="X23" s="3">
        <f>Liabilities!X8</f>
        <v>3186948.2814908568</v>
      </c>
      <c r="Y23" s="3">
        <f>Liabilities!Y8</f>
        <v>3232949.4116353509</v>
      </c>
      <c r="Z23" s="3">
        <f>Liabilities!Z8</f>
        <v>3347126.6404485046</v>
      </c>
      <c r="AA23" s="3">
        <f>Liabilities!AA8</f>
        <v>3485026.4636794268</v>
      </c>
      <c r="AB23" s="3">
        <f>Liabilities!AB8</f>
        <v>3692921.3886873536</v>
      </c>
      <c r="AC23" s="3">
        <f>Liabilities!AC8</f>
        <v>3920863.3255158216</v>
      </c>
      <c r="AD23" s="3">
        <f>Liabilities!AD8</f>
        <v>4153553.6969175437</v>
      </c>
      <c r="AE23" s="3">
        <f>Liabilities!AE8</f>
        <v>4184774.1998996646</v>
      </c>
      <c r="AF23" s="3">
        <f>Liabilities!AF8</f>
        <v>4324736.5151445428</v>
      </c>
      <c r="AG23" s="3">
        <f>Liabilities!AG8</f>
        <v>4640725.8745844364</v>
      </c>
      <c r="AH23" s="3">
        <f>Liabilities!AH8</f>
        <v>4641033.0663778344</v>
      </c>
      <c r="AI23" s="3">
        <f>Liabilities!AI8</f>
        <v>4918162.1915008649</v>
      </c>
      <c r="AJ23" s="3">
        <f>Liabilities!AJ8</f>
        <v>5109665.8685002467</v>
      </c>
      <c r="AK23" s="3">
        <f>Liabilities!AK8</f>
        <v>5121966.3336300291</v>
      </c>
      <c r="AL23" s="3">
        <f>Liabilities!AL8</f>
        <v>5284827.7718638023</v>
      </c>
    </row>
    <row r="24" spans="2:38" ht="15" customHeight="1" outlineLevel="1" x14ac:dyDescent="0.2">
      <c r="B24" s="8" t="s">
        <v>139</v>
      </c>
      <c r="C24" s="3">
        <f>Liabilities!C9</f>
        <v>37990.771330000025</v>
      </c>
      <c r="D24" s="3">
        <f>Liabilities!D9</f>
        <v>44179.180012328128</v>
      </c>
      <c r="E24" s="3">
        <f>Liabilities!E9</f>
        <v>43206.775703313062</v>
      </c>
      <c r="F24" s="3">
        <f>Liabilities!F9</f>
        <v>44219.215108345241</v>
      </c>
      <c r="G24" s="3">
        <f>Liabilities!G9</f>
        <v>41488.671581368078</v>
      </c>
      <c r="H24" s="3">
        <f>Liabilities!H9</f>
        <v>41713.991690720417</v>
      </c>
      <c r="I24" s="3">
        <f>Liabilities!I9</f>
        <v>41047.117715079119</v>
      </c>
      <c r="J24" s="3">
        <f>Liabilities!J9</f>
        <v>40159.09874410685</v>
      </c>
      <c r="K24" s="3">
        <f>Liabilities!K9</f>
        <v>41171.379009846198</v>
      </c>
      <c r="L24" s="3">
        <f>Liabilities!L9</f>
        <v>39887.333255681966</v>
      </c>
      <c r="M24" s="3">
        <f>Liabilities!M9</f>
        <v>38070.781877010129</v>
      </c>
      <c r="N24" s="3">
        <f>Liabilities!N9</f>
        <v>38905.569092177473</v>
      </c>
      <c r="O24" s="3">
        <f>Liabilities!O9</f>
        <v>35293.411225677512</v>
      </c>
      <c r="P24" s="3">
        <f>Liabilities!P9</f>
        <v>45315.810609046508</v>
      </c>
      <c r="Q24" s="3">
        <f>Liabilities!Q9</f>
        <v>53532.039423103313</v>
      </c>
      <c r="R24" s="3">
        <f>Liabilities!R9</f>
        <v>58483.244483387483</v>
      </c>
      <c r="S24" s="3">
        <f>Liabilities!S9</f>
        <v>63639.998188816149</v>
      </c>
      <c r="T24" s="3">
        <f>Liabilities!T9</f>
        <v>66231.232881370262</v>
      </c>
      <c r="U24" s="3">
        <f>Liabilities!U9</f>
        <v>72941.766247432766</v>
      </c>
      <c r="V24" s="3">
        <f>Liabilities!V9</f>
        <v>78220.043006943102</v>
      </c>
      <c r="W24" s="3">
        <f>Liabilities!W9</f>
        <v>84397.586418650011</v>
      </c>
      <c r="X24" s="3">
        <f>Liabilities!X9</f>
        <v>87676.676615326374</v>
      </c>
      <c r="Y24" s="3">
        <f>Liabilities!Y9</f>
        <v>93223.491175457093</v>
      </c>
      <c r="Z24" s="3">
        <f>Liabilities!Z9</f>
        <v>98282.713537699499</v>
      </c>
      <c r="AA24" s="3">
        <f>Liabilities!AA9</f>
        <v>104055.46357327784</v>
      </c>
      <c r="AB24" s="3">
        <f>Liabilities!AB9</f>
        <v>117105.41510920464</v>
      </c>
      <c r="AC24" s="3">
        <f>Liabilities!AC9</f>
        <v>126821.09486219236</v>
      </c>
      <c r="AD24" s="3">
        <f>Liabilities!AD9</f>
        <v>138413.55073114927</v>
      </c>
      <c r="AE24" s="3">
        <f>Liabilities!AE9</f>
        <v>141790.17142327025</v>
      </c>
      <c r="AF24" s="3">
        <f>Liabilities!AF9</f>
        <v>148147.82828076737</v>
      </c>
      <c r="AG24" s="3">
        <f>Liabilities!AG9</f>
        <v>164768.52761244221</v>
      </c>
      <c r="AH24" s="3">
        <f>Liabilities!AH9</f>
        <v>166488.80357439283</v>
      </c>
      <c r="AI24" s="3">
        <f>Liabilities!AI9</f>
        <v>180404.48513250268</v>
      </c>
      <c r="AJ24" s="3">
        <f>Liabilities!AJ9</f>
        <v>190993.50685793161</v>
      </c>
      <c r="AK24" s="3">
        <f>Liabilities!AK9</f>
        <v>194308.05306504181</v>
      </c>
      <c r="AL24" s="3">
        <f>Liabilities!AL9</f>
        <v>200678.92506632555</v>
      </c>
    </row>
    <row r="25" spans="2:38" ht="15" customHeight="1" outlineLevel="1" x14ac:dyDescent="0.2">
      <c r="B25" s="8" t="s">
        <v>141</v>
      </c>
      <c r="C25" s="3">
        <f>Liabilities!C10</f>
        <v>0</v>
      </c>
      <c r="D25" s="3">
        <f>Liabilities!D10</f>
        <v>0</v>
      </c>
      <c r="E25" s="3">
        <f>Liabilities!E10</f>
        <v>0</v>
      </c>
      <c r="F25" s="3">
        <f>Liabilities!F10</f>
        <v>0</v>
      </c>
      <c r="G25" s="3">
        <f>Liabilities!G10</f>
        <v>0</v>
      </c>
      <c r="H25" s="3">
        <f>Liabilities!H10</f>
        <v>0</v>
      </c>
      <c r="I25" s="3">
        <f>Liabilities!I10</f>
        <v>0</v>
      </c>
      <c r="J25" s="3">
        <f>Liabilities!J10</f>
        <v>0</v>
      </c>
      <c r="K25" s="3">
        <f>Liabilities!K10</f>
        <v>0</v>
      </c>
      <c r="L25" s="3">
        <f>Liabilities!L10</f>
        <v>0</v>
      </c>
      <c r="M25" s="3">
        <f>Liabilities!M10</f>
        <v>0</v>
      </c>
      <c r="N25" s="3">
        <f>Liabilities!N10</f>
        <v>0</v>
      </c>
      <c r="O25" s="3">
        <f>Liabilities!O10</f>
        <v>0</v>
      </c>
      <c r="P25" s="3">
        <f>Liabilities!P10</f>
        <v>0</v>
      </c>
      <c r="Q25" s="3">
        <f>Liabilities!Q10</f>
        <v>0</v>
      </c>
      <c r="R25" s="3">
        <f>Liabilities!R10</f>
        <v>0</v>
      </c>
      <c r="S25" s="3">
        <f>Liabilities!S10</f>
        <v>0</v>
      </c>
      <c r="T25" s="3">
        <f>Liabilities!T10</f>
        <v>0</v>
      </c>
      <c r="U25" s="3">
        <f>Liabilities!U10</f>
        <v>0</v>
      </c>
      <c r="V25" s="3">
        <f>Liabilities!V10</f>
        <v>0</v>
      </c>
      <c r="W25" s="3">
        <f>Liabilities!W10</f>
        <v>0</v>
      </c>
      <c r="X25" s="3">
        <f>Liabilities!X10</f>
        <v>0</v>
      </c>
      <c r="Y25" s="3">
        <f>Liabilities!Y10</f>
        <v>0</v>
      </c>
      <c r="Z25" s="3">
        <f>Liabilities!Z10</f>
        <v>0</v>
      </c>
      <c r="AA25" s="3">
        <f>Liabilities!AA10</f>
        <v>0</v>
      </c>
      <c r="AB25" s="3">
        <f>Liabilities!AB10</f>
        <v>0</v>
      </c>
      <c r="AC25" s="3">
        <f>Liabilities!AC10</f>
        <v>0</v>
      </c>
      <c r="AD25" s="3">
        <f>Liabilities!AD10</f>
        <v>0</v>
      </c>
      <c r="AE25" s="3">
        <f>Liabilities!AE10</f>
        <v>0</v>
      </c>
      <c r="AF25" s="3">
        <f>Liabilities!AF10</f>
        <v>0</v>
      </c>
      <c r="AG25" s="3">
        <f>Liabilities!AG10</f>
        <v>0</v>
      </c>
      <c r="AH25" s="3">
        <f>Liabilities!AH10</f>
        <v>0</v>
      </c>
      <c r="AI25" s="3">
        <f>Liabilities!AI10</f>
        <v>0</v>
      </c>
      <c r="AJ25" s="3">
        <f>Liabilities!AJ10</f>
        <v>0</v>
      </c>
      <c r="AK25" s="3">
        <f>Liabilities!AK10</f>
        <v>0</v>
      </c>
      <c r="AL25" s="3">
        <f>Liabilities!AL10</f>
        <v>0</v>
      </c>
    </row>
    <row r="26" spans="2:38" ht="15" customHeight="1" outlineLevel="1" x14ac:dyDescent="0.2">
      <c r="B26" s="8" t="s">
        <v>142</v>
      </c>
      <c r="C26" s="3">
        <f>Liabilities!C11</f>
        <v>0</v>
      </c>
      <c r="D26" s="3">
        <f>Liabilities!D11</f>
        <v>0</v>
      </c>
      <c r="E26" s="3">
        <f>Liabilities!E11</f>
        <v>0</v>
      </c>
      <c r="F26" s="3">
        <f>Liabilities!F11</f>
        <v>0</v>
      </c>
      <c r="G26" s="3">
        <f>Liabilities!G11</f>
        <v>0</v>
      </c>
      <c r="H26" s="3">
        <f>Liabilities!H11</f>
        <v>0</v>
      </c>
      <c r="I26" s="3">
        <f>Liabilities!I11</f>
        <v>0</v>
      </c>
      <c r="J26" s="3">
        <f>Liabilities!J11</f>
        <v>0</v>
      </c>
      <c r="K26" s="3">
        <f>Liabilities!K11</f>
        <v>0</v>
      </c>
      <c r="L26" s="3">
        <f>Liabilities!L11</f>
        <v>0</v>
      </c>
      <c r="M26" s="3">
        <f>Liabilities!M11</f>
        <v>0</v>
      </c>
      <c r="N26" s="3">
        <f>Liabilities!N11</f>
        <v>0</v>
      </c>
      <c r="O26" s="3">
        <f>Liabilities!O11</f>
        <v>0</v>
      </c>
      <c r="P26" s="3">
        <f>Liabilities!P11</f>
        <v>0</v>
      </c>
      <c r="Q26" s="3">
        <f>Liabilities!Q11</f>
        <v>0</v>
      </c>
      <c r="R26" s="3">
        <f>Liabilities!R11</f>
        <v>0</v>
      </c>
      <c r="S26" s="3">
        <f>Liabilities!S11</f>
        <v>0</v>
      </c>
      <c r="T26" s="3">
        <f>Liabilities!T11</f>
        <v>0</v>
      </c>
      <c r="U26" s="3">
        <f>Liabilities!U11</f>
        <v>0</v>
      </c>
      <c r="V26" s="3">
        <f>Liabilities!V11</f>
        <v>0</v>
      </c>
      <c r="W26" s="3">
        <f>Liabilities!W11</f>
        <v>0</v>
      </c>
      <c r="X26" s="3">
        <f>Liabilities!X11</f>
        <v>0</v>
      </c>
      <c r="Y26" s="3">
        <f>Liabilities!Y11</f>
        <v>0</v>
      </c>
      <c r="Z26" s="3">
        <f>Liabilities!Z11</f>
        <v>0</v>
      </c>
      <c r="AA26" s="3">
        <f>Liabilities!AA11</f>
        <v>0</v>
      </c>
      <c r="AB26" s="3">
        <f>Liabilities!AB11</f>
        <v>0</v>
      </c>
      <c r="AC26" s="3">
        <f>Liabilities!AC11</f>
        <v>0</v>
      </c>
      <c r="AD26" s="3">
        <f>Liabilities!AD11</f>
        <v>0</v>
      </c>
      <c r="AE26" s="3">
        <f>Liabilities!AE11</f>
        <v>0</v>
      </c>
      <c r="AF26" s="3">
        <f>Liabilities!AF11</f>
        <v>0</v>
      </c>
      <c r="AG26" s="3">
        <f>Liabilities!AG11</f>
        <v>0</v>
      </c>
      <c r="AH26" s="3">
        <f>Liabilities!AH11</f>
        <v>0</v>
      </c>
      <c r="AI26" s="3">
        <f>Liabilities!AI11</f>
        <v>0</v>
      </c>
      <c r="AJ26" s="3">
        <f>Liabilities!AJ11</f>
        <v>0</v>
      </c>
      <c r="AK26" s="3">
        <f>Liabilities!AK11</f>
        <v>0</v>
      </c>
      <c r="AL26" s="3">
        <f>Liabilities!AL11</f>
        <v>0</v>
      </c>
    </row>
    <row r="27" spans="2:38" ht="15" customHeight="1" outlineLevel="1" x14ac:dyDescent="0.2">
      <c r="B27" s="8" t="s">
        <v>140</v>
      </c>
      <c r="C27" s="3">
        <f>Liabilities!C12</f>
        <v>0</v>
      </c>
      <c r="D27" s="3">
        <f>Liabilities!D12</f>
        <v>0</v>
      </c>
      <c r="E27" s="3">
        <f>Liabilities!E12</f>
        <v>0</v>
      </c>
      <c r="F27" s="3">
        <f>Liabilities!F12</f>
        <v>0</v>
      </c>
      <c r="G27" s="3">
        <f>Liabilities!G12</f>
        <v>0</v>
      </c>
      <c r="H27" s="3">
        <f>Liabilities!H12</f>
        <v>0</v>
      </c>
      <c r="I27" s="3">
        <f>Liabilities!I12</f>
        <v>0</v>
      </c>
      <c r="J27" s="3">
        <f>Liabilities!J12</f>
        <v>0</v>
      </c>
      <c r="K27" s="3">
        <f>Liabilities!K12</f>
        <v>0</v>
      </c>
      <c r="L27" s="3">
        <f>Liabilities!L12</f>
        <v>0</v>
      </c>
      <c r="M27" s="3">
        <f>Liabilities!M12</f>
        <v>0</v>
      </c>
      <c r="N27" s="3">
        <f>Liabilities!N12</f>
        <v>0</v>
      </c>
      <c r="O27" s="3">
        <f>Liabilities!O12</f>
        <v>0</v>
      </c>
      <c r="P27" s="3">
        <f>Liabilities!P12</f>
        <v>0</v>
      </c>
      <c r="Q27" s="3">
        <f>Liabilities!Q12</f>
        <v>0</v>
      </c>
      <c r="R27" s="3">
        <f>Liabilities!R12</f>
        <v>0</v>
      </c>
      <c r="S27" s="3">
        <f>Liabilities!S12</f>
        <v>0</v>
      </c>
      <c r="T27" s="3">
        <f>Liabilities!T12</f>
        <v>0</v>
      </c>
      <c r="U27" s="3">
        <f>Liabilities!U12</f>
        <v>0</v>
      </c>
      <c r="V27" s="3">
        <f>Liabilities!V12</f>
        <v>0</v>
      </c>
      <c r="W27" s="3">
        <f>Liabilities!W12</f>
        <v>0</v>
      </c>
      <c r="X27" s="3">
        <f>Liabilities!X12</f>
        <v>0</v>
      </c>
      <c r="Y27" s="3">
        <f>Liabilities!Y12</f>
        <v>0</v>
      </c>
      <c r="Z27" s="3">
        <f>Liabilities!Z12</f>
        <v>0</v>
      </c>
      <c r="AA27" s="3">
        <f>Liabilities!AA12</f>
        <v>0</v>
      </c>
      <c r="AB27" s="3">
        <f>Liabilities!AB12</f>
        <v>0</v>
      </c>
      <c r="AC27" s="3">
        <f>Liabilities!AC12</f>
        <v>0</v>
      </c>
      <c r="AD27" s="3">
        <f>Liabilities!AD12</f>
        <v>0</v>
      </c>
      <c r="AE27" s="3">
        <f>Liabilities!AE12</f>
        <v>0</v>
      </c>
      <c r="AF27" s="3">
        <f>Liabilities!AF12</f>
        <v>0</v>
      </c>
      <c r="AG27" s="3">
        <f>Liabilities!AG12</f>
        <v>0</v>
      </c>
      <c r="AH27" s="3">
        <f>Liabilities!AH12</f>
        <v>0</v>
      </c>
      <c r="AI27" s="3">
        <f>Liabilities!AI12</f>
        <v>0</v>
      </c>
      <c r="AJ27" s="3">
        <f>Liabilities!AJ12</f>
        <v>0</v>
      </c>
      <c r="AK27" s="3">
        <f>Liabilities!AK12</f>
        <v>0</v>
      </c>
      <c r="AL27" s="3">
        <f>Liabilities!AL12</f>
        <v>0</v>
      </c>
    </row>
    <row r="28" spans="2:38" ht="15" customHeight="1" x14ac:dyDescent="0.2">
      <c r="B28" s="5" t="s">
        <v>143</v>
      </c>
      <c r="C28" s="6">
        <f>SUM(C21:C27)</f>
        <v>6421505.0619966658</v>
      </c>
      <c r="D28" s="6">
        <f t="shared" ref="D28:AL28" si="5">SUM(D21:D27)</f>
        <v>6637077.7208331609</v>
      </c>
      <c r="E28" s="6">
        <f t="shared" si="5"/>
        <v>6780464.9715918843</v>
      </c>
      <c r="F28" s="6">
        <f t="shared" si="5"/>
        <v>6701228.5799355675</v>
      </c>
      <c r="G28" s="6">
        <f t="shared" si="5"/>
        <v>6703303.7823319482</v>
      </c>
      <c r="H28" s="6">
        <f t="shared" si="5"/>
        <v>6651070.2005127361</v>
      </c>
      <c r="I28" s="6">
        <f t="shared" si="5"/>
        <v>6558767.5939065721</v>
      </c>
      <c r="J28" s="6">
        <f t="shared" si="5"/>
        <v>6705944.6458515646</v>
      </c>
      <c r="K28" s="6">
        <f t="shared" si="5"/>
        <v>6501995.3940728921</v>
      </c>
      <c r="L28" s="6">
        <f t="shared" si="5"/>
        <v>6569033.7654568106</v>
      </c>
      <c r="M28" s="6">
        <f t="shared" si="5"/>
        <v>6519882.9766260581</v>
      </c>
      <c r="N28" s="6">
        <f t="shared" si="5"/>
        <v>6490281.7350819269</v>
      </c>
      <c r="O28" s="6">
        <f t="shared" si="5"/>
        <v>6556649.4328497155</v>
      </c>
      <c r="P28" s="6">
        <f t="shared" si="5"/>
        <v>6939669.9132970106</v>
      </c>
      <c r="Q28" s="6">
        <f t="shared" si="5"/>
        <v>7375758.2541416613</v>
      </c>
      <c r="R28" s="6">
        <f t="shared" si="5"/>
        <v>7719950.3245010003</v>
      </c>
      <c r="S28" s="6">
        <f t="shared" si="5"/>
        <v>7943643.2390261609</v>
      </c>
      <c r="T28" s="6">
        <f t="shared" si="5"/>
        <v>7987499.9792567613</v>
      </c>
      <c r="U28" s="6">
        <f t="shared" si="5"/>
        <v>8433909.0961578023</v>
      </c>
      <c r="V28" s="6">
        <f t="shared" si="5"/>
        <v>8650692.6720454507</v>
      </c>
      <c r="W28" s="6">
        <f t="shared" si="5"/>
        <v>9018002.5978588071</v>
      </c>
      <c r="X28" s="6">
        <f t="shared" si="5"/>
        <v>9331767.3088751268</v>
      </c>
      <c r="Y28" s="6">
        <f t="shared" si="5"/>
        <v>9247881.1938260905</v>
      </c>
      <c r="Z28" s="6">
        <f t="shared" si="5"/>
        <v>9614149.1217466686</v>
      </c>
      <c r="AA28" s="6">
        <f t="shared" si="5"/>
        <v>10006797.533386925</v>
      </c>
      <c r="AB28" s="6">
        <f t="shared" si="5"/>
        <v>10420506.581242098</v>
      </c>
      <c r="AC28" s="6">
        <f t="shared" si="5"/>
        <v>11177083.376414604</v>
      </c>
      <c r="AD28" s="6">
        <f t="shared" si="5"/>
        <v>11838963.317246944</v>
      </c>
      <c r="AE28" s="6">
        <f t="shared" si="5"/>
        <v>11807623.192779655</v>
      </c>
      <c r="AF28" s="6">
        <f t="shared" si="5"/>
        <v>12246322.83465172</v>
      </c>
      <c r="AG28" s="6">
        <f t="shared" si="5"/>
        <v>13087199.734303454</v>
      </c>
      <c r="AH28" s="6">
        <f t="shared" si="5"/>
        <v>12975597.800739774</v>
      </c>
      <c r="AI28" s="6">
        <f t="shared" si="5"/>
        <v>13756670.454096602</v>
      </c>
      <c r="AJ28" s="6">
        <f t="shared" si="5"/>
        <v>14232230.403576531</v>
      </c>
      <c r="AK28" s="6">
        <f t="shared" si="5"/>
        <v>14088986.455118751</v>
      </c>
      <c r="AL28" s="6">
        <f t="shared" si="5"/>
        <v>14667208.923151635</v>
      </c>
    </row>
    <row r="29" spans="2:38" ht="1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2:38" ht="15" customHeight="1" x14ac:dyDescent="0.2">
      <c r="B30" s="1" t="s">
        <v>144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2:38" ht="15" hidden="1" customHeight="1" outlineLevel="1" x14ac:dyDescent="0.2">
      <c r="B31" s="8" t="s">
        <v>145</v>
      </c>
      <c r="C31" s="3">
        <f>Liabilities!C16</f>
        <v>850000</v>
      </c>
      <c r="D31" s="3">
        <f>Liabilities!D16</f>
        <v>850000</v>
      </c>
      <c r="E31" s="3">
        <f>Liabilities!E16</f>
        <v>850000</v>
      </c>
      <c r="F31" s="3">
        <f>Liabilities!F16</f>
        <v>850000</v>
      </c>
      <c r="G31" s="3">
        <f>Liabilities!G16</f>
        <v>850000</v>
      </c>
      <c r="H31" s="3">
        <f>Liabilities!H16</f>
        <v>850000</v>
      </c>
      <c r="I31" s="3">
        <f>Liabilities!I16</f>
        <v>850000</v>
      </c>
      <c r="J31" s="3">
        <f>Liabilities!J16</f>
        <v>850000</v>
      </c>
      <c r="K31" s="3">
        <f>Liabilities!K16</f>
        <v>850000</v>
      </c>
      <c r="L31" s="3">
        <f>Liabilities!L16</f>
        <v>850000</v>
      </c>
      <c r="M31" s="3">
        <f>Liabilities!M16</f>
        <v>850000</v>
      </c>
      <c r="N31" s="3">
        <f>Liabilities!N16</f>
        <v>850000</v>
      </c>
      <c r="O31" s="3">
        <f>Liabilities!O16</f>
        <v>850000</v>
      </c>
      <c r="P31" s="3">
        <f>Liabilities!P16</f>
        <v>850000</v>
      </c>
      <c r="Q31" s="3">
        <f>Liabilities!Q16</f>
        <v>850000</v>
      </c>
      <c r="R31" s="3">
        <f>Liabilities!R16</f>
        <v>850000</v>
      </c>
      <c r="S31" s="3">
        <f>Liabilities!S16</f>
        <v>850000</v>
      </c>
      <c r="T31" s="3">
        <f>Liabilities!T16</f>
        <v>850000</v>
      </c>
      <c r="U31" s="3">
        <f>Liabilities!U16</f>
        <v>850000</v>
      </c>
      <c r="V31" s="3">
        <f>Liabilities!V16</f>
        <v>850000</v>
      </c>
      <c r="W31" s="3">
        <f>Liabilities!W16</f>
        <v>850000</v>
      </c>
      <c r="X31" s="3">
        <f>Liabilities!X16</f>
        <v>850000</v>
      </c>
      <c r="Y31" s="3">
        <f>Liabilities!Y16</f>
        <v>850000</v>
      </c>
      <c r="Z31" s="3">
        <f>Liabilities!Z16</f>
        <v>850000</v>
      </c>
      <c r="AA31" s="3">
        <f>Liabilities!AA16</f>
        <v>850000</v>
      </c>
      <c r="AB31" s="3">
        <f>Liabilities!AB16</f>
        <v>850000</v>
      </c>
      <c r="AC31" s="3">
        <f>Liabilities!AC16</f>
        <v>850000</v>
      </c>
      <c r="AD31" s="3">
        <f>Liabilities!AD16</f>
        <v>850000</v>
      </c>
      <c r="AE31" s="3">
        <f>Liabilities!AE16</f>
        <v>850000</v>
      </c>
      <c r="AF31" s="3">
        <f>Liabilities!AF16</f>
        <v>850000</v>
      </c>
      <c r="AG31" s="3">
        <f>Liabilities!AG16</f>
        <v>850000</v>
      </c>
      <c r="AH31" s="3">
        <f>Liabilities!AH16</f>
        <v>850000</v>
      </c>
      <c r="AI31" s="3">
        <f>Liabilities!AI16</f>
        <v>850000</v>
      </c>
      <c r="AJ31" s="3">
        <f>Liabilities!AJ16</f>
        <v>850000</v>
      </c>
      <c r="AK31" s="3">
        <f>Liabilities!AK16</f>
        <v>850000</v>
      </c>
      <c r="AL31" s="3">
        <f>Liabilities!AL16</f>
        <v>850000</v>
      </c>
    </row>
    <row r="32" spans="2:38" ht="15" hidden="1" customHeight="1" outlineLevel="1" x14ac:dyDescent="0.2">
      <c r="B32" s="8" t="s">
        <v>146</v>
      </c>
      <c r="C32" s="3">
        <f>Liabilities!C17</f>
        <v>0</v>
      </c>
      <c r="D32" s="3">
        <f>Liabilities!D17</f>
        <v>0</v>
      </c>
      <c r="E32" s="3">
        <f>Liabilities!E17</f>
        <v>0</v>
      </c>
      <c r="F32" s="3">
        <f>Liabilities!F17</f>
        <v>0</v>
      </c>
      <c r="G32" s="3">
        <f>Liabilities!G17</f>
        <v>0</v>
      </c>
      <c r="H32" s="3">
        <f>Liabilities!H17</f>
        <v>0</v>
      </c>
      <c r="I32" s="3">
        <f>Liabilities!I17</f>
        <v>0</v>
      </c>
      <c r="J32" s="3">
        <f>Liabilities!J17</f>
        <v>0</v>
      </c>
      <c r="K32" s="3">
        <f>Liabilities!K17</f>
        <v>0</v>
      </c>
      <c r="L32" s="3">
        <f>Liabilities!L17</f>
        <v>0</v>
      </c>
      <c r="M32" s="3">
        <f>Liabilities!M17</f>
        <v>0</v>
      </c>
      <c r="N32" s="3">
        <f>Liabilities!N17</f>
        <v>0</v>
      </c>
      <c r="O32" s="3">
        <f>Liabilities!O17</f>
        <v>0</v>
      </c>
      <c r="P32" s="3">
        <f>Liabilities!P17</f>
        <v>0</v>
      </c>
      <c r="Q32" s="3">
        <f>Liabilities!Q17</f>
        <v>0</v>
      </c>
      <c r="R32" s="3">
        <f>Liabilities!R17</f>
        <v>0</v>
      </c>
      <c r="S32" s="3">
        <f>Liabilities!S17</f>
        <v>0</v>
      </c>
      <c r="T32" s="3">
        <f>Liabilities!T17</f>
        <v>0</v>
      </c>
      <c r="U32" s="3">
        <f>Liabilities!U17</f>
        <v>0</v>
      </c>
      <c r="V32" s="3">
        <f>Liabilities!V17</f>
        <v>0</v>
      </c>
      <c r="W32" s="3">
        <f>Liabilities!W17</f>
        <v>0</v>
      </c>
      <c r="X32" s="3">
        <f>Liabilities!X17</f>
        <v>0</v>
      </c>
      <c r="Y32" s="3">
        <f>Liabilities!Y17</f>
        <v>0</v>
      </c>
      <c r="Z32" s="3">
        <f>Liabilities!Z17</f>
        <v>0</v>
      </c>
      <c r="AA32" s="3">
        <f>Liabilities!AA17</f>
        <v>0</v>
      </c>
      <c r="AB32" s="3">
        <f>Liabilities!AB17</f>
        <v>0</v>
      </c>
      <c r="AC32" s="3">
        <f>Liabilities!AC17</f>
        <v>0</v>
      </c>
      <c r="AD32" s="3">
        <f>Liabilities!AD17</f>
        <v>0</v>
      </c>
      <c r="AE32" s="3">
        <f>Liabilities!AE17</f>
        <v>0</v>
      </c>
      <c r="AF32" s="3">
        <f>Liabilities!AF17</f>
        <v>0</v>
      </c>
      <c r="AG32" s="3">
        <f>Liabilities!AG17</f>
        <v>0</v>
      </c>
      <c r="AH32" s="3">
        <f>Liabilities!AH17</f>
        <v>0</v>
      </c>
      <c r="AI32" s="3">
        <f>Liabilities!AI17</f>
        <v>0</v>
      </c>
      <c r="AJ32" s="3">
        <f>Liabilities!AJ17</f>
        <v>0</v>
      </c>
      <c r="AK32" s="3">
        <f>Liabilities!AK17</f>
        <v>0</v>
      </c>
      <c r="AL32" s="3">
        <f>Liabilities!AL17</f>
        <v>0</v>
      </c>
    </row>
    <row r="33" spans="2:38" ht="15" hidden="1" customHeight="1" outlineLevel="1" x14ac:dyDescent="0.2">
      <c r="B33" s="8" t="s">
        <v>147</v>
      </c>
      <c r="C33" s="3">
        <f>Liabilities!C18</f>
        <v>0</v>
      </c>
      <c r="D33" s="3">
        <f>Liabilities!D18</f>
        <v>0</v>
      </c>
      <c r="E33" s="3">
        <f>Liabilities!E18</f>
        <v>0</v>
      </c>
      <c r="F33" s="3">
        <f>Liabilities!F18</f>
        <v>0</v>
      </c>
      <c r="G33" s="3">
        <f>Liabilities!G18</f>
        <v>0</v>
      </c>
      <c r="H33" s="3">
        <f>Liabilities!H18</f>
        <v>0</v>
      </c>
      <c r="I33" s="3">
        <f>Liabilities!I18</f>
        <v>0</v>
      </c>
      <c r="J33" s="3">
        <f>Liabilities!J18</f>
        <v>0</v>
      </c>
      <c r="K33" s="3">
        <f>Liabilities!K18</f>
        <v>0</v>
      </c>
      <c r="L33" s="3">
        <f>Liabilities!L18</f>
        <v>0</v>
      </c>
      <c r="M33" s="3">
        <f>Liabilities!M18</f>
        <v>0</v>
      </c>
      <c r="N33" s="3">
        <f>Liabilities!N18</f>
        <v>0</v>
      </c>
      <c r="O33" s="3">
        <f>Liabilities!O18</f>
        <v>0</v>
      </c>
      <c r="P33" s="3">
        <f>Liabilities!P18</f>
        <v>0</v>
      </c>
      <c r="Q33" s="3">
        <f>Liabilities!Q18</f>
        <v>0</v>
      </c>
      <c r="R33" s="3">
        <f>Liabilities!R18</f>
        <v>0</v>
      </c>
      <c r="S33" s="3">
        <f>Liabilities!S18</f>
        <v>0</v>
      </c>
      <c r="T33" s="3">
        <f>Liabilities!T18</f>
        <v>0</v>
      </c>
      <c r="U33" s="3">
        <f>Liabilities!U18</f>
        <v>0</v>
      </c>
      <c r="V33" s="3">
        <f>Liabilities!V18</f>
        <v>0</v>
      </c>
      <c r="W33" s="3">
        <f>Liabilities!W18</f>
        <v>0</v>
      </c>
      <c r="X33" s="3">
        <f>Liabilities!X18</f>
        <v>0</v>
      </c>
      <c r="Y33" s="3">
        <f>Liabilities!Y18</f>
        <v>0</v>
      </c>
      <c r="Z33" s="3">
        <f>Liabilities!Z18</f>
        <v>0</v>
      </c>
      <c r="AA33" s="3">
        <f>Liabilities!AA18</f>
        <v>0</v>
      </c>
      <c r="AB33" s="3">
        <f>Liabilities!AB18</f>
        <v>0</v>
      </c>
      <c r="AC33" s="3">
        <f>Liabilities!AC18</f>
        <v>0</v>
      </c>
      <c r="AD33" s="3">
        <f>Liabilities!AD18</f>
        <v>0</v>
      </c>
      <c r="AE33" s="3">
        <f>Liabilities!AE18</f>
        <v>0</v>
      </c>
      <c r="AF33" s="3">
        <f>Liabilities!AF18</f>
        <v>0</v>
      </c>
      <c r="AG33" s="3">
        <f>Liabilities!AG18</f>
        <v>0</v>
      </c>
      <c r="AH33" s="3">
        <f>Liabilities!AH18</f>
        <v>0</v>
      </c>
      <c r="AI33" s="3">
        <f>Liabilities!AI18</f>
        <v>0</v>
      </c>
      <c r="AJ33" s="3">
        <f>Liabilities!AJ18</f>
        <v>0</v>
      </c>
      <c r="AK33" s="3">
        <f>Liabilities!AK18</f>
        <v>0</v>
      </c>
      <c r="AL33" s="3">
        <f>Liabilities!AL18</f>
        <v>0</v>
      </c>
    </row>
    <row r="34" spans="2:38" ht="15" customHeight="1" collapsed="1" x14ac:dyDescent="0.2">
      <c r="B34" s="5" t="s">
        <v>148</v>
      </c>
      <c r="C34" s="6">
        <f>SUM(C31:C33)</f>
        <v>850000</v>
      </c>
      <c r="D34" s="6">
        <f t="shared" ref="D34:AL34" si="6">SUM(D31:D33)</f>
        <v>850000</v>
      </c>
      <c r="E34" s="6">
        <f t="shared" si="6"/>
        <v>850000</v>
      </c>
      <c r="F34" s="6">
        <f t="shared" si="6"/>
        <v>850000</v>
      </c>
      <c r="G34" s="6">
        <f t="shared" si="6"/>
        <v>850000</v>
      </c>
      <c r="H34" s="6">
        <f t="shared" si="6"/>
        <v>850000</v>
      </c>
      <c r="I34" s="6">
        <f t="shared" si="6"/>
        <v>850000</v>
      </c>
      <c r="J34" s="6">
        <f t="shared" si="6"/>
        <v>850000</v>
      </c>
      <c r="K34" s="6">
        <f t="shared" si="6"/>
        <v>850000</v>
      </c>
      <c r="L34" s="6">
        <f t="shared" si="6"/>
        <v>850000</v>
      </c>
      <c r="M34" s="6">
        <f t="shared" si="6"/>
        <v>850000</v>
      </c>
      <c r="N34" s="6">
        <f t="shared" si="6"/>
        <v>850000</v>
      </c>
      <c r="O34" s="6">
        <f t="shared" si="6"/>
        <v>850000</v>
      </c>
      <c r="P34" s="6">
        <f t="shared" si="6"/>
        <v>850000</v>
      </c>
      <c r="Q34" s="6">
        <f t="shared" si="6"/>
        <v>850000</v>
      </c>
      <c r="R34" s="6">
        <f t="shared" si="6"/>
        <v>850000</v>
      </c>
      <c r="S34" s="6">
        <f t="shared" si="6"/>
        <v>850000</v>
      </c>
      <c r="T34" s="6">
        <f t="shared" si="6"/>
        <v>850000</v>
      </c>
      <c r="U34" s="6">
        <f t="shared" si="6"/>
        <v>850000</v>
      </c>
      <c r="V34" s="6">
        <f t="shared" si="6"/>
        <v>850000</v>
      </c>
      <c r="W34" s="6">
        <f t="shared" si="6"/>
        <v>850000</v>
      </c>
      <c r="X34" s="6">
        <f t="shared" si="6"/>
        <v>850000</v>
      </c>
      <c r="Y34" s="6">
        <f t="shared" si="6"/>
        <v>850000</v>
      </c>
      <c r="Z34" s="6">
        <f t="shared" si="6"/>
        <v>850000</v>
      </c>
      <c r="AA34" s="6">
        <f t="shared" si="6"/>
        <v>850000</v>
      </c>
      <c r="AB34" s="6">
        <f t="shared" si="6"/>
        <v>850000</v>
      </c>
      <c r="AC34" s="6">
        <f t="shared" si="6"/>
        <v>850000</v>
      </c>
      <c r="AD34" s="6">
        <f t="shared" si="6"/>
        <v>850000</v>
      </c>
      <c r="AE34" s="6">
        <f t="shared" si="6"/>
        <v>850000</v>
      </c>
      <c r="AF34" s="6">
        <f t="shared" si="6"/>
        <v>850000</v>
      </c>
      <c r="AG34" s="6">
        <f t="shared" si="6"/>
        <v>850000</v>
      </c>
      <c r="AH34" s="6">
        <f t="shared" si="6"/>
        <v>850000</v>
      </c>
      <c r="AI34" s="6">
        <f t="shared" si="6"/>
        <v>850000</v>
      </c>
      <c r="AJ34" s="6">
        <f t="shared" si="6"/>
        <v>850000</v>
      </c>
      <c r="AK34" s="6">
        <f t="shared" si="6"/>
        <v>850000</v>
      </c>
      <c r="AL34" s="6">
        <f t="shared" si="6"/>
        <v>850000</v>
      </c>
    </row>
    <row r="35" spans="2:38" ht="15" customHeight="1" x14ac:dyDescent="0.2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2:38" ht="15" customHeight="1" x14ac:dyDescent="0.2">
      <c r="B36" s="40" t="s">
        <v>149</v>
      </c>
      <c r="C36" s="52">
        <f>C28+C34</f>
        <v>7271505.0619966658</v>
      </c>
      <c r="D36" s="52">
        <f t="shared" ref="D36:AL36" si="7">D28+D34</f>
        <v>7487077.7208331609</v>
      </c>
      <c r="E36" s="52">
        <f t="shared" si="7"/>
        <v>7630464.9715918843</v>
      </c>
      <c r="F36" s="52">
        <f t="shared" si="7"/>
        <v>7551228.5799355675</v>
      </c>
      <c r="G36" s="52">
        <f t="shared" si="7"/>
        <v>7553303.7823319482</v>
      </c>
      <c r="H36" s="52">
        <f t="shared" si="7"/>
        <v>7501070.2005127361</v>
      </c>
      <c r="I36" s="52">
        <f t="shared" si="7"/>
        <v>7408767.5939065721</v>
      </c>
      <c r="J36" s="52">
        <f t="shared" si="7"/>
        <v>7555944.6458515646</v>
      </c>
      <c r="K36" s="52">
        <f t="shared" si="7"/>
        <v>7351995.3940728921</v>
      </c>
      <c r="L36" s="52">
        <f t="shared" si="7"/>
        <v>7419033.7654568106</v>
      </c>
      <c r="M36" s="52">
        <f t="shared" si="7"/>
        <v>7369882.9766260581</v>
      </c>
      <c r="N36" s="52">
        <f t="shared" si="7"/>
        <v>7340281.7350819269</v>
      </c>
      <c r="O36" s="52">
        <f t="shared" si="7"/>
        <v>7406649.4328497155</v>
      </c>
      <c r="P36" s="52">
        <f t="shared" si="7"/>
        <v>7789669.9132970106</v>
      </c>
      <c r="Q36" s="52">
        <f t="shared" si="7"/>
        <v>8225758.2541416613</v>
      </c>
      <c r="R36" s="52">
        <f t="shared" si="7"/>
        <v>8569950.3245010003</v>
      </c>
      <c r="S36" s="52">
        <f t="shared" si="7"/>
        <v>8793643.2390261609</v>
      </c>
      <c r="T36" s="52">
        <f t="shared" si="7"/>
        <v>8837499.9792567603</v>
      </c>
      <c r="U36" s="52">
        <f t="shared" si="7"/>
        <v>9283909.0961578023</v>
      </c>
      <c r="V36" s="52">
        <f t="shared" si="7"/>
        <v>9500692.6720454507</v>
      </c>
      <c r="W36" s="52">
        <f t="shared" si="7"/>
        <v>9868002.5978588071</v>
      </c>
      <c r="X36" s="52">
        <f t="shared" si="7"/>
        <v>10181767.308875127</v>
      </c>
      <c r="Y36" s="52">
        <f t="shared" si="7"/>
        <v>10097881.193826091</v>
      </c>
      <c r="Z36" s="52">
        <f t="shared" si="7"/>
        <v>10464149.121746669</v>
      </c>
      <c r="AA36" s="52">
        <f t="shared" si="7"/>
        <v>10856797.533386925</v>
      </c>
      <c r="AB36" s="52">
        <f t="shared" si="7"/>
        <v>11270506.581242098</v>
      </c>
      <c r="AC36" s="52">
        <f t="shared" si="7"/>
        <v>12027083.376414604</v>
      </c>
      <c r="AD36" s="52">
        <f t="shared" si="7"/>
        <v>12688963.317246944</v>
      </c>
      <c r="AE36" s="52">
        <f t="shared" si="7"/>
        <v>12657623.192779655</v>
      </c>
      <c r="AF36" s="52">
        <f t="shared" si="7"/>
        <v>13096322.83465172</v>
      </c>
      <c r="AG36" s="52">
        <f t="shared" si="7"/>
        <v>13937199.734303454</v>
      </c>
      <c r="AH36" s="52">
        <f t="shared" si="7"/>
        <v>13825597.800739774</v>
      </c>
      <c r="AI36" s="52">
        <f t="shared" si="7"/>
        <v>14606670.454096602</v>
      </c>
      <c r="AJ36" s="52">
        <f t="shared" si="7"/>
        <v>15082230.403576531</v>
      </c>
      <c r="AK36" s="52">
        <f t="shared" si="7"/>
        <v>14938986.455118751</v>
      </c>
      <c r="AL36" s="52">
        <f t="shared" si="7"/>
        <v>15517208.923151635</v>
      </c>
    </row>
    <row r="37" spans="2:38" ht="15" customHeight="1" x14ac:dyDescent="0.2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2:38" ht="15" customHeight="1" x14ac:dyDescent="0.2">
      <c r="B38" s="1" t="s">
        <v>150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2:38" ht="15" customHeight="1" outlineLevel="1" x14ac:dyDescent="0.2">
      <c r="B39" s="8" t="s">
        <v>151</v>
      </c>
      <c r="C39" s="3">
        <f>Equity!C8</f>
        <v>0</v>
      </c>
      <c r="D39" s="3">
        <f>Equity!D8</f>
        <v>0</v>
      </c>
      <c r="E39" s="3">
        <f>Equity!E8</f>
        <v>0</v>
      </c>
      <c r="F39" s="3">
        <f>Equity!F8</f>
        <v>0</v>
      </c>
      <c r="G39" s="3">
        <f>Equity!G8</f>
        <v>0</v>
      </c>
      <c r="H39" s="3">
        <f>Equity!H8</f>
        <v>0</v>
      </c>
      <c r="I39" s="3">
        <f>Equity!I8</f>
        <v>0</v>
      </c>
      <c r="J39" s="3">
        <f>Equity!J8</f>
        <v>0</v>
      </c>
      <c r="K39" s="3">
        <f>Equity!K8</f>
        <v>0</v>
      </c>
      <c r="L39" s="3">
        <f>Equity!L8</f>
        <v>0</v>
      </c>
      <c r="M39" s="3">
        <f>Equity!M8</f>
        <v>0</v>
      </c>
      <c r="N39" s="3">
        <f>Equity!N8</f>
        <v>0</v>
      </c>
      <c r="O39" s="3">
        <f>Equity!O8</f>
        <v>0</v>
      </c>
      <c r="P39" s="3">
        <f>Equity!P8</f>
        <v>0</v>
      </c>
      <c r="Q39" s="3">
        <f>Equity!Q8</f>
        <v>0</v>
      </c>
      <c r="R39" s="3">
        <f>Equity!R8</f>
        <v>0</v>
      </c>
      <c r="S39" s="3">
        <f>Equity!S8</f>
        <v>0</v>
      </c>
      <c r="T39" s="3">
        <f>Equity!T8</f>
        <v>0</v>
      </c>
      <c r="U39" s="3">
        <f>Equity!U8</f>
        <v>0</v>
      </c>
      <c r="V39" s="3">
        <f>Equity!V8</f>
        <v>0</v>
      </c>
      <c r="W39" s="3">
        <f>Equity!W8</f>
        <v>0</v>
      </c>
      <c r="X39" s="3">
        <f>Equity!X8</f>
        <v>0</v>
      </c>
      <c r="Y39" s="3">
        <f>Equity!Y8</f>
        <v>0</v>
      </c>
      <c r="Z39" s="3">
        <f>Equity!Z8</f>
        <v>0</v>
      </c>
      <c r="AA39" s="3">
        <f>Equity!AA8</f>
        <v>0</v>
      </c>
      <c r="AB39" s="3">
        <f>Equity!AB8</f>
        <v>0</v>
      </c>
      <c r="AC39" s="3">
        <f>Equity!AC8</f>
        <v>0</v>
      </c>
      <c r="AD39" s="3">
        <f>Equity!AD8</f>
        <v>0</v>
      </c>
      <c r="AE39" s="3">
        <f>Equity!AE8</f>
        <v>0</v>
      </c>
      <c r="AF39" s="3">
        <f>Equity!AF8</f>
        <v>0</v>
      </c>
      <c r="AG39" s="3">
        <f>Equity!AG8</f>
        <v>0</v>
      </c>
      <c r="AH39" s="3">
        <f>Equity!AH8</f>
        <v>0</v>
      </c>
      <c r="AI39" s="3">
        <f>Equity!AI8</f>
        <v>0</v>
      </c>
      <c r="AJ39" s="3">
        <f>Equity!AJ8</f>
        <v>0</v>
      </c>
      <c r="AK39" s="3">
        <f>Equity!AK8</f>
        <v>0</v>
      </c>
      <c r="AL39" s="3">
        <f>Equity!AL8</f>
        <v>0</v>
      </c>
    </row>
    <row r="40" spans="2:38" ht="15" customHeight="1" outlineLevel="1" x14ac:dyDescent="0.2">
      <c r="B40" s="8" t="s">
        <v>152</v>
      </c>
      <c r="C40" s="3">
        <f>Equity!C9</f>
        <v>0</v>
      </c>
      <c r="D40" s="3">
        <f>Equity!D9</f>
        <v>0</v>
      </c>
      <c r="E40" s="3">
        <f>Equity!E9</f>
        <v>0</v>
      </c>
      <c r="F40" s="3">
        <f>Equity!F9</f>
        <v>0</v>
      </c>
      <c r="G40" s="3">
        <f>Equity!G9</f>
        <v>0</v>
      </c>
      <c r="H40" s="3">
        <f>Equity!H9</f>
        <v>0</v>
      </c>
      <c r="I40" s="3">
        <f>Equity!I9</f>
        <v>0</v>
      </c>
      <c r="J40" s="3">
        <f>Equity!J9</f>
        <v>0</v>
      </c>
      <c r="K40" s="3">
        <f>Equity!K9</f>
        <v>0</v>
      </c>
      <c r="L40" s="3">
        <f>Equity!L9</f>
        <v>0</v>
      </c>
      <c r="M40" s="3">
        <f>Equity!M9</f>
        <v>0</v>
      </c>
      <c r="N40" s="3">
        <f>Equity!N9</f>
        <v>0</v>
      </c>
      <c r="O40" s="3">
        <f>Equity!O9</f>
        <v>0</v>
      </c>
      <c r="P40" s="3">
        <f>Equity!P9</f>
        <v>0</v>
      </c>
      <c r="Q40" s="3">
        <f>Equity!Q9</f>
        <v>0</v>
      </c>
      <c r="R40" s="3">
        <f>Equity!R9</f>
        <v>0</v>
      </c>
      <c r="S40" s="3">
        <f>Equity!S9</f>
        <v>0</v>
      </c>
      <c r="T40" s="3">
        <f>Equity!T9</f>
        <v>0</v>
      </c>
      <c r="U40" s="3">
        <f>Equity!U9</f>
        <v>0</v>
      </c>
      <c r="V40" s="3">
        <f>Equity!V9</f>
        <v>0</v>
      </c>
      <c r="W40" s="3">
        <f>Equity!W9</f>
        <v>0</v>
      </c>
      <c r="X40" s="3">
        <f>Equity!X9</f>
        <v>0</v>
      </c>
      <c r="Y40" s="3">
        <f>Equity!Y9</f>
        <v>0</v>
      </c>
      <c r="Z40" s="3">
        <f>Equity!Z9</f>
        <v>0</v>
      </c>
      <c r="AA40" s="3">
        <f>Equity!AA9</f>
        <v>0</v>
      </c>
      <c r="AB40" s="3">
        <f>Equity!AB9</f>
        <v>0</v>
      </c>
      <c r="AC40" s="3">
        <f>Equity!AC9</f>
        <v>0</v>
      </c>
      <c r="AD40" s="3">
        <f>Equity!AD9</f>
        <v>0</v>
      </c>
      <c r="AE40" s="3">
        <f>Equity!AE9</f>
        <v>0</v>
      </c>
      <c r="AF40" s="3">
        <f>Equity!AF9</f>
        <v>0</v>
      </c>
      <c r="AG40" s="3">
        <f>Equity!AG9</f>
        <v>0</v>
      </c>
      <c r="AH40" s="3">
        <f>Equity!AH9</f>
        <v>0</v>
      </c>
      <c r="AI40" s="3">
        <f>Equity!AI9</f>
        <v>0</v>
      </c>
      <c r="AJ40" s="3">
        <f>Equity!AJ9</f>
        <v>0</v>
      </c>
      <c r="AK40" s="3">
        <f>Equity!AK9</f>
        <v>0</v>
      </c>
      <c r="AL40" s="3">
        <f>Equity!AL9</f>
        <v>0</v>
      </c>
    </row>
    <row r="41" spans="2:38" ht="15" customHeight="1" outlineLevel="1" x14ac:dyDescent="0.2">
      <c r="B41" s="8" t="s">
        <v>153</v>
      </c>
      <c r="C41" s="3">
        <f>Equity!C10</f>
        <v>0</v>
      </c>
      <c r="D41" s="3">
        <f>Equity!D10</f>
        <v>0</v>
      </c>
      <c r="E41" s="3">
        <f>Equity!E10</f>
        <v>0</v>
      </c>
      <c r="F41" s="3">
        <f>Equity!F10</f>
        <v>0</v>
      </c>
      <c r="G41" s="3">
        <f>Equity!G10</f>
        <v>0</v>
      </c>
      <c r="H41" s="3">
        <f>Equity!H10</f>
        <v>0</v>
      </c>
      <c r="I41" s="3">
        <f>Equity!I10</f>
        <v>0</v>
      </c>
      <c r="J41" s="3">
        <f>Equity!J10</f>
        <v>0</v>
      </c>
      <c r="K41" s="3">
        <f>Equity!K10</f>
        <v>0</v>
      </c>
      <c r="L41" s="3">
        <f>Equity!L10</f>
        <v>0</v>
      </c>
      <c r="M41" s="3">
        <f>Equity!M10</f>
        <v>0</v>
      </c>
      <c r="N41" s="3">
        <f>Equity!N10</f>
        <v>0</v>
      </c>
      <c r="O41" s="3">
        <f>Equity!O10</f>
        <v>0</v>
      </c>
      <c r="P41" s="3">
        <f>Equity!P10</f>
        <v>0</v>
      </c>
      <c r="Q41" s="3">
        <f>Equity!Q10</f>
        <v>0</v>
      </c>
      <c r="R41" s="3">
        <f>Equity!R10</f>
        <v>0</v>
      </c>
      <c r="S41" s="3">
        <f>Equity!S10</f>
        <v>0</v>
      </c>
      <c r="T41" s="3">
        <f>Equity!T10</f>
        <v>0</v>
      </c>
      <c r="U41" s="3">
        <f>Equity!U10</f>
        <v>0</v>
      </c>
      <c r="V41" s="3">
        <f>Equity!V10</f>
        <v>0</v>
      </c>
      <c r="W41" s="3">
        <f>Equity!W10</f>
        <v>0</v>
      </c>
      <c r="X41" s="3">
        <f>Equity!X10</f>
        <v>0</v>
      </c>
      <c r="Y41" s="3">
        <f>Equity!Y10</f>
        <v>0</v>
      </c>
      <c r="Z41" s="3">
        <f>Equity!Z10</f>
        <v>0</v>
      </c>
      <c r="AA41" s="3">
        <f>Equity!AA10</f>
        <v>0</v>
      </c>
      <c r="AB41" s="3">
        <f>Equity!AB10</f>
        <v>0</v>
      </c>
      <c r="AC41" s="3">
        <f>Equity!AC10</f>
        <v>0</v>
      </c>
      <c r="AD41" s="3">
        <f>Equity!AD10</f>
        <v>0</v>
      </c>
      <c r="AE41" s="3">
        <f>Equity!AE10</f>
        <v>0</v>
      </c>
      <c r="AF41" s="3">
        <f>Equity!AF10</f>
        <v>0</v>
      </c>
      <c r="AG41" s="3">
        <f>Equity!AG10</f>
        <v>0</v>
      </c>
      <c r="AH41" s="3">
        <f>Equity!AH10</f>
        <v>0</v>
      </c>
      <c r="AI41" s="3">
        <f>Equity!AI10</f>
        <v>0</v>
      </c>
      <c r="AJ41" s="3">
        <f>Equity!AJ10</f>
        <v>0</v>
      </c>
      <c r="AK41" s="3">
        <f>Equity!AK10</f>
        <v>0</v>
      </c>
      <c r="AL41" s="3">
        <f>Equity!AL10</f>
        <v>0</v>
      </c>
    </row>
    <row r="42" spans="2:38" ht="15" customHeight="1" outlineLevel="1" x14ac:dyDescent="0.2">
      <c r="B42" s="8" t="s">
        <v>154</v>
      </c>
      <c r="C42" s="3">
        <f>Equity!C11</f>
        <v>0</v>
      </c>
      <c r="D42" s="3">
        <f>Equity!D11</f>
        <v>0</v>
      </c>
      <c r="E42" s="3">
        <f>Equity!E11</f>
        <v>0</v>
      </c>
      <c r="F42" s="3">
        <f>Equity!F11</f>
        <v>0</v>
      </c>
      <c r="G42" s="3">
        <f>Equity!G11</f>
        <v>0</v>
      </c>
      <c r="H42" s="3">
        <f>Equity!H11</f>
        <v>0</v>
      </c>
      <c r="I42" s="3">
        <f>Equity!I11</f>
        <v>0</v>
      </c>
      <c r="J42" s="3">
        <f>Equity!J11</f>
        <v>0</v>
      </c>
      <c r="K42" s="3">
        <f>Equity!K11</f>
        <v>0</v>
      </c>
      <c r="L42" s="3">
        <f>Equity!L11</f>
        <v>0</v>
      </c>
      <c r="M42" s="3">
        <f>Equity!M11</f>
        <v>0</v>
      </c>
      <c r="N42" s="3">
        <f>Equity!N11</f>
        <v>0</v>
      </c>
      <c r="O42" s="3">
        <f>Equity!O11</f>
        <v>0</v>
      </c>
      <c r="P42" s="3">
        <f>Equity!P11</f>
        <v>0</v>
      </c>
      <c r="Q42" s="3">
        <f>Equity!Q11</f>
        <v>0</v>
      </c>
      <c r="R42" s="3">
        <f>Equity!R11</f>
        <v>0</v>
      </c>
      <c r="S42" s="3">
        <f>Equity!S11</f>
        <v>0</v>
      </c>
      <c r="T42" s="3">
        <f>Equity!T11</f>
        <v>0</v>
      </c>
      <c r="U42" s="3">
        <f>Equity!U11</f>
        <v>0</v>
      </c>
      <c r="V42" s="3">
        <f>Equity!V11</f>
        <v>0</v>
      </c>
      <c r="W42" s="3">
        <f>Equity!W11</f>
        <v>0</v>
      </c>
      <c r="X42" s="3">
        <f>Equity!X11</f>
        <v>0</v>
      </c>
      <c r="Y42" s="3">
        <f>Equity!Y11</f>
        <v>0</v>
      </c>
      <c r="Z42" s="3">
        <f>Equity!Z11</f>
        <v>0</v>
      </c>
      <c r="AA42" s="3">
        <f>Equity!AA11</f>
        <v>0</v>
      </c>
      <c r="AB42" s="3">
        <f>Equity!AB11</f>
        <v>0</v>
      </c>
      <c r="AC42" s="3">
        <f>Equity!AC11</f>
        <v>0</v>
      </c>
      <c r="AD42" s="3">
        <f>Equity!AD11</f>
        <v>0</v>
      </c>
      <c r="AE42" s="3">
        <f>Equity!AE11</f>
        <v>0</v>
      </c>
      <c r="AF42" s="3">
        <f>Equity!AF11</f>
        <v>0</v>
      </c>
      <c r="AG42" s="3">
        <f>Equity!AG11</f>
        <v>0</v>
      </c>
      <c r="AH42" s="3">
        <f>Equity!AH11</f>
        <v>0</v>
      </c>
      <c r="AI42" s="3">
        <f>Equity!AI11</f>
        <v>0</v>
      </c>
      <c r="AJ42" s="3">
        <f>Equity!AJ11</f>
        <v>0</v>
      </c>
      <c r="AK42" s="3">
        <f>Equity!AK11</f>
        <v>0</v>
      </c>
      <c r="AL42" s="3">
        <f>Equity!AL11</f>
        <v>0</v>
      </c>
    </row>
    <row r="43" spans="2:38" ht="15" customHeight="1" outlineLevel="1" x14ac:dyDescent="0.2">
      <c r="B43" s="8" t="s">
        <v>155</v>
      </c>
      <c r="C43" s="3">
        <f>Equity!C12</f>
        <v>66256.730271519104</v>
      </c>
      <c r="D43" s="3">
        <f>Equity!D12</f>
        <v>134275.01472425164</v>
      </c>
      <c r="E43" s="3">
        <f>Equity!E12</f>
        <v>198742.89274639427</v>
      </c>
      <c r="F43" s="3">
        <f>Equity!F12</f>
        <v>266907.35185202654</v>
      </c>
      <c r="G43" s="3">
        <f>Equity!G12</f>
        <v>325102.15203357936</v>
      </c>
      <c r="H43" s="3">
        <f>Equity!H12</f>
        <v>384119.63261439535</v>
      </c>
      <c r="I43" s="3">
        <f>Equity!I12</f>
        <v>440702.24774926523</v>
      </c>
      <c r="J43" s="3">
        <f>Equity!J12</f>
        <v>494042.56105988752</v>
      </c>
      <c r="K43" s="3">
        <f>Equity!K12</f>
        <v>551078.87441053486</v>
      </c>
      <c r="L43" s="3">
        <f>Equity!L12</f>
        <v>603426.92768202443</v>
      </c>
      <c r="M43" s="3">
        <f>Equity!M12</f>
        <v>649142.45615231688</v>
      </c>
      <c r="N43" s="3">
        <f>Equity!N12</f>
        <v>697905.92864077853</v>
      </c>
      <c r="O43" s="3">
        <f>Equity!O12</f>
        <v>733480.82473294961</v>
      </c>
      <c r="P43" s="3">
        <f>Equity!P12</f>
        <v>805649.13252718886</v>
      </c>
      <c r="Q43" s="3">
        <f>Equity!Q12</f>
        <v>907816.22924717038</v>
      </c>
      <c r="R43" s="3">
        <f>Equity!R12</f>
        <v>1028060.9816523755</v>
      </c>
      <c r="S43" s="3">
        <f>Equity!S12</f>
        <v>1167133.8813076341</v>
      </c>
      <c r="T43" s="3">
        <f>Equity!T12</f>
        <v>1315667.8006543112</v>
      </c>
      <c r="U43" s="3">
        <f>Equity!U12</f>
        <v>1488702.9697328911</v>
      </c>
      <c r="V43" s="3">
        <f>Equity!V12</f>
        <v>1681009.9865147993</v>
      </c>
      <c r="W43" s="3">
        <f>Equity!W12</f>
        <v>1895872.2199394512</v>
      </c>
      <c r="X43" s="3">
        <f>Equity!X12</f>
        <v>2122706.9454775495</v>
      </c>
      <c r="Y43" s="3">
        <f>Equity!Y12</f>
        <v>2369793.9939444973</v>
      </c>
      <c r="Z43" s="3">
        <f>Equity!Z12</f>
        <v>2635353.0868503302</v>
      </c>
      <c r="AA43" s="3">
        <f>Equity!AA12</f>
        <v>2921989.4298860654</v>
      </c>
      <c r="AB43" s="3">
        <f>Equity!AB12</f>
        <v>3256273.2703901841</v>
      </c>
      <c r="AC43" s="3">
        <f>Equity!AC12</f>
        <v>3626030.6392947468</v>
      </c>
      <c r="AD43" s="3">
        <f>Equity!AD12</f>
        <v>4038113.9517208496</v>
      </c>
      <c r="AE43" s="3">
        <f>Equity!AE12</f>
        <v>4462525.8559763245</v>
      </c>
      <c r="AF43" s="3">
        <f>Equity!AF12</f>
        <v>4910150.6003859164</v>
      </c>
      <c r="AG43" s="3">
        <f>Equity!AG12</f>
        <v>5418460.2237506937</v>
      </c>
      <c r="AH43" s="3">
        <f>Equity!AH12</f>
        <v>5933050.8546974771</v>
      </c>
      <c r="AI43" s="3">
        <f>Equity!AI12</f>
        <v>6498449.9043564284</v>
      </c>
      <c r="AJ43" s="3">
        <f>Equity!AJ12</f>
        <v>7102511.1961291553</v>
      </c>
      <c r="AK43" s="3">
        <f>Equity!AK12</f>
        <v>7718674.435681331</v>
      </c>
      <c r="AL43" s="3">
        <f>Equity!AL12</f>
        <v>8358098.7660288913</v>
      </c>
    </row>
    <row r="44" spans="2:38" ht="15" customHeight="1" outlineLevel="1" x14ac:dyDescent="0.2">
      <c r="B44" s="8" t="s">
        <v>156</v>
      </c>
      <c r="C44" s="3">
        <f>Equity!C13</f>
        <v>0</v>
      </c>
      <c r="D44" s="3">
        <f>Equity!D13</f>
        <v>0</v>
      </c>
      <c r="E44" s="3">
        <f>Equity!E13</f>
        <v>0</v>
      </c>
      <c r="F44" s="3">
        <f>Equity!F13</f>
        <v>0</v>
      </c>
      <c r="G44" s="3">
        <f>Equity!G13</f>
        <v>0</v>
      </c>
      <c r="H44" s="3">
        <f>Equity!H13</f>
        <v>0</v>
      </c>
      <c r="I44" s="3">
        <f>Equity!I13</f>
        <v>0</v>
      </c>
      <c r="J44" s="3">
        <f>Equity!J13</f>
        <v>0</v>
      </c>
      <c r="K44" s="3">
        <f>Equity!K13</f>
        <v>0</v>
      </c>
      <c r="L44" s="3">
        <f>Equity!L13</f>
        <v>0</v>
      </c>
      <c r="M44" s="3">
        <f>Equity!M13</f>
        <v>0</v>
      </c>
      <c r="N44" s="3">
        <f>Equity!N13</f>
        <v>0</v>
      </c>
      <c r="O44" s="3">
        <f>Equity!O13</f>
        <v>0</v>
      </c>
      <c r="P44" s="3">
        <f>Equity!P13</f>
        <v>0</v>
      </c>
      <c r="Q44" s="3">
        <f>Equity!Q13</f>
        <v>0</v>
      </c>
      <c r="R44" s="3">
        <f>Equity!R13</f>
        <v>0</v>
      </c>
      <c r="S44" s="3">
        <f>Equity!S13</f>
        <v>0</v>
      </c>
      <c r="T44" s="3">
        <f>Equity!T13</f>
        <v>0</v>
      </c>
      <c r="U44" s="3">
        <f>Equity!U13</f>
        <v>0</v>
      </c>
      <c r="V44" s="3">
        <f>Equity!V13</f>
        <v>0</v>
      </c>
      <c r="W44" s="3">
        <f>Equity!W13</f>
        <v>0</v>
      </c>
      <c r="X44" s="3">
        <f>Equity!X13</f>
        <v>0</v>
      </c>
      <c r="Y44" s="3">
        <f>Equity!Y13</f>
        <v>0</v>
      </c>
      <c r="Z44" s="3">
        <f>Equity!Z13</f>
        <v>0</v>
      </c>
      <c r="AA44" s="3">
        <f>Equity!AA13</f>
        <v>0</v>
      </c>
      <c r="AB44" s="3">
        <f>Equity!AB13</f>
        <v>0</v>
      </c>
      <c r="AC44" s="3">
        <f>Equity!AC13</f>
        <v>0</v>
      </c>
      <c r="AD44" s="3">
        <f>Equity!AD13</f>
        <v>0</v>
      </c>
      <c r="AE44" s="3">
        <f>Equity!AE13</f>
        <v>0</v>
      </c>
      <c r="AF44" s="3">
        <f>Equity!AF13</f>
        <v>0</v>
      </c>
      <c r="AG44" s="3">
        <f>Equity!AG13</f>
        <v>0</v>
      </c>
      <c r="AH44" s="3">
        <f>Equity!AH13</f>
        <v>0</v>
      </c>
      <c r="AI44" s="3">
        <f>Equity!AI13</f>
        <v>0</v>
      </c>
      <c r="AJ44" s="3">
        <f>Equity!AJ13</f>
        <v>0</v>
      </c>
      <c r="AK44" s="3">
        <f>Equity!AK13</f>
        <v>0</v>
      </c>
      <c r="AL44" s="3">
        <f>Equity!AL13</f>
        <v>0</v>
      </c>
    </row>
    <row r="45" spans="2:38" ht="15" customHeight="1" x14ac:dyDescent="0.2">
      <c r="B45" s="40" t="s">
        <v>242</v>
      </c>
      <c r="C45" s="52">
        <f>SUM(C39:C44)</f>
        <v>66256.730271519104</v>
      </c>
      <c r="D45" s="52">
        <f t="shared" ref="D45:AL45" si="8">SUM(D39:D44)</f>
        <v>134275.01472425164</v>
      </c>
      <c r="E45" s="52">
        <f t="shared" si="8"/>
        <v>198742.89274639427</v>
      </c>
      <c r="F45" s="52">
        <f t="shared" si="8"/>
        <v>266907.35185202654</v>
      </c>
      <c r="G45" s="52">
        <f t="shared" si="8"/>
        <v>325102.15203357936</v>
      </c>
      <c r="H45" s="52">
        <f t="shared" si="8"/>
        <v>384119.63261439535</v>
      </c>
      <c r="I45" s="52">
        <f t="shared" si="8"/>
        <v>440702.24774926523</v>
      </c>
      <c r="J45" s="52">
        <f t="shared" si="8"/>
        <v>494042.56105988752</v>
      </c>
      <c r="K45" s="52">
        <f t="shared" si="8"/>
        <v>551078.87441053486</v>
      </c>
      <c r="L45" s="52">
        <f t="shared" si="8"/>
        <v>603426.92768202443</v>
      </c>
      <c r="M45" s="52">
        <f t="shared" si="8"/>
        <v>649142.45615231688</v>
      </c>
      <c r="N45" s="52">
        <f t="shared" si="8"/>
        <v>697905.92864077853</v>
      </c>
      <c r="O45" s="52">
        <f t="shared" si="8"/>
        <v>733480.82473294961</v>
      </c>
      <c r="P45" s="52">
        <f t="shared" si="8"/>
        <v>805649.13252718886</v>
      </c>
      <c r="Q45" s="52">
        <f t="shared" si="8"/>
        <v>907816.22924717038</v>
      </c>
      <c r="R45" s="52">
        <f t="shared" si="8"/>
        <v>1028060.9816523755</v>
      </c>
      <c r="S45" s="52">
        <f t="shared" si="8"/>
        <v>1167133.8813076341</v>
      </c>
      <c r="T45" s="52">
        <f t="shared" si="8"/>
        <v>1315667.8006543112</v>
      </c>
      <c r="U45" s="52">
        <f t="shared" si="8"/>
        <v>1488702.9697328911</v>
      </c>
      <c r="V45" s="52">
        <f t="shared" si="8"/>
        <v>1681009.9865147993</v>
      </c>
      <c r="W45" s="52">
        <f t="shared" si="8"/>
        <v>1895872.2199394512</v>
      </c>
      <c r="X45" s="52">
        <f t="shared" si="8"/>
        <v>2122706.9454775495</v>
      </c>
      <c r="Y45" s="52">
        <f t="shared" si="8"/>
        <v>2369793.9939444973</v>
      </c>
      <c r="Z45" s="52">
        <f t="shared" si="8"/>
        <v>2635353.0868503302</v>
      </c>
      <c r="AA45" s="52">
        <f t="shared" si="8"/>
        <v>2921989.4298860654</v>
      </c>
      <c r="AB45" s="52">
        <f t="shared" si="8"/>
        <v>3256273.2703901841</v>
      </c>
      <c r="AC45" s="52">
        <f t="shared" si="8"/>
        <v>3626030.6392947468</v>
      </c>
      <c r="AD45" s="52">
        <f t="shared" si="8"/>
        <v>4038113.9517208496</v>
      </c>
      <c r="AE45" s="52">
        <f t="shared" si="8"/>
        <v>4462525.8559763245</v>
      </c>
      <c r="AF45" s="52">
        <f t="shared" si="8"/>
        <v>4910150.6003859164</v>
      </c>
      <c r="AG45" s="52">
        <f t="shared" si="8"/>
        <v>5418460.2237506937</v>
      </c>
      <c r="AH45" s="52">
        <f t="shared" si="8"/>
        <v>5933050.8546974771</v>
      </c>
      <c r="AI45" s="52">
        <f t="shared" si="8"/>
        <v>6498449.9043564284</v>
      </c>
      <c r="AJ45" s="52">
        <f t="shared" si="8"/>
        <v>7102511.1961291553</v>
      </c>
      <c r="AK45" s="52">
        <f t="shared" si="8"/>
        <v>7718674.435681331</v>
      </c>
      <c r="AL45" s="52">
        <f t="shared" si="8"/>
        <v>8358098.7660288913</v>
      </c>
    </row>
    <row r="46" spans="2:38" ht="15" customHeight="1" x14ac:dyDescent="0.2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2:38" ht="15" customHeight="1" thickBot="1" x14ac:dyDescent="0.25">
      <c r="B47" s="14" t="s">
        <v>158</v>
      </c>
      <c r="C47" s="15">
        <f>C36+C45</f>
        <v>7337761.7922681849</v>
      </c>
      <c r="D47" s="15">
        <f t="shared" ref="D47:AL47" si="9">D36+D45</f>
        <v>7621352.7355574127</v>
      </c>
      <c r="E47" s="15">
        <f t="shared" si="9"/>
        <v>7829207.8643382788</v>
      </c>
      <c r="F47" s="15">
        <f t="shared" si="9"/>
        <v>7818135.9317875942</v>
      </c>
      <c r="G47" s="15">
        <f t="shared" si="9"/>
        <v>7878405.9343655277</v>
      </c>
      <c r="H47" s="15">
        <f t="shared" si="9"/>
        <v>7885189.8331271317</v>
      </c>
      <c r="I47" s="15">
        <f t="shared" si="9"/>
        <v>7849469.8416558374</v>
      </c>
      <c r="J47" s="15">
        <f t="shared" si="9"/>
        <v>8049987.2069114521</v>
      </c>
      <c r="K47" s="15">
        <f t="shared" si="9"/>
        <v>7903074.2684834274</v>
      </c>
      <c r="L47" s="15">
        <f t="shared" si="9"/>
        <v>8022460.693138835</v>
      </c>
      <c r="M47" s="15">
        <f t="shared" si="9"/>
        <v>8019025.4327783752</v>
      </c>
      <c r="N47" s="15">
        <f t="shared" si="9"/>
        <v>8038187.6637227051</v>
      </c>
      <c r="O47" s="15">
        <f t="shared" si="9"/>
        <v>8140130.2575826654</v>
      </c>
      <c r="P47" s="15">
        <f t="shared" si="9"/>
        <v>8595319.0458241999</v>
      </c>
      <c r="Q47" s="15">
        <f t="shared" si="9"/>
        <v>9133574.4833888318</v>
      </c>
      <c r="R47" s="15">
        <f t="shared" si="9"/>
        <v>9598011.3061533757</v>
      </c>
      <c r="S47" s="15">
        <f t="shared" si="9"/>
        <v>9960777.1203337945</v>
      </c>
      <c r="T47" s="15">
        <f t="shared" si="9"/>
        <v>10153167.779911071</v>
      </c>
      <c r="U47" s="15">
        <f t="shared" si="9"/>
        <v>10772612.065890694</v>
      </c>
      <c r="V47" s="15">
        <f t="shared" si="9"/>
        <v>11181702.65856025</v>
      </c>
      <c r="W47" s="15">
        <f t="shared" si="9"/>
        <v>11763874.817798259</v>
      </c>
      <c r="X47" s="15">
        <f t="shared" si="9"/>
        <v>12304474.254352676</v>
      </c>
      <c r="Y47" s="15">
        <f t="shared" si="9"/>
        <v>12467675.187770588</v>
      </c>
      <c r="Z47" s="15">
        <f t="shared" si="9"/>
        <v>13099502.208596999</v>
      </c>
      <c r="AA47" s="15">
        <f t="shared" si="9"/>
        <v>13778786.963272991</v>
      </c>
      <c r="AB47" s="15">
        <f t="shared" si="9"/>
        <v>14526779.851632282</v>
      </c>
      <c r="AC47" s="15">
        <f t="shared" si="9"/>
        <v>15653114.015709352</v>
      </c>
      <c r="AD47" s="15">
        <f t="shared" si="9"/>
        <v>16727077.268967792</v>
      </c>
      <c r="AE47" s="15">
        <f t="shared" si="9"/>
        <v>17120149.048755981</v>
      </c>
      <c r="AF47" s="15">
        <f t="shared" si="9"/>
        <v>18006473.435037635</v>
      </c>
      <c r="AG47" s="15">
        <f t="shared" si="9"/>
        <v>19355659.958054148</v>
      </c>
      <c r="AH47" s="15">
        <f t="shared" si="9"/>
        <v>19758648.655437253</v>
      </c>
      <c r="AI47" s="15">
        <f t="shared" si="9"/>
        <v>21105120.358453032</v>
      </c>
      <c r="AJ47" s="15">
        <f t="shared" si="9"/>
        <v>22184741.599705685</v>
      </c>
      <c r="AK47" s="15">
        <f t="shared" si="9"/>
        <v>22657660.890800081</v>
      </c>
      <c r="AL47" s="15">
        <f t="shared" si="9"/>
        <v>23875307.689180527</v>
      </c>
    </row>
    <row r="48" spans="2:38" ht="15" customHeight="1" x14ac:dyDescent="0.2"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5B25C-8B38-4EA8-8459-D9CF45071B2D}">
  <dimension ref="B1:BD29"/>
  <sheetViews>
    <sheetView showGridLines="0" workbookViewId="0">
      <pane xSplit="2" ySplit="1" topLeftCell="AH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customHeight="1" outlineLevelRow="1" outlineLevelCol="1" x14ac:dyDescent="0.2"/>
  <cols>
    <col min="1" max="1" width="3.28515625" style="1" customWidth="1"/>
    <col min="2" max="2" width="23.7109375" style="1" customWidth="1"/>
    <col min="3" max="38" width="11.28515625" style="1" hidden="1" customWidth="1" outlineLevel="1"/>
    <col min="39" max="39" width="3.28515625" style="1" customWidth="1" collapsed="1"/>
    <col min="40" max="43" width="11.28515625" style="1" hidden="1" customWidth="1" outlineLevel="1"/>
    <col min="44" max="44" width="11.28515625" style="1" customWidth="1" collapsed="1"/>
    <col min="45" max="45" width="2.28515625" style="1" customWidth="1"/>
    <col min="46" max="49" width="11.28515625" style="1" hidden="1" customWidth="1" outlineLevel="1"/>
    <col min="50" max="50" width="11.28515625" style="1" customWidth="1" collapsed="1"/>
    <col min="51" max="51" width="2.28515625" style="1" customWidth="1"/>
    <col min="52" max="55" width="11.28515625" style="1" hidden="1" customWidth="1" outlineLevel="1"/>
    <col min="56" max="56" width="11.28515625" style="1" customWidth="1" collapsed="1"/>
    <col min="57" max="16384" width="9.140625" style="1"/>
  </cols>
  <sheetData>
    <row r="1" spans="2:56" ht="15" customHeight="1" x14ac:dyDescent="0.2">
      <c r="C1" s="2">
        <v>44927</v>
      </c>
      <c r="D1" s="2">
        <f>EOMONTH(C1,0)+1</f>
        <v>44958</v>
      </c>
      <c r="E1" s="2">
        <f t="shared" ref="E1:AL1" si="0">EOMONTH(D1,0)+1</f>
        <v>44986</v>
      </c>
      <c r="F1" s="2">
        <f t="shared" si="0"/>
        <v>45017</v>
      </c>
      <c r="G1" s="2">
        <f t="shared" si="0"/>
        <v>45047</v>
      </c>
      <c r="H1" s="2">
        <f t="shared" si="0"/>
        <v>45078</v>
      </c>
      <c r="I1" s="2">
        <f t="shared" si="0"/>
        <v>45108</v>
      </c>
      <c r="J1" s="2">
        <f t="shared" si="0"/>
        <v>45139</v>
      </c>
      <c r="K1" s="2">
        <f t="shared" si="0"/>
        <v>45170</v>
      </c>
      <c r="L1" s="2">
        <f t="shared" si="0"/>
        <v>45200</v>
      </c>
      <c r="M1" s="2">
        <f t="shared" si="0"/>
        <v>45231</v>
      </c>
      <c r="N1" s="2">
        <f t="shared" si="0"/>
        <v>45261</v>
      </c>
      <c r="O1" s="2">
        <f t="shared" si="0"/>
        <v>45292</v>
      </c>
      <c r="P1" s="2">
        <f t="shared" si="0"/>
        <v>45323</v>
      </c>
      <c r="Q1" s="2">
        <f t="shared" si="0"/>
        <v>45352</v>
      </c>
      <c r="R1" s="2">
        <f t="shared" si="0"/>
        <v>45383</v>
      </c>
      <c r="S1" s="2">
        <f t="shared" si="0"/>
        <v>45413</v>
      </c>
      <c r="T1" s="2">
        <f t="shared" si="0"/>
        <v>45444</v>
      </c>
      <c r="U1" s="2">
        <f t="shared" si="0"/>
        <v>45474</v>
      </c>
      <c r="V1" s="2">
        <f t="shared" si="0"/>
        <v>45505</v>
      </c>
      <c r="W1" s="2">
        <f t="shared" si="0"/>
        <v>45536</v>
      </c>
      <c r="X1" s="2">
        <f t="shared" si="0"/>
        <v>45566</v>
      </c>
      <c r="Y1" s="2">
        <f t="shared" si="0"/>
        <v>45597</v>
      </c>
      <c r="Z1" s="2">
        <f t="shared" si="0"/>
        <v>45627</v>
      </c>
      <c r="AA1" s="2">
        <f t="shared" si="0"/>
        <v>45658</v>
      </c>
      <c r="AB1" s="2">
        <f t="shared" si="0"/>
        <v>45689</v>
      </c>
      <c r="AC1" s="2">
        <f t="shared" si="0"/>
        <v>45717</v>
      </c>
      <c r="AD1" s="2">
        <f t="shared" si="0"/>
        <v>45748</v>
      </c>
      <c r="AE1" s="2">
        <f t="shared" si="0"/>
        <v>45778</v>
      </c>
      <c r="AF1" s="2">
        <f t="shared" si="0"/>
        <v>45809</v>
      </c>
      <c r="AG1" s="2">
        <f t="shared" si="0"/>
        <v>45839</v>
      </c>
      <c r="AH1" s="2">
        <f t="shared" si="0"/>
        <v>45870</v>
      </c>
      <c r="AI1" s="2">
        <f t="shared" si="0"/>
        <v>45901</v>
      </c>
      <c r="AJ1" s="2">
        <f t="shared" si="0"/>
        <v>45931</v>
      </c>
      <c r="AK1" s="2">
        <f t="shared" si="0"/>
        <v>45962</v>
      </c>
      <c r="AL1" s="2">
        <f t="shared" si="0"/>
        <v>45992</v>
      </c>
      <c r="AN1" s="2" t="s">
        <v>0</v>
      </c>
      <c r="AO1" s="2" t="s">
        <v>1</v>
      </c>
      <c r="AP1" s="2" t="s">
        <v>2</v>
      </c>
      <c r="AQ1" s="2" t="s">
        <v>3</v>
      </c>
      <c r="AR1" s="2" t="s">
        <v>4</v>
      </c>
      <c r="AT1" s="2" t="s">
        <v>5</v>
      </c>
      <c r="AU1" s="2" t="s">
        <v>6</v>
      </c>
      <c r="AV1" s="2" t="s">
        <v>7</v>
      </c>
      <c r="AW1" s="2" t="s">
        <v>8</v>
      </c>
      <c r="AX1" s="2" t="s">
        <v>9</v>
      </c>
      <c r="AZ1" s="2" t="s">
        <v>10</v>
      </c>
      <c r="BA1" s="2" t="s">
        <v>11</v>
      </c>
      <c r="BB1" s="2" t="s">
        <v>12</v>
      </c>
      <c r="BC1" s="2" t="s">
        <v>13</v>
      </c>
      <c r="BD1" s="2" t="s">
        <v>14</v>
      </c>
    </row>
    <row r="2" spans="2:56" ht="1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N2" s="2"/>
      <c r="AO2" s="2"/>
      <c r="AP2" s="2"/>
      <c r="AQ2" s="2"/>
      <c r="AR2" s="2"/>
      <c r="AT2" s="2"/>
      <c r="AU2" s="2"/>
      <c r="AV2" s="2"/>
      <c r="AW2" s="2"/>
      <c r="AX2" s="2"/>
      <c r="AZ2" s="2"/>
      <c r="BA2" s="2"/>
      <c r="BB2" s="2"/>
      <c r="BC2" s="2"/>
      <c r="BD2" s="2"/>
    </row>
    <row r="3" spans="2:56" ht="15" customHeight="1" x14ac:dyDescent="0.2">
      <c r="B3" s="11" t="s">
        <v>159</v>
      </c>
      <c r="C3" s="53">
        <f>750000+15000-66257</f>
        <v>698743</v>
      </c>
      <c r="D3" s="53">
        <f>C28</f>
        <v>4523612.9104923084</v>
      </c>
      <c r="E3" s="53">
        <f t="shared" ref="E3:AL3" si="1">D28</f>
        <v>4449307.7256548814</v>
      </c>
      <c r="F3" s="53">
        <f t="shared" si="1"/>
        <v>4562459.0702897599</v>
      </c>
      <c r="G3" s="53">
        <f t="shared" si="1"/>
        <v>4931750.3583499081</v>
      </c>
      <c r="H3" s="53">
        <f t="shared" si="1"/>
        <v>4984127.0096719041</v>
      </c>
      <c r="I3" s="53">
        <f t="shared" si="1"/>
        <v>5262858.3108867183</v>
      </c>
      <c r="J3" s="53">
        <f t="shared" si="1"/>
        <v>4838236.8051591218</v>
      </c>
      <c r="K3" s="53">
        <f t="shared" si="1"/>
        <v>5310512.1731668245</v>
      </c>
      <c r="L3" s="53">
        <f t="shared" si="1"/>
        <v>5087902.4318846315</v>
      </c>
      <c r="M3" s="53">
        <f t="shared" si="1"/>
        <v>5576733.3631881392</v>
      </c>
      <c r="N3" s="53">
        <f t="shared" si="1"/>
        <v>5379730.8816103013</v>
      </c>
      <c r="O3" s="53">
        <f t="shared" si="1"/>
        <v>5347856.568575047</v>
      </c>
      <c r="P3" s="53">
        <f t="shared" si="1"/>
        <v>4189469.7860196321</v>
      </c>
      <c r="Q3" s="53">
        <f t="shared" si="1"/>
        <v>3862979.53642039</v>
      </c>
      <c r="R3" s="53">
        <f t="shared" si="1"/>
        <v>4689377.7004534937</v>
      </c>
      <c r="S3" s="53">
        <f t="shared" si="1"/>
        <v>5359309.0899413759</v>
      </c>
      <c r="T3" s="53">
        <f t="shared" si="1"/>
        <v>6950694.7527892655</v>
      </c>
      <c r="U3" s="53">
        <f t="shared" si="1"/>
        <v>6249095.7021317203</v>
      </c>
      <c r="V3" s="53">
        <f t="shared" si="1"/>
        <v>7199621.4698015861</v>
      </c>
      <c r="W3" s="53">
        <f t="shared" si="1"/>
        <v>7140373.2138736788</v>
      </c>
      <c r="X3" s="53">
        <f t="shared" si="1"/>
        <v>8030643.9466599775</v>
      </c>
      <c r="Y3" s="53">
        <f t="shared" si="1"/>
        <v>9299224.7573953792</v>
      </c>
      <c r="Z3" s="53">
        <f t="shared" si="1"/>
        <v>9121023.1869233232</v>
      </c>
      <c r="AA3" s="53">
        <f t="shared" si="1"/>
        <v>9098869.076427754</v>
      </c>
      <c r="AB3" s="53">
        <f t="shared" si="1"/>
        <v>9099513.8845354989</v>
      </c>
      <c r="AC3" s="53">
        <f t="shared" si="1"/>
        <v>9480681.0320526101</v>
      </c>
      <c r="AD3" s="53">
        <f t="shared" si="1"/>
        <v>9985089.2407593727</v>
      </c>
      <c r="AE3" s="53">
        <f t="shared" si="1"/>
        <v>13655142.232606996</v>
      </c>
      <c r="AF3" s="53">
        <f t="shared" si="1"/>
        <v>13723397.192715552</v>
      </c>
      <c r="AG3" s="53">
        <f t="shared" si="1"/>
        <v>12026559.538352</v>
      </c>
      <c r="AH3" s="53">
        <f t="shared" si="1"/>
        <v>15905200.822606381</v>
      </c>
      <c r="AI3" s="53">
        <f t="shared" si="1"/>
        <v>14595745.565938599</v>
      </c>
      <c r="AJ3" s="53">
        <f t="shared" si="1"/>
        <v>15320058.345102701</v>
      </c>
      <c r="AK3" s="53">
        <f t="shared" si="1"/>
        <v>18343095.076867521</v>
      </c>
      <c r="AL3" s="53">
        <f t="shared" si="1"/>
        <v>18320058.462800734</v>
      </c>
      <c r="AN3" s="31">
        <f>C3</f>
        <v>698743</v>
      </c>
      <c r="AO3" s="31">
        <f>F3</f>
        <v>4562459.0702897599</v>
      </c>
      <c r="AP3" s="31">
        <f>I3</f>
        <v>5262858.3108867183</v>
      </c>
      <c r="AQ3" s="31">
        <f>L3</f>
        <v>5087902.4318846315</v>
      </c>
      <c r="AR3" s="31">
        <f>AN3</f>
        <v>698743</v>
      </c>
      <c r="AT3" s="31">
        <f>O3</f>
        <v>5347856.568575047</v>
      </c>
      <c r="AU3" s="31">
        <f>R3</f>
        <v>4689377.7004534937</v>
      </c>
      <c r="AV3" s="31">
        <f>U3</f>
        <v>6249095.7021317203</v>
      </c>
      <c r="AW3" s="31">
        <f>X3</f>
        <v>8030643.9466599775</v>
      </c>
      <c r="AX3" s="31">
        <f>AT3</f>
        <v>5347856.568575047</v>
      </c>
      <c r="AZ3" s="31">
        <f>AA3</f>
        <v>9098869.076427754</v>
      </c>
      <c r="BA3" s="31">
        <f>AD3</f>
        <v>9985089.2407593727</v>
      </c>
      <c r="BB3" s="31">
        <f>AG3</f>
        <v>12026559.538352</v>
      </c>
      <c r="BC3" s="31">
        <f>AJ3</f>
        <v>15320058.345102701</v>
      </c>
      <c r="BD3" s="31">
        <f>AZ3</f>
        <v>9098869.076427754</v>
      </c>
    </row>
    <row r="4" spans="2:56" ht="15" customHeight="1" x14ac:dyDescent="0.2"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N4" s="31"/>
      <c r="AO4" s="31"/>
      <c r="AP4" s="31"/>
      <c r="AQ4" s="31"/>
      <c r="AR4" s="31"/>
      <c r="AT4" s="31"/>
      <c r="AU4" s="31"/>
      <c r="AV4" s="31"/>
      <c r="AW4" s="31"/>
      <c r="AX4" s="31"/>
      <c r="AZ4" s="31"/>
      <c r="BA4" s="31"/>
      <c r="BB4" s="31"/>
      <c r="BC4" s="31"/>
      <c r="BD4" s="31"/>
    </row>
    <row r="5" spans="2:56" ht="15" customHeight="1" x14ac:dyDescent="0.2">
      <c r="B5" s="1" t="s">
        <v>160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N5" s="3"/>
      <c r="AO5" s="3"/>
      <c r="AP5" s="3"/>
      <c r="AQ5" s="3"/>
      <c r="AR5" s="3"/>
      <c r="AT5" s="3"/>
      <c r="AU5" s="3"/>
      <c r="AV5" s="3"/>
      <c r="AW5" s="3"/>
      <c r="AX5" s="3"/>
      <c r="AZ5" s="3"/>
      <c r="BA5" s="3"/>
      <c r="BB5" s="3"/>
      <c r="BC5" s="3"/>
      <c r="BD5" s="3"/>
    </row>
    <row r="6" spans="2:56" ht="15" customHeight="1" outlineLevel="1" x14ac:dyDescent="0.2">
      <c r="B6" s="8" t="s">
        <v>161</v>
      </c>
      <c r="C6" s="3">
        <f>'P&amp;L'!C89</f>
        <v>66256.730271519104</v>
      </c>
      <c r="D6" s="3">
        <f>'P&amp;L'!D89</f>
        <v>68018.284452732551</v>
      </c>
      <c r="E6" s="3">
        <f>'P&amp;L'!E89</f>
        <v>64467.878022142628</v>
      </c>
      <c r="F6" s="3">
        <f>'P&amp;L'!F89</f>
        <v>68164.459105632239</v>
      </c>
      <c r="G6" s="3">
        <f>'P&amp;L'!G89</f>
        <v>58194.800181552826</v>
      </c>
      <c r="H6" s="3">
        <f>'P&amp;L'!H89</f>
        <v>59017.480580816002</v>
      </c>
      <c r="I6" s="3">
        <f>'P&amp;L'!I89</f>
        <v>56582.615134869862</v>
      </c>
      <c r="J6" s="3">
        <f>'P&amp;L'!J89</f>
        <v>53340.313310622274</v>
      </c>
      <c r="K6" s="3">
        <f>'P&amp;L'!K89</f>
        <v>57036.313350647331</v>
      </c>
      <c r="L6" s="3">
        <f>'P&amp;L'!L89</f>
        <v>52348.053271489567</v>
      </c>
      <c r="M6" s="3">
        <f>'P&amp;L'!M89</f>
        <v>45715.528470292396</v>
      </c>
      <c r="N6" s="3">
        <f>'P&amp;L'!N89</f>
        <v>48763.472488461608</v>
      </c>
      <c r="O6" s="3">
        <f>'P&amp;L'!O89</f>
        <v>35574.896092171039</v>
      </c>
      <c r="P6" s="3">
        <f>'P&amp;L'!P89</f>
        <v>72168.307794239226</v>
      </c>
      <c r="Q6" s="3">
        <f>'P&amp;L'!Q89</f>
        <v>102167.09671998153</v>
      </c>
      <c r="R6" s="3">
        <f>'P&amp;L'!R89</f>
        <v>120244.75240520513</v>
      </c>
      <c r="S6" s="3">
        <f>'P&amp;L'!S89</f>
        <v>139072.8996552586</v>
      </c>
      <c r="T6" s="3">
        <f>'P&amp;L'!T89</f>
        <v>148533.91934667711</v>
      </c>
      <c r="U6" s="3">
        <f>'P&amp;L'!U89</f>
        <v>173035.16907857978</v>
      </c>
      <c r="V6" s="3">
        <f>'P&amp;L'!V89</f>
        <v>192307.0167819082</v>
      </c>
      <c r="W6" s="3">
        <f>'P&amp;L'!W89</f>
        <v>214862.23342465202</v>
      </c>
      <c r="X6" s="3">
        <f>'P&amp;L'!X89</f>
        <v>226834.72553809831</v>
      </c>
      <c r="Y6" s="3">
        <f>'P&amp;L'!Y89</f>
        <v>247087.04846694769</v>
      </c>
      <c r="Z6" s="3">
        <f>'P&amp;L'!Z89</f>
        <v>265559.09290583275</v>
      </c>
      <c r="AA6" s="3">
        <f>'P&amp;L'!AA89</f>
        <v>286636.34303573507</v>
      </c>
      <c r="AB6" s="3">
        <f>'P&amp;L'!AB89</f>
        <v>334283.84050411888</v>
      </c>
      <c r="AC6" s="3">
        <f>'P&amp;L'!AC89</f>
        <v>369757.36890456249</v>
      </c>
      <c r="AD6" s="3">
        <f>'P&amp;L'!AD89</f>
        <v>412083.31242610281</v>
      </c>
      <c r="AE6" s="3">
        <f>'P&amp;L'!AE89</f>
        <v>424411.9042554748</v>
      </c>
      <c r="AF6" s="3">
        <f>'P&amp;L'!AF89</f>
        <v>447624.74440959218</v>
      </c>
      <c r="AG6" s="3">
        <f>'P&amp;L'!AG89</f>
        <v>508309.62336477701</v>
      </c>
      <c r="AH6" s="3">
        <f>'P&amp;L'!AH89</f>
        <v>514590.63094678288</v>
      </c>
      <c r="AI6" s="3">
        <f>'P&amp;L'!AI89</f>
        <v>565399.04965895135</v>
      </c>
      <c r="AJ6" s="3">
        <f>'P&amp;L'!AJ89</f>
        <v>604061.29177272669</v>
      </c>
      <c r="AK6" s="3">
        <f>'P&amp;L'!AK89</f>
        <v>616163.23955217563</v>
      </c>
      <c r="AL6" s="3">
        <f>'P&amp;L'!AL89</f>
        <v>639424.33034756035</v>
      </c>
      <c r="AN6" s="3">
        <f>SUM($C6:$E6)</f>
        <v>198742.89274639427</v>
      </c>
      <c r="AO6" s="3">
        <f>SUM($F6:$H6)</f>
        <v>185376.73986800108</v>
      </c>
      <c r="AP6" s="3">
        <f>SUM($I6:$K6)</f>
        <v>166959.24179613948</v>
      </c>
      <c r="AQ6" s="3">
        <f>SUM($L6:$N6)</f>
        <v>146827.05423024358</v>
      </c>
      <c r="AR6" s="3">
        <f>SUM(AN6:AQ6)</f>
        <v>697905.92864077841</v>
      </c>
      <c r="AT6" s="3">
        <f>SUM($O6:$Q6)</f>
        <v>209910.3006063918</v>
      </c>
      <c r="AU6" s="3">
        <f>SUM($R6:$T6)</f>
        <v>407851.57140714081</v>
      </c>
      <c r="AV6" s="3">
        <f>SUM($U6:$W6)</f>
        <v>580204.41928514</v>
      </c>
      <c r="AW6" s="3">
        <f>SUM($X6:$Z6)</f>
        <v>739480.8669108788</v>
      </c>
      <c r="AX6" s="3">
        <f>SUM(AT6:AW6)</f>
        <v>1937447.1582095514</v>
      </c>
      <c r="AZ6" s="3">
        <f>SUM($AA6:$AC6)</f>
        <v>990677.55244441633</v>
      </c>
      <c r="BA6" s="3">
        <f>SUM($AD6:$AF6)</f>
        <v>1284119.9610911699</v>
      </c>
      <c r="BB6" s="3">
        <f>SUM($AG6:$AI6)</f>
        <v>1588299.3039705113</v>
      </c>
      <c r="BC6" s="3">
        <f>SUM($AJ6:$AL6)</f>
        <v>1859648.8616724627</v>
      </c>
      <c r="BD6" s="3">
        <f>SUM(AZ6:BC6)</f>
        <v>5722745.6791785602</v>
      </c>
    </row>
    <row r="7" spans="2:56" ht="15" customHeight="1" outlineLevel="1" x14ac:dyDescent="0.2">
      <c r="B7" s="32" t="s">
        <v>162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N7" s="3"/>
      <c r="AO7" s="3"/>
      <c r="AP7" s="3"/>
      <c r="AQ7" s="3"/>
      <c r="AR7" s="3"/>
      <c r="AT7" s="3"/>
      <c r="AU7" s="3"/>
      <c r="AV7" s="3"/>
      <c r="AW7" s="3"/>
      <c r="AX7" s="3"/>
      <c r="AZ7" s="3"/>
      <c r="BA7" s="3"/>
      <c r="BB7" s="3"/>
      <c r="BC7" s="3"/>
      <c r="BD7" s="3"/>
    </row>
    <row r="8" spans="2:56" ht="15" customHeight="1" outlineLevel="1" x14ac:dyDescent="0.2">
      <c r="B8" s="8" t="s">
        <v>76</v>
      </c>
      <c r="C8" s="3">
        <f>'P&amp;L'!C81</f>
        <v>0</v>
      </c>
      <c r="D8" s="3">
        <f>'P&amp;L'!D81</f>
        <v>20833.333333333372</v>
      </c>
      <c r="E8" s="3">
        <f>'P&amp;L'!E81</f>
        <v>20833.333333333372</v>
      </c>
      <c r="F8" s="3">
        <f>'P&amp;L'!F81</f>
        <v>20833.333333333372</v>
      </c>
      <c r="G8" s="3">
        <f>'P&amp;L'!G81</f>
        <v>20833.333333333372</v>
      </c>
      <c r="H8" s="3">
        <f>'P&amp;L'!H81</f>
        <v>20833.333333333372</v>
      </c>
      <c r="I8" s="3">
        <f>'P&amp;L'!I81</f>
        <v>20833.333333333372</v>
      </c>
      <c r="J8" s="3">
        <f>'P&amp;L'!J81</f>
        <v>20833.333333333372</v>
      </c>
      <c r="K8" s="3">
        <f>'P&amp;L'!K81</f>
        <v>20833.333333333372</v>
      </c>
      <c r="L8" s="3">
        <f>'P&amp;L'!L81</f>
        <v>20833.333333333372</v>
      </c>
      <c r="M8" s="3">
        <f>'P&amp;L'!M81</f>
        <v>20833.333333333372</v>
      </c>
      <c r="N8" s="3">
        <f>'P&amp;L'!N81</f>
        <v>20833.333333333314</v>
      </c>
      <c r="O8" s="3">
        <f>'P&amp;L'!O81</f>
        <v>20833.333333333314</v>
      </c>
      <c r="P8" s="3">
        <f>'P&amp;L'!P81</f>
        <v>20833.333333333314</v>
      </c>
      <c r="Q8" s="3">
        <f>'P&amp;L'!Q81</f>
        <v>20833.333333333314</v>
      </c>
      <c r="R8" s="3">
        <f>'P&amp;L'!R81</f>
        <v>20833.333333333314</v>
      </c>
      <c r="S8" s="3">
        <f>'P&amp;L'!S81</f>
        <v>20833.333333333314</v>
      </c>
      <c r="T8" s="3">
        <f>'P&amp;L'!T81</f>
        <v>20833.333333333314</v>
      </c>
      <c r="U8" s="3">
        <f>'P&amp;L'!U81</f>
        <v>20833.333333333314</v>
      </c>
      <c r="V8" s="3">
        <f>'P&amp;L'!V81</f>
        <v>20833.333333333314</v>
      </c>
      <c r="W8" s="3">
        <f>'P&amp;L'!W81</f>
        <v>20833.333333333314</v>
      </c>
      <c r="X8" s="3">
        <f>'P&amp;L'!X81</f>
        <v>20833.333333333314</v>
      </c>
      <c r="Y8" s="3">
        <f>'P&amp;L'!Y81</f>
        <v>20833.333333333314</v>
      </c>
      <c r="Z8" s="3">
        <f>'P&amp;L'!Z81</f>
        <v>20833.333333333314</v>
      </c>
      <c r="AA8" s="3">
        <f>'P&amp;L'!AA81</f>
        <v>20833.333333333343</v>
      </c>
      <c r="AB8" s="3">
        <f>'P&amp;L'!AB81</f>
        <v>20833.333333333343</v>
      </c>
      <c r="AC8" s="3">
        <f>'P&amp;L'!AC81</f>
        <v>20833.333333333343</v>
      </c>
      <c r="AD8" s="3">
        <f>'P&amp;L'!AD81</f>
        <v>20833.333333333343</v>
      </c>
      <c r="AE8" s="3">
        <f>'P&amp;L'!AE81</f>
        <v>20833.333333333343</v>
      </c>
      <c r="AF8" s="3">
        <f>'P&amp;L'!AF81</f>
        <v>20833.333333333343</v>
      </c>
      <c r="AG8" s="3">
        <f>'P&amp;L'!AG81</f>
        <v>20833.333333333328</v>
      </c>
      <c r="AH8" s="3">
        <f>'P&amp;L'!AH81</f>
        <v>20833.333333333328</v>
      </c>
      <c r="AI8" s="3">
        <f>'P&amp;L'!AI81</f>
        <v>20833.333333333328</v>
      </c>
      <c r="AJ8" s="3">
        <f>'P&amp;L'!AJ81</f>
        <v>20833.333333333328</v>
      </c>
      <c r="AK8" s="3">
        <f>'P&amp;L'!AK81</f>
        <v>20833.333333333328</v>
      </c>
      <c r="AL8" s="3">
        <f>'P&amp;L'!AL81</f>
        <v>20833.333333333332</v>
      </c>
      <c r="AN8" s="3">
        <f>SUM($C8:$E8)</f>
        <v>41666.666666666744</v>
      </c>
      <c r="AO8" s="3">
        <f>SUM($F8:$H8)</f>
        <v>62500.000000000116</v>
      </c>
      <c r="AP8" s="3">
        <f>SUM($I8:$K8)</f>
        <v>62500.000000000116</v>
      </c>
      <c r="AQ8" s="3">
        <f>SUM($L8:$N8)</f>
        <v>62500.000000000058</v>
      </c>
      <c r="AR8" s="3">
        <f>SUM(AN8:AQ8)</f>
        <v>229166.66666666704</v>
      </c>
      <c r="AT8" s="3">
        <f>SUM($O8:$Q8)</f>
        <v>62499.999999999942</v>
      </c>
      <c r="AU8" s="3">
        <f>SUM($R8:$T8)</f>
        <v>62499.999999999942</v>
      </c>
      <c r="AV8" s="3">
        <f>SUM($U8:$W8)</f>
        <v>62499.999999999942</v>
      </c>
      <c r="AW8" s="3">
        <f>SUM($X8:$Z8)</f>
        <v>62499.999999999942</v>
      </c>
      <c r="AX8" s="3">
        <f>SUM(AT8:AW8)</f>
        <v>249999.99999999977</v>
      </c>
      <c r="AZ8" s="3">
        <f>SUM($AA8:$AC8)</f>
        <v>62500.000000000029</v>
      </c>
      <c r="BA8" s="3">
        <f>SUM($AD8:$AF8)</f>
        <v>62500.000000000029</v>
      </c>
      <c r="BB8" s="3">
        <f>SUM($AG8:$AI8)</f>
        <v>62499.999999999985</v>
      </c>
      <c r="BC8" s="3">
        <f>SUM($AJ8:$AL8)</f>
        <v>62499.999999999985</v>
      </c>
      <c r="BD8" s="3">
        <f>SUM(AZ8:BC8)</f>
        <v>250000.00000000006</v>
      </c>
    </row>
    <row r="9" spans="2:56" ht="15" customHeight="1" outlineLevel="1" x14ac:dyDescent="0.2">
      <c r="B9" s="8" t="s">
        <v>77</v>
      </c>
      <c r="C9" s="3">
        <f>-'P&amp;L'!C82</f>
        <v>0</v>
      </c>
      <c r="D9" s="3">
        <f>-'P&amp;L'!D82</f>
        <v>0</v>
      </c>
      <c r="E9" s="3">
        <f>-'P&amp;L'!E82</f>
        <v>0</v>
      </c>
      <c r="F9" s="3">
        <f>-'P&amp;L'!F82</f>
        <v>0</v>
      </c>
      <c r="G9" s="3">
        <f>-'P&amp;L'!G82</f>
        <v>0</v>
      </c>
      <c r="H9" s="3">
        <f>-'P&amp;L'!H82</f>
        <v>0</v>
      </c>
      <c r="I9" s="3">
        <f>-'P&amp;L'!I82</f>
        <v>0</v>
      </c>
      <c r="J9" s="3">
        <f>-'P&amp;L'!J82</f>
        <v>0</v>
      </c>
      <c r="K9" s="3">
        <f>-'P&amp;L'!K82</f>
        <v>0</v>
      </c>
      <c r="L9" s="3">
        <f>-'P&amp;L'!L82</f>
        <v>0</v>
      </c>
      <c r="M9" s="3">
        <f>-'P&amp;L'!M82</f>
        <v>0</v>
      </c>
      <c r="N9" s="3">
        <f>-'P&amp;L'!N82</f>
        <v>0</v>
      </c>
      <c r="O9" s="3">
        <f>-'P&amp;L'!O82</f>
        <v>0</v>
      </c>
      <c r="P9" s="3">
        <f>-'P&amp;L'!P82</f>
        <v>0</v>
      </c>
      <c r="Q9" s="3">
        <f>-'P&amp;L'!Q82</f>
        <v>0</v>
      </c>
      <c r="R9" s="3">
        <f>-'P&amp;L'!R82</f>
        <v>0</v>
      </c>
      <c r="S9" s="3">
        <f>-'P&amp;L'!S82</f>
        <v>0</v>
      </c>
      <c r="T9" s="3">
        <f>-'P&amp;L'!T82</f>
        <v>0</v>
      </c>
      <c r="U9" s="3">
        <f>-'P&amp;L'!U82</f>
        <v>0</v>
      </c>
      <c r="V9" s="3">
        <f>-'P&amp;L'!V82</f>
        <v>0</v>
      </c>
      <c r="W9" s="3">
        <f>-'P&amp;L'!W82</f>
        <v>0</v>
      </c>
      <c r="X9" s="3">
        <f>-'P&amp;L'!X82</f>
        <v>0</v>
      </c>
      <c r="Y9" s="3">
        <f>-'P&amp;L'!Y82</f>
        <v>0</v>
      </c>
      <c r="Z9" s="3">
        <f>-'P&amp;L'!Z82</f>
        <v>0</v>
      </c>
      <c r="AA9" s="3">
        <f>-'P&amp;L'!AA82</f>
        <v>0</v>
      </c>
      <c r="AB9" s="3">
        <f>-'P&amp;L'!AB82</f>
        <v>0</v>
      </c>
      <c r="AC9" s="3">
        <f>-'P&amp;L'!AC82</f>
        <v>0</v>
      </c>
      <c r="AD9" s="3">
        <f>-'P&amp;L'!AD82</f>
        <v>0</v>
      </c>
      <c r="AE9" s="3">
        <f>-'P&amp;L'!AE82</f>
        <v>0</v>
      </c>
      <c r="AF9" s="3">
        <f>-'P&amp;L'!AF82</f>
        <v>0</v>
      </c>
      <c r="AG9" s="3">
        <f>-'P&amp;L'!AG82</f>
        <v>0</v>
      </c>
      <c r="AH9" s="3">
        <f>-'P&amp;L'!AH82</f>
        <v>0</v>
      </c>
      <c r="AI9" s="3">
        <f>-'P&amp;L'!AI82</f>
        <v>0</v>
      </c>
      <c r="AJ9" s="3">
        <f>-'P&amp;L'!AJ82</f>
        <v>0</v>
      </c>
      <c r="AK9" s="3">
        <f>-'P&amp;L'!AK82</f>
        <v>0</v>
      </c>
      <c r="AL9" s="3">
        <f>-'P&amp;L'!AL82</f>
        <v>0</v>
      </c>
      <c r="AN9" s="3">
        <f>SUM($C9:$E9)</f>
        <v>0</v>
      </c>
      <c r="AO9" s="3">
        <f>SUM($F9:$H9)</f>
        <v>0</v>
      </c>
      <c r="AP9" s="3">
        <f>SUM($I9:$K9)</f>
        <v>0</v>
      </c>
      <c r="AQ9" s="3">
        <f>SUM($L9:$N9)</f>
        <v>0</v>
      </c>
      <c r="AR9" s="3">
        <f>SUM(AN9:AQ9)</f>
        <v>0</v>
      </c>
      <c r="AT9" s="3">
        <f>SUM($O9:$Q9)</f>
        <v>0</v>
      </c>
      <c r="AU9" s="3">
        <f>SUM($R9:$T9)</f>
        <v>0</v>
      </c>
      <c r="AV9" s="3">
        <f>SUM($U9:$W9)</f>
        <v>0</v>
      </c>
      <c r="AW9" s="3">
        <f>SUM($X9:$Z9)</f>
        <v>0</v>
      </c>
      <c r="AX9" s="3">
        <f>SUM(AT9:AW9)</f>
        <v>0</v>
      </c>
      <c r="AZ9" s="3">
        <f>SUM($AA9:$AC9)</f>
        <v>0</v>
      </c>
      <c r="BA9" s="3">
        <f>SUM($AD9:$AF9)</f>
        <v>0</v>
      </c>
      <c r="BB9" s="3">
        <f>SUM($AG9:$AI9)</f>
        <v>0</v>
      </c>
      <c r="BC9" s="3">
        <f>SUM($AJ9:$AL9)</f>
        <v>0</v>
      </c>
      <c r="BD9" s="3">
        <f>SUM(AZ9:BC9)</f>
        <v>0</v>
      </c>
    </row>
    <row r="10" spans="2:56" ht="15" customHeight="1" outlineLevel="1" x14ac:dyDescent="0.2">
      <c r="B10" s="8" t="s">
        <v>163</v>
      </c>
      <c r="C10" s="3">
        <f>NWC!C14</f>
        <v>0</v>
      </c>
      <c r="D10" s="3">
        <f>NWC!D14</f>
        <v>226663.51335312566</v>
      </c>
      <c r="E10" s="3">
        <f>NWC!E14</f>
        <v>-8136.3775282143615</v>
      </c>
      <c r="F10" s="3">
        <f>NWC!F14</f>
        <v>-228749.35456597991</v>
      </c>
      <c r="G10" s="3">
        <f>NWC!G14</f>
        <v>-4823.8610689232592</v>
      </c>
      <c r="H10" s="3">
        <f>NWC!H14</f>
        <v>-166461.11732030963</v>
      </c>
      <c r="I10" s="3">
        <f>NWC!I14</f>
        <v>381498.82273242762</v>
      </c>
      <c r="J10" s="3">
        <f>NWC!J14</f>
        <v>-304216.2327771706</v>
      </c>
      <c r="K10" s="3">
        <f>NWC!K14</f>
        <v>217246.56501022121</v>
      </c>
      <c r="L10" s="3">
        <f>NWC!L14</f>
        <v>-335457.30276615405</v>
      </c>
      <c r="M10" s="3">
        <f>NWC!M14</f>
        <v>185892.89105209638</v>
      </c>
      <c r="N10" s="3">
        <f>NWC!N14</f>
        <v>84561.300016504945</v>
      </c>
      <c r="O10" s="3">
        <f>NWC!O14</f>
        <v>971546.20933506009</v>
      </c>
      <c r="P10" s="3">
        <f>NWC!P14</f>
        <v>499459.34381248569</v>
      </c>
      <c r="Q10" s="3">
        <f>NWC!Q14</f>
        <v>-411196.70131087536</v>
      </c>
      <c r="R10" s="3">
        <f>NWC!R14</f>
        <v>-317700.35593526298</v>
      </c>
      <c r="S10" s="3">
        <f>NWC!S14</f>
        <v>-1093125.0103272265</v>
      </c>
      <c r="T10" s="3">
        <f>NWC!T14</f>
        <v>765841.71563284192</v>
      </c>
      <c r="U10" s="3">
        <f>NWC!U14</f>
        <v>-467323.0774985631</v>
      </c>
      <c r="V10" s="3">
        <f>NWC!V14</f>
        <v>307992.38030654751</v>
      </c>
      <c r="W10" s="3">
        <f>NWC!W14</f>
        <v>-403451.02859848132</v>
      </c>
      <c r="X10" s="3">
        <f>NWC!X14</f>
        <v>-734702.11768474337</v>
      </c>
      <c r="Y10" s="3">
        <f>NWC!Y14</f>
        <v>399776.11576110404</v>
      </c>
      <c r="Z10" s="3">
        <f>NWC!Z14</f>
        <v>359456.63016130403</v>
      </c>
      <c r="AA10" s="3">
        <f>NWC!AA14</f>
        <v>379137.25725259492</v>
      </c>
      <c r="AB10" s="3">
        <f>NWC!AB14</f>
        <v>177108.83463545097</v>
      </c>
      <c r="AC10" s="3">
        <f>NWC!AC14</f>
        <v>131947.48782339506</v>
      </c>
      <c r="AD10" s="3">
        <f>NWC!AD14</f>
        <v>-2566388.3975524856</v>
      </c>
      <c r="AE10" s="3">
        <f>NWC!AE14</f>
        <v>524382.50195637671</v>
      </c>
      <c r="AF10" s="3">
        <f>NWC!AF14</f>
        <v>1876488.5025064531</v>
      </c>
      <c r="AG10" s="3">
        <f>NWC!AG14</f>
        <v>-2531043.4325700747</v>
      </c>
      <c r="AH10" s="3">
        <f>NWC!AH14</f>
        <v>1626238.602214152</v>
      </c>
      <c r="AI10" s="3">
        <f>NWC!AI14</f>
        <v>156559.96406901255</v>
      </c>
      <c r="AJ10" s="3">
        <f>NWC!AJ14</f>
        <v>-1742837.1016015853</v>
      </c>
      <c r="AK10" s="3">
        <f>NWC!AK14</f>
        <v>540833.93318361044</v>
      </c>
      <c r="AL10" s="3">
        <f>NWC!AL14</f>
        <v>548142.80188879417</v>
      </c>
      <c r="AN10" s="3">
        <f>SUM($C10:$E10)</f>
        <v>218527.1358249113</v>
      </c>
      <c r="AO10" s="3">
        <f>SUM($F10:$H10)</f>
        <v>-400034.3329552128</v>
      </c>
      <c r="AP10" s="3">
        <f>SUM($I10:$K10)</f>
        <v>294529.15496547823</v>
      </c>
      <c r="AQ10" s="3">
        <f>SUM($L10:$N10)</f>
        <v>-65003.111697552726</v>
      </c>
      <c r="AR10" s="3">
        <f>SUM(AN10:AQ10)</f>
        <v>48018.846137624001</v>
      </c>
      <c r="AT10" s="3">
        <f>SUM($O10:$Q10)</f>
        <v>1059808.8518366704</v>
      </c>
      <c r="AU10" s="3">
        <f>SUM($R10:$T10)</f>
        <v>-644983.65062964754</v>
      </c>
      <c r="AV10" s="3">
        <f>SUM($U10:$W10)</f>
        <v>-562781.72579049692</v>
      </c>
      <c r="AW10" s="3">
        <f>SUM($X10:$Z10)</f>
        <v>24530.6282376647</v>
      </c>
      <c r="AX10" s="3">
        <f>SUM(AT10:AW10)</f>
        <v>-123425.89634580933</v>
      </c>
      <c r="AZ10" s="3">
        <f>SUM($AA10:$AC10)</f>
        <v>688193.57971144095</v>
      </c>
      <c r="BA10" s="3">
        <f>SUM($AD10:$AF10)</f>
        <v>-165517.39308965579</v>
      </c>
      <c r="BB10" s="3">
        <f>SUM($AG10:$AI10)</f>
        <v>-748244.86628691014</v>
      </c>
      <c r="BC10" s="3">
        <f>SUM($AJ10:$AL10)</f>
        <v>-653860.36652918067</v>
      </c>
      <c r="BD10" s="3">
        <f>SUM(AZ10:BC10)</f>
        <v>-879429.04619430564</v>
      </c>
    </row>
    <row r="11" spans="2:56" ht="15" customHeight="1" outlineLevel="1" x14ac:dyDescent="0.2">
      <c r="B11" s="8" t="s">
        <v>164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N11" s="3">
        <f>SUM($C11:$E11)</f>
        <v>0</v>
      </c>
      <c r="AO11" s="3">
        <f>SUM($F11:$H11)</f>
        <v>0</v>
      </c>
      <c r="AP11" s="3">
        <f>SUM($I11:$K11)</f>
        <v>0</v>
      </c>
      <c r="AQ11" s="3">
        <f>SUM($L11:$N11)</f>
        <v>0</v>
      </c>
      <c r="AR11" s="3">
        <f>SUM(AN11:AQ11)</f>
        <v>0</v>
      </c>
      <c r="AT11" s="3">
        <f>SUM($O11:$Q11)</f>
        <v>0</v>
      </c>
      <c r="AU11" s="3">
        <f>SUM($R11:$T11)</f>
        <v>0</v>
      </c>
      <c r="AV11" s="3">
        <f>SUM($U11:$W11)</f>
        <v>0</v>
      </c>
      <c r="AW11" s="3">
        <f>SUM($X11:$Z11)</f>
        <v>0</v>
      </c>
      <c r="AX11" s="3">
        <f>SUM(AT11:AW11)</f>
        <v>0</v>
      </c>
      <c r="AZ11" s="3">
        <f>SUM($AA11:$AC11)</f>
        <v>0</v>
      </c>
      <c r="BA11" s="3">
        <f>SUM($AD11:$AF11)</f>
        <v>0</v>
      </c>
      <c r="BB11" s="3">
        <f>SUM($AG11:$AI11)</f>
        <v>0</v>
      </c>
      <c r="BC11" s="3">
        <f>SUM($AJ11:$AL11)</f>
        <v>0</v>
      </c>
      <c r="BD11" s="3">
        <f>SUM(AZ11:BC11)</f>
        <v>0</v>
      </c>
    </row>
    <row r="12" spans="2:56" s="11" customFormat="1" ht="15" customHeight="1" x14ac:dyDescent="0.2">
      <c r="B12" s="9" t="s">
        <v>165</v>
      </c>
      <c r="C12" s="6">
        <f>C6+C8+C9-C10</f>
        <v>66256.730271519104</v>
      </c>
      <c r="D12" s="6">
        <f t="shared" ref="D12:AL12" si="2">D6+D8+D9-D10</f>
        <v>-137811.89556705975</v>
      </c>
      <c r="E12" s="6">
        <f t="shared" si="2"/>
        <v>93437.588883690361</v>
      </c>
      <c r="F12" s="6">
        <f t="shared" si="2"/>
        <v>317747.14700494555</v>
      </c>
      <c r="G12" s="6">
        <f t="shared" si="2"/>
        <v>83851.994583809457</v>
      </c>
      <c r="H12" s="6">
        <f t="shared" si="2"/>
        <v>246311.93123445899</v>
      </c>
      <c r="I12" s="6">
        <f t="shared" si="2"/>
        <v>-304082.87426422437</v>
      </c>
      <c r="J12" s="6">
        <f t="shared" si="2"/>
        <v>378389.87942112621</v>
      </c>
      <c r="K12" s="6">
        <f t="shared" si="2"/>
        <v>-139376.9183262405</v>
      </c>
      <c r="L12" s="6">
        <f t="shared" si="2"/>
        <v>408638.68937097699</v>
      </c>
      <c r="M12" s="6">
        <f t="shared" si="2"/>
        <v>-119344.02924847062</v>
      </c>
      <c r="N12" s="6">
        <f t="shared" si="2"/>
        <v>-14964.494194710016</v>
      </c>
      <c r="O12" s="6">
        <f t="shared" si="2"/>
        <v>-915137.97990955575</v>
      </c>
      <c r="P12" s="6">
        <f t="shared" si="2"/>
        <v>-406457.70268491318</v>
      </c>
      <c r="Q12" s="6">
        <f t="shared" si="2"/>
        <v>534197.13136419025</v>
      </c>
      <c r="R12" s="6">
        <f t="shared" si="2"/>
        <v>458778.4416738014</v>
      </c>
      <c r="S12" s="6">
        <f t="shared" si="2"/>
        <v>1253031.2433158185</v>
      </c>
      <c r="T12" s="6">
        <f t="shared" si="2"/>
        <v>-596474.46295283153</v>
      </c>
      <c r="U12" s="6">
        <f t="shared" si="2"/>
        <v>661191.57991047623</v>
      </c>
      <c r="V12" s="6">
        <f t="shared" si="2"/>
        <v>-94852.030191305996</v>
      </c>
      <c r="W12" s="6">
        <f t="shared" si="2"/>
        <v>639146.59535646671</v>
      </c>
      <c r="X12" s="6">
        <f t="shared" si="2"/>
        <v>982370.17655617499</v>
      </c>
      <c r="Y12" s="6">
        <f t="shared" si="2"/>
        <v>-131855.73396082304</v>
      </c>
      <c r="Z12" s="6">
        <f t="shared" si="2"/>
        <v>-73064.203922137967</v>
      </c>
      <c r="AA12" s="6">
        <f t="shared" si="2"/>
        <v>-71667.580883526476</v>
      </c>
      <c r="AB12" s="6">
        <f t="shared" si="2"/>
        <v>178008.33920200123</v>
      </c>
      <c r="AC12" s="6">
        <f t="shared" si="2"/>
        <v>258643.21441450075</v>
      </c>
      <c r="AD12" s="6">
        <f t="shared" si="2"/>
        <v>2999305.0433119219</v>
      </c>
      <c r="AE12" s="6">
        <f t="shared" si="2"/>
        <v>-79137.264367568539</v>
      </c>
      <c r="AF12" s="6">
        <f t="shared" si="2"/>
        <v>-1408030.4247635277</v>
      </c>
      <c r="AG12" s="6">
        <f t="shared" si="2"/>
        <v>3060186.389268185</v>
      </c>
      <c r="AH12" s="6">
        <f t="shared" si="2"/>
        <v>-1090814.6379340356</v>
      </c>
      <c r="AI12" s="6">
        <f t="shared" si="2"/>
        <v>429672.41892327217</v>
      </c>
      <c r="AJ12" s="6">
        <f t="shared" si="2"/>
        <v>2367731.7267076452</v>
      </c>
      <c r="AK12" s="6">
        <f t="shared" si="2"/>
        <v>96162.639701898559</v>
      </c>
      <c r="AL12" s="6">
        <f t="shared" si="2"/>
        <v>112114.86179209955</v>
      </c>
      <c r="AN12" s="6">
        <f>SUM($C12:$E12)</f>
        <v>21882.423588149715</v>
      </c>
      <c r="AO12" s="6">
        <f>SUM($F12:$H12)</f>
        <v>647911.072823214</v>
      </c>
      <c r="AP12" s="6">
        <f>SUM($I12:$K12)</f>
        <v>-65069.913169338659</v>
      </c>
      <c r="AQ12" s="6">
        <f>SUM($L12:$N12)</f>
        <v>274330.16592779639</v>
      </c>
      <c r="AR12" s="6">
        <f>SUM(AN12:AQ12)</f>
        <v>879053.74916982139</v>
      </c>
      <c r="AT12" s="6">
        <f>SUM($O12:$Q12)</f>
        <v>-787398.55123027856</v>
      </c>
      <c r="AU12" s="6">
        <f>SUM($R12:$T12)</f>
        <v>1115335.2220367885</v>
      </c>
      <c r="AV12" s="6">
        <f>SUM($U12:$W12)</f>
        <v>1205486.1450756369</v>
      </c>
      <c r="AW12" s="6">
        <f>SUM($X12:$Z12)</f>
        <v>777450.23867321399</v>
      </c>
      <c r="AX12" s="6">
        <f>SUM(AT12:AW12)</f>
        <v>2310873.0545553607</v>
      </c>
      <c r="AZ12" s="6">
        <f>SUM($AA12:$AC12)</f>
        <v>364983.9727329755</v>
      </c>
      <c r="BA12" s="6">
        <f>SUM($AD12:$AF12)</f>
        <v>1512137.3541808259</v>
      </c>
      <c r="BB12" s="6">
        <f>SUM($AG12:$AI12)</f>
        <v>2399044.1702574217</v>
      </c>
      <c r="BC12" s="6">
        <f>SUM($AJ12:$AL12)</f>
        <v>2576009.2282016436</v>
      </c>
      <c r="BD12" s="6">
        <f>SUM(AZ12:BC12)</f>
        <v>6852174.7253728667</v>
      </c>
    </row>
    <row r="13" spans="2:56" ht="15" customHeight="1" x14ac:dyDescent="0.2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N13" s="3"/>
      <c r="AO13" s="3"/>
      <c r="AP13" s="3"/>
      <c r="AQ13" s="3"/>
      <c r="AR13" s="3"/>
      <c r="AT13" s="3"/>
      <c r="AU13" s="3"/>
      <c r="AV13" s="3"/>
      <c r="AW13" s="3"/>
      <c r="AX13" s="3"/>
      <c r="AZ13" s="3"/>
      <c r="BA13" s="3"/>
      <c r="BB13" s="3"/>
      <c r="BC13" s="3"/>
      <c r="BD13" s="3"/>
    </row>
    <row r="14" spans="2:56" ht="15" customHeight="1" x14ac:dyDescent="0.2">
      <c r="B14" s="1" t="s">
        <v>166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N14" s="3"/>
      <c r="AO14" s="3"/>
      <c r="AP14" s="3"/>
      <c r="AQ14" s="3"/>
      <c r="AR14" s="3"/>
      <c r="AT14" s="3"/>
      <c r="AU14" s="3"/>
      <c r="AV14" s="3"/>
      <c r="AW14" s="3"/>
      <c r="AX14" s="3"/>
      <c r="AZ14" s="3"/>
      <c r="BA14" s="3"/>
      <c r="BB14" s="3"/>
      <c r="BC14" s="3"/>
      <c r="BD14" s="3"/>
    </row>
    <row r="15" spans="2:56" ht="15" customHeight="1" outlineLevel="1" x14ac:dyDescent="0.2">
      <c r="B15" s="8" t="s">
        <v>167</v>
      </c>
      <c r="C15" s="3">
        <f>-Vars!$C$8</f>
        <v>-15000</v>
      </c>
      <c r="D15" s="3">
        <f>-Vars!$C$8</f>
        <v>-15000</v>
      </c>
      <c r="E15" s="3">
        <f>-Vars!$C$8</f>
        <v>-15000</v>
      </c>
      <c r="F15" s="3">
        <f>-Vars!$C$8</f>
        <v>-15000</v>
      </c>
      <c r="G15" s="3">
        <f>-Vars!$C$8</f>
        <v>-15000</v>
      </c>
      <c r="H15" s="3">
        <f>-Vars!$C$8</f>
        <v>-15000</v>
      </c>
      <c r="I15" s="3">
        <f>-Vars!$C$8</f>
        <v>-15000</v>
      </c>
      <c r="J15" s="3">
        <f>-Vars!$C$8</f>
        <v>-15000</v>
      </c>
      <c r="K15" s="3">
        <f>-Vars!$C$8</f>
        <v>-15000</v>
      </c>
      <c r="L15" s="3">
        <f>-Vars!$C$8</f>
        <v>-15000</v>
      </c>
      <c r="M15" s="3">
        <f>-Vars!$C$8</f>
        <v>-15000</v>
      </c>
      <c r="N15" s="3">
        <f>-Vars!$C$8</f>
        <v>-15000</v>
      </c>
      <c r="O15" s="3">
        <f>-Vars!$C$8</f>
        <v>-15000</v>
      </c>
      <c r="P15" s="3">
        <f>-Vars!$C$8</f>
        <v>-15000</v>
      </c>
      <c r="Q15" s="3">
        <f>-Vars!$C$8</f>
        <v>-15000</v>
      </c>
      <c r="R15" s="3">
        <f>-Vars!$C$8</f>
        <v>-15000</v>
      </c>
      <c r="S15" s="3">
        <f>-Vars!$C$8</f>
        <v>-15000</v>
      </c>
      <c r="T15" s="3">
        <f>-Vars!$C$8</f>
        <v>-15000</v>
      </c>
      <c r="U15" s="3">
        <f>-Vars!$C$8</f>
        <v>-15000</v>
      </c>
      <c r="V15" s="3">
        <f>-Vars!$C$8</f>
        <v>-15000</v>
      </c>
      <c r="W15" s="3">
        <f>-Vars!$C$8</f>
        <v>-15000</v>
      </c>
      <c r="X15" s="3">
        <f>-Vars!$C$8</f>
        <v>-15000</v>
      </c>
      <c r="Y15" s="3">
        <f>-Vars!$C$8</f>
        <v>-15000</v>
      </c>
      <c r="Z15" s="3">
        <f>-Vars!$C$8</f>
        <v>-15000</v>
      </c>
      <c r="AA15" s="3">
        <f>-Vars!$C$8</f>
        <v>-15000</v>
      </c>
      <c r="AB15" s="3">
        <f>-Vars!$C$8</f>
        <v>-15000</v>
      </c>
      <c r="AC15" s="3">
        <f>-Vars!$C$8</f>
        <v>-15000</v>
      </c>
      <c r="AD15" s="3">
        <f>-Vars!$C$8</f>
        <v>-15000</v>
      </c>
      <c r="AE15" s="3">
        <f>-Vars!$C$8</f>
        <v>-15000</v>
      </c>
      <c r="AF15" s="3">
        <f>-Vars!$C$8</f>
        <v>-15000</v>
      </c>
      <c r="AG15" s="3">
        <f>-Vars!$C$8</f>
        <v>-15000</v>
      </c>
      <c r="AH15" s="3">
        <f>-Vars!$C$8</f>
        <v>-15000</v>
      </c>
      <c r="AI15" s="3">
        <f>-Vars!$C$8</f>
        <v>-15000</v>
      </c>
      <c r="AJ15" s="3">
        <f>-Vars!$C$8</f>
        <v>-15000</v>
      </c>
      <c r="AK15" s="3">
        <f>-Vars!$C$8</f>
        <v>-15000</v>
      </c>
      <c r="AL15" s="3">
        <f>-Vars!$C$8</f>
        <v>-15000</v>
      </c>
      <c r="AN15" s="3">
        <f t="shared" ref="AN15:AN18" si="3">SUM($C15:$E15)</f>
        <v>-45000</v>
      </c>
      <c r="AO15" s="3">
        <f t="shared" ref="AO15:AO18" si="4">SUM($F15:$H15)</f>
        <v>-45000</v>
      </c>
      <c r="AP15" s="3">
        <f t="shared" ref="AP15:AP18" si="5">SUM($I15:$K15)</f>
        <v>-45000</v>
      </c>
      <c r="AQ15" s="3">
        <f t="shared" ref="AQ15:AQ18" si="6">SUM($L15:$N15)</f>
        <v>-45000</v>
      </c>
      <c r="AR15" s="3">
        <f t="shared" ref="AR15:AR18" si="7">SUM(AN15:AQ15)</f>
        <v>-180000</v>
      </c>
      <c r="AT15" s="3">
        <f t="shared" ref="AT15:AT18" si="8">SUM($O15:$Q15)</f>
        <v>-45000</v>
      </c>
      <c r="AU15" s="3">
        <f t="shared" ref="AU15:AU18" si="9">SUM($R15:$T15)</f>
        <v>-45000</v>
      </c>
      <c r="AV15" s="3">
        <f t="shared" ref="AV15:AV18" si="10">SUM($U15:$W15)</f>
        <v>-45000</v>
      </c>
      <c r="AW15" s="3">
        <f t="shared" ref="AW15:AW18" si="11">SUM($X15:$Z15)</f>
        <v>-45000</v>
      </c>
      <c r="AX15" s="3">
        <f t="shared" ref="AX15:AX18" si="12">SUM(AT15:AW15)</f>
        <v>-180000</v>
      </c>
      <c r="AZ15" s="3">
        <f t="shared" ref="AZ15:AZ18" si="13">SUM($AA15:$AC15)</f>
        <v>-45000</v>
      </c>
      <c r="BA15" s="3">
        <f t="shared" ref="BA15:BA18" si="14">SUM($AD15:$AF15)</f>
        <v>-45000</v>
      </c>
      <c r="BB15" s="3">
        <f t="shared" ref="BB15:BB18" si="15">SUM($AG15:$AI15)</f>
        <v>-45000</v>
      </c>
      <c r="BC15" s="3">
        <f t="shared" ref="BC15:BC18" si="16">SUM($AJ15:$AL15)</f>
        <v>-45000</v>
      </c>
      <c r="BD15" s="3">
        <f t="shared" ref="BD15:BD18" si="17">SUM(AZ15:BC15)</f>
        <v>-180000</v>
      </c>
    </row>
    <row r="16" spans="2:56" ht="15" customHeight="1" outlineLevel="1" x14ac:dyDescent="0.2">
      <c r="B16" s="8" t="s">
        <v>168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N16" s="3">
        <f t="shared" si="3"/>
        <v>0</v>
      </c>
      <c r="AO16" s="3">
        <f t="shared" si="4"/>
        <v>0</v>
      </c>
      <c r="AP16" s="3">
        <f t="shared" si="5"/>
        <v>0</v>
      </c>
      <c r="AQ16" s="3">
        <f t="shared" si="6"/>
        <v>0</v>
      </c>
      <c r="AR16" s="3">
        <f t="shared" si="7"/>
        <v>0</v>
      </c>
      <c r="AT16" s="3">
        <f t="shared" si="8"/>
        <v>0</v>
      </c>
      <c r="AU16" s="3">
        <f t="shared" si="9"/>
        <v>0</v>
      </c>
      <c r="AV16" s="3">
        <f t="shared" si="10"/>
        <v>0</v>
      </c>
      <c r="AW16" s="3">
        <f t="shared" si="11"/>
        <v>0</v>
      </c>
      <c r="AX16" s="3">
        <f t="shared" si="12"/>
        <v>0</v>
      </c>
      <c r="AZ16" s="3">
        <f t="shared" si="13"/>
        <v>0</v>
      </c>
      <c r="BA16" s="3">
        <f t="shared" si="14"/>
        <v>0</v>
      </c>
      <c r="BB16" s="3">
        <f t="shared" si="15"/>
        <v>0</v>
      </c>
      <c r="BC16" s="3">
        <f t="shared" si="16"/>
        <v>0</v>
      </c>
      <c r="BD16" s="3">
        <f t="shared" si="17"/>
        <v>0</v>
      </c>
    </row>
    <row r="17" spans="2:56" ht="15" customHeight="1" outlineLevel="1" x14ac:dyDescent="0.2">
      <c r="B17" s="8" t="s">
        <v>169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N17" s="3">
        <f t="shared" si="3"/>
        <v>0</v>
      </c>
      <c r="AO17" s="3">
        <f t="shared" si="4"/>
        <v>0</v>
      </c>
      <c r="AP17" s="3">
        <f t="shared" si="5"/>
        <v>0</v>
      </c>
      <c r="AQ17" s="3">
        <f t="shared" si="6"/>
        <v>0</v>
      </c>
      <c r="AR17" s="3">
        <f t="shared" si="7"/>
        <v>0</v>
      </c>
      <c r="AT17" s="3">
        <f t="shared" si="8"/>
        <v>0</v>
      </c>
      <c r="AU17" s="3">
        <f t="shared" si="9"/>
        <v>0</v>
      </c>
      <c r="AV17" s="3">
        <f t="shared" si="10"/>
        <v>0</v>
      </c>
      <c r="AW17" s="3">
        <f t="shared" si="11"/>
        <v>0</v>
      </c>
      <c r="AX17" s="3">
        <f t="shared" si="12"/>
        <v>0</v>
      </c>
      <c r="AZ17" s="3">
        <f t="shared" si="13"/>
        <v>0</v>
      </c>
      <c r="BA17" s="3">
        <f t="shared" si="14"/>
        <v>0</v>
      </c>
      <c r="BB17" s="3">
        <f t="shared" si="15"/>
        <v>0</v>
      </c>
      <c r="BC17" s="3">
        <f t="shared" si="16"/>
        <v>0</v>
      </c>
      <c r="BD17" s="3">
        <f t="shared" si="17"/>
        <v>0</v>
      </c>
    </row>
    <row r="18" spans="2:56" s="11" customFormat="1" ht="15" customHeight="1" x14ac:dyDescent="0.2">
      <c r="B18" s="9" t="s">
        <v>170</v>
      </c>
      <c r="C18" s="6">
        <f>SUM(C15:C17)</f>
        <v>-15000</v>
      </c>
      <c r="D18" s="6">
        <f t="shared" ref="D18:AL18" si="18">SUM(D15:D17)</f>
        <v>-15000</v>
      </c>
      <c r="E18" s="6">
        <f t="shared" si="18"/>
        <v>-15000</v>
      </c>
      <c r="F18" s="6">
        <f t="shared" si="18"/>
        <v>-15000</v>
      </c>
      <c r="G18" s="6">
        <f t="shared" si="18"/>
        <v>-15000</v>
      </c>
      <c r="H18" s="6">
        <f t="shared" si="18"/>
        <v>-15000</v>
      </c>
      <c r="I18" s="6">
        <f t="shared" si="18"/>
        <v>-15000</v>
      </c>
      <c r="J18" s="6">
        <f t="shared" si="18"/>
        <v>-15000</v>
      </c>
      <c r="K18" s="6">
        <f t="shared" si="18"/>
        <v>-15000</v>
      </c>
      <c r="L18" s="6">
        <f t="shared" si="18"/>
        <v>-15000</v>
      </c>
      <c r="M18" s="6">
        <f t="shared" si="18"/>
        <v>-15000</v>
      </c>
      <c r="N18" s="6">
        <f t="shared" si="18"/>
        <v>-15000</v>
      </c>
      <c r="O18" s="6">
        <f t="shared" si="18"/>
        <v>-15000</v>
      </c>
      <c r="P18" s="6">
        <f t="shared" si="18"/>
        <v>-15000</v>
      </c>
      <c r="Q18" s="6">
        <f t="shared" si="18"/>
        <v>-15000</v>
      </c>
      <c r="R18" s="6">
        <f t="shared" si="18"/>
        <v>-15000</v>
      </c>
      <c r="S18" s="6">
        <f t="shared" si="18"/>
        <v>-15000</v>
      </c>
      <c r="T18" s="6">
        <f t="shared" si="18"/>
        <v>-15000</v>
      </c>
      <c r="U18" s="6">
        <f t="shared" si="18"/>
        <v>-15000</v>
      </c>
      <c r="V18" s="6">
        <f t="shared" si="18"/>
        <v>-15000</v>
      </c>
      <c r="W18" s="6">
        <f t="shared" si="18"/>
        <v>-15000</v>
      </c>
      <c r="X18" s="6">
        <f t="shared" si="18"/>
        <v>-15000</v>
      </c>
      <c r="Y18" s="6">
        <f t="shared" si="18"/>
        <v>-15000</v>
      </c>
      <c r="Z18" s="6">
        <f t="shared" si="18"/>
        <v>-15000</v>
      </c>
      <c r="AA18" s="6">
        <f t="shared" si="18"/>
        <v>-15000</v>
      </c>
      <c r="AB18" s="6">
        <f t="shared" si="18"/>
        <v>-15000</v>
      </c>
      <c r="AC18" s="6">
        <f t="shared" si="18"/>
        <v>-15000</v>
      </c>
      <c r="AD18" s="6">
        <f t="shared" si="18"/>
        <v>-15000</v>
      </c>
      <c r="AE18" s="6">
        <f t="shared" si="18"/>
        <v>-15000</v>
      </c>
      <c r="AF18" s="6">
        <f t="shared" si="18"/>
        <v>-15000</v>
      </c>
      <c r="AG18" s="6">
        <f t="shared" si="18"/>
        <v>-15000</v>
      </c>
      <c r="AH18" s="6">
        <f t="shared" si="18"/>
        <v>-15000</v>
      </c>
      <c r="AI18" s="6">
        <f t="shared" si="18"/>
        <v>-15000</v>
      </c>
      <c r="AJ18" s="6">
        <f t="shared" si="18"/>
        <v>-15000</v>
      </c>
      <c r="AK18" s="6">
        <f t="shared" si="18"/>
        <v>-15000</v>
      </c>
      <c r="AL18" s="6">
        <f t="shared" si="18"/>
        <v>-15000</v>
      </c>
      <c r="AN18" s="6">
        <f t="shared" si="3"/>
        <v>-45000</v>
      </c>
      <c r="AO18" s="6">
        <f t="shared" si="4"/>
        <v>-45000</v>
      </c>
      <c r="AP18" s="6">
        <f t="shared" si="5"/>
        <v>-45000</v>
      </c>
      <c r="AQ18" s="6">
        <f t="shared" si="6"/>
        <v>-45000</v>
      </c>
      <c r="AR18" s="6">
        <f t="shared" si="7"/>
        <v>-180000</v>
      </c>
      <c r="AT18" s="6">
        <f t="shared" si="8"/>
        <v>-45000</v>
      </c>
      <c r="AU18" s="6">
        <f t="shared" si="9"/>
        <v>-45000</v>
      </c>
      <c r="AV18" s="6">
        <f t="shared" si="10"/>
        <v>-45000</v>
      </c>
      <c r="AW18" s="6">
        <f t="shared" si="11"/>
        <v>-45000</v>
      </c>
      <c r="AX18" s="6">
        <f t="shared" si="12"/>
        <v>-180000</v>
      </c>
      <c r="AZ18" s="6">
        <f t="shared" si="13"/>
        <v>-45000</v>
      </c>
      <c r="BA18" s="6">
        <f t="shared" si="14"/>
        <v>-45000</v>
      </c>
      <c r="BB18" s="6">
        <f t="shared" si="15"/>
        <v>-45000</v>
      </c>
      <c r="BC18" s="6">
        <f t="shared" si="16"/>
        <v>-45000</v>
      </c>
      <c r="BD18" s="6">
        <f t="shared" si="17"/>
        <v>-180000</v>
      </c>
    </row>
    <row r="19" spans="2:56" ht="15" customHeight="1" x14ac:dyDescent="0.2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N19" s="3"/>
      <c r="AO19" s="3"/>
      <c r="AP19" s="3"/>
      <c r="AQ19" s="3"/>
      <c r="AR19" s="3"/>
      <c r="AT19" s="3"/>
      <c r="AU19" s="3"/>
      <c r="AV19" s="3"/>
      <c r="AW19" s="3"/>
      <c r="AX19" s="3"/>
      <c r="AZ19" s="3"/>
      <c r="BA19" s="3"/>
      <c r="BB19" s="3"/>
      <c r="BC19" s="3"/>
      <c r="BD19" s="3"/>
    </row>
    <row r="20" spans="2:56" ht="15" customHeight="1" x14ac:dyDescent="0.2">
      <c r="B20" s="1" t="s">
        <v>171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N20" s="3"/>
      <c r="AO20" s="3"/>
      <c r="AP20" s="3"/>
      <c r="AQ20" s="3"/>
      <c r="AR20" s="3"/>
      <c r="AT20" s="3"/>
      <c r="AU20" s="3"/>
      <c r="AV20" s="3"/>
      <c r="AW20" s="3"/>
      <c r="AX20" s="3"/>
      <c r="AZ20" s="3"/>
      <c r="BA20" s="3"/>
      <c r="BB20" s="3"/>
      <c r="BC20" s="3"/>
      <c r="BD20" s="3"/>
    </row>
    <row r="21" spans="2:56" ht="15" customHeight="1" outlineLevel="1" x14ac:dyDescent="0.2">
      <c r="B21" s="8" t="s">
        <v>172</v>
      </c>
      <c r="C21" s="3">
        <f>IF(AND(Vars!$F$23&gt;=EOMONTH(C$1,-1),Vars!$F$23&lt;=EOMONTH(C$1,0)),Vars!$F$22,0)</f>
        <v>850000</v>
      </c>
      <c r="D21" s="3">
        <f>IF(AND(Vars!$F$23&gt;=EOMONTH(D$1,-1),Vars!$F$23&lt;=EOMONTH(D$1,0)),Vars!$F$22,0)</f>
        <v>0</v>
      </c>
      <c r="E21" s="3">
        <f>IF(AND(Vars!$F$23&gt;=EOMONTH(E$1,-1),Vars!$F$23&lt;=EOMONTH(E$1,0)),Vars!$F$22,0)</f>
        <v>0</v>
      </c>
      <c r="F21" s="3">
        <f>IF(AND(Vars!$F$23&gt;=EOMONTH(F$1,-1),Vars!$F$23&lt;=EOMONTH(F$1,0)),Vars!$F$22,0)</f>
        <v>0</v>
      </c>
      <c r="G21" s="3">
        <f>IF(AND(Vars!$F$23&gt;=EOMONTH(G$1,-1),Vars!$F$23&lt;=EOMONTH(G$1,0)),Vars!$F$22,0)</f>
        <v>0</v>
      </c>
      <c r="H21" s="3">
        <f>IF(AND(Vars!$F$23&gt;=EOMONTH(H$1,-1),Vars!$F$23&lt;=EOMONTH(H$1,0)),Vars!$F$22,0)</f>
        <v>0</v>
      </c>
      <c r="I21" s="3">
        <f>IF(AND(Vars!$F$23&gt;=EOMONTH(I$1,-1),Vars!$F$23&lt;=EOMONTH(I$1,0)),Vars!$F$22,0)</f>
        <v>0</v>
      </c>
      <c r="J21" s="3">
        <f>IF(AND(Vars!$F$23&gt;=EOMONTH(J$1,-1),Vars!$F$23&lt;=EOMONTH(J$1,0)),Vars!$F$22,0)</f>
        <v>0</v>
      </c>
      <c r="K21" s="3">
        <f>IF(AND(Vars!$F$23&gt;=EOMONTH(K$1,-1),Vars!$F$23&lt;=EOMONTH(K$1,0)),Vars!$F$22,0)</f>
        <v>0</v>
      </c>
      <c r="L21" s="3">
        <f>IF(AND(Vars!$F$23&gt;=EOMONTH(L$1,-1),Vars!$F$23&lt;=EOMONTH(L$1,0)),Vars!$F$22,0)</f>
        <v>0</v>
      </c>
      <c r="M21" s="3">
        <f>IF(AND(Vars!$F$23&gt;=EOMONTH(M$1,-1),Vars!$F$23&lt;=EOMONTH(M$1,0)),Vars!$F$22,0)</f>
        <v>0</v>
      </c>
      <c r="N21" s="3">
        <f>IF(AND(Vars!$F$23&gt;=EOMONTH(N$1,-1),Vars!$F$23&lt;=EOMONTH(N$1,0)),Vars!$F$22,0)</f>
        <v>0</v>
      </c>
      <c r="O21" s="3">
        <f>IF(AND(Vars!$F$23&gt;=EOMONTH(O$1,-1),Vars!$F$23&lt;=EOMONTH(O$1,0)),Vars!$F$22,0)</f>
        <v>0</v>
      </c>
      <c r="P21" s="3">
        <f>IF(AND(Vars!$F$23&gt;=EOMONTH(P$1,-1),Vars!$F$23&lt;=EOMONTH(P$1,0)),Vars!$F$22,0)</f>
        <v>0</v>
      </c>
      <c r="Q21" s="3">
        <f>IF(AND(Vars!$F$23&gt;=EOMONTH(Q$1,-1),Vars!$F$23&lt;=EOMONTH(Q$1,0)),Vars!$F$22,0)</f>
        <v>0</v>
      </c>
      <c r="R21" s="3">
        <f>IF(AND(Vars!$F$23&gt;=EOMONTH(R$1,-1),Vars!$F$23&lt;=EOMONTH(R$1,0)),Vars!$F$22,0)</f>
        <v>0</v>
      </c>
      <c r="S21" s="3">
        <f>IF(AND(Vars!$F$23&gt;=EOMONTH(S$1,-1),Vars!$F$23&lt;=EOMONTH(S$1,0)),Vars!$F$22,0)</f>
        <v>0</v>
      </c>
      <c r="T21" s="3">
        <f>IF(AND(Vars!$F$23&gt;=EOMONTH(T$1,-1),Vars!$F$23&lt;=EOMONTH(T$1,0)),Vars!$F$22,0)</f>
        <v>0</v>
      </c>
      <c r="U21" s="3">
        <f>IF(AND(Vars!$F$23&gt;=EOMONTH(U$1,-1),Vars!$F$23&lt;=EOMONTH(U$1,0)),Vars!$F$22,0)</f>
        <v>0</v>
      </c>
      <c r="V21" s="3">
        <f>IF(AND(Vars!$F$23&gt;=EOMONTH(V$1,-1),Vars!$F$23&lt;=EOMONTH(V$1,0)),Vars!$F$22,0)</f>
        <v>0</v>
      </c>
      <c r="W21" s="3">
        <f>IF(AND(Vars!$F$23&gt;=EOMONTH(W$1,-1),Vars!$F$23&lt;=EOMONTH(W$1,0)),Vars!$F$22,0)</f>
        <v>0</v>
      </c>
      <c r="X21" s="3">
        <f>IF(AND(Vars!$F$23&gt;=EOMONTH(X$1,-1),Vars!$F$23&lt;=EOMONTH(X$1,0)),Vars!$F$22,0)</f>
        <v>0</v>
      </c>
      <c r="Y21" s="3">
        <f>IF(AND(Vars!$F$23&gt;=EOMONTH(Y$1,-1),Vars!$F$23&lt;=EOMONTH(Y$1,0)),Vars!$F$22,0)</f>
        <v>0</v>
      </c>
      <c r="Z21" s="3">
        <f>IF(AND(Vars!$F$23&gt;=EOMONTH(Z$1,-1),Vars!$F$23&lt;=EOMONTH(Z$1,0)),Vars!$F$22,0)</f>
        <v>0</v>
      </c>
      <c r="AA21" s="3">
        <f>IF(AND(Vars!$F$23&gt;=EOMONTH(AA$1,-1),Vars!$F$23&lt;=EOMONTH(AA$1,0)),Vars!$F$22,0)</f>
        <v>0</v>
      </c>
      <c r="AB21" s="3">
        <f>IF(AND(Vars!$F$23&gt;=EOMONTH(AB$1,-1),Vars!$F$23&lt;=EOMONTH(AB$1,0)),Vars!$F$22,0)</f>
        <v>0</v>
      </c>
      <c r="AC21" s="3">
        <f>IF(AND(Vars!$F$23&gt;=EOMONTH(AC$1,-1),Vars!$F$23&lt;=EOMONTH(AC$1,0)),Vars!$F$22,0)</f>
        <v>0</v>
      </c>
      <c r="AD21" s="3">
        <f>IF(AND(Vars!$F$23&gt;=EOMONTH(AD$1,-1),Vars!$F$23&lt;=EOMONTH(AD$1,0)),Vars!$F$22,0)</f>
        <v>0</v>
      </c>
      <c r="AE21" s="3">
        <f>IF(AND(Vars!$F$23&gt;=EOMONTH(AE$1,-1),Vars!$F$23&lt;=EOMONTH(AE$1,0)),Vars!$F$22,0)</f>
        <v>0</v>
      </c>
      <c r="AF21" s="3">
        <f>IF(AND(Vars!$F$23&gt;=EOMONTH(AF$1,-1),Vars!$F$23&lt;=EOMONTH(AF$1,0)),Vars!$F$22,0)</f>
        <v>0</v>
      </c>
      <c r="AG21" s="3">
        <f>IF(AND(Vars!$F$23&gt;=EOMONTH(AG$1,-1),Vars!$F$23&lt;=EOMONTH(AG$1,0)),Vars!$F$22,0)</f>
        <v>0</v>
      </c>
      <c r="AH21" s="3">
        <f>IF(AND(Vars!$F$23&gt;=EOMONTH(AH$1,-1),Vars!$F$23&lt;=EOMONTH(AH$1,0)),Vars!$F$22,0)</f>
        <v>0</v>
      </c>
      <c r="AI21" s="3">
        <f>IF(AND(Vars!$F$23&gt;=EOMONTH(AI$1,-1),Vars!$F$23&lt;=EOMONTH(AI$1,0)),Vars!$F$22,0)</f>
        <v>0</v>
      </c>
      <c r="AJ21" s="3">
        <f>IF(AND(Vars!$F$23&gt;=EOMONTH(AJ$1,-1),Vars!$F$23&lt;=EOMONTH(AJ$1,0)),Vars!$F$22,0)</f>
        <v>0</v>
      </c>
      <c r="AK21" s="3">
        <f>IF(AND(Vars!$F$23&gt;=EOMONTH(AK$1,-1),Vars!$F$23&lt;=EOMONTH(AK$1,0)),Vars!$F$22,0)</f>
        <v>0</v>
      </c>
      <c r="AL21" s="3">
        <f>IF(AND(Vars!$F$23&gt;=EOMONTH(AL$1,-1),Vars!$F$23&lt;=EOMONTH(AL$1,0)),Vars!$F$22,0)</f>
        <v>0</v>
      </c>
      <c r="AN21" s="3">
        <f t="shared" ref="AN21:AN27" si="19">SUM($C21:$E21)</f>
        <v>850000</v>
      </c>
      <c r="AO21" s="3">
        <f t="shared" ref="AO21:AO27" si="20">SUM($F21:$H21)</f>
        <v>0</v>
      </c>
      <c r="AP21" s="3">
        <f t="shared" ref="AP21:AP27" si="21">SUM($I21:$K21)</f>
        <v>0</v>
      </c>
      <c r="AQ21" s="3">
        <f t="shared" ref="AQ21:AQ27" si="22">SUM($L21:$N21)</f>
        <v>0</v>
      </c>
      <c r="AR21" s="3">
        <f t="shared" ref="AR21:AR27" si="23">SUM(AN21:AQ21)</f>
        <v>850000</v>
      </c>
      <c r="AT21" s="3">
        <f t="shared" ref="AT21:AT27" si="24">SUM($O21:$Q21)</f>
        <v>0</v>
      </c>
      <c r="AU21" s="3">
        <f t="shared" ref="AU21:AU27" si="25">SUM($R21:$T21)</f>
        <v>0</v>
      </c>
      <c r="AV21" s="3">
        <f t="shared" ref="AV21:AV27" si="26">SUM($U21:$W21)</f>
        <v>0</v>
      </c>
      <c r="AW21" s="3">
        <f t="shared" ref="AW21:AW27" si="27">SUM($X21:$Z21)</f>
        <v>0</v>
      </c>
      <c r="AX21" s="3">
        <f t="shared" ref="AX21:AX27" si="28">SUM(AT21:AW21)</f>
        <v>0</v>
      </c>
      <c r="AZ21" s="3">
        <f t="shared" ref="AZ21:AZ27" si="29">SUM($AA21:$AC21)</f>
        <v>0</v>
      </c>
      <c r="BA21" s="3">
        <f t="shared" ref="BA21:BA27" si="30">SUM($AD21:$AF21)</f>
        <v>0</v>
      </c>
      <c r="BB21" s="3">
        <f t="shared" ref="BB21:BB27" si="31">SUM($AG21:$AI21)</f>
        <v>0</v>
      </c>
      <c r="BC21" s="3">
        <f t="shared" ref="BC21:BC27" si="32">SUM($AJ21:$AL21)</f>
        <v>0</v>
      </c>
      <c r="BD21" s="3">
        <f t="shared" ref="BD21:BD27" si="33">SUM(AZ21:BC21)</f>
        <v>0</v>
      </c>
    </row>
    <row r="22" spans="2:56" ht="15" customHeight="1" outlineLevel="1" x14ac:dyDescent="0.2">
      <c r="B22" s="8" t="s">
        <v>219</v>
      </c>
      <c r="C22" s="3">
        <f>Equity!C8</f>
        <v>0</v>
      </c>
      <c r="D22" s="3">
        <f>Equity!D8</f>
        <v>0</v>
      </c>
      <c r="E22" s="3">
        <f>Equity!E8</f>
        <v>0</v>
      </c>
      <c r="F22" s="3">
        <f>Equity!F8</f>
        <v>0</v>
      </c>
      <c r="G22" s="3">
        <f>Equity!G8</f>
        <v>0</v>
      </c>
      <c r="H22" s="3">
        <f>Equity!H8</f>
        <v>0</v>
      </c>
      <c r="I22" s="3">
        <f>Equity!I8</f>
        <v>0</v>
      </c>
      <c r="J22" s="3">
        <f>Equity!J8</f>
        <v>0</v>
      </c>
      <c r="K22" s="3">
        <f>Equity!K8</f>
        <v>0</v>
      </c>
      <c r="L22" s="3">
        <f>Equity!L8</f>
        <v>0</v>
      </c>
      <c r="M22" s="3">
        <f>Equity!M8</f>
        <v>0</v>
      </c>
      <c r="N22" s="3">
        <f>Equity!N8</f>
        <v>0</v>
      </c>
      <c r="O22" s="3">
        <f>Equity!O8</f>
        <v>0</v>
      </c>
      <c r="P22" s="3">
        <f>Equity!P8</f>
        <v>0</v>
      </c>
      <c r="Q22" s="3">
        <f>Equity!Q8</f>
        <v>0</v>
      </c>
      <c r="R22" s="3">
        <f>Equity!R8</f>
        <v>0</v>
      </c>
      <c r="S22" s="3">
        <f>Equity!S8</f>
        <v>0</v>
      </c>
      <c r="T22" s="3">
        <f>Equity!T8</f>
        <v>0</v>
      </c>
      <c r="U22" s="3">
        <f>Equity!U8</f>
        <v>0</v>
      </c>
      <c r="V22" s="3">
        <f>Equity!V8</f>
        <v>0</v>
      </c>
      <c r="W22" s="3">
        <f>Equity!W8</f>
        <v>0</v>
      </c>
      <c r="X22" s="3">
        <f>Equity!X8</f>
        <v>0</v>
      </c>
      <c r="Y22" s="3">
        <f>Equity!Y8</f>
        <v>0</v>
      </c>
      <c r="Z22" s="3">
        <f>Equity!Z8</f>
        <v>0</v>
      </c>
      <c r="AA22" s="3">
        <f>Equity!AA8</f>
        <v>0</v>
      </c>
      <c r="AB22" s="3">
        <f>Equity!AB8</f>
        <v>0</v>
      </c>
      <c r="AC22" s="3">
        <f>Equity!AC8</f>
        <v>0</v>
      </c>
      <c r="AD22" s="3">
        <f>Equity!AD8</f>
        <v>0</v>
      </c>
      <c r="AE22" s="3">
        <f>Equity!AE8</f>
        <v>0</v>
      </c>
      <c r="AF22" s="3">
        <f>Equity!AF8</f>
        <v>0</v>
      </c>
      <c r="AG22" s="3">
        <f>Equity!AG8</f>
        <v>0</v>
      </c>
      <c r="AH22" s="3">
        <f>Equity!AH8</f>
        <v>0</v>
      </c>
      <c r="AI22" s="3">
        <f>Equity!AI8</f>
        <v>0</v>
      </c>
      <c r="AJ22" s="3">
        <f>Equity!AJ8</f>
        <v>0</v>
      </c>
      <c r="AK22" s="3">
        <f>Equity!AK8</f>
        <v>0</v>
      </c>
      <c r="AL22" s="3">
        <f>Equity!AL8</f>
        <v>0</v>
      </c>
      <c r="AN22" s="3">
        <f t="shared" si="19"/>
        <v>0</v>
      </c>
      <c r="AO22" s="3">
        <f t="shared" si="20"/>
        <v>0</v>
      </c>
      <c r="AP22" s="3">
        <f t="shared" si="21"/>
        <v>0</v>
      </c>
      <c r="AQ22" s="3">
        <f t="shared" si="22"/>
        <v>0</v>
      </c>
      <c r="AR22" s="3">
        <f t="shared" si="23"/>
        <v>0</v>
      </c>
      <c r="AT22" s="3">
        <f t="shared" si="24"/>
        <v>0</v>
      </c>
      <c r="AU22" s="3">
        <f t="shared" si="25"/>
        <v>0</v>
      </c>
      <c r="AV22" s="3">
        <f t="shared" si="26"/>
        <v>0</v>
      </c>
      <c r="AW22" s="3">
        <f t="shared" si="27"/>
        <v>0</v>
      </c>
      <c r="AX22" s="3">
        <f t="shared" si="28"/>
        <v>0</v>
      </c>
      <c r="AZ22" s="3">
        <f t="shared" si="29"/>
        <v>0</v>
      </c>
      <c r="BA22" s="3">
        <f t="shared" si="30"/>
        <v>0</v>
      </c>
      <c r="BB22" s="3">
        <f t="shared" si="31"/>
        <v>0</v>
      </c>
      <c r="BC22" s="3">
        <f t="shared" si="32"/>
        <v>0</v>
      </c>
      <c r="BD22" s="3">
        <f t="shared" si="33"/>
        <v>0</v>
      </c>
    </row>
    <row r="23" spans="2:56" ht="15" customHeight="1" outlineLevel="1" x14ac:dyDescent="0.2">
      <c r="B23" s="8" t="s">
        <v>173</v>
      </c>
      <c r="C23" s="3">
        <f>Equity!C5</f>
        <v>0</v>
      </c>
      <c r="D23" s="3">
        <f>Equity!D5</f>
        <v>0</v>
      </c>
      <c r="E23" s="3">
        <f>Equity!E5</f>
        <v>0</v>
      </c>
      <c r="F23" s="3">
        <f>Equity!F5</f>
        <v>0</v>
      </c>
      <c r="G23" s="3">
        <f>Equity!G5</f>
        <v>0</v>
      </c>
      <c r="H23" s="3">
        <f>Equity!H5</f>
        <v>0</v>
      </c>
      <c r="I23" s="3">
        <f>Equity!I5</f>
        <v>0</v>
      </c>
      <c r="J23" s="3">
        <f>Equity!J5</f>
        <v>0</v>
      </c>
      <c r="K23" s="3">
        <f>Equity!K5</f>
        <v>0</v>
      </c>
      <c r="L23" s="3">
        <f>Equity!L5</f>
        <v>0</v>
      </c>
      <c r="M23" s="3">
        <f>Equity!M5</f>
        <v>0</v>
      </c>
      <c r="N23" s="3">
        <f>Equity!N5</f>
        <v>0</v>
      </c>
      <c r="O23" s="3">
        <f>Equity!O5</f>
        <v>0</v>
      </c>
      <c r="P23" s="3">
        <f>Equity!P5</f>
        <v>0</v>
      </c>
      <c r="Q23" s="3">
        <f>Equity!Q5</f>
        <v>0</v>
      </c>
      <c r="R23" s="3">
        <f>Equity!R5</f>
        <v>0</v>
      </c>
      <c r="S23" s="3">
        <f>Equity!S5</f>
        <v>0</v>
      </c>
      <c r="T23" s="3">
        <f>Equity!T5</f>
        <v>0</v>
      </c>
      <c r="U23" s="3">
        <f>Equity!U5</f>
        <v>0</v>
      </c>
      <c r="V23" s="3">
        <f>Equity!V5</f>
        <v>0</v>
      </c>
      <c r="W23" s="3">
        <f>Equity!W5</f>
        <v>0</v>
      </c>
      <c r="X23" s="3">
        <f>Equity!X5</f>
        <v>0</v>
      </c>
      <c r="Y23" s="3">
        <f>Equity!Y5</f>
        <v>0</v>
      </c>
      <c r="Z23" s="3">
        <f>Equity!Z5</f>
        <v>0</v>
      </c>
      <c r="AA23" s="3">
        <f>Equity!AA5</f>
        <v>0</v>
      </c>
      <c r="AB23" s="3">
        <f>Equity!AB5</f>
        <v>0</v>
      </c>
      <c r="AC23" s="3">
        <f>Equity!AC5</f>
        <v>0</v>
      </c>
      <c r="AD23" s="3">
        <f>Equity!AD5</f>
        <v>0</v>
      </c>
      <c r="AE23" s="3">
        <f>Equity!AE5</f>
        <v>0</v>
      </c>
      <c r="AF23" s="3">
        <f>Equity!AF5</f>
        <v>0</v>
      </c>
      <c r="AG23" s="3">
        <f>Equity!AG5</f>
        <v>0</v>
      </c>
      <c r="AH23" s="3">
        <f>Equity!AH5</f>
        <v>0</v>
      </c>
      <c r="AI23" s="3">
        <f>Equity!AI5</f>
        <v>0</v>
      </c>
      <c r="AJ23" s="3">
        <f>Equity!AJ5</f>
        <v>0</v>
      </c>
      <c r="AK23" s="3">
        <f>Equity!AK5</f>
        <v>0</v>
      </c>
      <c r="AL23" s="3">
        <f>Equity!AL5</f>
        <v>0</v>
      </c>
      <c r="AN23" s="3">
        <f t="shared" si="19"/>
        <v>0</v>
      </c>
      <c r="AO23" s="3">
        <f t="shared" si="20"/>
        <v>0</v>
      </c>
      <c r="AP23" s="3">
        <f t="shared" si="21"/>
        <v>0</v>
      </c>
      <c r="AQ23" s="3">
        <f t="shared" si="22"/>
        <v>0</v>
      </c>
      <c r="AR23" s="3">
        <f t="shared" si="23"/>
        <v>0</v>
      </c>
      <c r="AT23" s="3">
        <f t="shared" si="24"/>
        <v>0</v>
      </c>
      <c r="AU23" s="3">
        <f t="shared" si="25"/>
        <v>0</v>
      </c>
      <c r="AV23" s="3">
        <f t="shared" si="26"/>
        <v>0</v>
      </c>
      <c r="AW23" s="3">
        <f t="shared" si="27"/>
        <v>0</v>
      </c>
      <c r="AX23" s="3">
        <f t="shared" si="28"/>
        <v>0</v>
      </c>
      <c r="AZ23" s="3">
        <f t="shared" si="29"/>
        <v>0</v>
      </c>
      <c r="BA23" s="3">
        <f t="shared" si="30"/>
        <v>0</v>
      </c>
      <c r="BB23" s="3">
        <f t="shared" si="31"/>
        <v>0</v>
      </c>
      <c r="BC23" s="3">
        <f t="shared" si="32"/>
        <v>0</v>
      </c>
      <c r="BD23" s="3">
        <f t="shared" si="33"/>
        <v>0</v>
      </c>
    </row>
    <row r="24" spans="2:56" ht="15" customHeight="1" outlineLevel="1" x14ac:dyDescent="0.2">
      <c r="B24" s="8" t="s">
        <v>196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N24" s="3">
        <f t="shared" si="19"/>
        <v>0</v>
      </c>
      <c r="AO24" s="3">
        <f t="shared" si="20"/>
        <v>0</v>
      </c>
      <c r="AP24" s="3">
        <f t="shared" si="21"/>
        <v>0</v>
      </c>
      <c r="AQ24" s="3">
        <f t="shared" si="22"/>
        <v>0</v>
      </c>
      <c r="AR24" s="3">
        <f t="shared" si="23"/>
        <v>0</v>
      </c>
      <c r="AT24" s="3">
        <f t="shared" si="24"/>
        <v>0</v>
      </c>
      <c r="AU24" s="3">
        <f t="shared" si="25"/>
        <v>0</v>
      </c>
      <c r="AV24" s="3">
        <f t="shared" si="26"/>
        <v>0</v>
      </c>
      <c r="AW24" s="3">
        <f t="shared" si="27"/>
        <v>0</v>
      </c>
      <c r="AX24" s="3">
        <f t="shared" si="28"/>
        <v>0</v>
      </c>
      <c r="AZ24" s="3">
        <f t="shared" si="29"/>
        <v>0</v>
      </c>
      <c r="BA24" s="3">
        <f t="shared" si="30"/>
        <v>0</v>
      </c>
      <c r="BB24" s="3">
        <f t="shared" si="31"/>
        <v>0</v>
      </c>
      <c r="BC24" s="3">
        <f t="shared" si="32"/>
        <v>0</v>
      </c>
      <c r="BD24" s="3">
        <f t="shared" si="33"/>
        <v>0</v>
      </c>
    </row>
    <row r="25" spans="2:56" ht="15" customHeight="1" outlineLevel="1" x14ac:dyDescent="0.2">
      <c r="B25" s="8" t="s">
        <v>174</v>
      </c>
      <c r="C25" s="3">
        <v>2923613.1802207893</v>
      </c>
      <c r="D25" s="3">
        <v>78506.710729632527</v>
      </c>
      <c r="E25" s="3">
        <v>34713.755751187913</v>
      </c>
      <c r="F25" s="3">
        <v>66544.141055203043</v>
      </c>
      <c r="G25" s="3">
        <v>-16475.343261813745</v>
      </c>
      <c r="H25" s="3">
        <v>47419.369980354793</v>
      </c>
      <c r="I25" s="3">
        <v>-105538.63146337215</v>
      </c>
      <c r="J25" s="3">
        <v>108885.48858657666</v>
      </c>
      <c r="K25" s="3">
        <v>-68232.822955952957</v>
      </c>
      <c r="L25" s="3">
        <v>95192.241932530887</v>
      </c>
      <c r="M25" s="3">
        <v>-62658.452329367399</v>
      </c>
      <c r="N25" s="3">
        <v>-1909.8188405446708</v>
      </c>
      <c r="O25" s="3">
        <v>-228248.80264585884</v>
      </c>
      <c r="P25" s="3">
        <v>94967.453085671179</v>
      </c>
      <c r="Q25" s="3">
        <v>307201.03266891371</v>
      </c>
      <c r="R25" s="3">
        <v>226152.94781408086</v>
      </c>
      <c r="S25" s="3">
        <v>383054.41953207087</v>
      </c>
      <c r="T25" s="3">
        <v>-119824.58770471346</v>
      </c>
      <c r="U25" s="3">
        <v>304334.1877593901</v>
      </c>
      <c r="V25" s="3">
        <v>50603.774263398722</v>
      </c>
      <c r="W25" s="3">
        <v>266124.13742983248</v>
      </c>
      <c r="X25" s="3">
        <v>301210.63417922705</v>
      </c>
      <c r="Y25" s="3">
        <v>-31345.836511233822</v>
      </c>
      <c r="Z25" s="3">
        <v>65910.093426568434</v>
      </c>
      <c r="AA25" s="3">
        <v>87312.388991272077</v>
      </c>
      <c r="AB25" s="3">
        <v>218158.80831510946</v>
      </c>
      <c r="AC25" s="3">
        <v>260764.99429226108</v>
      </c>
      <c r="AD25" s="3">
        <v>715447.94853570126</v>
      </c>
      <c r="AE25" s="3">
        <v>132692.22447612509</v>
      </c>
      <c r="AF25" s="3">
        <v>-273807.22960002534</v>
      </c>
      <c r="AG25" s="3">
        <v>863154.89498619735</v>
      </c>
      <c r="AH25" s="3">
        <v>-233340.61873374507</v>
      </c>
      <c r="AI25" s="3">
        <v>309640.36024083011</v>
      </c>
      <c r="AJ25" s="3">
        <v>670305.00505717471</v>
      </c>
      <c r="AK25" s="3">
        <v>-104199.25376868621</v>
      </c>
      <c r="AL25" s="3">
        <v>80296.566876813769</v>
      </c>
      <c r="AN25" s="3">
        <f t="shared" si="19"/>
        <v>3036833.6467016097</v>
      </c>
      <c r="AO25" s="3">
        <f t="shared" si="20"/>
        <v>97488.167773744091</v>
      </c>
      <c r="AP25" s="3">
        <f t="shared" si="21"/>
        <v>-64885.96583274845</v>
      </c>
      <c r="AQ25" s="3">
        <f t="shared" si="22"/>
        <v>30623.970762618817</v>
      </c>
      <c r="AR25" s="3">
        <f t="shared" si="23"/>
        <v>3100059.8194052242</v>
      </c>
      <c r="AT25" s="3">
        <f t="shared" si="24"/>
        <v>173919.68310872605</v>
      </c>
      <c r="AU25" s="3">
        <f t="shared" si="25"/>
        <v>489382.77964143828</v>
      </c>
      <c r="AV25" s="3">
        <f t="shared" si="26"/>
        <v>621062.0994526213</v>
      </c>
      <c r="AW25" s="3">
        <f t="shared" si="27"/>
        <v>335774.89109456167</v>
      </c>
      <c r="AX25" s="3">
        <f t="shared" si="28"/>
        <v>1620139.4532973473</v>
      </c>
      <c r="AZ25" s="3">
        <f t="shared" si="29"/>
        <v>566236.19159864262</v>
      </c>
      <c r="BA25" s="3">
        <f t="shared" si="30"/>
        <v>574332.94341180101</v>
      </c>
      <c r="BB25" s="3">
        <f t="shared" si="31"/>
        <v>939454.63649328239</v>
      </c>
      <c r="BC25" s="3">
        <f t="shared" si="32"/>
        <v>646402.31816530228</v>
      </c>
      <c r="BD25" s="3">
        <f t="shared" si="33"/>
        <v>2726426.0896690283</v>
      </c>
    </row>
    <row r="26" spans="2:56" s="11" customFormat="1" ht="15" customHeight="1" x14ac:dyDescent="0.2">
      <c r="B26" s="5" t="s">
        <v>175</v>
      </c>
      <c r="C26" s="6">
        <f>SUM(C21:C25)</f>
        <v>3773613.1802207893</v>
      </c>
      <c r="D26" s="6">
        <f t="shared" ref="D26:AL26" si="34">SUM(D21:D25)</f>
        <v>78506.710729632527</v>
      </c>
      <c r="E26" s="6">
        <f t="shared" si="34"/>
        <v>34713.755751187913</v>
      </c>
      <c r="F26" s="6">
        <f t="shared" si="34"/>
        <v>66544.141055203043</v>
      </c>
      <c r="G26" s="6">
        <f t="shared" si="34"/>
        <v>-16475.343261813745</v>
      </c>
      <c r="H26" s="6">
        <f t="shared" si="34"/>
        <v>47419.369980354793</v>
      </c>
      <c r="I26" s="6">
        <f t="shared" si="34"/>
        <v>-105538.63146337215</v>
      </c>
      <c r="J26" s="6">
        <f t="shared" si="34"/>
        <v>108885.48858657666</v>
      </c>
      <c r="K26" s="6">
        <f t="shared" si="34"/>
        <v>-68232.822955952957</v>
      </c>
      <c r="L26" s="6">
        <f t="shared" si="34"/>
        <v>95192.241932530887</v>
      </c>
      <c r="M26" s="6">
        <f t="shared" si="34"/>
        <v>-62658.452329367399</v>
      </c>
      <c r="N26" s="6">
        <f t="shared" si="34"/>
        <v>-1909.8188405446708</v>
      </c>
      <c r="O26" s="6">
        <f t="shared" si="34"/>
        <v>-228248.80264585884</v>
      </c>
      <c r="P26" s="6">
        <f t="shared" si="34"/>
        <v>94967.453085671179</v>
      </c>
      <c r="Q26" s="6">
        <f t="shared" si="34"/>
        <v>307201.03266891371</v>
      </c>
      <c r="R26" s="6">
        <f t="shared" si="34"/>
        <v>226152.94781408086</v>
      </c>
      <c r="S26" s="6">
        <f t="shared" si="34"/>
        <v>383054.41953207087</v>
      </c>
      <c r="T26" s="6">
        <f t="shared" si="34"/>
        <v>-119824.58770471346</v>
      </c>
      <c r="U26" s="6">
        <f t="shared" si="34"/>
        <v>304334.1877593901</v>
      </c>
      <c r="V26" s="6">
        <f t="shared" si="34"/>
        <v>50603.774263398722</v>
      </c>
      <c r="W26" s="6">
        <f t="shared" si="34"/>
        <v>266124.13742983248</v>
      </c>
      <c r="X26" s="6">
        <f t="shared" si="34"/>
        <v>301210.63417922705</v>
      </c>
      <c r="Y26" s="6">
        <f t="shared" si="34"/>
        <v>-31345.836511233822</v>
      </c>
      <c r="Z26" s="6">
        <f t="shared" si="34"/>
        <v>65910.093426568434</v>
      </c>
      <c r="AA26" s="6">
        <f t="shared" si="34"/>
        <v>87312.388991272077</v>
      </c>
      <c r="AB26" s="6">
        <f t="shared" si="34"/>
        <v>218158.80831510946</v>
      </c>
      <c r="AC26" s="6">
        <f t="shared" si="34"/>
        <v>260764.99429226108</v>
      </c>
      <c r="AD26" s="6">
        <f t="shared" si="34"/>
        <v>715447.94853570126</v>
      </c>
      <c r="AE26" s="6">
        <f t="shared" si="34"/>
        <v>132692.22447612509</v>
      </c>
      <c r="AF26" s="6">
        <f t="shared" si="34"/>
        <v>-273807.22960002534</v>
      </c>
      <c r="AG26" s="6">
        <f t="shared" si="34"/>
        <v>863154.89498619735</v>
      </c>
      <c r="AH26" s="6">
        <f t="shared" si="34"/>
        <v>-233340.61873374507</v>
      </c>
      <c r="AI26" s="6">
        <f t="shared" si="34"/>
        <v>309640.36024083011</v>
      </c>
      <c r="AJ26" s="6">
        <f t="shared" si="34"/>
        <v>670305.00505717471</v>
      </c>
      <c r="AK26" s="6">
        <f t="shared" si="34"/>
        <v>-104199.25376868621</v>
      </c>
      <c r="AL26" s="6">
        <f t="shared" si="34"/>
        <v>80296.566876813769</v>
      </c>
      <c r="AN26" s="6">
        <f t="shared" si="19"/>
        <v>3886833.6467016097</v>
      </c>
      <c r="AO26" s="6">
        <f t="shared" si="20"/>
        <v>97488.167773744091</v>
      </c>
      <c r="AP26" s="6">
        <f t="shared" si="21"/>
        <v>-64885.96583274845</v>
      </c>
      <c r="AQ26" s="6">
        <f t="shared" si="22"/>
        <v>30623.970762618817</v>
      </c>
      <c r="AR26" s="6">
        <f t="shared" si="23"/>
        <v>3950059.8194052242</v>
      </c>
      <c r="AT26" s="6">
        <f t="shared" si="24"/>
        <v>173919.68310872605</v>
      </c>
      <c r="AU26" s="6">
        <f t="shared" si="25"/>
        <v>489382.77964143828</v>
      </c>
      <c r="AV26" s="6">
        <f t="shared" si="26"/>
        <v>621062.0994526213</v>
      </c>
      <c r="AW26" s="6">
        <f t="shared" si="27"/>
        <v>335774.89109456167</v>
      </c>
      <c r="AX26" s="6">
        <f t="shared" si="28"/>
        <v>1620139.4532973473</v>
      </c>
      <c r="AZ26" s="6">
        <f t="shared" si="29"/>
        <v>566236.19159864262</v>
      </c>
      <c r="BA26" s="6">
        <f t="shared" si="30"/>
        <v>574332.94341180101</v>
      </c>
      <c r="BB26" s="6">
        <f t="shared" si="31"/>
        <v>939454.63649328239</v>
      </c>
      <c r="BC26" s="6">
        <f t="shared" si="32"/>
        <v>646402.31816530228</v>
      </c>
      <c r="BD26" s="6">
        <f t="shared" si="33"/>
        <v>2726426.0896690283</v>
      </c>
    </row>
    <row r="27" spans="2:56" ht="1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N27" s="3">
        <f t="shared" si="19"/>
        <v>0</v>
      </c>
      <c r="AO27" s="3">
        <f t="shared" si="20"/>
        <v>0</v>
      </c>
      <c r="AP27" s="3">
        <f t="shared" si="21"/>
        <v>0</v>
      </c>
      <c r="AQ27" s="3">
        <f t="shared" si="22"/>
        <v>0</v>
      </c>
      <c r="AR27" s="3">
        <f t="shared" si="23"/>
        <v>0</v>
      </c>
      <c r="AT27" s="3">
        <f t="shared" si="24"/>
        <v>0</v>
      </c>
      <c r="AU27" s="3">
        <f t="shared" si="25"/>
        <v>0</v>
      </c>
      <c r="AV27" s="3">
        <f t="shared" si="26"/>
        <v>0</v>
      </c>
      <c r="AW27" s="3">
        <f t="shared" si="27"/>
        <v>0</v>
      </c>
      <c r="AX27" s="3">
        <f t="shared" si="28"/>
        <v>0</v>
      </c>
      <c r="AZ27" s="3">
        <f t="shared" si="29"/>
        <v>0</v>
      </c>
      <c r="BA27" s="3">
        <f t="shared" si="30"/>
        <v>0</v>
      </c>
      <c r="BB27" s="3">
        <f t="shared" si="31"/>
        <v>0</v>
      </c>
      <c r="BC27" s="3">
        <f t="shared" si="32"/>
        <v>0</v>
      </c>
      <c r="BD27" s="3">
        <f t="shared" si="33"/>
        <v>0</v>
      </c>
    </row>
    <row r="28" spans="2:56" ht="15" customHeight="1" thickBot="1" x14ac:dyDescent="0.25">
      <c r="B28" s="14" t="s">
        <v>176</v>
      </c>
      <c r="C28" s="15">
        <f>BS!C3</f>
        <v>4523612.9104923084</v>
      </c>
      <c r="D28" s="15">
        <f>BS!D3</f>
        <v>4449307.7256548814</v>
      </c>
      <c r="E28" s="15">
        <f>BS!E3</f>
        <v>4562459.0702897599</v>
      </c>
      <c r="F28" s="15">
        <f>BS!F3</f>
        <v>4931750.3583499081</v>
      </c>
      <c r="G28" s="15">
        <f>BS!G3</f>
        <v>4984127.0096719041</v>
      </c>
      <c r="H28" s="15">
        <f>BS!H3</f>
        <v>5262858.3108867183</v>
      </c>
      <c r="I28" s="15">
        <f>BS!I3</f>
        <v>4838236.8051591218</v>
      </c>
      <c r="J28" s="15">
        <f>BS!J3</f>
        <v>5310512.1731668245</v>
      </c>
      <c r="K28" s="15">
        <f>BS!K3</f>
        <v>5087902.4318846315</v>
      </c>
      <c r="L28" s="15">
        <f>BS!L3</f>
        <v>5576733.3631881392</v>
      </c>
      <c r="M28" s="15">
        <f>BS!M3</f>
        <v>5379730.8816103013</v>
      </c>
      <c r="N28" s="15">
        <f>BS!N3</f>
        <v>5347856.568575047</v>
      </c>
      <c r="O28" s="15">
        <f>BS!O3</f>
        <v>4189469.7860196321</v>
      </c>
      <c r="P28" s="15">
        <f>BS!P3</f>
        <v>3862979.53642039</v>
      </c>
      <c r="Q28" s="15">
        <f>BS!Q3</f>
        <v>4689377.7004534937</v>
      </c>
      <c r="R28" s="15">
        <f>BS!R3</f>
        <v>5359309.0899413759</v>
      </c>
      <c r="S28" s="15">
        <f>BS!S3</f>
        <v>6950694.7527892655</v>
      </c>
      <c r="T28" s="15">
        <f>BS!T3</f>
        <v>6249095.7021317203</v>
      </c>
      <c r="U28" s="15">
        <f>BS!U3</f>
        <v>7199621.4698015861</v>
      </c>
      <c r="V28" s="15">
        <f>BS!V3</f>
        <v>7140373.2138736788</v>
      </c>
      <c r="W28" s="15">
        <f>BS!W3</f>
        <v>8030643.9466599775</v>
      </c>
      <c r="X28" s="15">
        <f>BS!X3</f>
        <v>9299224.7573953792</v>
      </c>
      <c r="Y28" s="15">
        <f>BS!Y3</f>
        <v>9121023.1869233232</v>
      </c>
      <c r="Z28" s="15">
        <f>BS!Z3</f>
        <v>9098869.076427754</v>
      </c>
      <c r="AA28" s="15">
        <f>BS!AA3</f>
        <v>9099513.8845354989</v>
      </c>
      <c r="AB28" s="15">
        <f>BS!AB3</f>
        <v>9480681.0320526101</v>
      </c>
      <c r="AC28" s="15">
        <f>BS!AC3</f>
        <v>9985089.2407593727</v>
      </c>
      <c r="AD28" s="15">
        <f>BS!AD3</f>
        <v>13655142.232606996</v>
      </c>
      <c r="AE28" s="15">
        <f>BS!AE3</f>
        <v>13723397.192715552</v>
      </c>
      <c r="AF28" s="15">
        <f>BS!AF3</f>
        <v>12026559.538352</v>
      </c>
      <c r="AG28" s="15">
        <f>BS!AG3</f>
        <v>15905200.822606381</v>
      </c>
      <c r="AH28" s="15">
        <f>BS!AH3</f>
        <v>14595745.565938599</v>
      </c>
      <c r="AI28" s="15">
        <f>BS!AI3</f>
        <v>15320058.345102701</v>
      </c>
      <c r="AJ28" s="15">
        <f>BS!AJ3</f>
        <v>18343095.076867521</v>
      </c>
      <c r="AK28" s="15">
        <f>BS!AK3</f>
        <v>18320058.462800734</v>
      </c>
      <c r="AL28" s="15">
        <f>BS!AL3</f>
        <v>18497469.891469646</v>
      </c>
      <c r="AN28" s="15">
        <f>E28</f>
        <v>4562459.0702897599</v>
      </c>
      <c r="AO28" s="15">
        <f>H28</f>
        <v>5262858.3108867183</v>
      </c>
      <c r="AP28" s="15">
        <f>K28</f>
        <v>5087902.4318846315</v>
      </c>
      <c r="AQ28" s="15">
        <f>N28</f>
        <v>5347856.568575047</v>
      </c>
      <c r="AR28" s="15">
        <f>AQ28</f>
        <v>5347856.568575047</v>
      </c>
      <c r="AT28" s="15">
        <f>Q28</f>
        <v>4689377.7004534937</v>
      </c>
      <c r="AU28" s="15">
        <f>T28</f>
        <v>6249095.7021317203</v>
      </c>
      <c r="AV28" s="15">
        <f>W28</f>
        <v>8030643.9466599775</v>
      </c>
      <c r="AW28" s="15">
        <f>Z28</f>
        <v>9098869.076427754</v>
      </c>
      <c r="AX28" s="15">
        <f>AW28</f>
        <v>9098869.076427754</v>
      </c>
      <c r="AZ28" s="15">
        <f>AC28</f>
        <v>9985089.2407593727</v>
      </c>
      <c r="BA28" s="15">
        <f>AF28</f>
        <v>12026559.538352</v>
      </c>
      <c r="BB28" s="15">
        <f>AI28</f>
        <v>15320058.345102701</v>
      </c>
      <c r="BC28" s="15">
        <f>AL28</f>
        <v>18497469.891469646</v>
      </c>
      <c r="BD28" s="15">
        <f>BC28</f>
        <v>18497469.891469646</v>
      </c>
    </row>
    <row r="29" spans="2:56" ht="15" customHeight="1" x14ac:dyDescent="0.2">
      <c r="C29" s="28">
        <f>C28-(C3+C12+C18+C26)</f>
        <v>0</v>
      </c>
      <c r="D29" s="28">
        <f t="shared" ref="D29:AL29" si="35">D28-(D3+D12+D18+D26)</f>
        <v>0</v>
      </c>
      <c r="E29" s="28">
        <f t="shared" si="35"/>
        <v>0</v>
      </c>
      <c r="F29" s="28">
        <f t="shared" si="35"/>
        <v>0</v>
      </c>
      <c r="G29" s="28">
        <f t="shared" si="35"/>
        <v>0</v>
      </c>
      <c r="H29" s="28">
        <f t="shared" si="35"/>
        <v>0</v>
      </c>
      <c r="I29" s="28">
        <f t="shared" si="35"/>
        <v>0</v>
      </c>
      <c r="J29" s="28">
        <f t="shared" si="35"/>
        <v>0</v>
      </c>
      <c r="K29" s="28">
        <f t="shared" si="35"/>
        <v>0</v>
      </c>
      <c r="L29" s="28">
        <f t="shared" si="35"/>
        <v>0</v>
      </c>
      <c r="M29" s="28">
        <f t="shared" si="35"/>
        <v>0</v>
      </c>
      <c r="N29" s="28">
        <f t="shared" si="35"/>
        <v>0</v>
      </c>
      <c r="O29" s="28">
        <f t="shared" si="35"/>
        <v>0</v>
      </c>
      <c r="P29" s="28">
        <f t="shared" si="35"/>
        <v>0</v>
      </c>
      <c r="Q29" s="28">
        <f t="shared" si="35"/>
        <v>0</v>
      </c>
      <c r="R29" s="28">
        <f t="shared" si="35"/>
        <v>0</v>
      </c>
      <c r="S29" s="28">
        <f t="shared" si="35"/>
        <v>-29700</v>
      </c>
      <c r="T29" s="28">
        <f t="shared" si="35"/>
        <v>29700</v>
      </c>
      <c r="U29" s="28">
        <f t="shared" si="35"/>
        <v>0</v>
      </c>
      <c r="V29" s="28">
        <f t="shared" si="35"/>
        <v>0</v>
      </c>
      <c r="W29" s="28">
        <f t="shared" si="35"/>
        <v>0</v>
      </c>
      <c r="X29" s="28">
        <f t="shared" si="35"/>
        <v>0</v>
      </c>
      <c r="Y29" s="28">
        <f t="shared" si="35"/>
        <v>0</v>
      </c>
      <c r="Z29" s="28">
        <f t="shared" si="35"/>
        <v>0</v>
      </c>
      <c r="AA29" s="28">
        <f t="shared" si="35"/>
        <v>0</v>
      </c>
      <c r="AB29" s="28">
        <f t="shared" si="35"/>
        <v>0</v>
      </c>
      <c r="AC29" s="28">
        <f t="shared" si="35"/>
        <v>0</v>
      </c>
      <c r="AD29" s="28">
        <f t="shared" si="35"/>
        <v>-29700</v>
      </c>
      <c r="AE29" s="28">
        <f t="shared" si="35"/>
        <v>29700</v>
      </c>
      <c r="AF29" s="28">
        <f t="shared" si="35"/>
        <v>0</v>
      </c>
      <c r="AG29" s="28">
        <f t="shared" si="35"/>
        <v>-29700</v>
      </c>
      <c r="AH29" s="28">
        <f t="shared" si="35"/>
        <v>29700</v>
      </c>
      <c r="AI29" s="28">
        <f t="shared" si="35"/>
        <v>0</v>
      </c>
      <c r="AJ29" s="28">
        <f t="shared" si="35"/>
        <v>0</v>
      </c>
      <c r="AK29" s="28">
        <f t="shared" si="35"/>
        <v>0</v>
      </c>
      <c r="AL29" s="28">
        <f t="shared" si="35"/>
        <v>0</v>
      </c>
      <c r="AN29" s="28"/>
      <c r="AO29" s="28"/>
      <c r="AP29" s="28"/>
      <c r="AQ29" s="28"/>
      <c r="AR29" s="28"/>
      <c r="AT29" s="28"/>
      <c r="AU29" s="28"/>
      <c r="AV29" s="28"/>
      <c r="AW29" s="28"/>
      <c r="AX29" s="28"/>
      <c r="AZ29" s="28"/>
      <c r="BA29" s="28"/>
      <c r="BB29" s="28"/>
      <c r="BC29" s="28"/>
      <c r="BD29" s="2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98489-D9DF-4A8D-9221-016822AAB525}">
  <sheetPr>
    <tabColor theme="2" tint="-0.499984740745262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EDBFC-D411-49C8-A89A-A9FB5517EFE1}">
  <dimension ref="B1:AL20"/>
  <sheetViews>
    <sheetView workbookViewId="0"/>
  </sheetViews>
  <sheetFormatPr defaultRowHeight="15" customHeight="1" x14ac:dyDescent="0.2"/>
  <cols>
    <col min="1" max="1" width="3.28515625" style="1" customWidth="1"/>
    <col min="2" max="2" width="23.7109375" style="1" customWidth="1"/>
    <col min="3" max="38" width="11.28515625" style="1" customWidth="1"/>
    <col min="39" max="16384" width="9.140625" style="1"/>
  </cols>
  <sheetData>
    <row r="1" spans="2:38" ht="15" customHeight="1" x14ac:dyDescent="0.2">
      <c r="C1" s="2">
        <v>44927</v>
      </c>
      <c r="D1" s="2">
        <f>EOMONTH(C1,0)+1</f>
        <v>44958</v>
      </c>
      <c r="E1" s="2">
        <f t="shared" ref="E1:AL1" si="0">EOMONTH(D1,0)+1</f>
        <v>44986</v>
      </c>
      <c r="F1" s="2">
        <f t="shared" si="0"/>
        <v>45017</v>
      </c>
      <c r="G1" s="2">
        <f t="shared" si="0"/>
        <v>45047</v>
      </c>
      <c r="H1" s="2">
        <f t="shared" si="0"/>
        <v>45078</v>
      </c>
      <c r="I1" s="2">
        <f t="shared" si="0"/>
        <v>45108</v>
      </c>
      <c r="J1" s="2">
        <f t="shared" si="0"/>
        <v>45139</v>
      </c>
      <c r="K1" s="2">
        <f t="shared" si="0"/>
        <v>45170</v>
      </c>
      <c r="L1" s="2">
        <f t="shared" si="0"/>
        <v>45200</v>
      </c>
      <c r="M1" s="2">
        <f t="shared" si="0"/>
        <v>45231</v>
      </c>
      <c r="N1" s="2">
        <f t="shared" si="0"/>
        <v>45261</v>
      </c>
      <c r="O1" s="2">
        <f t="shared" si="0"/>
        <v>45292</v>
      </c>
      <c r="P1" s="2">
        <f t="shared" si="0"/>
        <v>45323</v>
      </c>
      <c r="Q1" s="2">
        <f t="shared" si="0"/>
        <v>45352</v>
      </c>
      <c r="R1" s="2">
        <f t="shared" si="0"/>
        <v>45383</v>
      </c>
      <c r="S1" s="2">
        <f t="shared" si="0"/>
        <v>45413</v>
      </c>
      <c r="T1" s="2">
        <f t="shared" si="0"/>
        <v>45444</v>
      </c>
      <c r="U1" s="2">
        <f t="shared" si="0"/>
        <v>45474</v>
      </c>
      <c r="V1" s="2">
        <f t="shared" si="0"/>
        <v>45505</v>
      </c>
      <c r="W1" s="2">
        <f t="shared" si="0"/>
        <v>45536</v>
      </c>
      <c r="X1" s="2">
        <f t="shared" si="0"/>
        <v>45566</v>
      </c>
      <c r="Y1" s="2">
        <f t="shared" si="0"/>
        <v>45597</v>
      </c>
      <c r="Z1" s="2">
        <f t="shared" si="0"/>
        <v>45627</v>
      </c>
      <c r="AA1" s="2">
        <f t="shared" si="0"/>
        <v>45658</v>
      </c>
      <c r="AB1" s="2">
        <f t="shared" si="0"/>
        <v>45689</v>
      </c>
      <c r="AC1" s="2">
        <f t="shared" si="0"/>
        <v>45717</v>
      </c>
      <c r="AD1" s="2">
        <f t="shared" si="0"/>
        <v>45748</v>
      </c>
      <c r="AE1" s="2">
        <f t="shared" si="0"/>
        <v>45778</v>
      </c>
      <c r="AF1" s="2">
        <f t="shared" si="0"/>
        <v>45809</v>
      </c>
      <c r="AG1" s="2">
        <f t="shared" si="0"/>
        <v>45839</v>
      </c>
      <c r="AH1" s="2">
        <f t="shared" si="0"/>
        <v>45870</v>
      </c>
      <c r="AI1" s="2">
        <f t="shared" si="0"/>
        <v>45901</v>
      </c>
      <c r="AJ1" s="2">
        <f t="shared" si="0"/>
        <v>45931</v>
      </c>
      <c r="AK1" s="2">
        <f t="shared" si="0"/>
        <v>45962</v>
      </c>
      <c r="AL1" s="2">
        <f t="shared" si="0"/>
        <v>45992</v>
      </c>
    </row>
    <row r="2" spans="2:38" ht="15" customHeight="1" x14ac:dyDescent="0.2">
      <c r="B2" s="1" t="s">
        <v>15</v>
      </c>
    </row>
    <row r="3" spans="2:38" ht="15" customHeight="1" x14ac:dyDescent="0.2">
      <c r="B3" s="1" t="s">
        <v>16</v>
      </c>
      <c r="C3" s="3">
        <v>894099.0625</v>
      </c>
      <c r="D3" s="3">
        <v>977518.59375</v>
      </c>
      <c r="E3" s="3">
        <v>982607.96875</v>
      </c>
      <c r="F3" s="3">
        <v>636679.21875</v>
      </c>
      <c r="G3" s="3">
        <v>791724.53125</v>
      </c>
      <c r="H3" s="3">
        <v>911598.4375</v>
      </c>
      <c r="I3" s="3">
        <v>801759.84375</v>
      </c>
      <c r="J3" s="3">
        <v>765783.59375</v>
      </c>
      <c r="K3" s="3">
        <v>883524.53125</v>
      </c>
      <c r="L3" s="3">
        <v>803473.125</v>
      </c>
      <c r="M3" s="3">
        <v>720438.75</v>
      </c>
      <c r="N3" s="3">
        <v>802811.71875</v>
      </c>
      <c r="O3" s="3">
        <v>1718351.778446455</v>
      </c>
      <c r="P3" s="3">
        <v>1594520.967385273</v>
      </c>
      <c r="Q3" s="3">
        <v>1901317.2902074289</v>
      </c>
      <c r="R3" s="3">
        <v>1639497.3214100963</v>
      </c>
      <c r="S3" s="3">
        <v>800668.97252897895</v>
      </c>
      <c r="T3" s="3">
        <v>1822014.5538051415</v>
      </c>
      <c r="U3" s="3">
        <v>669372.61665311479</v>
      </c>
      <c r="V3" s="3">
        <v>1432865.885588706</v>
      </c>
      <c r="W3" s="3">
        <v>1389020.5149673971</v>
      </c>
      <c r="X3" s="3">
        <v>1283059.2956777844</v>
      </c>
      <c r="Y3" s="3">
        <v>1124905.7261588043</v>
      </c>
      <c r="Z3" s="3">
        <v>1457812.7135492859</v>
      </c>
      <c r="AA3" s="3">
        <v>2292345.389696232</v>
      </c>
      <c r="AB3" s="3">
        <v>1695548.7969200122</v>
      </c>
      <c r="AC3" s="3">
        <v>2525521.7301073628</v>
      </c>
      <c r="AD3" s="3">
        <v>794524.56218630215</v>
      </c>
      <c r="AE3" s="3">
        <v>696679.93849649606</v>
      </c>
      <c r="AF3" s="3">
        <v>3251577.1311144335</v>
      </c>
      <c r="AG3" s="3">
        <v>661217.41206317663</v>
      </c>
      <c r="AH3" s="3">
        <v>2111096.8046387015</v>
      </c>
      <c r="AI3" s="3">
        <v>2390813.0711433021</v>
      </c>
      <c r="AJ3" s="3">
        <v>1803677.3351369267</v>
      </c>
      <c r="AK3" s="3">
        <v>1632259.8759942546</v>
      </c>
      <c r="AL3" s="3">
        <v>2196305.9554604655</v>
      </c>
    </row>
    <row r="4" spans="2:38" ht="15" customHeight="1" x14ac:dyDescent="0.2">
      <c r="B4" s="1" t="s">
        <v>17</v>
      </c>
      <c r="C4" s="3">
        <v>305806.09375</v>
      </c>
      <c r="D4" s="3">
        <v>319119.21875</v>
      </c>
      <c r="E4" s="3">
        <v>444658.90625</v>
      </c>
      <c r="F4" s="3">
        <v>457499.21875</v>
      </c>
      <c r="G4" s="3">
        <v>500116.09375</v>
      </c>
      <c r="H4" s="3">
        <v>308635</v>
      </c>
      <c r="I4" s="3">
        <v>486000.78125</v>
      </c>
      <c r="J4" s="3">
        <v>339394.375</v>
      </c>
      <c r="K4" s="3">
        <v>343251.25</v>
      </c>
      <c r="L4" s="3">
        <v>331696.5625</v>
      </c>
      <c r="M4" s="3">
        <v>474026.40625</v>
      </c>
      <c r="N4" s="3">
        <v>361305.78125</v>
      </c>
      <c r="O4" s="3">
        <v>303253.14644679439</v>
      </c>
      <c r="P4" s="3">
        <v>660579.38595497468</v>
      </c>
      <c r="Q4" s="3">
        <v>616013.93339821801</v>
      </c>
      <c r="R4" s="3">
        <v>373769.4861779036</v>
      </c>
      <c r="S4" s="3">
        <v>560405.80057892075</v>
      </c>
      <c r="T4" s="3">
        <v>494619.55067020288</v>
      </c>
      <c r="U4" s="3">
        <v>971959.90223056916</v>
      </c>
      <c r="V4" s="3">
        <v>509686.80833079037</v>
      </c>
      <c r="W4" s="3">
        <v>430911.36606420798</v>
      </c>
      <c r="X4" s="3">
        <v>399518.87064583704</v>
      </c>
      <c r="Y4" s="3">
        <v>511778.59711818269</v>
      </c>
      <c r="Z4" s="3">
        <v>585378.62398987799</v>
      </c>
      <c r="AA4" s="3">
        <v>533979.55712204077</v>
      </c>
      <c r="AB4" s="3">
        <v>647934.27836705081</v>
      </c>
      <c r="AC4" s="3">
        <v>921046.0199256154</v>
      </c>
      <c r="AD4" s="3">
        <v>624445.39234292798</v>
      </c>
      <c r="AE4" s="3">
        <v>796326.95838543947</v>
      </c>
      <c r="AF4" s="3">
        <v>648178.54486707703</v>
      </c>
      <c r="AG4" s="3">
        <v>834019.92575004522</v>
      </c>
      <c r="AH4" s="3">
        <v>830053.65445139597</v>
      </c>
      <c r="AI4" s="3">
        <v>751029.39762126119</v>
      </c>
      <c r="AJ4" s="3">
        <v>555032.84752561874</v>
      </c>
      <c r="AK4" s="3">
        <v>497837.30205216125</v>
      </c>
      <c r="AL4" s="3">
        <v>927733.14395932923</v>
      </c>
    </row>
    <row r="5" spans="2:38" ht="15" customHeight="1" x14ac:dyDescent="0.2">
      <c r="B5" s="1" t="s">
        <v>18</v>
      </c>
      <c r="C5" s="3">
        <v>184665.15625</v>
      </c>
      <c r="D5" s="3">
        <v>224819.6875</v>
      </c>
      <c r="E5" s="3">
        <v>307373.28125</v>
      </c>
      <c r="F5" s="3">
        <v>320710.3125</v>
      </c>
      <c r="G5" s="3">
        <v>211559.6875</v>
      </c>
      <c r="H5" s="3">
        <v>135383.75</v>
      </c>
      <c r="I5" s="3">
        <v>262915.625</v>
      </c>
      <c r="J5" s="3">
        <v>321169.84375</v>
      </c>
      <c r="K5" s="3">
        <v>221435.625</v>
      </c>
      <c r="L5" s="3">
        <v>134108.75</v>
      </c>
      <c r="M5" s="3">
        <v>202810</v>
      </c>
      <c r="N5" s="3">
        <v>251897.5</v>
      </c>
      <c r="O5" s="3">
        <v>378805.60886950517</v>
      </c>
      <c r="P5" s="3">
        <v>369997.87070631096</v>
      </c>
      <c r="Q5" s="3">
        <v>247915.00811640924</v>
      </c>
      <c r="R5" s="3">
        <v>457446.12318535894</v>
      </c>
      <c r="S5" s="3">
        <v>388977.04286834167</v>
      </c>
      <c r="T5" s="3">
        <v>148568.30088523918</v>
      </c>
      <c r="U5" s="3">
        <v>517498.28657648322</v>
      </c>
      <c r="V5" s="3">
        <v>582562.86482203228</v>
      </c>
      <c r="W5" s="3">
        <v>420109.29019672616</v>
      </c>
      <c r="X5" s="3">
        <v>145217.01748430656</v>
      </c>
      <c r="Y5" s="3">
        <v>359165.95664893999</v>
      </c>
      <c r="Z5" s="3">
        <v>502849.36164226953</v>
      </c>
      <c r="AA5" s="3">
        <v>265856.06706334068</v>
      </c>
      <c r="AB5" s="3">
        <v>585993.01083333534</v>
      </c>
      <c r="AC5" s="3">
        <v>395423.02090237616</v>
      </c>
      <c r="AD5" s="3">
        <v>297858.29864555766</v>
      </c>
      <c r="AE5" s="3">
        <v>642875.0752897911</v>
      </c>
      <c r="AF5" s="3">
        <v>205629.2812930441</v>
      </c>
      <c r="AG5" s="3">
        <v>652568.64012474718</v>
      </c>
      <c r="AH5" s="3">
        <v>561316.58116431558</v>
      </c>
      <c r="AI5" s="3">
        <v>617301.75381738704</v>
      </c>
      <c r="AJ5" s="3">
        <v>169481.49178244566</v>
      </c>
      <c r="AK5" s="3">
        <v>590316.78183522157</v>
      </c>
      <c r="AL5" s="3">
        <v>500657.09644544404</v>
      </c>
    </row>
    <row r="6" spans="2:38" ht="15" customHeight="1" x14ac:dyDescent="0.2">
      <c r="B6" s="1" t="s">
        <v>19</v>
      </c>
      <c r="C6" s="3">
        <v>60153.4375</v>
      </c>
      <c r="D6" s="3">
        <v>204595</v>
      </c>
      <c r="E6" s="3">
        <v>76369.84375</v>
      </c>
      <c r="F6" s="3">
        <v>126867.8125</v>
      </c>
      <c r="G6" s="3">
        <v>68903.125</v>
      </c>
      <c r="H6" s="3">
        <v>35415.78125</v>
      </c>
      <c r="I6" s="3">
        <v>138688.125</v>
      </c>
      <c r="J6" s="3">
        <v>78715.3125</v>
      </c>
      <c r="K6" s="3">
        <v>127133.4375</v>
      </c>
      <c r="L6" s="3">
        <v>52684.0625</v>
      </c>
      <c r="M6" s="3">
        <v>85942.96875</v>
      </c>
      <c r="N6" s="3">
        <v>113860.15625</v>
      </c>
      <c r="O6" s="3">
        <v>89270.618383343317</v>
      </c>
      <c r="P6" s="3">
        <v>420163.05585260323</v>
      </c>
      <c r="Q6" s="3">
        <v>104324.23646672213</v>
      </c>
      <c r="R6" s="3">
        <v>257261.2584274463</v>
      </c>
      <c r="S6" s="3">
        <v>66879.393397955122</v>
      </c>
      <c r="T6" s="3">
        <v>58179.647929715327</v>
      </c>
      <c r="U6" s="3">
        <v>99199.326171333058</v>
      </c>
      <c r="V6" s="3">
        <v>96645.950787349211</v>
      </c>
      <c r="W6" s="3">
        <v>160654.40135187874</v>
      </c>
      <c r="X6" s="3">
        <v>68568.236509735609</v>
      </c>
      <c r="Y6" s="3">
        <v>139064.77599659713</v>
      </c>
      <c r="Z6" s="3">
        <v>98114.940058933833</v>
      </c>
      <c r="AA6" s="3">
        <v>67682.585561861721</v>
      </c>
      <c r="AB6" s="3">
        <v>487279.10606641008</v>
      </c>
      <c r="AC6" s="3">
        <v>71387.275645839574</v>
      </c>
      <c r="AD6" s="3">
        <v>200144.39218902675</v>
      </c>
      <c r="AE6" s="3">
        <v>85421.04952377631</v>
      </c>
      <c r="AF6" s="3">
        <v>56779.685220728876</v>
      </c>
      <c r="AG6" s="3">
        <v>83654.826392171846</v>
      </c>
      <c r="AH6" s="3">
        <v>82459.760537331967</v>
      </c>
      <c r="AI6" s="3">
        <v>277414.63112453325</v>
      </c>
      <c r="AJ6" s="3">
        <v>102385.4995083528</v>
      </c>
      <c r="AK6" s="3">
        <v>253347.66200201504</v>
      </c>
      <c r="AL6" s="3">
        <v>155367.18097934971</v>
      </c>
    </row>
    <row r="7" spans="2:38" ht="15" customHeight="1" x14ac:dyDescent="0.2">
      <c r="B7" s="5" t="s">
        <v>20</v>
      </c>
      <c r="C7" s="6">
        <f>SUM(C3:C6)</f>
        <v>1444723.75</v>
      </c>
      <c r="D7" s="6">
        <f t="shared" ref="D7:AL7" si="1">SUM(D3:D6)</f>
        <v>1726052.5</v>
      </c>
      <c r="E7" s="6">
        <f t="shared" si="1"/>
        <v>1811010</v>
      </c>
      <c r="F7" s="6">
        <f t="shared" si="1"/>
        <v>1541756.5625</v>
      </c>
      <c r="G7" s="6">
        <f t="shared" si="1"/>
        <v>1572303.4375</v>
      </c>
      <c r="H7" s="6">
        <f t="shared" si="1"/>
        <v>1391032.96875</v>
      </c>
      <c r="I7" s="6">
        <f t="shared" si="1"/>
        <v>1689364.375</v>
      </c>
      <c r="J7" s="6">
        <f t="shared" si="1"/>
        <v>1505063.125</v>
      </c>
      <c r="K7" s="6">
        <f t="shared" si="1"/>
        <v>1575344.84375</v>
      </c>
      <c r="L7" s="6">
        <f t="shared" si="1"/>
        <v>1321962.5</v>
      </c>
      <c r="M7" s="6">
        <f t="shared" si="1"/>
        <v>1483218.125</v>
      </c>
      <c r="N7" s="6">
        <f t="shared" si="1"/>
        <v>1529875.15625</v>
      </c>
      <c r="O7" s="6">
        <f t="shared" si="1"/>
        <v>2489681.1521460977</v>
      </c>
      <c r="P7" s="6">
        <f t="shared" si="1"/>
        <v>3045261.2798991618</v>
      </c>
      <c r="Q7" s="6">
        <f t="shared" si="1"/>
        <v>2869570.468188778</v>
      </c>
      <c r="R7" s="6">
        <f t="shared" si="1"/>
        <v>2727974.189200805</v>
      </c>
      <c r="S7" s="6">
        <f t="shared" si="1"/>
        <v>1816931.2093741968</v>
      </c>
      <c r="T7" s="6">
        <f t="shared" si="1"/>
        <v>2523382.0532902991</v>
      </c>
      <c r="U7" s="6">
        <f t="shared" si="1"/>
        <v>2258030.1316315001</v>
      </c>
      <c r="V7" s="6">
        <f t="shared" si="1"/>
        <v>2621761.5095288777</v>
      </c>
      <c r="W7" s="6">
        <f t="shared" si="1"/>
        <v>2400695.5725802099</v>
      </c>
      <c r="X7" s="6">
        <f t="shared" si="1"/>
        <v>1896363.4203176636</v>
      </c>
      <c r="Y7" s="6">
        <f t="shared" si="1"/>
        <v>2134915.0559225241</v>
      </c>
      <c r="Z7" s="6">
        <f t="shared" si="1"/>
        <v>2644155.6392403673</v>
      </c>
      <c r="AA7" s="6">
        <f t="shared" si="1"/>
        <v>3159863.5994434753</v>
      </c>
      <c r="AB7" s="6">
        <f t="shared" si="1"/>
        <v>3416755.1921868087</v>
      </c>
      <c r="AC7" s="6">
        <f t="shared" si="1"/>
        <v>3913378.0465811938</v>
      </c>
      <c r="AD7" s="6">
        <f t="shared" si="1"/>
        <v>1916972.6453638144</v>
      </c>
      <c r="AE7" s="6">
        <f t="shared" si="1"/>
        <v>2221303.021695503</v>
      </c>
      <c r="AF7" s="6">
        <f t="shared" si="1"/>
        <v>4162164.6424952834</v>
      </c>
      <c r="AG7" s="6">
        <f t="shared" si="1"/>
        <v>2231460.8043301408</v>
      </c>
      <c r="AH7" s="6">
        <f t="shared" si="1"/>
        <v>3584926.8007917451</v>
      </c>
      <c r="AI7" s="6">
        <f t="shared" si="1"/>
        <v>4036558.8537064833</v>
      </c>
      <c r="AJ7" s="6">
        <f t="shared" si="1"/>
        <v>2630577.1739533441</v>
      </c>
      <c r="AK7" s="6">
        <f t="shared" si="1"/>
        <v>2973761.6218836526</v>
      </c>
      <c r="AL7" s="6">
        <f t="shared" si="1"/>
        <v>3780063.3768445887</v>
      </c>
    </row>
    <row r="9" spans="2:38" ht="15" customHeight="1" x14ac:dyDescent="0.2">
      <c r="B9" s="1" t="s">
        <v>21</v>
      </c>
    </row>
    <row r="10" spans="2:38" ht="15" customHeight="1" x14ac:dyDescent="0.2">
      <c r="B10" s="1" t="s">
        <v>16</v>
      </c>
      <c r="C10" s="3">
        <f>C3*C17</f>
        <v>195644.34294882507</v>
      </c>
      <c r="D10" s="3">
        <f t="shared" ref="D10:AL10" si="2">D3*D17</f>
        <v>207461.42483653384</v>
      </c>
      <c r="E10" s="3">
        <f t="shared" si="2"/>
        <v>213781.08522882889</v>
      </c>
      <c r="F10" s="3">
        <f t="shared" si="2"/>
        <v>138001.69947758192</v>
      </c>
      <c r="G10" s="3">
        <f t="shared" si="2"/>
        <v>166937.3674451827</v>
      </c>
      <c r="H10" s="3">
        <f t="shared" si="2"/>
        <v>193942.37488197768</v>
      </c>
      <c r="I10" s="3">
        <f t="shared" si="2"/>
        <v>168412.9788772969</v>
      </c>
      <c r="J10" s="3">
        <f t="shared" si="2"/>
        <v>164468.32605541596</v>
      </c>
      <c r="K10" s="3">
        <f t="shared" si="2"/>
        <v>186878.86708849014</v>
      </c>
      <c r="L10" s="3">
        <f t="shared" si="2"/>
        <v>173274.01320424982</v>
      </c>
      <c r="M10" s="3">
        <f t="shared" si="2"/>
        <v>147259.46173517784</v>
      </c>
      <c r="N10" s="3">
        <f t="shared" si="2"/>
        <v>169345.31228004958</v>
      </c>
      <c r="O10" s="3">
        <f t="shared" si="2"/>
        <v>356575.88804438862</v>
      </c>
      <c r="P10" s="3">
        <f t="shared" si="2"/>
        <v>347076.4262161142</v>
      </c>
      <c r="Q10" s="3">
        <f t="shared" si="2"/>
        <v>403197.66456655465</v>
      </c>
      <c r="R10" s="3">
        <f t="shared" si="2"/>
        <v>339916.39612102514</v>
      </c>
      <c r="S10" s="3">
        <f t="shared" si="2"/>
        <v>165002.23750186406</v>
      </c>
      <c r="T10" s="3">
        <f t="shared" si="2"/>
        <v>371633.52097097138</v>
      </c>
      <c r="U10" s="3">
        <f t="shared" si="2"/>
        <v>141976.64349977413</v>
      </c>
      <c r="V10" s="3">
        <f t="shared" si="2"/>
        <v>302973.12117248541</v>
      </c>
      <c r="W10" s="3">
        <f t="shared" si="2"/>
        <v>303542.46935486345</v>
      </c>
      <c r="X10" s="3">
        <f t="shared" si="2"/>
        <v>272970.10670491378</v>
      </c>
      <c r="Y10" s="3">
        <f t="shared" si="2"/>
        <v>247295.89142373769</v>
      </c>
      <c r="Z10" s="3">
        <f t="shared" si="2"/>
        <v>301933.13470781501</v>
      </c>
      <c r="AA10" s="3">
        <f t="shared" si="2"/>
        <v>494486.08630797936</v>
      </c>
      <c r="AB10" s="3">
        <f t="shared" si="2"/>
        <v>348947.84210246726</v>
      </c>
      <c r="AC10" s="3">
        <f t="shared" si="2"/>
        <v>536790.93765362073</v>
      </c>
      <c r="AD10" s="3">
        <f t="shared" si="2"/>
        <v>167691.66917653865</v>
      </c>
      <c r="AE10" s="3">
        <f t="shared" si="2"/>
        <v>146973.18464275819</v>
      </c>
      <c r="AF10" s="3">
        <f t="shared" si="2"/>
        <v>711617.56821560138</v>
      </c>
      <c r="AG10" s="3">
        <f t="shared" si="2"/>
        <v>144262.84172103941</v>
      </c>
      <c r="AH10" s="3">
        <f t="shared" si="2"/>
        <v>433663.98180546111</v>
      </c>
      <c r="AI10" s="3">
        <f t="shared" si="2"/>
        <v>506803.5201624764</v>
      </c>
      <c r="AJ10" s="3">
        <f t="shared" si="2"/>
        <v>384374.38385197491</v>
      </c>
      <c r="AK10" s="3">
        <f t="shared" si="2"/>
        <v>359229.30727886572</v>
      </c>
      <c r="AL10" s="3">
        <f t="shared" si="2"/>
        <v>456601.2676366262</v>
      </c>
    </row>
    <row r="11" spans="2:38" ht="15" customHeight="1" x14ac:dyDescent="0.2">
      <c r="B11" s="1" t="s">
        <v>17</v>
      </c>
      <c r="C11" s="3">
        <f t="shared" ref="C11:AL13" si="3">C4*C18</f>
        <v>74498.890708264546</v>
      </c>
      <c r="D11" s="3">
        <f t="shared" si="3"/>
        <v>76869.861334136891</v>
      </c>
      <c r="E11" s="3">
        <f t="shared" si="3"/>
        <v>107255.7550094857</v>
      </c>
      <c r="F11" s="3">
        <f t="shared" si="3"/>
        <v>111553.52078340188</v>
      </c>
      <c r="G11" s="3">
        <f t="shared" si="3"/>
        <v>124380.29645768405</v>
      </c>
      <c r="H11" s="3">
        <f t="shared" si="3"/>
        <v>77238.146489618215</v>
      </c>
      <c r="I11" s="3">
        <f t="shared" si="3"/>
        <v>113469.81194294496</v>
      </c>
      <c r="J11" s="3">
        <f t="shared" si="3"/>
        <v>82644.004521089359</v>
      </c>
      <c r="K11" s="3">
        <f t="shared" si="3"/>
        <v>84790.416566514716</v>
      </c>
      <c r="L11" s="3">
        <f t="shared" si="3"/>
        <v>80588.026447697004</v>
      </c>
      <c r="M11" s="3">
        <f t="shared" si="3"/>
        <v>113863.14487635974</v>
      </c>
      <c r="N11" s="3">
        <f t="shared" si="3"/>
        <v>90102.299668083433</v>
      </c>
      <c r="O11" s="3">
        <f t="shared" si="3"/>
        <v>73452.459816170274</v>
      </c>
      <c r="P11" s="3">
        <f t="shared" si="3"/>
        <v>164315.76822911244</v>
      </c>
      <c r="Q11" s="3">
        <f t="shared" si="3"/>
        <v>153087.87157421245</v>
      </c>
      <c r="R11" s="3">
        <f t="shared" si="3"/>
        <v>93022.189266927249</v>
      </c>
      <c r="S11" s="3">
        <f t="shared" si="3"/>
        <v>136209.95135822229</v>
      </c>
      <c r="T11" s="3">
        <f t="shared" si="3"/>
        <v>119570.90388288286</v>
      </c>
      <c r="U11" s="3">
        <f t="shared" si="3"/>
        <v>229730.42892955145</v>
      </c>
      <c r="V11" s="3">
        <f t="shared" si="3"/>
        <v>125554.26741051703</v>
      </c>
      <c r="W11" s="3">
        <f t="shared" si="3"/>
        <v>106037.94762746729</v>
      </c>
      <c r="X11" s="3">
        <f t="shared" si="3"/>
        <v>95505.443761058181</v>
      </c>
      <c r="Y11" s="3">
        <f t="shared" si="3"/>
        <v>126892.31757316022</v>
      </c>
      <c r="Z11" s="3">
        <f t="shared" si="3"/>
        <v>144440.58759236414</v>
      </c>
      <c r="AA11" s="3">
        <f t="shared" si="3"/>
        <v>130208.82916920507</v>
      </c>
      <c r="AB11" s="3">
        <f t="shared" si="3"/>
        <v>161279.9181617024</v>
      </c>
      <c r="AC11" s="3">
        <f t="shared" si="3"/>
        <v>219681.32808466887</v>
      </c>
      <c r="AD11" s="3">
        <f t="shared" si="3"/>
        <v>150292.18137007224</v>
      </c>
      <c r="AE11" s="3">
        <f t="shared" si="3"/>
        <v>197308.28173232189</v>
      </c>
      <c r="AF11" s="3">
        <f t="shared" si="3"/>
        <v>158640.28652560449</v>
      </c>
      <c r="AG11" s="3">
        <f t="shared" si="3"/>
        <v>199677.94004122214</v>
      </c>
      <c r="AH11" s="3">
        <f t="shared" si="3"/>
        <v>203416.48129425693</v>
      </c>
      <c r="AI11" s="3">
        <f t="shared" si="3"/>
        <v>182191.21434857053</v>
      </c>
      <c r="AJ11" s="3">
        <f t="shared" si="3"/>
        <v>134208.57535371665</v>
      </c>
      <c r="AK11" s="3">
        <f t="shared" si="3"/>
        <v>124021.17762378794</v>
      </c>
      <c r="AL11" s="3">
        <f t="shared" si="3"/>
        <v>222922.55006706194</v>
      </c>
    </row>
    <row r="12" spans="2:38" ht="15" customHeight="1" x14ac:dyDescent="0.2">
      <c r="B12" s="1" t="s">
        <v>18</v>
      </c>
      <c r="C12" s="3">
        <f t="shared" si="3"/>
        <v>47129.423900046168</v>
      </c>
      <c r="D12" s="3">
        <f t="shared" si="3"/>
        <v>57233.95714086244</v>
      </c>
      <c r="E12" s="3">
        <f t="shared" si="3"/>
        <v>79326.782589751645</v>
      </c>
      <c r="F12" s="3">
        <f t="shared" si="3"/>
        <v>80875.670283132858</v>
      </c>
      <c r="G12" s="3">
        <f t="shared" si="3"/>
        <v>52026.185226281392</v>
      </c>
      <c r="H12" s="3">
        <f t="shared" si="3"/>
        <v>34781.437908838947</v>
      </c>
      <c r="I12" s="3">
        <f t="shared" si="3"/>
        <v>66919.85207270825</v>
      </c>
      <c r="J12" s="3">
        <f t="shared" si="3"/>
        <v>80778.79167711272</v>
      </c>
      <c r="K12" s="3">
        <f t="shared" si="3"/>
        <v>54769.751110231715</v>
      </c>
      <c r="L12" s="3">
        <f t="shared" si="3"/>
        <v>33899.506606436262</v>
      </c>
      <c r="M12" s="3">
        <f t="shared" si="3"/>
        <v>50439.343769304804</v>
      </c>
      <c r="N12" s="3">
        <f t="shared" si="3"/>
        <v>62401.745271453372</v>
      </c>
      <c r="O12" s="3">
        <f t="shared" si="3"/>
        <v>97536.472231523105</v>
      </c>
      <c r="P12" s="3">
        <f t="shared" si="3"/>
        <v>91819.347568155237</v>
      </c>
      <c r="Q12" s="3">
        <f t="shared" si="3"/>
        <v>62887.579116442204</v>
      </c>
      <c r="R12" s="3">
        <f t="shared" si="3"/>
        <v>116912.16351051041</v>
      </c>
      <c r="S12" s="3">
        <f t="shared" si="3"/>
        <v>99147.972541252559</v>
      </c>
      <c r="T12" s="3">
        <f t="shared" si="3"/>
        <v>37011.252595792968</v>
      </c>
      <c r="U12" s="3">
        <f t="shared" si="3"/>
        <v>131457.10633716601</v>
      </c>
      <c r="V12" s="3">
        <f t="shared" si="3"/>
        <v>145623.48901952774</v>
      </c>
      <c r="W12" s="3">
        <f t="shared" si="3"/>
        <v>107806.25329741144</v>
      </c>
      <c r="X12" s="3">
        <f t="shared" si="3"/>
        <v>37248.068134865753</v>
      </c>
      <c r="Y12" s="3">
        <f t="shared" si="3"/>
        <v>89043.344779908904</v>
      </c>
      <c r="Z12" s="3">
        <f t="shared" si="3"/>
        <v>125818.78006636021</v>
      </c>
      <c r="AA12" s="3">
        <f t="shared" si="3"/>
        <v>68081.704577095094</v>
      </c>
      <c r="AB12" s="3">
        <f t="shared" si="3"/>
        <v>152567.61076385668</v>
      </c>
      <c r="AC12" s="3">
        <f t="shared" si="3"/>
        <v>96786.149766523158</v>
      </c>
      <c r="AD12" s="3">
        <f t="shared" si="3"/>
        <v>74224.552758588892</v>
      </c>
      <c r="AE12" s="3">
        <f t="shared" si="3"/>
        <v>163188.20390228197</v>
      </c>
      <c r="AF12" s="3">
        <f t="shared" si="3"/>
        <v>50363.831823497349</v>
      </c>
      <c r="AG12" s="3">
        <f t="shared" si="3"/>
        <v>165236.07430996088</v>
      </c>
      <c r="AH12" s="3">
        <f t="shared" si="3"/>
        <v>137012.97674485584</v>
      </c>
      <c r="AI12" s="3">
        <f t="shared" si="3"/>
        <v>159431.23365047298</v>
      </c>
      <c r="AJ12" s="3">
        <f t="shared" si="3"/>
        <v>41744.894675801625</v>
      </c>
      <c r="AK12" s="3">
        <f t="shared" si="3"/>
        <v>145805.73179987233</v>
      </c>
      <c r="AL12" s="3">
        <f t="shared" si="3"/>
        <v>124277.74594914023</v>
      </c>
    </row>
    <row r="13" spans="2:38" ht="15" customHeight="1" x14ac:dyDescent="0.2">
      <c r="B13" s="1" t="s">
        <v>19</v>
      </c>
      <c r="C13" s="3">
        <f t="shared" si="3"/>
        <v>16105.66228012902</v>
      </c>
      <c r="D13" s="3">
        <f t="shared" si="3"/>
        <v>54739.610912149903</v>
      </c>
      <c r="E13" s="3">
        <f t="shared" si="3"/>
        <v>19979.085433395194</v>
      </c>
      <c r="F13" s="3">
        <f t="shared" si="3"/>
        <v>33116.658496283031</v>
      </c>
      <c r="G13" s="3">
        <f t="shared" si="3"/>
        <v>17791.672764654522</v>
      </c>
      <c r="H13" s="3">
        <f t="shared" si="3"/>
        <v>9257.3046389130013</v>
      </c>
      <c r="I13" s="3">
        <f t="shared" si="3"/>
        <v>36330.453288678953</v>
      </c>
      <c r="J13" s="3">
        <f t="shared" si="3"/>
        <v>20095.337283399946</v>
      </c>
      <c r="K13" s="3">
        <f t="shared" si="3"/>
        <v>33362.407784677394</v>
      </c>
      <c r="L13" s="3">
        <f t="shared" si="3"/>
        <v>14091.3795554483</v>
      </c>
      <c r="M13" s="3">
        <f t="shared" si="3"/>
        <v>22814.726122774449</v>
      </c>
      <c r="N13" s="3">
        <f t="shared" si="3"/>
        <v>30160.230378519896</v>
      </c>
      <c r="O13" s="3">
        <f t="shared" si="3"/>
        <v>23152.137281134852</v>
      </c>
      <c r="P13" s="3">
        <f t="shared" si="3"/>
        <v>111779.82817487682</v>
      </c>
      <c r="Q13" s="3">
        <f t="shared" si="3"/>
        <v>27260.041127327135</v>
      </c>
      <c r="R13" s="3">
        <f t="shared" si="3"/>
        <v>67473.043295140917</v>
      </c>
      <c r="S13" s="3">
        <f t="shared" si="3"/>
        <v>17327.04792559582</v>
      </c>
      <c r="T13" s="3">
        <f t="shared" si="3"/>
        <v>14964.823156755554</v>
      </c>
      <c r="U13" s="3">
        <f t="shared" si="3"/>
        <v>25607.240645474583</v>
      </c>
      <c r="V13" s="3">
        <f t="shared" si="3"/>
        <v>25342.89539317965</v>
      </c>
      <c r="W13" s="3">
        <f t="shared" si="3"/>
        <v>41837.176430323365</v>
      </c>
      <c r="X13" s="3">
        <f t="shared" si="3"/>
        <v>17698.245531521599</v>
      </c>
      <c r="Y13" s="3">
        <f t="shared" si="3"/>
        <v>36268.099426227309</v>
      </c>
      <c r="Z13" s="3">
        <f t="shared" si="3"/>
        <v>25126.782157592581</v>
      </c>
      <c r="AA13" s="3">
        <f t="shared" si="3"/>
        <v>17595.598638351654</v>
      </c>
      <c r="AB13" s="3">
        <f t="shared" si="3"/>
        <v>129686.05239599006</v>
      </c>
      <c r="AC13" s="3">
        <f t="shared" si="3"/>
        <v>18742.132213367848</v>
      </c>
      <c r="AD13" s="3">
        <f t="shared" si="3"/>
        <v>52746.538680049671</v>
      </c>
      <c r="AE13" s="3">
        <f t="shared" si="3"/>
        <v>22519.680922669533</v>
      </c>
      <c r="AF13" s="3">
        <f t="shared" si="3"/>
        <v>14689.584011265857</v>
      </c>
      <c r="AG13" s="3">
        <f t="shared" si="3"/>
        <v>21284.713765728586</v>
      </c>
      <c r="AH13" s="3">
        <f t="shared" si="3"/>
        <v>21606.509445549083</v>
      </c>
      <c r="AI13" s="3">
        <f t="shared" si="3"/>
        <v>73158.60588612681</v>
      </c>
      <c r="AJ13" s="3">
        <f t="shared" si="3"/>
        <v>26696.904609412253</v>
      </c>
      <c r="AK13" s="3">
        <f t="shared" si="3"/>
        <v>65637.824093427233</v>
      </c>
      <c r="AL13" s="3">
        <f t="shared" si="3"/>
        <v>41208.155175279069</v>
      </c>
    </row>
    <row r="14" spans="2:38" ht="15" customHeight="1" x14ac:dyDescent="0.2">
      <c r="B14" s="5" t="s">
        <v>22</v>
      </c>
      <c r="C14" s="6">
        <f>SUM(C10:C13)</f>
        <v>333378.31983726483</v>
      </c>
      <c r="D14" s="6">
        <f t="shared" ref="D14:AL14" si="4">SUM(D10:D13)</f>
        <v>396304.85422368307</v>
      </c>
      <c r="E14" s="6">
        <f t="shared" si="4"/>
        <v>420342.7082614614</v>
      </c>
      <c r="F14" s="6">
        <f t="shared" si="4"/>
        <v>363547.54904039972</v>
      </c>
      <c r="G14" s="6">
        <f t="shared" si="4"/>
        <v>361135.52189380268</v>
      </c>
      <c r="H14" s="6">
        <f t="shared" si="4"/>
        <v>315219.2639193479</v>
      </c>
      <c r="I14" s="6">
        <f t="shared" si="4"/>
        <v>385133.09618162905</v>
      </c>
      <c r="J14" s="6">
        <f t="shared" si="4"/>
        <v>347986.45953701803</v>
      </c>
      <c r="K14" s="6">
        <f t="shared" si="4"/>
        <v>359801.44254991401</v>
      </c>
      <c r="L14" s="6">
        <f t="shared" si="4"/>
        <v>301852.92581383139</v>
      </c>
      <c r="M14" s="6">
        <f t="shared" si="4"/>
        <v>334376.67650361685</v>
      </c>
      <c r="N14" s="6">
        <f t="shared" si="4"/>
        <v>352009.5875981063</v>
      </c>
      <c r="O14" s="6">
        <f t="shared" si="4"/>
        <v>550716.95737321686</v>
      </c>
      <c r="P14" s="6">
        <f t="shared" si="4"/>
        <v>714991.3701882587</v>
      </c>
      <c r="Q14" s="6">
        <f t="shared" si="4"/>
        <v>646433.15638453653</v>
      </c>
      <c r="R14" s="6">
        <f t="shared" si="4"/>
        <v>617323.79219360382</v>
      </c>
      <c r="S14" s="6">
        <f t="shared" si="4"/>
        <v>417687.20932693477</v>
      </c>
      <c r="T14" s="6">
        <f t="shared" si="4"/>
        <v>543180.50060640275</v>
      </c>
      <c r="U14" s="6">
        <f t="shared" si="4"/>
        <v>528771.41941196623</v>
      </c>
      <c r="V14" s="6">
        <f t="shared" si="4"/>
        <v>599493.77299570979</v>
      </c>
      <c r="W14" s="6">
        <f t="shared" si="4"/>
        <v>559223.8467100655</v>
      </c>
      <c r="X14" s="6">
        <f t="shared" si="4"/>
        <v>423421.86413235927</v>
      </c>
      <c r="Y14" s="6">
        <f t="shared" si="4"/>
        <v>499499.65320303413</v>
      </c>
      <c r="Z14" s="6">
        <f t="shared" si="4"/>
        <v>597319.28452413203</v>
      </c>
      <c r="AA14" s="6">
        <f t="shared" si="4"/>
        <v>710372.21869263123</v>
      </c>
      <c r="AB14" s="6">
        <f t="shared" si="4"/>
        <v>792481.42342401645</v>
      </c>
      <c r="AC14" s="6">
        <f t="shared" si="4"/>
        <v>872000.54771818058</v>
      </c>
      <c r="AD14" s="6">
        <f t="shared" si="4"/>
        <v>444954.94198524946</v>
      </c>
      <c r="AE14" s="6">
        <f t="shared" si="4"/>
        <v>529989.35120003158</v>
      </c>
      <c r="AF14" s="6">
        <f t="shared" si="4"/>
        <v>935311.27057596913</v>
      </c>
      <c r="AG14" s="6">
        <f t="shared" si="4"/>
        <v>530461.56983795098</v>
      </c>
      <c r="AH14" s="6">
        <f t="shared" si="4"/>
        <v>795699.94929012307</v>
      </c>
      <c r="AI14" s="6">
        <f t="shared" si="4"/>
        <v>921584.57404764672</v>
      </c>
      <c r="AJ14" s="6">
        <f t="shared" si="4"/>
        <v>587024.75849090551</v>
      </c>
      <c r="AK14" s="6">
        <f t="shared" si="4"/>
        <v>694694.04079595325</v>
      </c>
      <c r="AL14" s="6">
        <f t="shared" si="4"/>
        <v>845009.71882810746</v>
      </c>
    </row>
    <row r="16" spans="2:38" ht="15" customHeight="1" x14ac:dyDescent="0.2">
      <c r="B16" s="1" t="s">
        <v>88</v>
      </c>
    </row>
    <row r="17" spans="2:38" ht="15" customHeight="1" x14ac:dyDescent="0.2">
      <c r="B17" s="1" t="s">
        <v>16</v>
      </c>
      <c r="C17" s="21">
        <v>0.21881730017900008</v>
      </c>
      <c r="D17" s="21">
        <v>0.21223271471559549</v>
      </c>
      <c r="E17" s="21">
        <v>0.21756498219812437</v>
      </c>
      <c r="F17" s="21">
        <v>0.21675232269795505</v>
      </c>
      <c r="G17" s="21">
        <v>0.21085284193684972</v>
      </c>
      <c r="H17" s="21">
        <v>0.21274978861729091</v>
      </c>
      <c r="I17" s="21">
        <v>0.21005414550271545</v>
      </c>
      <c r="J17" s="21">
        <v>0.21477128446957663</v>
      </c>
      <c r="K17" s="21">
        <v>0.21151519904500687</v>
      </c>
      <c r="L17" s="21">
        <v>0.21565626504837956</v>
      </c>
      <c r="M17" s="21">
        <v>0.20440247243110929</v>
      </c>
      <c r="N17" s="21">
        <v>0.21094025949661635</v>
      </c>
      <c r="O17" s="21">
        <v>0.20751041347701538</v>
      </c>
      <c r="P17" s="21">
        <v>0.2176681481870113</v>
      </c>
      <c r="Q17" s="21">
        <v>0.21206227211165099</v>
      </c>
      <c r="R17" s="21">
        <v>0.20732964408180329</v>
      </c>
      <c r="S17" s="21">
        <v>0.20608046916154485</v>
      </c>
      <c r="T17" s="21">
        <v>0.20396847006235075</v>
      </c>
      <c r="U17" s="21">
        <v>0.21210405081950026</v>
      </c>
      <c r="V17" s="21">
        <v>0.21144555413014537</v>
      </c>
      <c r="W17" s="21">
        <v>0.21852986769024657</v>
      </c>
      <c r="X17" s="21">
        <v>0.21274940887335653</v>
      </c>
      <c r="Y17" s="21">
        <v>0.21983699226794284</v>
      </c>
      <c r="Z17" s="21">
        <v>0.2071138026864294</v>
      </c>
      <c r="AA17" s="21">
        <v>0.21571185936055898</v>
      </c>
      <c r="AB17" s="21">
        <v>0.20580229996113106</v>
      </c>
      <c r="AC17" s="21">
        <v>0.21254655275953657</v>
      </c>
      <c r="AD17" s="21">
        <v>0.21105913795175774</v>
      </c>
      <c r="AE17" s="21">
        <v>0.21096227481437285</v>
      </c>
      <c r="AF17" s="21">
        <v>0.21885304869631192</v>
      </c>
      <c r="AG17" s="21">
        <v>0.2181776206874233</v>
      </c>
      <c r="AH17" s="21">
        <v>0.20542117294317039</v>
      </c>
      <c r="AI17" s="21">
        <v>0.21197956723572692</v>
      </c>
      <c r="AJ17" s="21">
        <v>0.21310595657221307</v>
      </c>
      <c r="AK17" s="21">
        <v>0.22008095191340118</v>
      </c>
      <c r="AL17" s="21">
        <v>0.20789510974161962</v>
      </c>
    </row>
    <row r="18" spans="2:38" ht="15" customHeight="1" x14ac:dyDescent="0.2">
      <c r="B18" s="1" t="s">
        <v>17</v>
      </c>
      <c r="C18" s="21">
        <v>0.24361480111370259</v>
      </c>
      <c r="D18" s="21">
        <v>0.24088132841149007</v>
      </c>
      <c r="E18" s="21">
        <v>0.2412090559796039</v>
      </c>
      <c r="F18" s="21">
        <v>0.24383324869536049</v>
      </c>
      <c r="G18" s="21">
        <v>0.24870284722302849</v>
      </c>
      <c r="H18" s="21">
        <v>0.25025725044022296</v>
      </c>
      <c r="I18" s="21">
        <v>0.23347660399042816</v>
      </c>
      <c r="J18" s="21">
        <v>0.24350434364473295</v>
      </c>
      <c r="K18" s="21">
        <v>0.24702143565832527</v>
      </c>
      <c r="L18" s="21">
        <v>0.24295707450298645</v>
      </c>
      <c r="M18" s="21">
        <v>0.24020422359405161</v>
      </c>
      <c r="N18" s="21">
        <v>0.24937962342135492</v>
      </c>
      <c r="O18" s="21">
        <v>0.24221499653609518</v>
      </c>
      <c r="P18" s="21">
        <v>0.24874492259786055</v>
      </c>
      <c r="Q18" s="21">
        <v>0.24851365086777968</v>
      </c>
      <c r="R18" s="21">
        <v>0.24887582509250461</v>
      </c>
      <c r="S18" s="21">
        <v>0.24305592700416764</v>
      </c>
      <c r="T18" s="21">
        <v>0.24174318164509651</v>
      </c>
      <c r="U18" s="21">
        <v>0.23635792834903863</v>
      </c>
      <c r="V18" s="21">
        <v>0.24633611339030656</v>
      </c>
      <c r="W18" s="21">
        <v>0.24607832602787993</v>
      </c>
      <c r="X18" s="21">
        <v>0.2390511457110151</v>
      </c>
      <c r="Y18" s="21">
        <v>0.24794377546792479</v>
      </c>
      <c r="Z18" s="21">
        <v>0.24674728743573277</v>
      </c>
      <c r="AA18" s="21">
        <v>0.24384609379239944</v>
      </c>
      <c r="AB18" s="21">
        <v>0.24891400801971203</v>
      </c>
      <c r="AC18" s="21">
        <v>0.2385128683389898</v>
      </c>
      <c r="AD18" s="21">
        <v>0.24068106388962826</v>
      </c>
      <c r="AE18" s="21">
        <v>0.24777295262283514</v>
      </c>
      <c r="AF18" s="21">
        <v>0.2447478210778129</v>
      </c>
      <c r="AG18" s="21">
        <v>0.23941627037465457</v>
      </c>
      <c r="AH18" s="21">
        <v>0.24506425603137688</v>
      </c>
      <c r="AI18" s="21">
        <v>0.24258865888023237</v>
      </c>
      <c r="AJ18" s="21">
        <v>0.24180294184754889</v>
      </c>
      <c r="AK18" s="21">
        <v>0.24911989742944882</v>
      </c>
      <c r="AL18" s="21">
        <v>0.24028736228575942</v>
      </c>
    </row>
    <row r="19" spans="2:38" ht="15" customHeight="1" x14ac:dyDescent="0.2">
      <c r="B19" s="1" t="s">
        <v>18</v>
      </c>
      <c r="C19" s="21">
        <v>0.25521557427023361</v>
      </c>
      <c r="D19" s="21">
        <v>0.25457715815418719</v>
      </c>
      <c r="E19" s="21">
        <v>0.25807962965145215</v>
      </c>
      <c r="F19" s="21">
        <v>0.25217670630136929</v>
      </c>
      <c r="G19" s="21">
        <v>0.24591729095970324</v>
      </c>
      <c r="H19" s="21">
        <v>0.25690999037062384</v>
      </c>
      <c r="I19" s="21">
        <v>0.25452976434058738</v>
      </c>
      <c r="J19" s="21">
        <v>0.25151424783203269</v>
      </c>
      <c r="K19" s="21">
        <v>0.24733938412227804</v>
      </c>
      <c r="L19" s="21">
        <v>0.25277624768284146</v>
      </c>
      <c r="M19" s="21">
        <v>0.24870244943200437</v>
      </c>
      <c r="N19" s="21">
        <v>0.24772673516590427</v>
      </c>
      <c r="O19" s="21">
        <v>0.25748423451967278</v>
      </c>
      <c r="P19" s="21">
        <v>0.24816182696639799</v>
      </c>
      <c r="Q19" s="21">
        <v>0.2536658816835855</v>
      </c>
      <c r="R19" s="21">
        <v>0.2555758101006731</v>
      </c>
      <c r="S19" s="21">
        <v>0.25489414956247558</v>
      </c>
      <c r="T19" s="21">
        <v>0.24911944456026403</v>
      </c>
      <c r="U19" s="21">
        <v>0.25402423495316717</v>
      </c>
      <c r="V19" s="21">
        <v>0.24997042862320859</v>
      </c>
      <c r="W19" s="21">
        <v>0.25661478051801379</v>
      </c>
      <c r="X19" s="21">
        <v>0.25649933306811723</v>
      </c>
      <c r="Y19" s="21">
        <v>0.24791699528177347</v>
      </c>
      <c r="Z19" s="21">
        <v>0.2502116730454727</v>
      </c>
      <c r="AA19" s="21">
        <v>0.25608482563188789</v>
      </c>
      <c r="AB19" s="21">
        <v>0.26035738983796353</v>
      </c>
      <c r="AC19" s="21">
        <v>0.24476609769874313</v>
      </c>
      <c r="AD19" s="21">
        <v>0.24919417419661644</v>
      </c>
      <c r="AE19" s="21">
        <v>0.25384123630663552</v>
      </c>
      <c r="AF19" s="21">
        <v>0.24492538954957202</v>
      </c>
      <c r="AG19" s="21">
        <v>0.25320872648488563</v>
      </c>
      <c r="AH19" s="21">
        <v>0.24409216000827116</v>
      </c>
      <c r="AI19" s="21">
        <v>0.2582711496679736</v>
      </c>
      <c r="AJ19" s="21">
        <v>0.24630945973373491</v>
      </c>
      <c r="AK19" s="21">
        <v>0.24699574243269928</v>
      </c>
      <c r="AL19" s="21">
        <v>0.24822927075534346</v>
      </c>
    </row>
    <row r="20" spans="2:38" ht="15" customHeight="1" x14ac:dyDescent="0.2">
      <c r="B20" s="1" t="s">
        <v>19</v>
      </c>
      <c r="C20" s="21">
        <v>0.26774300770640114</v>
      </c>
      <c r="D20" s="21">
        <v>0.26755106875607859</v>
      </c>
      <c r="E20" s="21">
        <v>0.2616096151616808</v>
      </c>
      <c r="F20" s="21">
        <v>0.26103278557185677</v>
      </c>
      <c r="G20" s="21">
        <v>0.25821285703158636</v>
      </c>
      <c r="H20" s="21">
        <v>0.26138925394771578</v>
      </c>
      <c r="I20" s="21">
        <v>0.26195792385742439</v>
      </c>
      <c r="J20" s="21">
        <v>0.25529133589350794</v>
      </c>
      <c r="K20" s="21">
        <v>0.26242040206517181</v>
      </c>
      <c r="L20" s="21">
        <v>0.26746949431715333</v>
      </c>
      <c r="M20" s="21">
        <v>0.26546355629324764</v>
      </c>
      <c r="N20" s="21">
        <v>0.26488836281146327</v>
      </c>
      <c r="O20" s="21">
        <v>0.25934778654400725</v>
      </c>
      <c r="P20" s="21">
        <v>0.26603916412415407</v>
      </c>
      <c r="Q20" s="21">
        <v>0.26130113241732356</v>
      </c>
      <c r="R20" s="21">
        <v>0.26227440426740312</v>
      </c>
      <c r="S20" s="21">
        <v>0.25907902337711103</v>
      </c>
      <c r="T20" s="21">
        <v>0.25721749252993076</v>
      </c>
      <c r="U20" s="21">
        <v>0.25813925995068548</v>
      </c>
      <c r="V20" s="21">
        <v>0.26222407857460894</v>
      </c>
      <c r="W20" s="21">
        <v>0.2604172439613906</v>
      </c>
      <c r="X20" s="21">
        <v>0.25811142932061154</v>
      </c>
      <c r="Y20" s="21">
        <v>0.26080004204022716</v>
      </c>
      <c r="Z20" s="21">
        <v>0.25609537286064588</v>
      </c>
      <c r="AA20" s="21">
        <v>0.25997231772815949</v>
      </c>
      <c r="AB20" s="21">
        <v>0.26614326528976079</v>
      </c>
      <c r="AC20" s="21">
        <v>0.26254163706077965</v>
      </c>
      <c r="AD20" s="21">
        <v>0.26354242606124634</v>
      </c>
      <c r="AE20" s="21">
        <v>0.26363151762027165</v>
      </c>
      <c r="AF20" s="21">
        <v>0.25871196633374516</v>
      </c>
      <c r="AG20" s="21">
        <v>0.25443497624328754</v>
      </c>
      <c r="AH20" s="21">
        <v>0.26202488710559835</v>
      </c>
      <c r="AI20" s="21">
        <v>0.26371574415368682</v>
      </c>
      <c r="AJ20" s="21">
        <v>0.26074888277743147</v>
      </c>
      <c r="AK20" s="21">
        <v>0.25908202023551796</v>
      </c>
      <c r="AL20" s="21">
        <v>0.26523075797298634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2FF3B-BC3F-4C47-8A3D-1EB9BDAA216D}">
  <dimension ref="B1:AL53"/>
  <sheetViews>
    <sheetView showGridLines="0" workbookViewId="0">
      <pane xSplit="2" ySplit="1" topLeftCell="C2" activePane="bottomRight" state="frozen"/>
      <selection activeCell="AE17" sqref="AE17"/>
      <selection pane="topRight" activeCell="AE17" sqref="AE17"/>
      <selection pane="bottomLeft" activeCell="AE17" sqref="AE17"/>
      <selection pane="bottomRight" activeCell="O4" sqref="O4"/>
    </sheetView>
  </sheetViews>
  <sheetFormatPr defaultRowHeight="15" customHeight="1" x14ac:dyDescent="0.2"/>
  <cols>
    <col min="1" max="1" width="3.28515625" style="1" customWidth="1"/>
    <col min="2" max="2" width="23.7109375" style="1" customWidth="1"/>
    <col min="3" max="38" width="11.28515625" style="1" customWidth="1"/>
    <col min="39" max="16384" width="9.140625" style="1"/>
  </cols>
  <sheetData>
    <row r="1" spans="2:38" ht="15" customHeight="1" x14ac:dyDescent="0.2">
      <c r="C1" s="2">
        <v>44927</v>
      </c>
      <c r="D1" s="2">
        <f>EOMONTH(C1,0)+1</f>
        <v>44958</v>
      </c>
      <c r="E1" s="2">
        <f t="shared" ref="E1:AL1" si="0">EOMONTH(D1,0)+1</f>
        <v>44986</v>
      </c>
      <c r="F1" s="2">
        <f t="shared" si="0"/>
        <v>45017</v>
      </c>
      <c r="G1" s="2">
        <f t="shared" si="0"/>
        <v>45047</v>
      </c>
      <c r="H1" s="2">
        <f t="shared" si="0"/>
        <v>45078</v>
      </c>
      <c r="I1" s="2">
        <f t="shared" si="0"/>
        <v>45108</v>
      </c>
      <c r="J1" s="2">
        <f t="shared" si="0"/>
        <v>45139</v>
      </c>
      <c r="K1" s="2">
        <f t="shared" si="0"/>
        <v>45170</v>
      </c>
      <c r="L1" s="2">
        <f t="shared" si="0"/>
        <v>45200</v>
      </c>
      <c r="M1" s="2">
        <f t="shared" si="0"/>
        <v>45231</v>
      </c>
      <c r="N1" s="2">
        <f t="shared" si="0"/>
        <v>45261</v>
      </c>
      <c r="O1" s="2">
        <f t="shared" si="0"/>
        <v>45292</v>
      </c>
      <c r="P1" s="2">
        <f t="shared" si="0"/>
        <v>45323</v>
      </c>
      <c r="Q1" s="2">
        <f t="shared" si="0"/>
        <v>45352</v>
      </c>
      <c r="R1" s="2">
        <f t="shared" si="0"/>
        <v>45383</v>
      </c>
      <c r="S1" s="2">
        <f t="shared" si="0"/>
        <v>45413</v>
      </c>
      <c r="T1" s="2">
        <f t="shared" si="0"/>
        <v>45444</v>
      </c>
      <c r="U1" s="2">
        <f t="shared" si="0"/>
        <v>45474</v>
      </c>
      <c r="V1" s="2">
        <f t="shared" si="0"/>
        <v>45505</v>
      </c>
      <c r="W1" s="2">
        <f t="shared" si="0"/>
        <v>45536</v>
      </c>
      <c r="X1" s="2">
        <f t="shared" si="0"/>
        <v>45566</v>
      </c>
      <c r="Y1" s="2">
        <f t="shared" si="0"/>
        <v>45597</v>
      </c>
      <c r="Z1" s="2">
        <f t="shared" si="0"/>
        <v>45627</v>
      </c>
      <c r="AA1" s="2">
        <f t="shared" si="0"/>
        <v>45658</v>
      </c>
      <c r="AB1" s="2">
        <f t="shared" si="0"/>
        <v>45689</v>
      </c>
      <c r="AC1" s="2">
        <f t="shared" si="0"/>
        <v>45717</v>
      </c>
      <c r="AD1" s="2">
        <f t="shared" si="0"/>
        <v>45748</v>
      </c>
      <c r="AE1" s="2">
        <f t="shared" si="0"/>
        <v>45778</v>
      </c>
      <c r="AF1" s="2">
        <f t="shared" si="0"/>
        <v>45809</v>
      </c>
      <c r="AG1" s="2">
        <f t="shared" si="0"/>
        <v>45839</v>
      </c>
      <c r="AH1" s="2">
        <f t="shared" si="0"/>
        <v>45870</v>
      </c>
      <c r="AI1" s="2">
        <f t="shared" si="0"/>
        <v>45901</v>
      </c>
      <c r="AJ1" s="2">
        <f t="shared" si="0"/>
        <v>45931</v>
      </c>
      <c r="AK1" s="2">
        <f t="shared" si="0"/>
        <v>45962</v>
      </c>
      <c r="AL1" s="2">
        <f t="shared" si="0"/>
        <v>45992</v>
      </c>
    </row>
    <row r="2" spans="2:38" ht="15" customHeight="1" x14ac:dyDescent="0.2">
      <c r="B2" s="1" t="s">
        <v>23</v>
      </c>
    </row>
    <row r="3" spans="2:38" ht="15" customHeight="1" x14ac:dyDescent="0.2">
      <c r="B3" s="1" t="s">
        <v>24</v>
      </c>
      <c r="C3" s="3">
        <v>0</v>
      </c>
      <c r="D3" s="3">
        <f>Bookings!C7/12</f>
        <v>120393.64583333333</v>
      </c>
      <c r="E3" s="3">
        <f>Bookings!D7/12</f>
        <v>143837.70833333334</v>
      </c>
      <c r="F3" s="3">
        <f>Bookings!E7/12</f>
        <v>150917.5</v>
      </c>
      <c r="G3" s="3">
        <f>Bookings!F7/12</f>
        <v>128479.71354166667</v>
      </c>
      <c r="H3" s="3">
        <f>Bookings!G7/12</f>
        <v>131025.28645833333</v>
      </c>
      <c r="I3" s="3">
        <f>Bookings!H7/12</f>
        <v>115919.4140625</v>
      </c>
      <c r="J3" s="3">
        <f>Bookings!I7/12</f>
        <v>140780.36458333334</v>
      </c>
      <c r="K3" s="3">
        <f>Bookings!J7/12</f>
        <v>125421.92708333333</v>
      </c>
      <c r="L3" s="3">
        <f>Bookings!K7/12</f>
        <v>131278.73697916666</v>
      </c>
      <c r="M3" s="3">
        <f>Bookings!L7/12</f>
        <v>110163.54166666667</v>
      </c>
      <c r="N3" s="3">
        <f>Bookings!M7/12</f>
        <v>123601.51041666667</v>
      </c>
      <c r="O3" s="3">
        <f>Bookings!N7/12</f>
        <v>127489.59635416667</v>
      </c>
      <c r="P3" s="3">
        <f>Bookings!O7/12</f>
        <v>207473.42934550814</v>
      </c>
      <c r="Q3" s="3">
        <f>Bookings!P7/12</f>
        <v>253771.77332493014</v>
      </c>
      <c r="R3" s="3">
        <f>Bookings!Q7/12</f>
        <v>239130.87234906483</v>
      </c>
      <c r="S3" s="3">
        <f>Bookings!R7/12</f>
        <v>227331.18243340042</v>
      </c>
      <c r="T3" s="3">
        <f>Bookings!S7/12</f>
        <v>151410.93411451639</v>
      </c>
      <c r="U3" s="3">
        <f>Bookings!T7/12</f>
        <v>210281.8377741916</v>
      </c>
      <c r="V3" s="3">
        <f>Bookings!U7/12</f>
        <v>188169.17763595833</v>
      </c>
      <c r="W3" s="3">
        <f>Bookings!V7/12</f>
        <v>218480.12579407313</v>
      </c>
      <c r="X3" s="3">
        <f>Bookings!W7/12</f>
        <v>200057.96438168417</v>
      </c>
      <c r="Y3" s="3">
        <f>Bookings!X7/12</f>
        <v>158030.28502647197</v>
      </c>
      <c r="Z3" s="3">
        <f>Bookings!Y7/12</f>
        <v>177909.58799354368</v>
      </c>
      <c r="AA3" s="3">
        <f>Bookings!Z7/12</f>
        <v>220346.30327003062</v>
      </c>
      <c r="AB3" s="3">
        <f>Bookings!AA7/12</f>
        <v>263321.9666202896</v>
      </c>
      <c r="AC3" s="3">
        <f>Bookings!AB7/12</f>
        <v>284729.59934890072</v>
      </c>
      <c r="AD3" s="3">
        <f>Bookings!AC7/12</f>
        <v>326114.83721509948</v>
      </c>
      <c r="AE3" s="3">
        <f>Bookings!AD7/12</f>
        <v>159747.72044698455</v>
      </c>
      <c r="AF3" s="3">
        <f>Bookings!AE7/12</f>
        <v>185108.58514129193</v>
      </c>
      <c r="AG3" s="3">
        <f>Bookings!AF7/12</f>
        <v>346847.05354127364</v>
      </c>
      <c r="AH3" s="3">
        <f>Bookings!AG7/12</f>
        <v>185955.06702751174</v>
      </c>
      <c r="AI3" s="3">
        <f>Bookings!AH7/12</f>
        <v>298743.90006597876</v>
      </c>
      <c r="AJ3" s="3">
        <f>Bookings!AI7/12</f>
        <v>336379.90447554027</v>
      </c>
      <c r="AK3" s="3">
        <f>Bookings!AJ7/12</f>
        <v>219214.76449611201</v>
      </c>
      <c r="AL3" s="3">
        <f>Bookings!AK7/12</f>
        <v>247813.4684903044</v>
      </c>
    </row>
    <row r="4" spans="2:38" ht="15" customHeight="1" x14ac:dyDescent="0.2">
      <c r="B4" s="8" t="s">
        <v>25</v>
      </c>
      <c r="C4" s="3">
        <v>1250000</v>
      </c>
      <c r="D4" s="3">
        <f>(C4*Vars!$C16/12)+((11/12)*C4)</f>
        <v>1246614.5833333333</v>
      </c>
      <c r="E4" s="3">
        <f>(D4*Vars!$C16/12)+((11/12)*D4)</f>
        <v>1243238.335503472</v>
      </c>
      <c r="F4" s="3">
        <f>(E4*Vars!$C16/12)+((11/12)*E4)</f>
        <v>1239871.2316781501</v>
      </c>
      <c r="G4" s="3">
        <f>(F4*Vars!$C16/12)+((11/12)*F4)</f>
        <v>1236513.2470923553</v>
      </c>
      <c r="H4" s="3">
        <f>(G4*Vars!$C16/12)+((11/12)*G4)</f>
        <v>1233164.3570481467</v>
      </c>
      <c r="I4" s="3">
        <f>(H4*Vars!$C16/12)+((11/12)*H4)</f>
        <v>1229824.5369144746</v>
      </c>
      <c r="J4" s="3">
        <f>(I4*Vars!$C16/12)+((11/12)*I4)</f>
        <v>1226493.7621269978</v>
      </c>
      <c r="K4" s="3">
        <f>(J4*Vars!$C16/12)+((11/12)*J4)</f>
        <v>1223172.0081879038</v>
      </c>
      <c r="L4" s="3">
        <f>(K4*Vars!$C16/12)+((11/12)*K4)</f>
        <v>1219859.2506657282</v>
      </c>
      <c r="M4" s="3">
        <f>(L4*Vars!$C16/12)+((11/12)*L4)</f>
        <v>1216555.465195175</v>
      </c>
      <c r="N4" s="3">
        <f>(M4*Vars!$C16/12)+((11/12)*M4)</f>
        <v>1213260.6274769381</v>
      </c>
      <c r="O4" s="22">
        <f>(N4*Vars!$C16/12)+((11/12)*N4)+(C4/C$8*C$3*Vars!$C16)</f>
        <v>1209974.7132775213</v>
      </c>
      <c r="P4" s="22">
        <f>(O4*Vars!$C16/12)+((11/12)*O4)+(D4/D$8*D$3*Vars!$C16)</f>
        <v>1268735.8385292771</v>
      </c>
      <c r="Q4" s="22">
        <f>(P4*Vars!$C16/12)+((11/12)*P4)+(E4/E$8*E$3*Vars!$C16)</f>
        <v>1339513.9709621179</v>
      </c>
      <c r="R4" s="22">
        <f>(Q4*Vars!$C16/12)+((11/12)*Q4)+(F4/F$8*F$3*Vars!$C16)</f>
        <v>1413853.2464442321</v>
      </c>
      <c r="S4" s="22">
        <f>(R4*Vars!$C16/12)+((11/12)*R4)+(G4/G$8*G$3*Vars!$C16)</f>
        <v>1476484.1888336285</v>
      </c>
      <c r="T4" s="22">
        <f>(S4*Vars!$C16/12)+((11/12)*S4)+(H4/H$8*H$3*Vars!$C16)</f>
        <v>1540348.5278101296</v>
      </c>
      <c r="U4" s="22">
        <f>(T4*Vars!$C16/12)+((11/12)*T4)+(I4/I$8*I$3*Vars!$C16)</f>
        <v>1596292.0443783868</v>
      </c>
      <c r="V4" s="22">
        <f>(U4*Vars!$C16/12)+((11/12)*U4)+(J4/J$8*J$3*Vars!$C16)</f>
        <v>1665068.92916948</v>
      </c>
      <c r="W4" s="22">
        <f>(V4*Vars!$C16/12)+((11/12)*V4)+(K4/K$8*K$3*Vars!$C16)</f>
        <v>1725766.4858357823</v>
      </c>
      <c r="X4" s="22">
        <f>(W4*Vars!$C16/12)+((11/12)*W4)+(L4/L$8*L$3*Vars!$C16)</f>
        <v>1789429.9930908261</v>
      </c>
      <c r="Y4" s="22">
        <f>(X4*Vars!$C16/12)+((11/12)*X4)+(M4/M$8*M$3*Vars!$C16)</f>
        <v>1842000.9413343191</v>
      </c>
      <c r="Z4" s="22">
        <f>(Y4*Vars!$C16/12)+((11/12)*Y4)+(N4/N$8*N$3*Vars!$C16)</f>
        <v>1901513.2940068166</v>
      </c>
      <c r="AA4" s="22">
        <f>(Z4*Vars!$C16/12)+((11/12)*Z4)+(O4/O$8*O$3*Vars!$C16)</f>
        <v>1962975.6310185583</v>
      </c>
      <c r="AB4" s="22">
        <f>(AA4*Vars!$C16/12)+((11/12)*AA4)+(P4/P$8*P$3*Vars!$C16)</f>
        <v>2066200.816287718</v>
      </c>
      <c r="AC4" s="22">
        <f>(AB4*Vars!$C16/12)+((11/12)*AB4)+(Q4/Q$8*Q$3*Vars!$C16)</f>
        <v>2193537.0578401731</v>
      </c>
      <c r="AD4" s="22">
        <f>(AC4*Vars!$C16/12)+((11/12)*AC4)+(R4/R$8*R$3*Vars!$C16)</f>
        <v>2313017.7320777019</v>
      </c>
      <c r="AE4" s="22">
        <f>(AD4*Vars!$C16/12)+((11/12)*AD4)+(S4/S$8*S$3*Vars!$C16)</f>
        <v>2426135.0207682708</v>
      </c>
      <c r="AF4" s="22">
        <f>(AE4*Vars!$C16/12)+((11/12)*AE4)+(T4/T$8*T$3*Vars!$C16)</f>
        <v>2499175.6119365487</v>
      </c>
      <c r="AG4" s="22">
        <f>(AF4*Vars!$C16/12)+((11/12)*AF4)+(U4/U$8*U$3*Vars!$C16)</f>
        <v>2603108.5894748289</v>
      </c>
      <c r="AH4" s="22">
        <f>(AG4*Vars!$C16/12)+((11/12)*AG4)+(V4/V$8*V$3*Vars!$C16)</f>
        <v>2695240.735700903</v>
      </c>
      <c r="AI4" s="22">
        <f>(AH4*Vars!$C16/12)+((11/12)*AH4)+(W4/W$8*W$3*Vars!$C16)</f>
        <v>2803240.2855120338</v>
      </c>
      <c r="AJ4" s="22">
        <f>(AI4*Vars!$C16/12)+((11/12)*AI4)+(X4/X$8*X$3*Vars!$C16)</f>
        <v>2901353.3871473894</v>
      </c>
      <c r="AK4" s="22">
        <f>(AJ4*Vars!$C16/12)+((11/12)*AJ4)+(Y4/Y$8*Y$3*Vars!$C16)</f>
        <v>2977094.8994625821</v>
      </c>
      <c r="AL4" s="22">
        <f>(AK4*Vars!$C16/12)+((11/12)*AK4)+(Z4/Z$8*Z$3*Vars!$C16)</f>
        <v>3063260.4234990454</v>
      </c>
    </row>
    <row r="5" spans="2:38" ht="15" customHeight="1" x14ac:dyDescent="0.2">
      <c r="B5" s="8" t="s">
        <v>26</v>
      </c>
      <c r="C5" s="3">
        <v>975000</v>
      </c>
      <c r="D5" s="3">
        <f>(C5*Vars!$C17/12)+((11/12)*C5)</f>
        <v>970531.25</v>
      </c>
      <c r="E5" s="3">
        <f>(D5*Vars!$C17/12)+((11/12)*D5)</f>
        <v>966082.98177083326</v>
      </c>
      <c r="F5" s="3">
        <f>(E5*Vars!$C17/12)+((11/12)*E5)</f>
        <v>961655.10143771686</v>
      </c>
      <c r="G5" s="3">
        <f>(F5*Vars!$C17/12)+((11/12)*F5)</f>
        <v>957247.5155561273</v>
      </c>
      <c r="H5" s="3">
        <f>(G5*Vars!$C17/12)+((11/12)*G5)</f>
        <v>952860.13110982836</v>
      </c>
      <c r="I5" s="3">
        <f>(H5*Vars!$C17/12)+((11/12)*H5)</f>
        <v>948492.85550890828</v>
      </c>
      <c r="J5" s="3">
        <f>(I5*Vars!$C17/12)+((11/12)*I5)</f>
        <v>944145.59658782568</v>
      </c>
      <c r="K5" s="3">
        <f>(J5*Vars!$C17/12)+((11/12)*J5)</f>
        <v>939818.26260346477</v>
      </c>
      <c r="L5" s="3">
        <f>(K5*Vars!$C17/12)+((11/12)*K5)</f>
        <v>935510.76223319885</v>
      </c>
      <c r="M5" s="3">
        <f>(L5*Vars!$C17/12)+((11/12)*L5)</f>
        <v>931223.00457296334</v>
      </c>
      <c r="N5" s="3">
        <f>(M5*Vars!$C17/12)+((11/12)*M5)</f>
        <v>926954.89913533721</v>
      </c>
      <c r="O5" s="22">
        <f>(N5*Vars!$C17/12)+((11/12)*N5)+(C5/C$8*C$3*Vars!$C17)</f>
        <v>922706.35584763356</v>
      </c>
      <c r="P5" s="22">
        <f>(O5*Vars!$C17/12)+((11/12)*O5)+(D5/D$8*D$3*Vars!$C17)</f>
        <v>965652.82989357051</v>
      </c>
      <c r="Q5" s="22">
        <f>(P5*Vars!$C17/12)+((11/12)*P5)+(E5/E$8*E$3*Vars!$C17)</f>
        <v>1017555.4516560428</v>
      </c>
      <c r="R5" s="22">
        <f>(Q5*Vars!$C17/12)+((11/12)*Q5)+(F5/F$8*F$3*Vars!$C17)</f>
        <v>1071957.3232963672</v>
      </c>
      <c r="S5" s="22">
        <f>(R5*Vars!$C17/12)+((11/12)*R5)+(G5/G$8*G$3*Vars!$C17)</f>
        <v>1117297.8209424063</v>
      </c>
      <c r="T5" s="22">
        <f>(S5*Vars!$C17/12)+((11/12)*S5)+(H5/H$8*H$3*Vars!$C17)</f>
        <v>1163394.9230516299</v>
      </c>
      <c r="U5" s="22">
        <f>(T5*Vars!$C17/12)+((11/12)*T5)+(I5/I$8*I$3*Vars!$C17)</f>
        <v>1203347.9410714435</v>
      </c>
      <c r="V5" s="22">
        <f>(U5*Vars!$C17/12)+((11/12)*U5)+(J5/J$8*J$3*Vars!$C17)</f>
        <v>1252795.9069980572</v>
      </c>
      <c r="W5" s="22">
        <f>(V5*Vars!$C17/12)+((11/12)*V5)+(K5/K$8*K$3*Vars!$C17)</f>
        <v>1295990.3451120611</v>
      </c>
      <c r="X5" s="22">
        <f>(W5*Vars!$C17/12)+((11/12)*W5)+(L5/L$8*L$3*Vars!$C17)</f>
        <v>1341239.6338632382</v>
      </c>
      <c r="Y5" s="22">
        <f>(X5*Vars!$C17/12)+((11/12)*X5)+(M5/M$8*M$3*Vars!$C17)</f>
        <v>1378020.768672586</v>
      </c>
      <c r="Z5" s="22">
        <f>(Y5*Vars!$C17/12)+((11/12)*Y5)+(N5/N$8*N$3*Vars!$C17)</f>
        <v>1419838.8997146753</v>
      </c>
      <c r="AA5" s="22">
        <f>(Z5*Vars!$C17/12)+((11/12)*Z5)+(O5/O$8*O$3*Vars!$C17)</f>
        <v>1462947.3653087928</v>
      </c>
      <c r="AB5" s="22">
        <f>(AA5*Vars!$C17/12)+((11/12)*AA5)+(P5/P$8*P$3*Vars!$C17)</f>
        <v>1536933.5013752701</v>
      </c>
      <c r="AC5" s="22">
        <f>(AB5*Vars!$C17/12)+((11/12)*AB5)+(Q5/Q$8*Q$3*Vars!$C17)</f>
        <v>1628522.1385766487</v>
      </c>
      <c r="AD5" s="22">
        <f>(AC5*Vars!$C17/12)+((11/12)*AC5)+(R5/R$8*R$3*Vars!$C17)</f>
        <v>1713938.8901435153</v>
      </c>
      <c r="AE5" s="22">
        <f>(AD5*Vars!$C17/12)+((11/12)*AD5)+(S5/S$8*S$3*Vars!$C17)</f>
        <v>1794321.9731880003</v>
      </c>
      <c r="AF5" s="22">
        <f>(AE5*Vars!$C17/12)+((11/12)*AE5)+(T5/T$8*T$3*Vars!$C17)</f>
        <v>1844828.5542455625</v>
      </c>
      <c r="AG5" s="22">
        <f>(AF5*Vars!$C17/12)+((11/12)*AF5)+(U5/U$8*U$3*Vars!$C17)</f>
        <v>1917883.5825023004</v>
      </c>
      <c r="AH5" s="22">
        <f>(AG5*Vars!$C17/12)+((11/12)*AG5)+(V5/V$8*V$3*Vars!$C17)</f>
        <v>1981982.4219322263</v>
      </c>
      <c r="AI5" s="22">
        <f>(AH5*Vars!$C17/12)+((11/12)*AH5)+(W5/W$8*W$3*Vars!$C17)</f>
        <v>2057470.3578082181</v>
      </c>
      <c r="AJ5" s="22">
        <f>(AI5*Vars!$C17/12)+((11/12)*AI5)+(X5/X$8*X$3*Vars!$C17)</f>
        <v>2125427.4432491381</v>
      </c>
      <c r="AK5" s="22">
        <f>(AJ5*Vars!$C17/12)+((11/12)*AJ5)+(Y5/Y$8*Y$3*Vars!$C17)</f>
        <v>2176773.0167586831</v>
      </c>
      <c r="AL5" s="22">
        <f>(AK5*Vars!$C17/12)+((11/12)*AK5)+(Z5/Z$8*Z$3*Vars!$C17)</f>
        <v>2235519.2446177155</v>
      </c>
    </row>
    <row r="6" spans="2:38" ht="15" customHeight="1" x14ac:dyDescent="0.2">
      <c r="B6" s="8" t="s">
        <v>27</v>
      </c>
      <c r="C6" s="3">
        <v>100000</v>
      </c>
      <c r="D6" s="3">
        <f>(C6*Vars!$C18/12)+((11/12)*C6)</f>
        <v>98979.166666666657</v>
      </c>
      <c r="E6" s="3">
        <f>(D6*Vars!$C18/12)+((11/12)*D6)</f>
        <v>97968.754340277766</v>
      </c>
      <c r="F6" s="3">
        <f>(E6*Vars!$C18/12)+((11/12)*E6)</f>
        <v>96968.656639720764</v>
      </c>
      <c r="G6" s="3">
        <f>(F6*Vars!$C18/12)+((11/12)*F6)</f>
        <v>95978.768269856941</v>
      </c>
      <c r="H6" s="3">
        <f>(G6*Vars!$C18/12)+((11/12)*G6)</f>
        <v>94998.985010435485</v>
      </c>
      <c r="I6" s="3">
        <f>(H6*Vars!$C18/12)+((11/12)*H6)</f>
        <v>94029.203705120613</v>
      </c>
      <c r="J6" s="3">
        <f>(I6*Vars!$C18/12)+((11/12)*I6)</f>
        <v>93069.322250630838</v>
      </c>
      <c r="K6" s="3">
        <f>(J6*Vars!$C18/12)+((11/12)*J6)</f>
        <v>92119.23958598898</v>
      </c>
      <c r="L6" s="3">
        <f>(K6*Vars!$C18/12)+((11/12)*K6)</f>
        <v>91178.855681882007</v>
      </c>
      <c r="M6" s="3">
        <f>(L6*Vars!$C18/12)+((11/12)*L6)</f>
        <v>90248.071530129455</v>
      </c>
      <c r="N6" s="3">
        <f>(M6*Vars!$C18/12)+((11/12)*M6)</f>
        <v>89326.789133259372</v>
      </c>
      <c r="O6" s="22">
        <f>(N6*Vars!$C18/12)+((11/12)*N6)+(C6/C$8*C$3*Vars!$C18)</f>
        <v>88414.911494190688</v>
      </c>
      <c r="P6" s="22">
        <f>(O6*Vars!$C18/12)+((11/12)*O6)+(D6/D$8*D$3*Vars!$C18)</f>
        <v>91979.862659277031</v>
      </c>
      <c r="Q6" s="22">
        <f>(P6*Vars!$C18/12)+((11/12)*P6)+(E6/E$8*E$3*Vars!$C18)</f>
        <v>96345.064942678961</v>
      </c>
      <c r="R6" s="22">
        <f>(Q6*Vars!$C18/12)+((11/12)*Q6)+(F6/F$8*F$3*Vars!$C18)</f>
        <v>100892.01789445928</v>
      </c>
      <c r="S6" s="22">
        <f>(R6*Vars!$C18/12)+((11/12)*R6)+(G6/G$8*G$3*Vars!$C18)</f>
        <v>104540.87040119036</v>
      </c>
      <c r="T6" s="22">
        <f>(S6*Vars!$C18/12)+((11/12)*S6)+(H6/H$8*H$3*Vars!$C18)</f>
        <v>108215.31789101365</v>
      </c>
      <c r="U6" s="22">
        <f>(T6*Vars!$C18/12)+((11/12)*T6)+(I6/I$8*I$3*Vars!$C18)</f>
        <v>111279.32069844911</v>
      </c>
      <c r="V6" s="22">
        <f>(U6*Vars!$C18/12)+((11/12)*U6)+(J6/J$8*J$3*Vars!$C18)</f>
        <v>115174.36124458964</v>
      </c>
      <c r="W6" s="22">
        <f>(V6*Vars!$C18/12)+((11/12)*V6)+(K6/K$8*K$3*Vars!$C18)</f>
        <v>118452.66150865809</v>
      </c>
      <c r="X6" s="22">
        <f>(W6*Vars!$C18/12)+((11/12)*W6)+(L6/L$8*L$3*Vars!$C18)</f>
        <v>121876.21281457876</v>
      </c>
      <c r="Y6" s="22">
        <f>(X6*Vars!$C18/12)+((11/12)*X6)+(M6/M$8*M$3*Vars!$C18)</f>
        <v>124495.24114316025</v>
      </c>
      <c r="Z6" s="22">
        <f>(Y6*Vars!$C18/12)+((11/12)*Y6)+(N6/N$8*N$3*Vars!$C18)</f>
        <v>127531.51145017608</v>
      </c>
      <c r="AA6" s="22">
        <f>(Z6*Vars!$C18/12)+((11/12)*Z6)+(O6/O$8*O$3*Vars!$C18)</f>
        <v>130644.31104073056</v>
      </c>
      <c r="AB6" s="22">
        <f>(AA6*Vars!$C18/12)+((11/12)*AA6)+(P6/P$8*P$3*Vars!$C18)</f>
        <v>136447.61968872437</v>
      </c>
      <c r="AC6" s="22">
        <f>(AB6*Vars!$C18/12)+((11/12)*AB6)+(Q6/Q$8*Q$3*Vars!$C18)</f>
        <v>143726.50340104842</v>
      </c>
      <c r="AD6" s="22">
        <f>(AC6*Vars!$C18/12)+((11/12)*AC6)+(R6/R$8*R$3*Vars!$C18)</f>
        <v>150376.76417878148</v>
      </c>
      <c r="AE6" s="22">
        <f>(AD6*Vars!$C18/12)+((11/12)*AD6)+(S6/S$8*S$3*Vars!$C18)</f>
        <v>156508.06431918833</v>
      </c>
      <c r="AF6" s="22">
        <f>(AE6*Vars!$C18/12)+((11/12)*AE6)+(T6/T$8*T$3*Vars!$C18)</f>
        <v>159983.09921685775</v>
      </c>
      <c r="AG6" s="22">
        <f>(AF6*Vars!$C18/12)+((11/12)*AF6)+(U6/U$8*U$3*Vars!$C18)</f>
        <v>165349.19766827938</v>
      </c>
      <c r="AH6" s="22">
        <f>(AG6*Vars!$C18/12)+((11/12)*AG6)+(V6/V$8*V$3*Vars!$C18)</f>
        <v>169883.59631353631</v>
      </c>
      <c r="AI6" s="22">
        <f>(AH6*Vars!$C18/12)+((11/12)*AH6)+(W6/W$8*W$3*Vars!$C18)</f>
        <v>175327.06438499267</v>
      </c>
      <c r="AJ6" s="22">
        <f>(AI6*Vars!$C18/12)+((11/12)*AI6)+(X6/X$8*X$3*Vars!$C18)</f>
        <v>180067.02075565988</v>
      </c>
      <c r="AK6" s="22">
        <f>(AJ6*Vars!$C18/12)+((11/12)*AJ6)+(Y6/Y$8*Y$3*Vars!$C18)</f>
        <v>183353.45964018771</v>
      </c>
      <c r="AL6" s="22">
        <f>(AK6*Vars!$C18/12)+((11/12)*AK6)+(Z6/Z$8*Z$3*Vars!$C18)</f>
        <v>187213.59890218137</v>
      </c>
    </row>
    <row r="7" spans="2:38" ht="15" customHeight="1" x14ac:dyDescent="0.2">
      <c r="B7" s="8" t="s">
        <v>28</v>
      </c>
      <c r="C7" s="3">
        <v>25000</v>
      </c>
      <c r="D7" s="3">
        <f>(C7*Vars!$C19/12)+((11/12)*C7)</f>
        <v>24479.166666666664</v>
      </c>
      <c r="E7" s="3">
        <f>(D7*Vars!$C19/12)+((11/12)*D7)</f>
        <v>23969.184027777777</v>
      </c>
      <c r="F7" s="3">
        <f>(E7*Vars!$C19/12)+((11/12)*E7)</f>
        <v>23469.826027199073</v>
      </c>
      <c r="G7" s="3">
        <f>(F7*Vars!$C19/12)+((11/12)*F7)</f>
        <v>22980.87131829909</v>
      </c>
      <c r="H7" s="3">
        <f>(G7*Vars!$C19/12)+((11/12)*G7)</f>
        <v>22502.103165834524</v>
      </c>
      <c r="I7" s="3">
        <f>(H7*Vars!$C19/12)+((11/12)*H7)</f>
        <v>22033.309349879637</v>
      </c>
      <c r="J7" s="3">
        <f>(I7*Vars!$C19/12)+((11/12)*I7)</f>
        <v>21574.282071757141</v>
      </c>
      <c r="K7" s="3">
        <f>(J7*Vars!$C19/12)+((11/12)*J7)</f>
        <v>21124.817861928866</v>
      </c>
      <c r="L7" s="3">
        <f>(K7*Vars!$C19/12)+((11/12)*K7)</f>
        <v>20684.717489805349</v>
      </c>
      <c r="M7" s="3">
        <f>(L7*Vars!$C19/12)+((11/12)*L7)</f>
        <v>20253.785875434405</v>
      </c>
      <c r="N7" s="3">
        <f>(M7*Vars!$C19/12)+((11/12)*M7)</f>
        <v>19831.832003029522</v>
      </c>
      <c r="O7" s="22">
        <f>(N7*Vars!$C19/12)+((11/12)*N7)+(C7/C$8*C$3*Vars!$C19)</f>
        <v>19418.668836299741</v>
      </c>
      <c r="P7" s="22">
        <f>(O7*Vars!$C19/12)+((11/12)*O7)+(D7/D$8*D$3*Vars!$C19)</f>
        <v>19958.464323587228</v>
      </c>
      <c r="Q7" s="22">
        <f>(P7*Vars!$C19/12)+((11/12)*P7)+(E7/E$8*E$3*Vars!$C19)</f>
        <v>20651.82935770417</v>
      </c>
      <c r="R7" s="22">
        <f>(Q7*Vars!$C19/12)+((11/12)*Q7)+(F7/F$8*F$3*Vars!$C19)</f>
        <v>21365.659508589342</v>
      </c>
      <c r="S7" s="22">
        <f>(R7*Vars!$C19/12)+((11/12)*R7)+(G7/G$8*G$3*Vars!$C19)</f>
        <v>21878.042483284269</v>
      </c>
      <c r="T7" s="22">
        <f>(S7*Vars!$C19/12)+((11/12)*S7)+(H7/H$8*H$3*Vars!$C19)</f>
        <v>22382.195159694962</v>
      </c>
      <c r="U7" s="22">
        <f>(T7*Vars!$C19/12)+((11/12)*T7)+(I7/I$8*I$3*Vars!$C19)</f>
        <v>22750.794392807496</v>
      </c>
      <c r="V7" s="22">
        <f>(U7*Vars!$C19/12)+((11/12)*U7)+(J7/J$8*J$3*Vars!$C19)</f>
        <v>23273.600437241304</v>
      </c>
      <c r="W7" s="22">
        <f>(V7*Vars!$C19/12)+((11/12)*V7)+(K7/K$8*K$3*Vars!$C19)</f>
        <v>23661.726712803076</v>
      </c>
      <c r="X7" s="22">
        <f>(W7*Vars!$C19/12)+((11/12)*W7)+(L7/L$8*L$3*Vars!$C19)</f>
        <v>24067.048385153044</v>
      </c>
      <c r="Y7" s="22">
        <f>(X7*Vars!$C19/12)+((11/12)*X7)+(M7/M$8*M$3*Vars!$C19)</f>
        <v>24306.667425664284</v>
      </c>
      <c r="Z7" s="22">
        <f>(Y7*Vars!$C19/12)+((11/12)*Y7)+(N7/N$8*N$3*Vars!$C19)</f>
        <v>24617.587324066306</v>
      </c>
      <c r="AA7" s="22">
        <f>(Z7*Vars!$C19/12)+((11/12)*Z7)+(O7/O$8*O$3*Vars!$C19)</f>
        <v>24933.440648535121</v>
      </c>
      <c r="AB7" s="22">
        <f>(AA7*Vars!$C19/12)+((11/12)*AA7)+(P7/P$8*P$3*Vars!$C19)</f>
        <v>25737.6109596567</v>
      </c>
      <c r="AC7" s="22">
        <f>(AB7*Vars!$C19/12)+((11/12)*AB7)+(Q7/Q$8*Q$3*Vars!$C19)</f>
        <v>26790.146850488774</v>
      </c>
      <c r="AD7" s="22">
        <f>(AC7*Vars!$C19/12)+((11/12)*AC7)+(R7/R$8*R$3*Vars!$C19)</f>
        <v>27701.263931313486</v>
      </c>
      <c r="AE7" s="22">
        <f>(AD7*Vars!$C19/12)+((11/12)*AD7)+(S7/S$8*S$3*Vars!$C19)</f>
        <v>28495.439349916949</v>
      </c>
      <c r="AF7" s="22">
        <f>(AE7*Vars!$C19/12)+((11/12)*AE7)+(T7/T$8*T$3*Vars!$C19)</f>
        <v>28798.529617421827</v>
      </c>
      <c r="AG7" s="22">
        <f>(AF7*Vars!$C19/12)+((11/12)*AF7)+(U7/U$8*U$3*Vars!$C19)</f>
        <v>29421.621814521372</v>
      </c>
      <c r="AH7" s="22">
        <f>(AG7*Vars!$C19/12)+((11/12)*AG7)+(V7/V$8*V$3*Vars!$C19)</f>
        <v>29883.342347095422</v>
      </c>
      <c r="AI7" s="22">
        <f>(AH7*Vars!$C19/12)+((11/12)*AH7)+(W7/W$8*W$3*Vars!$C19)</f>
        <v>30486.237502447068</v>
      </c>
      <c r="AJ7" s="22">
        <f>(AI7*Vars!$C19/12)+((11/12)*AI7)+(X7/X$8*X$3*Vars!$C19)</f>
        <v>30953.191827086794</v>
      </c>
      <c r="AK7" s="22">
        <f>(AJ7*Vars!$C19/12)+((11/12)*AJ7)+(Y7/Y$8*Y$3*Vars!$C19)</f>
        <v>31163.496329739315</v>
      </c>
      <c r="AL7" s="22">
        <f>(AK7*Vars!$C19/12)+((11/12)*AK7)+(Z7/Z$8*Z$3*Vars!$C19)</f>
        <v>31459.924705810034</v>
      </c>
    </row>
    <row r="8" spans="2:38" ht="15" customHeight="1" x14ac:dyDescent="0.2">
      <c r="B8" s="1" t="s">
        <v>29</v>
      </c>
      <c r="C8" s="3">
        <f>SUM(C4:C7)</f>
        <v>2350000</v>
      </c>
      <c r="D8" s="3">
        <f>SUM(D4:D7)</f>
        <v>2340604.166666666</v>
      </c>
      <c r="E8" s="3">
        <f t="shared" ref="E8:AL8" si="1">SUM(E4:E7)</f>
        <v>2331259.255642361</v>
      </c>
      <c r="F8" s="3">
        <f t="shared" si="1"/>
        <v>2321964.8157827868</v>
      </c>
      <c r="G8" s="3">
        <f t="shared" si="1"/>
        <v>2312720.4022366386</v>
      </c>
      <c r="H8" s="3">
        <f t="shared" si="1"/>
        <v>2303525.576334245</v>
      </c>
      <c r="I8" s="3">
        <f t="shared" si="1"/>
        <v>2294379.9054783834</v>
      </c>
      <c r="J8" s="3">
        <f t="shared" si="1"/>
        <v>2285282.9630372114</v>
      </c>
      <c r="K8" s="3">
        <f t="shared" si="1"/>
        <v>2276234.3282392868</v>
      </c>
      <c r="L8" s="3">
        <f t="shared" si="1"/>
        <v>2267233.5860706144</v>
      </c>
      <c r="M8" s="3">
        <f t="shared" si="1"/>
        <v>2258280.3271737024</v>
      </c>
      <c r="N8" s="3">
        <f t="shared" si="1"/>
        <v>2249374.1477485644</v>
      </c>
      <c r="O8" s="3">
        <f t="shared" si="1"/>
        <v>2240514.6494556456</v>
      </c>
      <c r="P8" s="3">
        <f t="shared" si="1"/>
        <v>2346326.9954057117</v>
      </c>
      <c r="Q8" s="3">
        <f t="shared" si="1"/>
        <v>2474066.316918544</v>
      </c>
      <c r="R8" s="3">
        <f t="shared" si="1"/>
        <v>2608068.2471436476</v>
      </c>
      <c r="S8" s="3">
        <f t="shared" si="1"/>
        <v>2720200.9226605091</v>
      </c>
      <c r="T8" s="3">
        <f t="shared" si="1"/>
        <v>2834340.9639124684</v>
      </c>
      <c r="U8" s="3">
        <f t="shared" si="1"/>
        <v>2933670.1005410864</v>
      </c>
      <c r="V8" s="3">
        <f t="shared" si="1"/>
        <v>3056312.7978493678</v>
      </c>
      <c r="W8" s="3">
        <f t="shared" si="1"/>
        <v>3163871.2191693042</v>
      </c>
      <c r="X8" s="3">
        <f t="shared" si="1"/>
        <v>3276612.8881537961</v>
      </c>
      <c r="Y8" s="3">
        <f t="shared" si="1"/>
        <v>3368823.618575729</v>
      </c>
      <c r="Z8" s="3">
        <f t="shared" si="1"/>
        <v>3473501.2924957341</v>
      </c>
      <c r="AA8" s="3">
        <f t="shared" si="1"/>
        <v>3581500.7480166168</v>
      </c>
      <c r="AB8" s="3">
        <f t="shared" si="1"/>
        <v>3765319.5483113686</v>
      </c>
      <c r="AC8" s="3">
        <f t="shared" si="1"/>
        <v>3992575.8466683589</v>
      </c>
      <c r="AD8" s="3">
        <f t="shared" si="1"/>
        <v>4205034.6503313119</v>
      </c>
      <c r="AE8" s="3">
        <f t="shared" si="1"/>
        <v>4405460.497625377</v>
      </c>
      <c r="AF8" s="3">
        <f t="shared" si="1"/>
        <v>4532785.7950163912</v>
      </c>
      <c r="AG8" s="3">
        <f t="shared" si="1"/>
        <v>4715762.9914599294</v>
      </c>
      <c r="AH8" s="3">
        <f t="shared" si="1"/>
        <v>4876990.0962937614</v>
      </c>
      <c r="AI8" s="3">
        <f t="shared" si="1"/>
        <v>5066523.9452076918</v>
      </c>
      <c r="AJ8" s="3">
        <f t="shared" si="1"/>
        <v>5237801.0429792739</v>
      </c>
      <c r="AK8" s="3">
        <f t="shared" si="1"/>
        <v>5368384.8721911926</v>
      </c>
      <c r="AL8" s="3">
        <f t="shared" si="1"/>
        <v>5517453.191724753</v>
      </c>
    </row>
    <row r="9" spans="2:38" ht="15" customHeight="1" x14ac:dyDescent="0.2">
      <c r="B9" s="9" t="s">
        <v>30</v>
      </c>
      <c r="C9" s="6">
        <f>C3+C8</f>
        <v>2350000</v>
      </c>
      <c r="D9" s="6">
        <f t="shared" ref="D9:AL9" si="2">D3+D8</f>
        <v>2460997.8124999995</v>
      </c>
      <c r="E9" s="6">
        <f t="shared" si="2"/>
        <v>2475096.9639756945</v>
      </c>
      <c r="F9" s="6">
        <f t="shared" si="2"/>
        <v>2472882.3157827868</v>
      </c>
      <c r="G9" s="6">
        <f t="shared" si="2"/>
        <v>2441200.1157783051</v>
      </c>
      <c r="H9" s="6">
        <f t="shared" si="2"/>
        <v>2434550.8627925785</v>
      </c>
      <c r="I9" s="6">
        <f t="shared" si="2"/>
        <v>2410299.3195408834</v>
      </c>
      <c r="J9" s="6">
        <f t="shared" si="2"/>
        <v>2426063.3276205449</v>
      </c>
      <c r="K9" s="6">
        <f t="shared" si="2"/>
        <v>2401656.2553226203</v>
      </c>
      <c r="L9" s="6">
        <f t="shared" si="2"/>
        <v>2398512.3230497809</v>
      </c>
      <c r="M9" s="6">
        <f t="shared" si="2"/>
        <v>2368443.8688403689</v>
      </c>
      <c r="N9" s="6">
        <f t="shared" si="2"/>
        <v>2372975.6581652309</v>
      </c>
      <c r="O9" s="6">
        <f t="shared" si="2"/>
        <v>2368004.2458098121</v>
      </c>
      <c r="P9" s="6">
        <f t="shared" si="2"/>
        <v>2553800.4247512198</v>
      </c>
      <c r="Q9" s="6">
        <f t="shared" si="2"/>
        <v>2727838.0902434741</v>
      </c>
      <c r="R9" s="6">
        <f t="shared" si="2"/>
        <v>2847199.1194927124</v>
      </c>
      <c r="S9" s="6">
        <f t="shared" si="2"/>
        <v>2947532.1050939094</v>
      </c>
      <c r="T9" s="6">
        <f t="shared" si="2"/>
        <v>2985751.8980269847</v>
      </c>
      <c r="U9" s="6">
        <f t="shared" si="2"/>
        <v>3143951.9383152779</v>
      </c>
      <c r="V9" s="6">
        <f t="shared" si="2"/>
        <v>3244481.9754853263</v>
      </c>
      <c r="W9" s="6">
        <f t="shared" si="2"/>
        <v>3382351.3449633773</v>
      </c>
      <c r="X9" s="6">
        <f t="shared" si="2"/>
        <v>3476670.8525354802</v>
      </c>
      <c r="Y9" s="6">
        <f t="shared" si="2"/>
        <v>3526853.903602201</v>
      </c>
      <c r="Z9" s="6">
        <f t="shared" si="2"/>
        <v>3651410.8804892777</v>
      </c>
      <c r="AA9" s="6">
        <f t="shared" si="2"/>
        <v>3801847.0512866476</v>
      </c>
      <c r="AB9" s="6">
        <f t="shared" si="2"/>
        <v>4028641.5149316583</v>
      </c>
      <c r="AC9" s="6">
        <f t="shared" si="2"/>
        <v>4277305.4460172597</v>
      </c>
      <c r="AD9" s="6">
        <f t="shared" si="2"/>
        <v>4531149.4875464113</v>
      </c>
      <c r="AE9" s="6">
        <f t="shared" si="2"/>
        <v>4565208.2180723613</v>
      </c>
      <c r="AF9" s="6">
        <f t="shared" si="2"/>
        <v>4717894.380157683</v>
      </c>
      <c r="AG9" s="6">
        <f t="shared" si="2"/>
        <v>5062610.0450012032</v>
      </c>
      <c r="AH9" s="6">
        <f t="shared" si="2"/>
        <v>5062945.1633212734</v>
      </c>
      <c r="AI9" s="6">
        <f t="shared" si="2"/>
        <v>5365267.8452736707</v>
      </c>
      <c r="AJ9" s="6">
        <f t="shared" si="2"/>
        <v>5574180.9474548139</v>
      </c>
      <c r="AK9" s="6">
        <f t="shared" si="2"/>
        <v>5587599.6366873048</v>
      </c>
      <c r="AL9" s="6">
        <f t="shared" si="2"/>
        <v>5765266.6602150574</v>
      </c>
    </row>
    <row r="10" spans="2:38" ht="15" customHeight="1" x14ac:dyDescent="0.2">
      <c r="B10" s="8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2:38" ht="15" customHeight="1" x14ac:dyDescent="0.2">
      <c r="B11" s="10" t="s">
        <v>31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2:38" ht="15" customHeight="1" x14ac:dyDescent="0.2">
      <c r="B12" s="8" t="s">
        <v>32</v>
      </c>
      <c r="C12" s="3">
        <f>C26</f>
        <v>257816.00000000003</v>
      </c>
      <c r="D12" s="3">
        <f t="shared" ref="D12:AL12" si="3">D26</f>
        <v>244925.2</v>
      </c>
      <c r="E12" s="3">
        <f t="shared" si="3"/>
        <v>283597.60000000003</v>
      </c>
      <c r="F12" s="3">
        <f t="shared" si="3"/>
        <v>257816.00000000003</v>
      </c>
      <c r="G12" s="3">
        <f t="shared" si="3"/>
        <v>283597.60000000003</v>
      </c>
      <c r="H12" s="3">
        <f t="shared" si="3"/>
        <v>270706.8</v>
      </c>
      <c r="I12" s="3">
        <f t="shared" si="3"/>
        <v>257816.00000000003</v>
      </c>
      <c r="J12" s="3">
        <f t="shared" si="3"/>
        <v>296488.40000000002</v>
      </c>
      <c r="K12" s="3">
        <f t="shared" si="3"/>
        <v>244925.2</v>
      </c>
      <c r="L12" s="3">
        <f t="shared" si="3"/>
        <v>270706.8</v>
      </c>
      <c r="M12" s="3">
        <f t="shared" si="3"/>
        <v>257816.00000000003</v>
      </c>
      <c r="N12" s="3">
        <f t="shared" si="3"/>
        <v>244925.2</v>
      </c>
      <c r="O12" s="3">
        <f t="shared" si="3"/>
        <v>270706.8</v>
      </c>
      <c r="P12" s="3">
        <f t="shared" si="3"/>
        <v>257816.00000000003</v>
      </c>
      <c r="Q12" s="3">
        <f t="shared" si="3"/>
        <v>270706.8</v>
      </c>
      <c r="R12" s="3">
        <f t="shared" si="3"/>
        <v>283597.60000000003</v>
      </c>
      <c r="S12" s="3">
        <f t="shared" si="3"/>
        <v>291530.40000000002</v>
      </c>
      <c r="T12" s="3">
        <f t="shared" si="3"/>
        <v>277648</v>
      </c>
      <c r="U12" s="3">
        <f t="shared" si="3"/>
        <v>305412.80000000005</v>
      </c>
      <c r="V12" s="3">
        <f t="shared" si="3"/>
        <v>291530.40000000002</v>
      </c>
      <c r="W12" s="3">
        <f t="shared" si="3"/>
        <v>317312</v>
      </c>
      <c r="X12" s="3">
        <f t="shared" si="3"/>
        <v>349043.20000000001</v>
      </c>
      <c r="Y12" s="3">
        <f t="shared" si="3"/>
        <v>285580.79999999999</v>
      </c>
      <c r="Z12" s="3">
        <f t="shared" si="3"/>
        <v>320286.80000000005</v>
      </c>
      <c r="AA12" s="3">
        <f t="shared" si="3"/>
        <v>337144</v>
      </c>
      <c r="AB12" s="3">
        <f t="shared" si="3"/>
        <v>303429.60000000003</v>
      </c>
      <c r="AC12" s="3">
        <f t="shared" si="3"/>
        <v>374824.80000000005</v>
      </c>
      <c r="AD12" s="3">
        <f t="shared" si="3"/>
        <v>392673.60000000003</v>
      </c>
      <c r="AE12" s="3">
        <f t="shared" si="3"/>
        <v>356976</v>
      </c>
      <c r="AF12" s="3">
        <f t="shared" si="3"/>
        <v>395648.4</v>
      </c>
      <c r="AG12" s="3">
        <f t="shared" si="3"/>
        <v>414488.80000000005</v>
      </c>
      <c r="AH12" s="3">
        <f t="shared" si="3"/>
        <v>376808</v>
      </c>
      <c r="AI12" s="3">
        <f t="shared" si="3"/>
        <v>416472</v>
      </c>
      <c r="AJ12" s="3">
        <f t="shared" si="3"/>
        <v>416472</v>
      </c>
      <c r="AK12" s="3">
        <f t="shared" si="3"/>
        <v>356976</v>
      </c>
      <c r="AL12" s="3">
        <f t="shared" si="3"/>
        <v>416472</v>
      </c>
    </row>
    <row r="13" spans="2:38" ht="15" customHeight="1" x14ac:dyDescent="0.2">
      <c r="B13" s="8" t="s">
        <v>33</v>
      </c>
      <c r="C13" s="3">
        <f>C36</f>
        <v>96000</v>
      </c>
      <c r="D13" s="3">
        <f t="shared" ref="D13:AL13" si="4">D36</f>
        <v>91200</v>
      </c>
      <c r="E13" s="3">
        <f t="shared" si="4"/>
        <v>105600</v>
      </c>
      <c r="F13" s="3">
        <f t="shared" si="4"/>
        <v>96000</v>
      </c>
      <c r="G13" s="3">
        <f t="shared" si="4"/>
        <v>105600</v>
      </c>
      <c r="H13" s="3">
        <f t="shared" si="4"/>
        <v>100800</v>
      </c>
      <c r="I13" s="3">
        <f t="shared" si="4"/>
        <v>96000</v>
      </c>
      <c r="J13" s="3">
        <f t="shared" si="4"/>
        <v>110400</v>
      </c>
      <c r="K13" s="3">
        <f t="shared" si="4"/>
        <v>91200</v>
      </c>
      <c r="L13" s="3">
        <f t="shared" si="4"/>
        <v>100800</v>
      </c>
      <c r="M13" s="3">
        <f t="shared" si="4"/>
        <v>128000</v>
      </c>
      <c r="N13" s="3">
        <f t="shared" si="4"/>
        <v>121600</v>
      </c>
      <c r="O13" s="3">
        <f t="shared" si="4"/>
        <v>134400</v>
      </c>
      <c r="P13" s="3">
        <f t="shared" si="4"/>
        <v>128000</v>
      </c>
      <c r="Q13" s="3">
        <f t="shared" si="4"/>
        <v>134400</v>
      </c>
      <c r="R13" s="3">
        <f t="shared" si="4"/>
        <v>140800</v>
      </c>
      <c r="S13" s="3">
        <f t="shared" si="4"/>
        <v>134400</v>
      </c>
      <c r="T13" s="3">
        <f t="shared" si="4"/>
        <v>128000</v>
      </c>
      <c r="U13" s="3">
        <f t="shared" si="4"/>
        <v>140800</v>
      </c>
      <c r="V13" s="3">
        <f t="shared" si="4"/>
        <v>134400</v>
      </c>
      <c r="W13" s="3">
        <f t="shared" si="4"/>
        <v>144000</v>
      </c>
      <c r="X13" s="3">
        <f t="shared" si="4"/>
        <v>158400</v>
      </c>
      <c r="Y13" s="3">
        <f t="shared" si="4"/>
        <v>129600</v>
      </c>
      <c r="Z13" s="3">
        <f t="shared" si="4"/>
        <v>136800</v>
      </c>
      <c r="AA13" s="3">
        <f t="shared" si="4"/>
        <v>144000</v>
      </c>
      <c r="AB13" s="3">
        <f t="shared" si="4"/>
        <v>129600</v>
      </c>
      <c r="AC13" s="3">
        <f t="shared" si="4"/>
        <v>151200</v>
      </c>
      <c r="AD13" s="3">
        <f t="shared" si="4"/>
        <v>176000</v>
      </c>
      <c r="AE13" s="3">
        <f t="shared" si="4"/>
        <v>160000</v>
      </c>
      <c r="AF13" s="3">
        <f t="shared" si="4"/>
        <v>168000</v>
      </c>
      <c r="AG13" s="3">
        <f t="shared" si="4"/>
        <v>176000</v>
      </c>
      <c r="AH13" s="3">
        <f t="shared" si="4"/>
        <v>160000</v>
      </c>
      <c r="AI13" s="3">
        <f t="shared" si="4"/>
        <v>168000</v>
      </c>
      <c r="AJ13" s="3">
        <f t="shared" si="4"/>
        <v>168000</v>
      </c>
      <c r="AK13" s="3">
        <f t="shared" si="4"/>
        <v>144000</v>
      </c>
      <c r="AL13" s="3">
        <f t="shared" si="4"/>
        <v>168000</v>
      </c>
    </row>
    <row r="14" spans="2:38" ht="15" customHeight="1" x14ac:dyDescent="0.2">
      <c r="B14" s="8" t="s">
        <v>34</v>
      </c>
      <c r="C14" s="3">
        <f>C46</f>
        <v>67200</v>
      </c>
      <c r="D14" s="3">
        <f t="shared" ref="D14:AL14" si="5">D46</f>
        <v>63839.999999999993</v>
      </c>
      <c r="E14" s="3">
        <f t="shared" si="5"/>
        <v>73920</v>
      </c>
      <c r="F14" s="3">
        <f t="shared" si="5"/>
        <v>67200</v>
      </c>
      <c r="G14" s="3">
        <f t="shared" si="5"/>
        <v>73920</v>
      </c>
      <c r="H14" s="3">
        <f t="shared" si="5"/>
        <v>70560</v>
      </c>
      <c r="I14" s="3">
        <f t="shared" si="5"/>
        <v>67200</v>
      </c>
      <c r="J14" s="3">
        <f t="shared" si="5"/>
        <v>77280</v>
      </c>
      <c r="K14" s="3">
        <f t="shared" si="5"/>
        <v>63839.999999999993</v>
      </c>
      <c r="L14" s="3">
        <f t="shared" si="5"/>
        <v>70560</v>
      </c>
      <c r="M14" s="3">
        <f t="shared" si="5"/>
        <v>67200</v>
      </c>
      <c r="N14" s="3">
        <f t="shared" si="5"/>
        <v>63839.999999999993</v>
      </c>
      <c r="O14" s="3">
        <f t="shared" si="5"/>
        <v>70560</v>
      </c>
      <c r="P14" s="3">
        <f t="shared" si="5"/>
        <v>67200</v>
      </c>
      <c r="Q14" s="3">
        <f t="shared" si="5"/>
        <v>70560</v>
      </c>
      <c r="R14" s="3">
        <f t="shared" si="5"/>
        <v>92400</v>
      </c>
      <c r="S14" s="3">
        <f t="shared" si="5"/>
        <v>88200</v>
      </c>
      <c r="T14" s="3">
        <f t="shared" si="5"/>
        <v>84000</v>
      </c>
      <c r="U14" s="3">
        <f t="shared" si="5"/>
        <v>92400</v>
      </c>
      <c r="V14" s="3">
        <f t="shared" si="5"/>
        <v>105840</v>
      </c>
      <c r="W14" s="3">
        <f t="shared" si="5"/>
        <v>100800</v>
      </c>
      <c r="X14" s="3">
        <f t="shared" si="5"/>
        <v>110880</v>
      </c>
      <c r="Y14" s="3">
        <f t="shared" si="5"/>
        <v>90720</v>
      </c>
      <c r="Z14" s="3">
        <f t="shared" si="5"/>
        <v>95760</v>
      </c>
      <c r="AA14" s="3">
        <f t="shared" si="5"/>
        <v>100800</v>
      </c>
      <c r="AB14" s="3">
        <f t="shared" si="5"/>
        <v>90720</v>
      </c>
      <c r="AC14" s="3">
        <f t="shared" si="5"/>
        <v>105840</v>
      </c>
      <c r="AD14" s="3">
        <f t="shared" si="5"/>
        <v>110880</v>
      </c>
      <c r="AE14" s="3">
        <f t="shared" si="5"/>
        <v>100800</v>
      </c>
      <c r="AF14" s="3">
        <f t="shared" si="5"/>
        <v>105840</v>
      </c>
      <c r="AG14" s="3">
        <f t="shared" si="5"/>
        <v>110880</v>
      </c>
      <c r="AH14" s="3">
        <f t="shared" si="5"/>
        <v>100800</v>
      </c>
      <c r="AI14" s="3">
        <f t="shared" si="5"/>
        <v>105840</v>
      </c>
      <c r="AJ14" s="3">
        <f t="shared" si="5"/>
        <v>105840</v>
      </c>
      <c r="AK14" s="3">
        <f t="shared" si="5"/>
        <v>90720</v>
      </c>
      <c r="AL14" s="3">
        <f t="shared" si="5"/>
        <v>105840</v>
      </c>
    </row>
    <row r="15" spans="2:38" ht="15" customHeight="1" x14ac:dyDescent="0.2">
      <c r="B15" s="5" t="s">
        <v>31</v>
      </c>
      <c r="C15" s="6">
        <f>SUM(C12:C14)</f>
        <v>421016</v>
      </c>
      <c r="D15" s="6">
        <f t="shared" ref="D15:AL15" si="6">SUM(D12:D14)</f>
        <v>399965.2</v>
      </c>
      <c r="E15" s="6">
        <f t="shared" si="6"/>
        <v>463117.60000000003</v>
      </c>
      <c r="F15" s="6">
        <f t="shared" si="6"/>
        <v>421016</v>
      </c>
      <c r="G15" s="6">
        <f t="shared" si="6"/>
        <v>463117.60000000003</v>
      </c>
      <c r="H15" s="6">
        <f t="shared" si="6"/>
        <v>442066.8</v>
      </c>
      <c r="I15" s="6">
        <f t="shared" si="6"/>
        <v>421016</v>
      </c>
      <c r="J15" s="6">
        <f t="shared" si="6"/>
        <v>484168.4</v>
      </c>
      <c r="K15" s="6">
        <f t="shared" si="6"/>
        <v>399965.2</v>
      </c>
      <c r="L15" s="6">
        <f t="shared" si="6"/>
        <v>442066.8</v>
      </c>
      <c r="M15" s="6">
        <f t="shared" si="6"/>
        <v>453016</v>
      </c>
      <c r="N15" s="6">
        <f t="shared" si="6"/>
        <v>430365.2</v>
      </c>
      <c r="O15" s="6">
        <f t="shared" si="6"/>
        <v>475666.8</v>
      </c>
      <c r="P15" s="6">
        <f t="shared" si="6"/>
        <v>453016</v>
      </c>
      <c r="Q15" s="6">
        <f t="shared" si="6"/>
        <v>475666.8</v>
      </c>
      <c r="R15" s="6">
        <f t="shared" si="6"/>
        <v>516797.60000000003</v>
      </c>
      <c r="S15" s="6">
        <f t="shared" si="6"/>
        <v>514130.4</v>
      </c>
      <c r="T15" s="6">
        <f t="shared" si="6"/>
        <v>489648</v>
      </c>
      <c r="U15" s="6">
        <f t="shared" si="6"/>
        <v>538612.80000000005</v>
      </c>
      <c r="V15" s="6">
        <f t="shared" si="6"/>
        <v>531770.4</v>
      </c>
      <c r="W15" s="6">
        <f t="shared" si="6"/>
        <v>562112</v>
      </c>
      <c r="X15" s="6">
        <f t="shared" si="6"/>
        <v>618323.19999999995</v>
      </c>
      <c r="Y15" s="6">
        <f t="shared" si="6"/>
        <v>505900.79999999999</v>
      </c>
      <c r="Z15" s="6">
        <f t="shared" si="6"/>
        <v>552846.80000000005</v>
      </c>
      <c r="AA15" s="6">
        <f t="shared" si="6"/>
        <v>581944</v>
      </c>
      <c r="AB15" s="6">
        <f t="shared" si="6"/>
        <v>523749.60000000003</v>
      </c>
      <c r="AC15" s="6">
        <f t="shared" si="6"/>
        <v>631864.80000000005</v>
      </c>
      <c r="AD15" s="6">
        <f t="shared" si="6"/>
        <v>679553.60000000009</v>
      </c>
      <c r="AE15" s="6">
        <f t="shared" si="6"/>
        <v>617776</v>
      </c>
      <c r="AF15" s="6">
        <f t="shared" si="6"/>
        <v>669488.4</v>
      </c>
      <c r="AG15" s="6">
        <f t="shared" si="6"/>
        <v>701368.8</v>
      </c>
      <c r="AH15" s="6">
        <f t="shared" si="6"/>
        <v>637608</v>
      </c>
      <c r="AI15" s="6">
        <f t="shared" si="6"/>
        <v>690312</v>
      </c>
      <c r="AJ15" s="6">
        <f t="shared" si="6"/>
        <v>690312</v>
      </c>
      <c r="AK15" s="6">
        <f t="shared" si="6"/>
        <v>591696</v>
      </c>
      <c r="AL15" s="6">
        <f t="shared" si="6"/>
        <v>690312</v>
      </c>
    </row>
    <row r="16" spans="2:38" ht="15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2:38" ht="15" customHeight="1" x14ac:dyDescent="0.2">
      <c r="C17" s="3"/>
      <c r="D17" s="2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2:38" ht="15" customHeight="1" x14ac:dyDescent="0.2">
      <c r="B18" s="1" t="s">
        <v>89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2:38" ht="15" customHeight="1" x14ac:dyDescent="0.2">
      <c r="B19" s="1" t="s">
        <v>90</v>
      </c>
      <c r="C19" s="3">
        <v>13</v>
      </c>
      <c r="D19" s="3">
        <v>13</v>
      </c>
      <c r="E19" s="3">
        <v>13</v>
      </c>
      <c r="F19" s="3">
        <v>13</v>
      </c>
      <c r="G19" s="3">
        <v>13</v>
      </c>
      <c r="H19" s="3">
        <v>13</v>
      </c>
      <c r="I19" s="3">
        <v>13</v>
      </c>
      <c r="J19" s="3">
        <v>13</v>
      </c>
      <c r="K19" s="3">
        <v>13</v>
      </c>
      <c r="L19" s="3">
        <v>13</v>
      </c>
      <c r="M19" s="3">
        <v>13</v>
      </c>
      <c r="N19" s="3">
        <v>13</v>
      </c>
      <c r="O19" s="3">
        <v>13</v>
      </c>
      <c r="P19" s="3">
        <v>13</v>
      </c>
      <c r="Q19" s="3">
        <v>13</v>
      </c>
      <c r="R19" s="3">
        <v>13</v>
      </c>
      <c r="S19" s="3">
        <v>14</v>
      </c>
      <c r="T19" s="3">
        <v>14</v>
      </c>
      <c r="U19" s="3">
        <v>14</v>
      </c>
      <c r="V19" s="3">
        <v>14</v>
      </c>
      <c r="W19" s="3">
        <v>16</v>
      </c>
      <c r="X19" s="3">
        <v>16</v>
      </c>
      <c r="Y19" s="3">
        <v>16</v>
      </c>
      <c r="Z19" s="3">
        <v>17</v>
      </c>
      <c r="AA19" s="3">
        <v>17</v>
      </c>
      <c r="AB19" s="3">
        <v>17</v>
      </c>
      <c r="AC19" s="3">
        <v>18</v>
      </c>
      <c r="AD19" s="3">
        <v>18</v>
      </c>
      <c r="AE19" s="3">
        <v>18</v>
      </c>
      <c r="AF19" s="3">
        <v>19</v>
      </c>
      <c r="AG19" s="3">
        <v>19</v>
      </c>
      <c r="AH19" s="3">
        <v>19</v>
      </c>
      <c r="AI19" s="3">
        <v>20</v>
      </c>
      <c r="AJ19" s="3">
        <v>20</v>
      </c>
      <c r="AK19" s="3">
        <v>20</v>
      </c>
      <c r="AL19" s="3">
        <v>20</v>
      </c>
    </row>
    <row r="20" spans="2:38" ht="15" customHeight="1" x14ac:dyDescent="0.2">
      <c r="B20" s="1" t="s">
        <v>91</v>
      </c>
      <c r="C20" s="3">
        <f>NETWORKDAYS(C$1,EOMONTH(C$1,0)+1,Vars!$I$3:$I$35)*8</f>
        <v>168</v>
      </c>
      <c r="D20" s="3">
        <f>NETWORKDAYS(D$1,EOMONTH(D$1,0)+1,Vars!$I$3:$I$35)*8</f>
        <v>160</v>
      </c>
      <c r="E20" s="3">
        <f>NETWORKDAYS(E$1,EOMONTH(E$1,0)+1,Vars!$I$3:$I$35)*8</f>
        <v>184</v>
      </c>
      <c r="F20" s="3">
        <f>NETWORKDAYS(F$1,EOMONTH(F$1,0)+1,Vars!$I$3:$I$35)*8</f>
        <v>168</v>
      </c>
      <c r="G20" s="3">
        <f>NETWORKDAYS(G$1,EOMONTH(G$1,0)+1,Vars!$I$3:$I$35)*8</f>
        <v>184</v>
      </c>
      <c r="H20" s="3">
        <f>NETWORKDAYS(H$1,EOMONTH(H$1,0)+1,Vars!$I$3:$I$35)*8</f>
        <v>176</v>
      </c>
      <c r="I20" s="3">
        <f>NETWORKDAYS(I$1,EOMONTH(I$1,0)+1,Vars!$I$3:$I$35)*8</f>
        <v>168</v>
      </c>
      <c r="J20" s="3">
        <f>NETWORKDAYS(J$1,EOMONTH(J$1,0)+1,Vars!$I$3:$I$35)*8</f>
        <v>192</v>
      </c>
      <c r="K20" s="3">
        <f>NETWORKDAYS(K$1,EOMONTH(K$1,0)+1,Vars!$I$3:$I$35)*8</f>
        <v>160</v>
      </c>
      <c r="L20" s="3">
        <f>NETWORKDAYS(L$1,EOMONTH(L$1,0)+1,Vars!$I$3:$I$35)*8</f>
        <v>176</v>
      </c>
      <c r="M20" s="3">
        <f>NETWORKDAYS(M$1,EOMONTH(M$1,0)+1,Vars!$I$3:$I$35)*8</f>
        <v>168</v>
      </c>
      <c r="N20" s="3">
        <f>NETWORKDAYS(N$1,EOMONTH(N$1,0)+1,Vars!$I$3:$I$35)*8</f>
        <v>160</v>
      </c>
      <c r="O20" s="3">
        <f>NETWORKDAYS(O$1,EOMONTH(O$1,0)+1,Vars!$I$3:$I$35)*8</f>
        <v>176</v>
      </c>
      <c r="P20" s="3">
        <f>NETWORKDAYS(P$1,EOMONTH(P$1,0)+1,Vars!$I$3:$I$35)*8</f>
        <v>168</v>
      </c>
      <c r="Q20" s="3">
        <f>NETWORKDAYS(Q$1,EOMONTH(Q$1,0)+1,Vars!$I$3:$I$35)*8</f>
        <v>176</v>
      </c>
      <c r="R20" s="3">
        <f>NETWORKDAYS(R$1,EOMONTH(R$1,0)+1,Vars!$I$3:$I$35)*8</f>
        <v>184</v>
      </c>
      <c r="S20" s="3">
        <f>NETWORKDAYS(S$1,EOMONTH(S$1,0)+1,Vars!$I$3:$I$35)*8</f>
        <v>176</v>
      </c>
      <c r="T20" s="3">
        <f>NETWORKDAYS(T$1,EOMONTH(T$1,0)+1,Vars!$I$3:$I$35)*8</f>
        <v>168</v>
      </c>
      <c r="U20" s="3">
        <f>NETWORKDAYS(U$1,EOMONTH(U$1,0)+1,Vars!$I$3:$I$35)*8</f>
        <v>184</v>
      </c>
      <c r="V20" s="3">
        <f>NETWORKDAYS(V$1,EOMONTH(V$1,0)+1,Vars!$I$3:$I$35)*8</f>
        <v>176</v>
      </c>
      <c r="W20" s="3">
        <f>NETWORKDAYS(W$1,EOMONTH(W$1,0)+1,Vars!$I$3:$I$35)*8</f>
        <v>168</v>
      </c>
      <c r="X20" s="3">
        <f>NETWORKDAYS(X$1,EOMONTH(X$1,0)+1,Vars!$I$3:$I$35)*8</f>
        <v>184</v>
      </c>
      <c r="Y20" s="3">
        <f>NETWORKDAYS(Y$1,EOMONTH(Y$1,0)+1,Vars!$I$3:$I$35)*8</f>
        <v>152</v>
      </c>
      <c r="Z20" s="3">
        <f>NETWORKDAYS(Z$1,EOMONTH(Z$1,0)+1,Vars!$I$3:$I$35)*8</f>
        <v>160</v>
      </c>
      <c r="AA20" s="3">
        <f>NETWORKDAYS(AA$1,EOMONTH(AA$1,0)+1,Vars!$I$3:$I$35)*8</f>
        <v>168</v>
      </c>
      <c r="AB20" s="3">
        <f>NETWORKDAYS(AB$1,EOMONTH(AB$1,0)+1,Vars!$I$3:$I$35)*8</f>
        <v>152</v>
      </c>
      <c r="AC20" s="3">
        <f>NETWORKDAYS(AC$1,EOMONTH(AC$1,0)+1,Vars!$I$3:$I$35)*8</f>
        <v>176</v>
      </c>
      <c r="AD20" s="3">
        <f>NETWORKDAYS(AD$1,EOMONTH(AD$1,0)+1,Vars!$I$3:$I$35)*8</f>
        <v>184</v>
      </c>
      <c r="AE20" s="3">
        <f>NETWORKDAYS(AE$1,EOMONTH(AE$1,0)+1,Vars!$I$3:$I$35)*8</f>
        <v>168</v>
      </c>
      <c r="AF20" s="3">
        <f>NETWORKDAYS(AF$1,EOMONTH(AF$1,0)+1,Vars!$I$3:$I$35)*8</f>
        <v>176</v>
      </c>
      <c r="AG20" s="3">
        <f>NETWORKDAYS(AG$1,EOMONTH(AG$1,0)+1,Vars!$I$3:$I$35)*8</f>
        <v>184</v>
      </c>
      <c r="AH20" s="3">
        <f>NETWORKDAYS(AH$1,EOMONTH(AH$1,0)+1,Vars!$I$3:$I$35)*8</f>
        <v>168</v>
      </c>
      <c r="AI20" s="3">
        <f>NETWORKDAYS(AI$1,EOMONTH(AI$1,0)+1,Vars!$I$3:$I$35)*8</f>
        <v>176</v>
      </c>
      <c r="AJ20" s="3">
        <f>NETWORKDAYS(AJ$1,EOMONTH(AJ$1,0)+1,Vars!$I$3:$I$35)*8</f>
        <v>176</v>
      </c>
      <c r="AK20" s="3">
        <f>NETWORKDAYS(AK$1,EOMONTH(AK$1,0)+1,Vars!$I$3:$I$35)*8</f>
        <v>152</v>
      </c>
      <c r="AL20" s="3">
        <f>NETWORKDAYS(AL$1,EOMONTH(AL$1,0)+1,Vars!$I$3:$I$35)*8</f>
        <v>176</v>
      </c>
    </row>
    <row r="21" spans="2:38" ht="15" customHeight="1" x14ac:dyDescent="0.2">
      <c r="B21" s="1" t="s">
        <v>92</v>
      </c>
      <c r="C21" s="3">
        <f>C19*8</f>
        <v>104</v>
      </c>
      <c r="D21" s="3">
        <f t="shared" ref="D21:AL21" si="7">D19*8</f>
        <v>104</v>
      </c>
      <c r="E21" s="3">
        <f t="shared" si="7"/>
        <v>104</v>
      </c>
      <c r="F21" s="3">
        <f t="shared" si="7"/>
        <v>104</v>
      </c>
      <c r="G21" s="3">
        <f t="shared" si="7"/>
        <v>104</v>
      </c>
      <c r="H21" s="3">
        <f t="shared" si="7"/>
        <v>104</v>
      </c>
      <c r="I21" s="3">
        <f t="shared" si="7"/>
        <v>104</v>
      </c>
      <c r="J21" s="3">
        <f t="shared" si="7"/>
        <v>104</v>
      </c>
      <c r="K21" s="3">
        <f t="shared" si="7"/>
        <v>104</v>
      </c>
      <c r="L21" s="3">
        <f t="shared" si="7"/>
        <v>104</v>
      </c>
      <c r="M21" s="3">
        <f t="shared" si="7"/>
        <v>104</v>
      </c>
      <c r="N21" s="3">
        <f t="shared" si="7"/>
        <v>104</v>
      </c>
      <c r="O21" s="3">
        <f t="shared" si="7"/>
        <v>104</v>
      </c>
      <c r="P21" s="3">
        <f t="shared" si="7"/>
        <v>104</v>
      </c>
      <c r="Q21" s="3">
        <f t="shared" si="7"/>
        <v>104</v>
      </c>
      <c r="R21" s="3">
        <f t="shared" si="7"/>
        <v>104</v>
      </c>
      <c r="S21" s="3">
        <f t="shared" si="7"/>
        <v>112</v>
      </c>
      <c r="T21" s="3">
        <f t="shared" si="7"/>
        <v>112</v>
      </c>
      <c r="U21" s="3">
        <f t="shared" si="7"/>
        <v>112</v>
      </c>
      <c r="V21" s="3">
        <f t="shared" si="7"/>
        <v>112</v>
      </c>
      <c r="W21" s="3">
        <f t="shared" si="7"/>
        <v>128</v>
      </c>
      <c r="X21" s="3">
        <f t="shared" si="7"/>
        <v>128</v>
      </c>
      <c r="Y21" s="3">
        <f t="shared" si="7"/>
        <v>128</v>
      </c>
      <c r="Z21" s="3">
        <f t="shared" si="7"/>
        <v>136</v>
      </c>
      <c r="AA21" s="3">
        <f t="shared" si="7"/>
        <v>136</v>
      </c>
      <c r="AB21" s="3">
        <f t="shared" si="7"/>
        <v>136</v>
      </c>
      <c r="AC21" s="3">
        <f t="shared" si="7"/>
        <v>144</v>
      </c>
      <c r="AD21" s="3">
        <f t="shared" si="7"/>
        <v>144</v>
      </c>
      <c r="AE21" s="3">
        <f t="shared" si="7"/>
        <v>144</v>
      </c>
      <c r="AF21" s="3">
        <f t="shared" si="7"/>
        <v>152</v>
      </c>
      <c r="AG21" s="3">
        <f t="shared" si="7"/>
        <v>152</v>
      </c>
      <c r="AH21" s="3">
        <f t="shared" si="7"/>
        <v>152</v>
      </c>
      <c r="AI21" s="3">
        <f t="shared" si="7"/>
        <v>160</v>
      </c>
      <c r="AJ21" s="3">
        <f t="shared" si="7"/>
        <v>160</v>
      </c>
      <c r="AK21" s="3">
        <f t="shared" si="7"/>
        <v>160</v>
      </c>
      <c r="AL21" s="3">
        <f t="shared" si="7"/>
        <v>160</v>
      </c>
    </row>
    <row r="22" spans="2:38" ht="15" customHeight="1" x14ac:dyDescent="0.2">
      <c r="B22" s="11" t="s">
        <v>93</v>
      </c>
      <c r="C22" s="24">
        <f>C19*C20-C21</f>
        <v>2080</v>
      </c>
      <c r="D22" s="24">
        <f t="shared" ref="D22:AL22" si="8">D19*D20-D21</f>
        <v>1976</v>
      </c>
      <c r="E22" s="24">
        <f t="shared" si="8"/>
        <v>2288</v>
      </c>
      <c r="F22" s="24">
        <f t="shared" si="8"/>
        <v>2080</v>
      </c>
      <c r="G22" s="24">
        <f t="shared" si="8"/>
        <v>2288</v>
      </c>
      <c r="H22" s="24">
        <f t="shared" si="8"/>
        <v>2184</v>
      </c>
      <c r="I22" s="24">
        <f t="shared" si="8"/>
        <v>2080</v>
      </c>
      <c r="J22" s="24">
        <f t="shared" si="8"/>
        <v>2392</v>
      </c>
      <c r="K22" s="24">
        <f t="shared" si="8"/>
        <v>1976</v>
      </c>
      <c r="L22" s="24">
        <f t="shared" si="8"/>
        <v>2184</v>
      </c>
      <c r="M22" s="24">
        <f t="shared" si="8"/>
        <v>2080</v>
      </c>
      <c r="N22" s="24">
        <f t="shared" si="8"/>
        <v>1976</v>
      </c>
      <c r="O22" s="24">
        <f t="shared" si="8"/>
        <v>2184</v>
      </c>
      <c r="P22" s="24">
        <f t="shared" si="8"/>
        <v>2080</v>
      </c>
      <c r="Q22" s="24">
        <f t="shared" si="8"/>
        <v>2184</v>
      </c>
      <c r="R22" s="24">
        <f t="shared" si="8"/>
        <v>2288</v>
      </c>
      <c r="S22" s="24">
        <f t="shared" si="8"/>
        <v>2352</v>
      </c>
      <c r="T22" s="24">
        <f t="shared" si="8"/>
        <v>2240</v>
      </c>
      <c r="U22" s="24">
        <f t="shared" si="8"/>
        <v>2464</v>
      </c>
      <c r="V22" s="24">
        <f t="shared" si="8"/>
        <v>2352</v>
      </c>
      <c r="W22" s="24">
        <f t="shared" si="8"/>
        <v>2560</v>
      </c>
      <c r="X22" s="24">
        <f t="shared" si="8"/>
        <v>2816</v>
      </c>
      <c r="Y22" s="24">
        <f t="shared" si="8"/>
        <v>2304</v>
      </c>
      <c r="Z22" s="24">
        <f t="shared" si="8"/>
        <v>2584</v>
      </c>
      <c r="AA22" s="24">
        <f t="shared" si="8"/>
        <v>2720</v>
      </c>
      <c r="AB22" s="24">
        <f t="shared" si="8"/>
        <v>2448</v>
      </c>
      <c r="AC22" s="24">
        <f t="shared" si="8"/>
        <v>3024</v>
      </c>
      <c r="AD22" s="24">
        <f t="shared" si="8"/>
        <v>3168</v>
      </c>
      <c r="AE22" s="24">
        <f t="shared" si="8"/>
        <v>2880</v>
      </c>
      <c r="AF22" s="24">
        <f t="shared" si="8"/>
        <v>3192</v>
      </c>
      <c r="AG22" s="24">
        <f t="shared" si="8"/>
        <v>3344</v>
      </c>
      <c r="AH22" s="24">
        <f t="shared" si="8"/>
        <v>3040</v>
      </c>
      <c r="AI22" s="24">
        <f t="shared" si="8"/>
        <v>3360</v>
      </c>
      <c r="AJ22" s="24">
        <f t="shared" si="8"/>
        <v>3360</v>
      </c>
      <c r="AK22" s="24">
        <f t="shared" si="8"/>
        <v>2880</v>
      </c>
      <c r="AL22" s="24">
        <f t="shared" si="8"/>
        <v>3360</v>
      </c>
    </row>
    <row r="23" spans="2:38" ht="15" customHeight="1" x14ac:dyDescent="0.2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2:38" ht="15" customHeight="1" x14ac:dyDescent="0.2">
      <c r="B24" s="1" t="s">
        <v>94</v>
      </c>
      <c r="C24" s="3">
        <v>185</v>
      </c>
      <c r="D24" s="3">
        <v>185</v>
      </c>
      <c r="E24" s="3">
        <v>185</v>
      </c>
      <c r="F24" s="3">
        <v>185</v>
      </c>
      <c r="G24" s="3">
        <v>185</v>
      </c>
      <c r="H24" s="3">
        <v>185</v>
      </c>
      <c r="I24" s="3">
        <v>185</v>
      </c>
      <c r="J24" s="3">
        <v>185</v>
      </c>
      <c r="K24" s="3">
        <v>185</v>
      </c>
      <c r="L24" s="3">
        <v>185</v>
      </c>
      <c r="M24" s="3">
        <v>185</v>
      </c>
      <c r="N24" s="3">
        <v>185</v>
      </c>
      <c r="O24" s="3">
        <v>185</v>
      </c>
      <c r="P24" s="3">
        <v>185</v>
      </c>
      <c r="Q24" s="3">
        <v>185</v>
      </c>
      <c r="R24" s="3">
        <v>185</v>
      </c>
      <c r="S24" s="3">
        <v>185</v>
      </c>
      <c r="T24" s="3">
        <v>185</v>
      </c>
      <c r="U24" s="3">
        <v>185</v>
      </c>
      <c r="V24" s="3">
        <v>185</v>
      </c>
      <c r="W24" s="3">
        <v>185</v>
      </c>
      <c r="X24" s="3">
        <v>185</v>
      </c>
      <c r="Y24" s="3">
        <v>185</v>
      </c>
      <c r="Z24" s="3">
        <v>185</v>
      </c>
      <c r="AA24" s="3">
        <v>185</v>
      </c>
      <c r="AB24" s="3">
        <v>185</v>
      </c>
      <c r="AC24" s="3">
        <v>185</v>
      </c>
      <c r="AD24" s="3">
        <v>185</v>
      </c>
      <c r="AE24" s="3">
        <v>185</v>
      </c>
      <c r="AF24" s="3">
        <v>185</v>
      </c>
      <c r="AG24" s="3">
        <v>185</v>
      </c>
      <c r="AH24" s="3">
        <v>185</v>
      </c>
      <c r="AI24" s="3">
        <v>185</v>
      </c>
      <c r="AJ24" s="3">
        <v>185</v>
      </c>
      <c r="AK24" s="3">
        <v>185</v>
      </c>
      <c r="AL24" s="3">
        <v>185</v>
      </c>
    </row>
    <row r="25" spans="2:38" ht="15" customHeight="1" x14ac:dyDescent="0.2">
      <c r="B25" s="1" t="s">
        <v>95</v>
      </c>
      <c r="C25" s="25">
        <v>0.67</v>
      </c>
      <c r="D25" s="25">
        <v>0.67</v>
      </c>
      <c r="E25" s="25">
        <v>0.67</v>
      </c>
      <c r="F25" s="25">
        <v>0.67</v>
      </c>
      <c r="G25" s="25">
        <v>0.67</v>
      </c>
      <c r="H25" s="25">
        <v>0.67</v>
      </c>
      <c r="I25" s="25">
        <v>0.67</v>
      </c>
      <c r="J25" s="25">
        <v>0.67</v>
      </c>
      <c r="K25" s="25">
        <v>0.67</v>
      </c>
      <c r="L25" s="25">
        <v>0.67</v>
      </c>
      <c r="M25" s="25">
        <v>0.67</v>
      </c>
      <c r="N25" s="25">
        <v>0.67</v>
      </c>
      <c r="O25" s="25">
        <v>0.67</v>
      </c>
      <c r="P25" s="25">
        <v>0.67</v>
      </c>
      <c r="Q25" s="25">
        <v>0.67</v>
      </c>
      <c r="R25" s="25">
        <v>0.67</v>
      </c>
      <c r="S25" s="25">
        <v>0.67</v>
      </c>
      <c r="T25" s="25">
        <v>0.67</v>
      </c>
      <c r="U25" s="25">
        <v>0.67</v>
      </c>
      <c r="V25" s="25">
        <v>0.67</v>
      </c>
      <c r="W25" s="25">
        <v>0.67</v>
      </c>
      <c r="X25" s="25">
        <v>0.67</v>
      </c>
      <c r="Y25" s="25">
        <v>0.67</v>
      </c>
      <c r="Z25" s="25">
        <v>0.67</v>
      </c>
      <c r="AA25" s="25">
        <v>0.67</v>
      </c>
      <c r="AB25" s="25">
        <v>0.67</v>
      </c>
      <c r="AC25" s="25">
        <v>0.67</v>
      </c>
      <c r="AD25" s="25">
        <v>0.67</v>
      </c>
      <c r="AE25" s="25">
        <v>0.67</v>
      </c>
      <c r="AF25" s="25">
        <v>0.67</v>
      </c>
      <c r="AG25" s="25">
        <v>0.67</v>
      </c>
      <c r="AH25" s="25">
        <v>0.67</v>
      </c>
      <c r="AI25" s="25">
        <v>0.67</v>
      </c>
      <c r="AJ25" s="25">
        <v>0.67</v>
      </c>
      <c r="AK25" s="25">
        <v>0.67</v>
      </c>
      <c r="AL25" s="25">
        <v>0.67</v>
      </c>
    </row>
    <row r="26" spans="2:38" ht="15" customHeight="1" x14ac:dyDescent="0.2">
      <c r="B26" s="5" t="s">
        <v>96</v>
      </c>
      <c r="C26" s="6">
        <f>C22*C24*C25</f>
        <v>257816.00000000003</v>
      </c>
      <c r="D26" s="6">
        <f t="shared" ref="D26:AL26" si="9">D22*D24*D25</f>
        <v>244925.2</v>
      </c>
      <c r="E26" s="6">
        <f t="shared" si="9"/>
        <v>283597.60000000003</v>
      </c>
      <c r="F26" s="6">
        <f t="shared" si="9"/>
        <v>257816.00000000003</v>
      </c>
      <c r="G26" s="6">
        <f t="shared" si="9"/>
        <v>283597.60000000003</v>
      </c>
      <c r="H26" s="6">
        <f t="shared" si="9"/>
        <v>270706.8</v>
      </c>
      <c r="I26" s="6">
        <f t="shared" si="9"/>
        <v>257816.00000000003</v>
      </c>
      <c r="J26" s="6">
        <f t="shared" si="9"/>
        <v>296488.40000000002</v>
      </c>
      <c r="K26" s="6">
        <f t="shared" si="9"/>
        <v>244925.2</v>
      </c>
      <c r="L26" s="6">
        <f t="shared" si="9"/>
        <v>270706.8</v>
      </c>
      <c r="M26" s="6">
        <f t="shared" si="9"/>
        <v>257816.00000000003</v>
      </c>
      <c r="N26" s="6">
        <f t="shared" si="9"/>
        <v>244925.2</v>
      </c>
      <c r="O26" s="6">
        <f t="shared" si="9"/>
        <v>270706.8</v>
      </c>
      <c r="P26" s="6">
        <f t="shared" si="9"/>
        <v>257816.00000000003</v>
      </c>
      <c r="Q26" s="6">
        <f t="shared" si="9"/>
        <v>270706.8</v>
      </c>
      <c r="R26" s="6">
        <f t="shared" si="9"/>
        <v>283597.60000000003</v>
      </c>
      <c r="S26" s="6">
        <f t="shared" si="9"/>
        <v>291530.40000000002</v>
      </c>
      <c r="T26" s="6">
        <f t="shared" si="9"/>
        <v>277648</v>
      </c>
      <c r="U26" s="6">
        <f t="shared" si="9"/>
        <v>305412.80000000005</v>
      </c>
      <c r="V26" s="6">
        <f t="shared" si="9"/>
        <v>291530.40000000002</v>
      </c>
      <c r="W26" s="6">
        <f t="shared" si="9"/>
        <v>317312</v>
      </c>
      <c r="X26" s="6">
        <f t="shared" si="9"/>
        <v>349043.20000000001</v>
      </c>
      <c r="Y26" s="6">
        <f t="shared" si="9"/>
        <v>285580.79999999999</v>
      </c>
      <c r="Z26" s="6">
        <f t="shared" si="9"/>
        <v>320286.80000000005</v>
      </c>
      <c r="AA26" s="6">
        <f t="shared" si="9"/>
        <v>337144</v>
      </c>
      <c r="AB26" s="6">
        <f t="shared" si="9"/>
        <v>303429.60000000003</v>
      </c>
      <c r="AC26" s="6">
        <f t="shared" si="9"/>
        <v>374824.80000000005</v>
      </c>
      <c r="AD26" s="6">
        <f t="shared" si="9"/>
        <v>392673.60000000003</v>
      </c>
      <c r="AE26" s="6">
        <f t="shared" si="9"/>
        <v>356976</v>
      </c>
      <c r="AF26" s="6">
        <f t="shared" si="9"/>
        <v>395648.4</v>
      </c>
      <c r="AG26" s="6">
        <f t="shared" si="9"/>
        <v>414488.80000000005</v>
      </c>
      <c r="AH26" s="6">
        <f t="shared" si="9"/>
        <v>376808</v>
      </c>
      <c r="AI26" s="6">
        <f t="shared" si="9"/>
        <v>416472</v>
      </c>
      <c r="AJ26" s="6">
        <f t="shared" si="9"/>
        <v>416472</v>
      </c>
      <c r="AK26" s="6">
        <f t="shared" si="9"/>
        <v>356976</v>
      </c>
      <c r="AL26" s="6">
        <f t="shared" si="9"/>
        <v>416472</v>
      </c>
    </row>
    <row r="27" spans="2:38" ht="1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2:38" ht="15" customHeight="1" x14ac:dyDescent="0.2">
      <c r="B28" s="1" t="s">
        <v>97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2:38" ht="15" customHeight="1" x14ac:dyDescent="0.2">
      <c r="B29" s="1" t="s">
        <v>90</v>
      </c>
      <c r="C29" s="3">
        <v>6</v>
      </c>
      <c r="D29" s="3">
        <v>6</v>
      </c>
      <c r="E29" s="3">
        <v>6</v>
      </c>
      <c r="F29" s="3">
        <v>6</v>
      </c>
      <c r="G29" s="3">
        <v>6</v>
      </c>
      <c r="H29" s="3">
        <v>6</v>
      </c>
      <c r="I29" s="3">
        <v>6</v>
      </c>
      <c r="J29" s="3">
        <v>6</v>
      </c>
      <c r="K29" s="3">
        <v>6</v>
      </c>
      <c r="L29" s="3">
        <v>6</v>
      </c>
      <c r="M29" s="3">
        <v>8</v>
      </c>
      <c r="N29" s="3">
        <v>8</v>
      </c>
      <c r="O29" s="3">
        <v>8</v>
      </c>
      <c r="P29" s="3">
        <v>8</v>
      </c>
      <c r="Q29" s="3">
        <v>8</v>
      </c>
      <c r="R29" s="3">
        <v>8</v>
      </c>
      <c r="S29" s="3">
        <v>8</v>
      </c>
      <c r="T29" s="3">
        <v>8</v>
      </c>
      <c r="U29" s="3">
        <v>8</v>
      </c>
      <c r="V29" s="3">
        <v>8</v>
      </c>
      <c r="W29" s="3">
        <v>9</v>
      </c>
      <c r="X29" s="3">
        <v>9</v>
      </c>
      <c r="Y29" s="3">
        <v>9</v>
      </c>
      <c r="Z29" s="3">
        <v>9</v>
      </c>
      <c r="AA29" s="3">
        <v>9</v>
      </c>
      <c r="AB29" s="3">
        <v>9</v>
      </c>
      <c r="AC29" s="3">
        <v>9</v>
      </c>
      <c r="AD29" s="3">
        <v>10</v>
      </c>
      <c r="AE29" s="3">
        <v>10</v>
      </c>
      <c r="AF29" s="3">
        <v>10</v>
      </c>
      <c r="AG29" s="3">
        <v>10</v>
      </c>
      <c r="AH29" s="3">
        <v>10</v>
      </c>
      <c r="AI29" s="3">
        <v>10</v>
      </c>
      <c r="AJ29" s="3">
        <v>10</v>
      </c>
      <c r="AK29" s="3">
        <v>10</v>
      </c>
      <c r="AL29" s="3">
        <v>10</v>
      </c>
    </row>
    <row r="30" spans="2:38" ht="15" customHeight="1" x14ac:dyDescent="0.2">
      <c r="B30" s="1" t="s">
        <v>91</v>
      </c>
      <c r="C30" s="3">
        <f>NETWORKDAYS(C$1,EOMONTH(C$1,0)+1,Vars!$I$3:$I$35)*8</f>
        <v>168</v>
      </c>
      <c r="D30" s="3">
        <f>NETWORKDAYS(D$1,EOMONTH(D$1,0)+1,Vars!$I$3:$I$35)*8</f>
        <v>160</v>
      </c>
      <c r="E30" s="3">
        <f>NETWORKDAYS(E$1,EOMONTH(E$1,0)+1,Vars!$I$3:$I$35)*8</f>
        <v>184</v>
      </c>
      <c r="F30" s="3">
        <f>NETWORKDAYS(F$1,EOMONTH(F$1,0)+1,Vars!$I$3:$I$35)*8</f>
        <v>168</v>
      </c>
      <c r="G30" s="3">
        <f>NETWORKDAYS(G$1,EOMONTH(G$1,0)+1,Vars!$I$3:$I$35)*8</f>
        <v>184</v>
      </c>
      <c r="H30" s="3">
        <f>NETWORKDAYS(H$1,EOMONTH(H$1,0)+1,Vars!$I$3:$I$35)*8</f>
        <v>176</v>
      </c>
      <c r="I30" s="3">
        <f>NETWORKDAYS(I$1,EOMONTH(I$1,0)+1,Vars!$I$3:$I$35)*8</f>
        <v>168</v>
      </c>
      <c r="J30" s="3">
        <f>NETWORKDAYS(J$1,EOMONTH(J$1,0)+1,Vars!$I$3:$I$35)*8</f>
        <v>192</v>
      </c>
      <c r="K30" s="3">
        <f>NETWORKDAYS(K$1,EOMONTH(K$1,0)+1,Vars!$I$3:$I$35)*8</f>
        <v>160</v>
      </c>
      <c r="L30" s="3">
        <f>NETWORKDAYS(L$1,EOMONTH(L$1,0)+1,Vars!$I$3:$I$35)*8</f>
        <v>176</v>
      </c>
      <c r="M30" s="3">
        <f>NETWORKDAYS(M$1,EOMONTH(M$1,0)+1,Vars!$I$3:$I$35)*8</f>
        <v>168</v>
      </c>
      <c r="N30" s="3">
        <f>NETWORKDAYS(N$1,EOMONTH(N$1,0)+1,Vars!$I$3:$I$35)*8</f>
        <v>160</v>
      </c>
      <c r="O30" s="3">
        <f>NETWORKDAYS(O$1,EOMONTH(O$1,0)+1,Vars!$I$3:$I$35)*8</f>
        <v>176</v>
      </c>
      <c r="P30" s="3">
        <f>NETWORKDAYS(P$1,EOMONTH(P$1,0)+1,Vars!$I$3:$I$35)*8</f>
        <v>168</v>
      </c>
      <c r="Q30" s="3">
        <f>NETWORKDAYS(Q$1,EOMONTH(Q$1,0)+1,Vars!$I$3:$I$35)*8</f>
        <v>176</v>
      </c>
      <c r="R30" s="3">
        <f>NETWORKDAYS(R$1,EOMONTH(R$1,0)+1,Vars!$I$3:$I$35)*8</f>
        <v>184</v>
      </c>
      <c r="S30" s="3">
        <f>NETWORKDAYS(S$1,EOMONTH(S$1,0)+1,Vars!$I$3:$I$35)*8</f>
        <v>176</v>
      </c>
      <c r="T30" s="3">
        <f>NETWORKDAYS(T$1,EOMONTH(T$1,0)+1,Vars!$I$3:$I$35)*8</f>
        <v>168</v>
      </c>
      <c r="U30" s="3">
        <f>NETWORKDAYS(U$1,EOMONTH(U$1,0)+1,Vars!$I$3:$I$35)*8</f>
        <v>184</v>
      </c>
      <c r="V30" s="3">
        <f>NETWORKDAYS(V$1,EOMONTH(V$1,0)+1,Vars!$I$3:$I$35)*8</f>
        <v>176</v>
      </c>
      <c r="W30" s="3">
        <f>NETWORKDAYS(W$1,EOMONTH(W$1,0)+1,Vars!$I$3:$I$35)*8</f>
        <v>168</v>
      </c>
      <c r="X30" s="3">
        <f>NETWORKDAYS(X$1,EOMONTH(X$1,0)+1,Vars!$I$3:$I$35)*8</f>
        <v>184</v>
      </c>
      <c r="Y30" s="3">
        <f>NETWORKDAYS(Y$1,EOMONTH(Y$1,0)+1,Vars!$I$3:$I$35)*8</f>
        <v>152</v>
      </c>
      <c r="Z30" s="3">
        <f>NETWORKDAYS(Z$1,EOMONTH(Z$1,0)+1,Vars!$I$3:$I$35)*8</f>
        <v>160</v>
      </c>
      <c r="AA30" s="3">
        <f>NETWORKDAYS(AA$1,EOMONTH(AA$1,0)+1,Vars!$I$3:$I$35)*8</f>
        <v>168</v>
      </c>
      <c r="AB30" s="3">
        <f>NETWORKDAYS(AB$1,EOMONTH(AB$1,0)+1,Vars!$I$3:$I$35)*8</f>
        <v>152</v>
      </c>
      <c r="AC30" s="3">
        <f>NETWORKDAYS(AC$1,EOMONTH(AC$1,0)+1,Vars!$I$3:$I$35)*8</f>
        <v>176</v>
      </c>
      <c r="AD30" s="3">
        <f>NETWORKDAYS(AD$1,EOMONTH(AD$1,0)+1,Vars!$I$3:$I$35)*8</f>
        <v>184</v>
      </c>
      <c r="AE30" s="3">
        <f>NETWORKDAYS(AE$1,EOMONTH(AE$1,0)+1,Vars!$I$3:$I$35)*8</f>
        <v>168</v>
      </c>
      <c r="AF30" s="3">
        <f>NETWORKDAYS(AF$1,EOMONTH(AF$1,0)+1,Vars!$I$3:$I$35)*8</f>
        <v>176</v>
      </c>
      <c r="AG30" s="3">
        <f>NETWORKDAYS(AG$1,EOMONTH(AG$1,0)+1,Vars!$I$3:$I$35)*8</f>
        <v>184</v>
      </c>
      <c r="AH30" s="3">
        <f>NETWORKDAYS(AH$1,EOMONTH(AH$1,0)+1,Vars!$I$3:$I$35)*8</f>
        <v>168</v>
      </c>
      <c r="AI30" s="3">
        <f>NETWORKDAYS(AI$1,EOMONTH(AI$1,0)+1,Vars!$I$3:$I$35)*8</f>
        <v>176</v>
      </c>
      <c r="AJ30" s="3">
        <f>NETWORKDAYS(AJ$1,EOMONTH(AJ$1,0)+1,Vars!$I$3:$I$35)*8</f>
        <v>176</v>
      </c>
      <c r="AK30" s="3">
        <f>NETWORKDAYS(AK$1,EOMONTH(AK$1,0)+1,Vars!$I$3:$I$35)*8</f>
        <v>152</v>
      </c>
      <c r="AL30" s="3">
        <f>NETWORKDAYS(AL$1,EOMONTH(AL$1,0)+1,Vars!$I$3:$I$35)*8</f>
        <v>176</v>
      </c>
    </row>
    <row r="31" spans="2:38" ht="15" customHeight="1" x14ac:dyDescent="0.2">
      <c r="B31" s="1" t="s">
        <v>92</v>
      </c>
      <c r="C31" s="3">
        <f>C29*8</f>
        <v>48</v>
      </c>
      <c r="D31" s="3">
        <f t="shared" ref="D31:AL31" si="10">D29*8</f>
        <v>48</v>
      </c>
      <c r="E31" s="3">
        <f t="shared" si="10"/>
        <v>48</v>
      </c>
      <c r="F31" s="3">
        <f t="shared" si="10"/>
        <v>48</v>
      </c>
      <c r="G31" s="3">
        <f t="shared" si="10"/>
        <v>48</v>
      </c>
      <c r="H31" s="3">
        <f t="shared" si="10"/>
        <v>48</v>
      </c>
      <c r="I31" s="3">
        <f t="shared" si="10"/>
        <v>48</v>
      </c>
      <c r="J31" s="3">
        <f t="shared" si="10"/>
        <v>48</v>
      </c>
      <c r="K31" s="3">
        <f t="shared" si="10"/>
        <v>48</v>
      </c>
      <c r="L31" s="3">
        <f t="shared" si="10"/>
        <v>48</v>
      </c>
      <c r="M31" s="3">
        <f t="shared" si="10"/>
        <v>64</v>
      </c>
      <c r="N31" s="3">
        <f t="shared" si="10"/>
        <v>64</v>
      </c>
      <c r="O31" s="3">
        <f t="shared" si="10"/>
        <v>64</v>
      </c>
      <c r="P31" s="3">
        <f t="shared" si="10"/>
        <v>64</v>
      </c>
      <c r="Q31" s="3">
        <f t="shared" si="10"/>
        <v>64</v>
      </c>
      <c r="R31" s="3">
        <f t="shared" si="10"/>
        <v>64</v>
      </c>
      <c r="S31" s="3">
        <f t="shared" si="10"/>
        <v>64</v>
      </c>
      <c r="T31" s="3">
        <f t="shared" si="10"/>
        <v>64</v>
      </c>
      <c r="U31" s="3">
        <f t="shared" si="10"/>
        <v>64</v>
      </c>
      <c r="V31" s="3">
        <f t="shared" si="10"/>
        <v>64</v>
      </c>
      <c r="W31" s="3">
        <f t="shared" si="10"/>
        <v>72</v>
      </c>
      <c r="X31" s="3">
        <f t="shared" si="10"/>
        <v>72</v>
      </c>
      <c r="Y31" s="3">
        <f t="shared" si="10"/>
        <v>72</v>
      </c>
      <c r="Z31" s="3">
        <f t="shared" si="10"/>
        <v>72</v>
      </c>
      <c r="AA31" s="3">
        <f t="shared" si="10"/>
        <v>72</v>
      </c>
      <c r="AB31" s="3">
        <f t="shared" si="10"/>
        <v>72</v>
      </c>
      <c r="AC31" s="3">
        <f t="shared" si="10"/>
        <v>72</v>
      </c>
      <c r="AD31" s="3">
        <f t="shared" si="10"/>
        <v>80</v>
      </c>
      <c r="AE31" s="3">
        <f t="shared" si="10"/>
        <v>80</v>
      </c>
      <c r="AF31" s="3">
        <f t="shared" si="10"/>
        <v>80</v>
      </c>
      <c r="AG31" s="3">
        <f t="shared" si="10"/>
        <v>80</v>
      </c>
      <c r="AH31" s="3">
        <f t="shared" si="10"/>
        <v>80</v>
      </c>
      <c r="AI31" s="3">
        <f t="shared" si="10"/>
        <v>80</v>
      </c>
      <c r="AJ31" s="3">
        <f t="shared" si="10"/>
        <v>80</v>
      </c>
      <c r="AK31" s="3">
        <f t="shared" si="10"/>
        <v>80</v>
      </c>
      <c r="AL31" s="3">
        <f t="shared" si="10"/>
        <v>80</v>
      </c>
    </row>
    <row r="32" spans="2:38" ht="15" customHeight="1" x14ac:dyDescent="0.2">
      <c r="B32" s="11" t="s">
        <v>93</v>
      </c>
      <c r="C32" s="24">
        <f>C29*C30-C31</f>
        <v>960</v>
      </c>
      <c r="D32" s="24">
        <f t="shared" ref="D32:AL32" si="11">D29*D30-D31</f>
        <v>912</v>
      </c>
      <c r="E32" s="24">
        <f t="shared" si="11"/>
        <v>1056</v>
      </c>
      <c r="F32" s="24">
        <f t="shared" si="11"/>
        <v>960</v>
      </c>
      <c r="G32" s="24">
        <f t="shared" si="11"/>
        <v>1056</v>
      </c>
      <c r="H32" s="24">
        <f t="shared" si="11"/>
        <v>1008</v>
      </c>
      <c r="I32" s="24">
        <f t="shared" si="11"/>
        <v>960</v>
      </c>
      <c r="J32" s="24">
        <f t="shared" si="11"/>
        <v>1104</v>
      </c>
      <c r="K32" s="24">
        <f t="shared" si="11"/>
        <v>912</v>
      </c>
      <c r="L32" s="24">
        <f t="shared" si="11"/>
        <v>1008</v>
      </c>
      <c r="M32" s="24">
        <f t="shared" si="11"/>
        <v>1280</v>
      </c>
      <c r="N32" s="24">
        <f t="shared" si="11"/>
        <v>1216</v>
      </c>
      <c r="O32" s="24">
        <f t="shared" si="11"/>
        <v>1344</v>
      </c>
      <c r="P32" s="24">
        <f t="shared" si="11"/>
        <v>1280</v>
      </c>
      <c r="Q32" s="24">
        <f t="shared" si="11"/>
        <v>1344</v>
      </c>
      <c r="R32" s="24">
        <f t="shared" si="11"/>
        <v>1408</v>
      </c>
      <c r="S32" s="24">
        <f t="shared" si="11"/>
        <v>1344</v>
      </c>
      <c r="T32" s="24">
        <f t="shared" si="11"/>
        <v>1280</v>
      </c>
      <c r="U32" s="24">
        <f t="shared" si="11"/>
        <v>1408</v>
      </c>
      <c r="V32" s="24">
        <f t="shared" si="11"/>
        <v>1344</v>
      </c>
      <c r="W32" s="24">
        <f t="shared" si="11"/>
        <v>1440</v>
      </c>
      <c r="X32" s="24">
        <f t="shared" si="11"/>
        <v>1584</v>
      </c>
      <c r="Y32" s="24">
        <f t="shared" si="11"/>
        <v>1296</v>
      </c>
      <c r="Z32" s="24">
        <f t="shared" si="11"/>
        <v>1368</v>
      </c>
      <c r="AA32" s="24">
        <f t="shared" si="11"/>
        <v>1440</v>
      </c>
      <c r="AB32" s="24">
        <f t="shared" si="11"/>
        <v>1296</v>
      </c>
      <c r="AC32" s="24">
        <f t="shared" si="11"/>
        <v>1512</v>
      </c>
      <c r="AD32" s="24">
        <f t="shared" si="11"/>
        <v>1760</v>
      </c>
      <c r="AE32" s="24">
        <f t="shared" si="11"/>
        <v>1600</v>
      </c>
      <c r="AF32" s="24">
        <f t="shared" si="11"/>
        <v>1680</v>
      </c>
      <c r="AG32" s="24">
        <f t="shared" si="11"/>
        <v>1760</v>
      </c>
      <c r="AH32" s="24">
        <f t="shared" si="11"/>
        <v>1600</v>
      </c>
      <c r="AI32" s="24">
        <f t="shared" si="11"/>
        <v>1680</v>
      </c>
      <c r="AJ32" s="24">
        <f t="shared" si="11"/>
        <v>1680</v>
      </c>
      <c r="AK32" s="24">
        <f t="shared" si="11"/>
        <v>1440</v>
      </c>
      <c r="AL32" s="24">
        <f t="shared" si="11"/>
        <v>1680</v>
      </c>
    </row>
    <row r="34" spans="2:38" ht="15" customHeight="1" x14ac:dyDescent="0.2">
      <c r="B34" s="1" t="s">
        <v>94</v>
      </c>
      <c r="C34" s="3">
        <v>200</v>
      </c>
      <c r="D34" s="3">
        <v>200</v>
      </c>
      <c r="E34" s="3">
        <v>200</v>
      </c>
      <c r="F34" s="3">
        <v>200</v>
      </c>
      <c r="G34" s="3">
        <v>200</v>
      </c>
      <c r="H34" s="3">
        <v>200</v>
      </c>
      <c r="I34" s="3">
        <v>200</v>
      </c>
      <c r="J34" s="3">
        <v>200</v>
      </c>
      <c r="K34" s="3">
        <v>200</v>
      </c>
      <c r="L34" s="3">
        <v>200</v>
      </c>
      <c r="M34" s="3">
        <v>200</v>
      </c>
      <c r="N34" s="3">
        <v>200</v>
      </c>
      <c r="O34" s="3">
        <v>200</v>
      </c>
      <c r="P34" s="3">
        <v>200</v>
      </c>
      <c r="Q34" s="3">
        <v>200</v>
      </c>
      <c r="R34" s="3">
        <v>200</v>
      </c>
      <c r="S34" s="3">
        <v>200</v>
      </c>
      <c r="T34" s="3">
        <v>200</v>
      </c>
      <c r="U34" s="3">
        <v>200</v>
      </c>
      <c r="V34" s="3">
        <v>200</v>
      </c>
      <c r="W34" s="3">
        <v>200</v>
      </c>
      <c r="X34" s="3">
        <v>200</v>
      </c>
      <c r="Y34" s="3">
        <v>200</v>
      </c>
      <c r="Z34" s="3">
        <v>200</v>
      </c>
      <c r="AA34" s="3">
        <v>200</v>
      </c>
      <c r="AB34" s="3">
        <v>200</v>
      </c>
      <c r="AC34" s="3">
        <v>200</v>
      </c>
      <c r="AD34" s="3">
        <v>200</v>
      </c>
      <c r="AE34" s="3">
        <v>200</v>
      </c>
      <c r="AF34" s="3">
        <v>200</v>
      </c>
      <c r="AG34" s="3">
        <v>200</v>
      </c>
      <c r="AH34" s="3">
        <v>200</v>
      </c>
      <c r="AI34" s="3">
        <v>200</v>
      </c>
      <c r="AJ34" s="3">
        <v>200</v>
      </c>
      <c r="AK34" s="3">
        <v>200</v>
      </c>
      <c r="AL34" s="3">
        <v>200</v>
      </c>
    </row>
    <row r="35" spans="2:38" ht="15" customHeight="1" x14ac:dyDescent="0.2">
      <c r="B35" s="1" t="s">
        <v>95</v>
      </c>
      <c r="C35" s="25">
        <v>0.5</v>
      </c>
      <c r="D35" s="25">
        <v>0.5</v>
      </c>
      <c r="E35" s="25">
        <v>0.5</v>
      </c>
      <c r="F35" s="25">
        <v>0.5</v>
      </c>
      <c r="G35" s="25">
        <v>0.5</v>
      </c>
      <c r="H35" s="25">
        <v>0.5</v>
      </c>
      <c r="I35" s="25">
        <v>0.5</v>
      </c>
      <c r="J35" s="25">
        <v>0.5</v>
      </c>
      <c r="K35" s="25">
        <v>0.5</v>
      </c>
      <c r="L35" s="25">
        <v>0.5</v>
      </c>
      <c r="M35" s="25">
        <v>0.5</v>
      </c>
      <c r="N35" s="25">
        <v>0.5</v>
      </c>
      <c r="O35" s="25">
        <v>0.5</v>
      </c>
      <c r="P35" s="25">
        <v>0.5</v>
      </c>
      <c r="Q35" s="25">
        <v>0.5</v>
      </c>
      <c r="R35" s="25">
        <v>0.5</v>
      </c>
      <c r="S35" s="25">
        <v>0.5</v>
      </c>
      <c r="T35" s="25">
        <v>0.5</v>
      </c>
      <c r="U35" s="25">
        <v>0.5</v>
      </c>
      <c r="V35" s="25">
        <v>0.5</v>
      </c>
      <c r="W35" s="25">
        <v>0.5</v>
      </c>
      <c r="X35" s="25">
        <v>0.5</v>
      </c>
      <c r="Y35" s="25">
        <v>0.5</v>
      </c>
      <c r="Z35" s="25">
        <v>0.5</v>
      </c>
      <c r="AA35" s="25">
        <v>0.5</v>
      </c>
      <c r="AB35" s="25">
        <v>0.5</v>
      </c>
      <c r="AC35" s="25">
        <v>0.5</v>
      </c>
      <c r="AD35" s="25">
        <v>0.5</v>
      </c>
      <c r="AE35" s="25">
        <v>0.5</v>
      </c>
      <c r="AF35" s="25">
        <v>0.5</v>
      </c>
      <c r="AG35" s="25">
        <v>0.5</v>
      </c>
      <c r="AH35" s="25">
        <v>0.5</v>
      </c>
      <c r="AI35" s="25">
        <v>0.5</v>
      </c>
      <c r="AJ35" s="25">
        <v>0.5</v>
      </c>
      <c r="AK35" s="25">
        <v>0.5</v>
      </c>
      <c r="AL35" s="25">
        <v>0.5</v>
      </c>
    </row>
    <row r="36" spans="2:38" ht="15" customHeight="1" x14ac:dyDescent="0.2">
      <c r="B36" s="5" t="s">
        <v>98</v>
      </c>
      <c r="C36" s="6">
        <f>C32*C34*C35</f>
        <v>96000</v>
      </c>
      <c r="D36" s="6">
        <f t="shared" ref="D36:AL36" si="12">D32*D34*D35</f>
        <v>91200</v>
      </c>
      <c r="E36" s="6">
        <f t="shared" si="12"/>
        <v>105600</v>
      </c>
      <c r="F36" s="6">
        <f t="shared" si="12"/>
        <v>96000</v>
      </c>
      <c r="G36" s="6">
        <f t="shared" si="12"/>
        <v>105600</v>
      </c>
      <c r="H36" s="6">
        <f t="shared" si="12"/>
        <v>100800</v>
      </c>
      <c r="I36" s="6">
        <f t="shared" si="12"/>
        <v>96000</v>
      </c>
      <c r="J36" s="6">
        <f t="shared" si="12"/>
        <v>110400</v>
      </c>
      <c r="K36" s="6">
        <f t="shared" si="12"/>
        <v>91200</v>
      </c>
      <c r="L36" s="6">
        <f t="shared" si="12"/>
        <v>100800</v>
      </c>
      <c r="M36" s="6">
        <f t="shared" si="12"/>
        <v>128000</v>
      </c>
      <c r="N36" s="6">
        <f t="shared" si="12"/>
        <v>121600</v>
      </c>
      <c r="O36" s="6">
        <f t="shared" si="12"/>
        <v>134400</v>
      </c>
      <c r="P36" s="6">
        <f t="shared" si="12"/>
        <v>128000</v>
      </c>
      <c r="Q36" s="6">
        <f t="shared" si="12"/>
        <v>134400</v>
      </c>
      <c r="R36" s="6">
        <f t="shared" si="12"/>
        <v>140800</v>
      </c>
      <c r="S36" s="6">
        <f t="shared" si="12"/>
        <v>134400</v>
      </c>
      <c r="T36" s="6">
        <f t="shared" si="12"/>
        <v>128000</v>
      </c>
      <c r="U36" s="6">
        <f t="shared" si="12"/>
        <v>140800</v>
      </c>
      <c r="V36" s="6">
        <f t="shared" si="12"/>
        <v>134400</v>
      </c>
      <c r="W36" s="6">
        <f t="shared" si="12"/>
        <v>144000</v>
      </c>
      <c r="X36" s="6">
        <f t="shared" si="12"/>
        <v>158400</v>
      </c>
      <c r="Y36" s="6">
        <f t="shared" si="12"/>
        <v>129600</v>
      </c>
      <c r="Z36" s="6">
        <f t="shared" si="12"/>
        <v>136800</v>
      </c>
      <c r="AA36" s="6">
        <f t="shared" si="12"/>
        <v>144000</v>
      </c>
      <c r="AB36" s="6">
        <f t="shared" si="12"/>
        <v>129600</v>
      </c>
      <c r="AC36" s="6">
        <f t="shared" si="12"/>
        <v>151200</v>
      </c>
      <c r="AD36" s="6">
        <f t="shared" si="12"/>
        <v>176000</v>
      </c>
      <c r="AE36" s="6">
        <f t="shared" si="12"/>
        <v>160000</v>
      </c>
      <c r="AF36" s="6">
        <f t="shared" si="12"/>
        <v>168000</v>
      </c>
      <c r="AG36" s="6">
        <f t="shared" si="12"/>
        <v>176000</v>
      </c>
      <c r="AH36" s="6">
        <f t="shared" si="12"/>
        <v>160000</v>
      </c>
      <c r="AI36" s="6">
        <f t="shared" si="12"/>
        <v>168000</v>
      </c>
      <c r="AJ36" s="6">
        <f t="shared" si="12"/>
        <v>168000</v>
      </c>
      <c r="AK36" s="6">
        <f t="shared" si="12"/>
        <v>144000</v>
      </c>
      <c r="AL36" s="6">
        <f t="shared" si="12"/>
        <v>168000</v>
      </c>
    </row>
    <row r="38" spans="2:38" ht="15" customHeight="1" x14ac:dyDescent="0.2">
      <c r="B38" s="1" t="s">
        <v>99</v>
      </c>
    </row>
    <row r="39" spans="2:38" ht="15" customHeight="1" x14ac:dyDescent="0.2">
      <c r="B39" s="1" t="s">
        <v>90</v>
      </c>
      <c r="C39" s="3">
        <v>4</v>
      </c>
      <c r="D39" s="3">
        <v>4</v>
      </c>
      <c r="E39" s="3">
        <v>4</v>
      </c>
      <c r="F39" s="3">
        <v>4</v>
      </c>
      <c r="G39" s="3">
        <v>4</v>
      </c>
      <c r="H39" s="3">
        <v>4</v>
      </c>
      <c r="I39" s="3">
        <v>4</v>
      </c>
      <c r="J39" s="3">
        <v>4</v>
      </c>
      <c r="K39" s="3">
        <v>4</v>
      </c>
      <c r="L39" s="3">
        <v>4</v>
      </c>
      <c r="M39" s="3">
        <v>4</v>
      </c>
      <c r="N39" s="3">
        <v>4</v>
      </c>
      <c r="O39" s="3">
        <v>4</v>
      </c>
      <c r="P39" s="3">
        <v>4</v>
      </c>
      <c r="Q39" s="3">
        <v>4</v>
      </c>
      <c r="R39" s="3">
        <v>5</v>
      </c>
      <c r="S39" s="3">
        <v>5</v>
      </c>
      <c r="T39" s="3">
        <v>5</v>
      </c>
      <c r="U39" s="3">
        <v>5</v>
      </c>
      <c r="V39" s="3">
        <v>6</v>
      </c>
      <c r="W39" s="3">
        <v>6</v>
      </c>
      <c r="X39" s="3">
        <v>6</v>
      </c>
      <c r="Y39" s="3">
        <v>6</v>
      </c>
      <c r="Z39" s="3">
        <v>6</v>
      </c>
      <c r="AA39" s="3">
        <v>6</v>
      </c>
      <c r="AB39" s="3">
        <v>6</v>
      </c>
      <c r="AC39" s="3">
        <v>6</v>
      </c>
      <c r="AD39" s="3">
        <v>6</v>
      </c>
      <c r="AE39" s="3">
        <v>6</v>
      </c>
      <c r="AF39" s="3">
        <v>6</v>
      </c>
      <c r="AG39" s="3">
        <v>6</v>
      </c>
      <c r="AH39" s="3">
        <v>6</v>
      </c>
      <c r="AI39" s="3">
        <v>6</v>
      </c>
      <c r="AJ39" s="3">
        <v>6</v>
      </c>
      <c r="AK39" s="3">
        <v>6</v>
      </c>
      <c r="AL39" s="3">
        <v>6</v>
      </c>
    </row>
    <row r="40" spans="2:38" ht="15" customHeight="1" x14ac:dyDescent="0.2">
      <c r="B40" s="1" t="s">
        <v>91</v>
      </c>
      <c r="C40" s="3">
        <f>NETWORKDAYS(C$1,EOMONTH(C$1,0)+1,Vars!$I$3:$I$35)*8</f>
        <v>168</v>
      </c>
      <c r="D40" s="3">
        <f>NETWORKDAYS(D$1,EOMONTH(D$1,0)+1,Vars!$I$3:$I$35)*8</f>
        <v>160</v>
      </c>
      <c r="E40" s="3">
        <f>NETWORKDAYS(E$1,EOMONTH(E$1,0)+1,Vars!$I$3:$I$35)*8</f>
        <v>184</v>
      </c>
      <c r="F40" s="3">
        <f>NETWORKDAYS(F$1,EOMONTH(F$1,0)+1,Vars!$I$3:$I$35)*8</f>
        <v>168</v>
      </c>
      <c r="G40" s="3">
        <f>NETWORKDAYS(G$1,EOMONTH(G$1,0)+1,Vars!$I$3:$I$35)*8</f>
        <v>184</v>
      </c>
      <c r="H40" s="3">
        <f>NETWORKDAYS(H$1,EOMONTH(H$1,0)+1,Vars!$I$3:$I$35)*8</f>
        <v>176</v>
      </c>
      <c r="I40" s="3">
        <f>NETWORKDAYS(I$1,EOMONTH(I$1,0)+1,Vars!$I$3:$I$35)*8</f>
        <v>168</v>
      </c>
      <c r="J40" s="3">
        <f>NETWORKDAYS(J$1,EOMONTH(J$1,0)+1,Vars!$I$3:$I$35)*8</f>
        <v>192</v>
      </c>
      <c r="K40" s="3">
        <f>NETWORKDAYS(K$1,EOMONTH(K$1,0)+1,Vars!$I$3:$I$35)*8</f>
        <v>160</v>
      </c>
      <c r="L40" s="3">
        <f>NETWORKDAYS(L$1,EOMONTH(L$1,0)+1,Vars!$I$3:$I$35)*8</f>
        <v>176</v>
      </c>
      <c r="M40" s="3">
        <f>NETWORKDAYS(M$1,EOMONTH(M$1,0)+1,Vars!$I$3:$I$35)*8</f>
        <v>168</v>
      </c>
      <c r="N40" s="3">
        <f>NETWORKDAYS(N$1,EOMONTH(N$1,0)+1,Vars!$I$3:$I$35)*8</f>
        <v>160</v>
      </c>
      <c r="O40" s="3">
        <f>NETWORKDAYS(O$1,EOMONTH(O$1,0)+1,Vars!$I$3:$I$35)*8</f>
        <v>176</v>
      </c>
      <c r="P40" s="3">
        <f>NETWORKDAYS(P$1,EOMONTH(P$1,0)+1,Vars!$I$3:$I$35)*8</f>
        <v>168</v>
      </c>
      <c r="Q40" s="3">
        <f>NETWORKDAYS(Q$1,EOMONTH(Q$1,0)+1,Vars!$I$3:$I$35)*8</f>
        <v>176</v>
      </c>
      <c r="R40" s="3">
        <f>NETWORKDAYS(R$1,EOMONTH(R$1,0)+1,Vars!$I$3:$I$35)*8</f>
        <v>184</v>
      </c>
      <c r="S40" s="3">
        <f>NETWORKDAYS(S$1,EOMONTH(S$1,0)+1,Vars!$I$3:$I$35)*8</f>
        <v>176</v>
      </c>
      <c r="T40" s="3">
        <f>NETWORKDAYS(T$1,EOMONTH(T$1,0)+1,Vars!$I$3:$I$35)*8</f>
        <v>168</v>
      </c>
      <c r="U40" s="3">
        <f>NETWORKDAYS(U$1,EOMONTH(U$1,0)+1,Vars!$I$3:$I$35)*8</f>
        <v>184</v>
      </c>
      <c r="V40" s="3">
        <f>NETWORKDAYS(V$1,EOMONTH(V$1,0)+1,Vars!$I$3:$I$35)*8</f>
        <v>176</v>
      </c>
      <c r="W40" s="3">
        <f>NETWORKDAYS(W$1,EOMONTH(W$1,0)+1,Vars!$I$3:$I$35)*8</f>
        <v>168</v>
      </c>
      <c r="X40" s="3">
        <f>NETWORKDAYS(X$1,EOMONTH(X$1,0)+1,Vars!$I$3:$I$35)*8</f>
        <v>184</v>
      </c>
      <c r="Y40" s="3">
        <f>NETWORKDAYS(Y$1,EOMONTH(Y$1,0)+1,Vars!$I$3:$I$35)*8</f>
        <v>152</v>
      </c>
      <c r="Z40" s="3">
        <f>NETWORKDAYS(Z$1,EOMONTH(Z$1,0)+1,Vars!$I$3:$I$35)*8</f>
        <v>160</v>
      </c>
      <c r="AA40" s="3">
        <f>NETWORKDAYS(AA$1,EOMONTH(AA$1,0)+1,Vars!$I$3:$I$35)*8</f>
        <v>168</v>
      </c>
      <c r="AB40" s="3">
        <f>NETWORKDAYS(AB$1,EOMONTH(AB$1,0)+1,Vars!$I$3:$I$35)*8</f>
        <v>152</v>
      </c>
      <c r="AC40" s="3">
        <f>NETWORKDAYS(AC$1,EOMONTH(AC$1,0)+1,Vars!$I$3:$I$35)*8</f>
        <v>176</v>
      </c>
      <c r="AD40" s="3">
        <f>NETWORKDAYS(AD$1,EOMONTH(AD$1,0)+1,Vars!$I$3:$I$35)*8</f>
        <v>184</v>
      </c>
      <c r="AE40" s="3">
        <f>NETWORKDAYS(AE$1,EOMONTH(AE$1,0)+1,Vars!$I$3:$I$35)*8</f>
        <v>168</v>
      </c>
      <c r="AF40" s="3">
        <f>NETWORKDAYS(AF$1,EOMONTH(AF$1,0)+1,Vars!$I$3:$I$35)*8</f>
        <v>176</v>
      </c>
      <c r="AG40" s="3">
        <f>NETWORKDAYS(AG$1,EOMONTH(AG$1,0)+1,Vars!$I$3:$I$35)*8</f>
        <v>184</v>
      </c>
      <c r="AH40" s="3">
        <f>NETWORKDAYS(AH$1,EOMONTH(AH$1,0)+1,Vars!$I$3:$I$35)*8</f>
        <v>168</v>
      </c>
      <c r="AI40" s="3">
        <f>NETWORKDAYS(AI$1,EOMONTH(AI$1,0)+1,Vars!$I$3:$I$35)*8</f>
        <v>176</v>
      </c>
      <c r="AJ40" s="3">
        <f>NETWORKDAYS(AJ$1,EOMONTH(AJ$1,0)+1,Vars!$I$3:$I$35)*8</f>
        <v>176</v>
      </c>
      <c r="AK40" s="3">
        <f>NETWORKDAYS(AK$1,EOMONTH(AK$1,0)+1,Vars!$I$3:$I$35)*8</f>
        <v>152</v>
      </c>
      <c r="AL40" s="3">
        <f>NETWORKDAYS(AL$1,EOMONTH(AL$1,0)+1,Vars!$I$3:$I$35)*8</f>
        <v>176</v>
      </c>
    </row>
    <row r="41" spans="2:38" ht="15" customHeight="1" x14ac:dyDescent="0.2">
      <c r="B41" s="1" t="s">
        <v>92</v>
      </c>
      <c r="C41" s="3">
        <f>C39*8</f>
        <v>32</v>
      </c>
      <c r="D41" s="3">
        <f t="shared" ref="D41:AL41" si="13">D39*8</f>
        <v>32</v>
      </c>
      <c r="E41" s="3">
        <f t="shared" si="13"/>
        <v>32</v>
      </c>
      <c r="F41" s="3">
        <f t="shared" si="13"/>
        <v>32</v>
      </c>
      <c r="G41" s="3">
        <f t="shared" si="13"/>
        <v>32</v>
      </c>
      <c r="H41" s="3">
        <f t="shared" si="13"/>
        <v>32</v>
      </c>
      <c r="I41" s="3">
        <f t="shared" si="13"/>
        <v>32</v>
      </c>
      <c r="J41" s="3">
        <f t="shared" si="13"/>
        <v>32</v>
      </c>
      <c r="K41" s="3">
        <f t="shared" si="13"/>
        <v>32</v>
      </c>
      <c r="L41" s="3">
        <f t="shared" si="13"/>
        <v>32</v>
      </c>
      <c r="M41" s="3">
        <f t="shared" si="13"/>
        <v>32</v>
      </c>
      <c r="N41" s="3">
        <f t="shared" si="13"/>
        <v>32</v>
      </c>
      <c r="O41" s="3">
        <f t="shared" si="13"/>
        <v>32</v>
      </c>
      <c r="P41" s="3">
        <f t="shared" si="13"/>
        <v>32</v>
      </c>
      <c r="Q41" s="3">
        <f t="shared" si="13"/>
        <v>32</v>
      </c>
      <c r="R41" s="3">
        <f t="shared" si="13"/>
        <v>40</v>
      </c>
      <c r="S41" s="3">
        <f t="shared" si="13"/>
        <v>40</v>
      </c>
      <c r="T41" s="3">
        <f t="shared" si="13"/>
        <v>40</v>
      </c>
      <c r="U41" s="3">
        <f t="shared" si="13"/>
        <v>40</v>
      </c>
      <c r="V41" s="3">
        <f t="shared" si="13"/>
        <v>48</v>
      </c>
      <c r="W41" s="3">
        <f t="shared" si="13"/>
        <v>48</v>
      </c>
      <c r="X41" s="3">
        <f t="shared" si="13"/>
        <v>48</v>
      </c>
      <c r="Y41" s="3">
        <f t="shared" si="13"/>
        <v>48</v>
      </c>
      <c r="Z41" s="3">
        <f t="shared" si="13"/>
        <v>48</v>
      </c>
      <c r="AA41" s="3">
        <f t="shared" si="13"/>
        <v>48</v>
      </c>
      <c r="AB41" s="3">
        <f t="shared" si="13"/>
        <v>48</v>
      </c>
      <c r="AC41" s="3">
        <f t="shared" si="13"/>
        <v>48</v>
      </c>
      <c r="AD41" s="3">
        <f t="shared" si="13"/>
        <v>48</v>
      </c>
      <c r="AE41" s="3">
        <f t="shared" si="13"/>
        <v>48</v>
      </c>
      <c r="AF41" s="3">
        <f t="shared" si="13"/>
        <v>48</v>
      </c>
      <c r="AG41" s="3">
        <f t="shared" si="13"/>
        <v>48</v>
      </c>
      <c r="AH41" s="3">
        <f t="shared" si="13"/>
        <v>48</v>
      </c>
      <c r="AI41" s="3">
        <f t="shared" si="13"/>
        <v>48</v>
      </c>
      <c r="AJ41" s="3">
        <f t="shared" si="13"/>
        <v>48</v>
      </c>
      <c r="AK41" s="3">
        <f t="shared" si="13"/>
        <v>48</v>
      </c>
      <c r="AL41" s="3">
        <f t="shared" si="13"/>
        <v>48</v>
      </c>
    </row>
    <row r="42" spans="2:38" ht="15" customHeight="1" x14ac:dyDescent="0.2">
      <c r="B42" s="11" t="s">
        <v>93</v>
      </c>
      <c r="C42" s="24">
        <f>C39*C40-C41</f>
        <v>640</v>
      </c>
      <c r="D42" s="24">
        <f t="shared" ref="D42:AL42" si="14">D39*D40-D41</f>
        <v>608</v>
      </c>
      <c r="E42" s="24">
        <f t="shared" si="14"/>
        <v>704</v>
      </c>
      <c r="F42" s="24">
        <f t="shared" si="14"/>
        <v>640</v>
      </c>
      <c r="G42" s="24">
        <f t="shared" si="14"/>
        <v>704</v>
      </c>
      <c r="H42" s="24">
        <f t="shared" si="14"/>
        <v>672</v>
      </c>
      <c r="I42" s="24">
        <f t="shared" si="14"/>
        <v>640</v>
      </c>
      <c r="J42" s="24">
        <f t="shared" si="14"/>
        <v>736</v>
      </c>
      <c r="K42" s="24">
        <f t="shared" si="14"/>
        <v>608</v>
      </c>
      <c r="L42" s="24">
        <f t="shared" si="14"/>
        <v>672</v>
      </c>
      <c r="M42" s="24">
        <f t="shared" si="14"/>
        <v>640</v>
      </c>
      <c r="N42" s="24">
        <f t="shared" si="14"/>
        <v>608</v>
      </c>
      <c r="O42" s="24">
        <f t="shared" si="14"/>
        <v>672</v>
      </c>
      <c r="P42" s="24">
        <f t="shared" si="14"/>
        <v>640</v>
      </c>
      <c r="Q42" s="24">
        <f t="shared" si="14"/>
        <v>672</v>
      </c>
      <c r="R42" s="24">
        <f t="shared" si="14"/>
        <v>880</v>
      </c>
      <c r="S42" s="24">
        <f t="shared" si="14"/>
        <v>840</v>
      </c>
      <c r="T42" s="24">
        <f t="shared" si="14"/>
        <v>800</v>
      </c>
      <c r="U42" s="24">
        <f t="shared" si="14"/>
        <v>880</v>
      </c>
      <c r="V42" s="24">
        <f t="shared" si="14"/>
        <v>1008</v>
      </c>
      <c r="W42" s="24">
        <f t="shared" si="14"/>
        <v>960</v>
      </c>
      <c r="X42" s="24">
        <f t="shared" si="14"/>
        <v>1056</v>
      </c>
      <c r="Y42" s="24">
        <f t="shared" si="14"/>
        <v>864</v>
      </c>
      <c r="Z42" s="24">
        <f t="shared" si="14"/>
        <v>912</v>
      </c>
      <c r="AA42" s="24">
        <f t="shared" si="14"/>
        <v>960</v>
      </c>
      <c r="AB42" s="24">
        <f t="shared" si="14"/>
        <v>864</v>
      </c>
      <c r="AC42" s="24">
        <f t="shared" si="14"/>
        <v>1008</v>
      </c>
      <c r="AD42" s="24">
        <f t="shared" si="14"/>
        <v>1056</v>
      </c>
      <c r="AE42" s="24">
        <f t="shared" si="14"/>
        <v>960</v>
      </c>
      <c r="AF42" s="24">
        <f t="shared" si="14"/>
        <v>1008</v>
      </c>
      <c r="AG42" s="24">
        <f t="shared" si="14"/>
        <v>1056</v>
      </c>
      <c r="AH42" s="24">
        <f t="shared" si="14"/>
        <v>960</v>
      </c>
      <c r="AI42" s="24">
        <f t="shared" si="14"/>
        <v>1008</v>
      </c>
      <c r="AJ42" s="24">
        <f t="shared" si="14"/>
        <v>1008</v>
      </c>
      <c r="AK42" s="24">
        <f t="shared" si="14"/>
        <v>864</v>
      </c>
      <c r="AL42" s="24">
        <f t="shared" si="14"/>
        <v>1008</v>
      </c>
    </row>
    <row r="44" spans="2:38" ht="15" customHeight="1" x14ac:dyDescent="0.2">
      <c r="B44" s="1" t="s">
        <v>94</v>
      </c>
      <c r="C44" s="3">
        <v>300</v>
      </c>
      <c r="D44" s="3">
        <v>300</v>
      </c>
      <c r="E44" s="3">
        <v>300</v>
      </c>
      <c r="F44" s="3">
        <v>300</v>
      </c>
      <c r="G44" s="3">
        <v>300</v>
      </c>
      <c r="H44" s="3">
        <v>300</v>
      </c>
      <c r="I44" s="3">
        <v>300</v>
      </c>
      <c r="J44" s="3">
        <v>300</v>
      </c>
      <c r="K44" s="3">
        <v>300</v>
      </c>
      <c r="L44" s="3">
        <v>300</v>
      </c>
      <c r="M44" s="3">
        <v>300</v>
      </c>
      <c r="N44" s="3">
        <v>300</v>
      </c>
      <c r="O44" s="3">
        <v>300</v>
      </c>
      <c r="P44" s="3">
        <v>300</v>
      </c>
      <c r="Q44" s="3">
        <v>300</v>
      </c>
      <c r="R44" s="3">
        <v>300</v>
      </c>
      <c r="S44" s="3">
        <v>300</v>
      </c>
      <c r="T44" s="3">
        <v>300</v>
      </c>
      <c r="U44" s="3">
        <v>300</v>
      </c>
      <c r="V44" s="3">
        <v>300</v>
      </c>
      <c r="W44" s="3">
        <v>300</v>
      </c>
      <c r="X44" s="3">
        <v>300</v>
      </c>
      <c r="Y44" s="3">
        <v>300</v>
      </c>
      <c r="Z44" s="3">
        <v>300</v>
      </c>
      <c r="AA44" s="3">
        <v>300</v>
      </c>
      <c r="AB44" s="3">
        <v>300</v>
      </c>
      <c r="AC44" s="3">
        <v>300</v>
      </c>
      <c r="AD44" s="3">
        <v>300</v>
      </c>
      <c r="AE44" s="3">
        <v>300</v>
      </c>
      <c r="AF44" s="3">
        <v>300</v>
      </c>
      <c r="AG44" s="3">
        <v>300</v>
      </c>
      <c r="AH44" s="3">
        <v>300</v>
      </c>
      <c r="AI44" s="3">
        <v>300</v>
      </c>
      <c r="AJ44" s="3">
        <v>300</v>
      </c>
      <c r="AK44" s="3">
        <v>300</v>
      </c>
      <c r="AL44" s="3">
        <v>300</v>
      </c>
    </row>
    <row r="45" spans="2:38" ht="15" customHeight="1" x14ac:dyDescent="0.2">
      <c r="B45" s="1" t="s">
        <v>95</v>
      </c>
      <c r="C45" s="25">
        <v>0.35</v>
      </c>
      <c r="D45" s="25">
        <v>0.35</v>
      </c>
      <c r="E45" s="25">
        <v>0.35</v>
      </c>
      <c r="F45" s="25">
        <v>0.35</v>
      </c>
      <c r="G45" s="25">
        <v>0.35</v>
      </c>
      <c r="H45" s="25">
        <v>0.35</v>
      </c>
      <c r="I45" s="25">
        <v>0.35</v>
      </c>
      <c r="J45" s="25">
        <v>0.35</v>
      </c>
      <c r="K45" s="25">
        <v>0.35</v>
      </c>
      <c r="L45" s="25">
        <v>0.35</v>
      </c>
      <c r="M45" s="25">
        <v>0.35</v>
      </c>
      <c r="N45" s="25">
        <v>0.35</v>
      </c>
      <c r="O45" s="25">
        <v>0.35</v>
      </c>
      <c r="P45" s="25">
        <v>0.35</v>
      </c>
      <c r="Q45" s="25">
        <v>0.35</v>
      </c>
      <c r="R45" s="25">
        <v>0.35</v>
      </c>
      <c r="S45" s="25">
        <v>0.35</v>
      </c>
      <c r="T45" s="25">
        <v>0.35</v>
      </c>
      <c r="U45" s="25">
        <v>0.35</v>
      </c>
      <c r="V45" s="25">
        <v>0.35</v>
      </c>
      <c r="W45" s="25">
        <v>0.35</v>
      </c>
      <c r="X45" s="25">
        <v>0.35</v>
      </c>
      <c r="Y45" s="25">
        <v>0.35</v>
      </c>
      <c r="Z45" s="25">
        <v>0.35</v>
      </c>
      <c r="AA45" s="25">
        <v>0.35</v>
      </c>
      <c r="AB45" s="25">
        <v>0.35</v>
      </c>
      <c r="AC45" s="25">
        <v>0.35</v>
      </c>
      <c r="AD45" s="25">
        <v>0.35</v>
      </c>
      <c r="AE45" s="25">
        <v>0.35</v>
      </c>
      <c r="AF45" s="25">
        <v>0.35</v>
      </c>
      <c r="AG45" s="25">
        <v>0.35</v>
      </c>
      <c r="AH45" s="25">
        <v>0.35</v>
      </c>
      <c r="AI45" s="25">
        <v>0.35</v>
      </c>
      <c r="AJ45" s="25">
        <v>0.35</v>
      </c>
      <c r="AK45" s="25">
        <v>0.35</v>
      </c>
      <c r="AL45" s="25">
        <v>0.35</v>
      </c>
    </row>
    <row r="46" spans="2:38" ht="15" customHeight="1" x14ac:dyDescent="0.2">
      <c r="B46" s="5" t="s">
        <v>100</v>
      </c>
      <c r="C46" s="6">
        <f>C42*C44*C45</f>
        <v>67200</v>
      </c>
      <c r="D46" s="6">
        <f t="shared" ref="D46:AL46" si="15">D42*D44*D45</f>
        <v>63839.999999999993</v>
      </c>
      <c r="E46" s="6">
        <f t="shared" si="15"/>
        <v>73920</v>
      </c>
      <c r="F46" s="6">
        <f t="shared" si="15"/>
        <v>67200</v>
      </c>
      <c r="G46" s="6">
        <f t="shared" si="15"/>
        <v>73920</v>
      </c>
      <c r="H46" s="6">
        <f t="shared" si="15"/>
        <v>70560</v>
      </c>
      <c r="I46" s="6">
        <f t="shared" si="15"/>
        <v>67200</v>
      </c>
      <c r="J46" s="6">
        <f t="shared" si="15"/>
        <v>77280</v>
      </c>
      <c r="K46" s="6">
        <f t="shared" si="15"/>
        <v>63839.999999999993</v>
      </c>
      <c r="L46" s="6">
        <f t="shared" si="15"/>
        <v>70560</v>
      </c>
      <c r="M46" s="6">
        <f t="shared" si="15"/>
        <v>67200</v>
      </c>
      <c r="N46" s="6">
        <f t="shared" si="15"/>
        <v>63839.999999999993</v>
      </c>
      <c r="O46" s="6">
        <f t="shared" si="15"/>
        <v>70560</v>
      </c>
      <c r="P46" s="6">
        <f t="shared" si="15"/>
        <v>67200</v>
      </c>
      <c r="Q46" s="6">
        <f t="shared" si="15"/>
        <v>70560</v>
      </c>
      <c r="R46" s="6">
        <f t="shared" si="15"/>
        <v>92400</v>
      </c>
      <c r="S46" s="6">
        <f t="shared" si="15"/>
        <v>88200</v>
      </c>
      <c r="T46" s="6">
        <f t="shared" si="15"/>
        <v>84000</v>
      </c>
      <c r="U46" s="6">
        <f t="shared" si="15"/>
        <v>92400</v>
      </c>
      <c r="V46" s="6">
        <f t="shared" si="15"/>
        <v>105840</v>
      </c>
      <c r="W46" s="6">
        <f t="shared" si="15"/>
        <v>100800</v>
      </c>
      <c r="X46" s="6">
        <f t="shared" si="15"/>
        <v>110880</v>
      </c>
      <c r="Y46" s="6">
        <f t="shared" si="15"/>
        <v>90720</v>
      </c>
      <c r="Z46" s="6">
        <f t="shared" si="15"/>
        <v>95760</v>
      </c>
      <c r="AA46" s="6">
        <f t="shared" si="15"/>
        <v>100800</v>
      </c>
      <c r="AB46" s="6">
        <f t="shared" si="15"/>
        <v>90720</v>
      </c>
      <c r="AC46" s="6">
        <f t="shared" si="15"/>
        <v>105840</v>
      </c>
      <c r="AD46" s="6">
        <f t="shared" si="15"/>
        <v>110880</v>
      </c>
      <c r="AE46" s="6">
        <f t="shared" si="15"/>
        <v>100800</v>
      </c>
      <c r="AF46" s="6">
        <f t="shared" si="15"/>
        <v>105840</v>
      </c>
      <c r="AG46" s="6">
        <f t="shared" si="15"/>
        <v>110880</v>
      </c>
      <c r="AH46" s="6">
        <f t="shared" si="15"/>
        <v>100800</v>
      </c>
      <c r="AI46" s="6">
        <f t="shared" si="15"/>
        <v>105840</v>
      </c>
      <c r="AJ46" s="6">
        <f t="shared" si="15"/>
        <v>105840</v>
      </c>
      <c r="AK46" s="6">
        <f t="shared" si="15"/>
        <v>90720</v>
      </c>
      <c r="AL46" s="6">
        <f t="shared" si="15"/>
        <v>105840</v>
      </c>
    </row>
    <row r="53" spans="2:2" ht="15" customHeight="1" x14ac:dyDescent="0.2">
      <c r="B53" s="26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025D9-B649-43CD-B1B9-9FF1180DBABD}">
  <dimension ref="B1:AL12"/>
  <sheetViews>
    <sheetView showGridLines="0" workbookViewId="0">
      <pane xSplit="2" ySplit="1" topLeftCell="C2" activePane="bottomRight" state="frozen"/>
      <selection activeCell="AE17" sqref="AE17"/>
      <selection pane="topRight" activeCell="AE17" sqref="AE17"/>
      <selection pane="bottomLeft" activeCell="AE17" sqref="AE17"/>
      <selection pane="bottomRight" activeCell="C3" sqref="C3"/>
    </sheetView>
  </sheetViews>
  <sheetFormatPr defaultRowHeight="15" customHeight="1" x14ac:dyDescent="0.2"/>
  <cols>
    <col min="1" max="1" width="3.28515625" style="1" customWidth="1"/>
    <col min="2" max="2" width="23.7109375" style="1" customWidth="1"/>
    <col min="3" max="38" width="11.28515625" style="1" customWidth="1"/>
    <col min="39" max="16384" width="9.140625" style="1"/>
  </cols>
  <sheetData>
    <row r="1" spans="2:38" ht="15" customHeight="1" x14ac:dyDescent="0.2">
      <c r="C1" s="2">
        <v>44927</v>
      </c>
      <c r="D1" s="2">
        <f>EOMONTH(C1,0)+1</f>
        <v>44958</v>
      </c>
      <c r="E1" s="2">
        <f t="shared" ref="E1:AL1" si="0">EOMONTH(D1,0)+1</f>
        <v>44986</v>
      </c>
      <c r="F1" s="2">
        <f t="shared" si="0"/>
        <v>45017</v>
      </c>
      <c r="G1" s="2">
        <f t="shared" si="0"/>
        <v>45047</v>
      </c>
      <c r="H1" s="2">
        <f t="shared" si="0"/>
        <v>45078</v>
      </c>
      <c r="I1" s="2">
        <f t="shared" si="0"/>
        <v>45108</v>
      </c>
      <c r="J1" s="2">
        <f t="shared" si="0"/>
        <v>45139</v>
      </c>
      <c r="K1" s="2">
        <f t="shared" si="0"/>
        <v>45170</v>
      </c>
      <c r="L1" s="2">
        <f t="shared" si="0"/>
        <v>45200</v>
      </c>
      <c r="M1" s="2">
        <f t="shared" si="0"/>
        <v>45231</v>
      </c>
      <c r="N1" s="2">
        <f t="shared" si="0"/>
        <v>45261</v>
      </c>
      <c r="O1" s="2">
        <f t="shared" si="0"/>
        <v>45292</v>
      </c>
      <c r="P1" s="2">
        <f t="shared" si="0"/>
        <v>45323</v>
      </c>
      <c r="Q1" s="2">
        <f t="shared" si="0"/>
        <v>45352</v>
      </c>
      <c r="R1" s="2">
        <f t="shared" si="0"/>
        <v>45383</v>
      </c>
      <c r="S1" s="2">
        <f t="shared" si="0"/>
        <v>45413</v>
      </c>
      <c r="T1" s="2">
        <f t="shared" si="0"/>
        <v>45444</v>
      </c>
      <c r="U1" s="2">
        <f t="shared" si="0"/>
        <v>45474</v>
      </c>
      <c r="V1" s="2">
        <f t="shared" si="0"/>
        <v>45505</v>
      </c>
      <c r="W1" s="2">
        <f t="shared" si="0"/>
        <v>45536</v>
      </c>
      <c r="X1" s="2">
        <f t="shared" si="0"/>
        <v>45566</v>
      </c>
      <c r="Y1" s="2">
        <f t="shared" si="0"/>
        <v>45597</v>
      </c>
      <c r="Z1" s="2">
        <f t="shared" si="0"/>
        <v>45627</v>
      </c>
      <c r="AA1" s="2">
        <f t="shared" si="0"/>
        <v>45658</v>
      </c>
      <c r="AB1" s="2">
        <f t="shared" si="0"/>
        <v>45689</v>
      </c>
      <c r="AC1" s="2">
        <f t="shared" si="0"/>
        <v>45717</v>
      </c>
      <c r="AD1" s="2">
        <f t="shared" si="0"/>
        <v>45748</v>
      </c>
      <c r="AE1" s="2">
        <f t="shared" si="0"/>
        <v>45778</v>
      </c>
      <c r="AF1" s="2">
        <f t="shared" si="0"/>
        <v>45809</v>
      </c>
      <c r="AG1" s="2">
        <f t="shared" si="0"/>
        <v>45839</v>
      </c>
      <c r="AH1" s="2">
        <f t="shared" si="0"/>
        <v>45870</v>
      </c>
      <c r="AI1" s="2">
        <f t="shared" si="0"/>
        <v>45901</v>
      </c>
      <c r="AJ1" s="2">
        <f t="shared" si="0"/>
        <v>45931</v>
      </c>
      <c r="AK1" s="2">
        <f t="shared" si="0"/>
        <v>45962</v>
      </c>
      <c r="AL1" s="2">
        <f t="shared" si="0"/>
        <v>45992</v>
      </c>
    </row>
    <row r="2" spans="2:38" ht="1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2:38" ht="15" customHeight="1" x14ac:dyDescent="0.2">
      <c r="B3" s="1" t="s">
        <v>101</v>
      </c>
      <c r="C3" s="3">
        <f>Vars!$C$5</f>
        <v>1250000</v>
      </c>
      <c r="D3" s="3">
        <f>C9</f>
        <v>1162362.3198372647</v>
      </c>
      <c r="E3" s="3">
        <f t="shared" ref="E3:AL3" si="1">D9</f>
        <v>1158701.9740609478</v>
      </c>
      <c r="F3" s="3">
        <f t="shared" si="1"/>
        <v>1115927.0823224091</v>
      </c>
      <c r="G3" s="3">
        <f t="shared" si="1"/>
        <v>1058458.6313628089</v>
      </c>
      <c r="H3" s="3">
        <f t="shared" si="1"/>
        <v>956476.55325661134</v>
      </c>
      <c r="I3" s="3">
        <f t="shared" si="1"/>
        <v>829629.01717595919</v>
      </c>
      <c r="J3" s="3">
        <f t="shared" si="1"/>
        <v>793746.11335758818</v>
      </c>
      <c r="K3" s="3">
        <f t="shared" si="1"/>
        <v>657564.17289460625</v>
      </c>
      <c r="L3" s="3">
        <f t="shared" si="1"/>
        <v>617400.4154445203</v>
      </c>
      <c r="M3" s="3">
        <f t="shared" si="1"/>
        <v>477186.5412583517</v>
      </c>
      <c r="N3" s="3">
        <f t="shared" si="1"/>
        <v>358547.2177619685</v>
      </c>
      <c r="O3" s="3">
        <f t="shared" si="1"/>
        <v>280191.60536007484</v>
      </c>
      <c r="P3" s="3">
        <f t="shared" si="1"/>
        <v>355241.76273329166</v>
      </c>
      <c r="Q3" s="3">
        <f t="shared" si="1"/>
        <v>617217.13292155042</v>
      </c>
      <c r="R3" s="3">
        <f t="shared" si="1"/>
        <v>787983.48930608691</v>
      </c>
      <c r="S3" s="3">
        <f t="shared" si="1"/>
        <v>888509.68149969075</v>
      </c>
      <c r="T3" s="3">
        <f t="shared" si="1"/>
        <v>792066.49082662549</v>
      </c>
      <c r="U3" s="3">
        <f t="shared" si="1"/>
        <v>845598.99143302813</v>
      </c>
      <c r="V3" s="3">
        <f t="shared" si="1"/>
        <v>835757.6108449942</v>
      </c>
      <c r="W3" s="3">
        <f t="shared" si="1"/>
        <v>903480.98384070385</v>
      </c>
      <c r="X3" s="3">
        <f t="shared" si="1"/>
        <v>900592.83055076934</v>
      </c>
      <c r="Y3" s="3">
        <f t="shared" si="1"/>
        <v>705691.49468312855</v>
      </c>
      <c r="Z3" s="3">
        <f t="shared" si="1"/>
        <v>699290.34788616258</v>
      </c>
      <c r="AA3" s="3">
        <f t="shared" si="1"/>
        <v>743762.83241029456</v>
      </c>
      <c r="AB3" s="3">
        <f t="shared" si="1"/>
        <v>872191.05110292579</v>
      </c>
      <c r="AC3" s="3">
        <f t="shared" si="1"/>
        <v>1140922.8745269421</v>
      </c>
      <c r="AD3" s="3">
        <f t="shared" si="1"/>
        <v>1381058.6222451227</v>
      </c>
      <c r="AE3" s="3">
        <f t="shared" si="1"/>
        <v>1146459.9642303721</v>
      </c>
      <c r="AF3" s="3">
        <f t="shared" si="1"/>
        <v>1058673.3154304037</v>
      </c>
      <c r="AG3" s="3">
        <f t="shared" si="1"/>
        <v>1324496.1860063728</v>
      </c>
      <c r="AH3" s="3">
        <f t="shared" si="1"/>
        <v>1153588.9558443238</v>
      </c>
      <c r="AI3" s="3">
        <f t="shared" si="1"/>
        <v>1311680.9051344469</v>
      </c>
      <c r="AJ3" s="3">
        <f t="shared" si="1"/>
        <v>1542953.4791820934</v>
      </c>
      <c r="AK3" s="3">
        <f t="shared" si="1"/>
        <v>1439666.237672999</v>
      </c>
      <c r="AL3" s="3">
        <f t="shared" si="1"/>
        <v>1542664.2784689525</v>
      </c>
    </row>
    <row r="4" spans="2:38" ht="15" customHeight="1" x14ac:dyDescent="0.2">
      <c r="B4" s="1" t="s">
        <v>21</v>
      </c>
      <c r="C4" s="3">
        <f>Bookings!C14</f>
        <v>333378.31983726483</v>
      </c>
      <c r="D4" s="3">
        <f>Bookings!D14</f>
        <v>396304.85422368307</v>
      </c>
      <c r="E4" s="3">
        <f>Bookings!E14</f>
        <v>420342.7082614614</v>
      </c>
      <c r="F4" s="3">
        <f>Bookings!F14</f>
        <v>363547.54904039972</v>
      </c>
      <c r="G4" s="3">
        <f>Bookings!G14</f>
        <v>361135.52189380268</v>
      </c>
      <c r="H4" s="3">
        <f>Bookings!H14</f>
        <v>315219.2639193479</v>
      </c>
      <c r="I4" s="3">
        <f>Bookings!I14</f>
        <v>385133.09618162905</v>
      </c>
      <c r="J4" s="3">
        <f>Bookings!J14</f>
        <v>347986.45953701803</v>
      </c>
      <c r="K4" s="3">
        <f>Bookings!K14</f>
        <v>359801.44254991401</v>
      </c>
      <c r="L4" s="3">
        <f>Bookings!L14</f>
        <v>301852.92581383139</v>
      </c>
      <c r="M4" s="3">
        <f>Bookings!M14</f>
        <v>334376.67650361685</v>
      </c>
      <c r="N4" s="3">
        <f>Bookings!N14</f>
        <v>352009.5875981063</v>
      </c>
      <c r="O4" s="3">
        <f>Bookings!O14</f>
        <v>550716.95737321686</v>
      </c>
      <c r="P4" s="3">
        <f>Bookings!P14</f>
        <v>714991.3701882587</v>
      </c>
      <c r="Q4" s="3">
        <f>Bookings!Q14</f>
        <v>646433.15638453653</v>
      </c>
      <c r="R4" s="3">
        <f>Bookings!R14</f>
        <v>617323.79219360382</v>
      </c>
      <c r="S4" s="3">
        <f>Bookings!S14</f>
        <v>417687.20932693477</v>
      </c>
      <c r="T4" s="3">
        <f>Bookings!T14</f>
        <v>543180.50060640275</v>
      </c>
      <c r="U4" s="3">
        <f>Bookings!U14</f>
        <v>528771.41941196623</v>
      </c>
      <c r="V4" s="3">
        <f>Bookings!V14</f>
        <v>599493.77299570979</v>
      </c>
      <c r="W4" s="3">
        <f>Bookings!W14</f>
        <v>559223.8467100655</v>
      </c>
      <c r="X4" s="3">
        <f>Bookings!X14</f>
        <v>423421.86413235927</v>
      </c>
      <c r="Y4" s="3">
        <f>Bookings!Y14</f>
        <v>499499.65320303413</v>
      </c>
      <c r="Z4" s="3">
        <f>Bookings!Z14</f>
        <v>597319.28452413203</v>
      </c>
      <c r="AA4" s="3">
        <f>Bookings!AA14</f>
        <v>710372.21869263123</v>
      </c>
      <c r="AB4" s="3">
        <f>Bookings!AB14</f>
        <v>792481.42342401645</v>
      </c>
      <c r="AC4" s="3">
        <f>Bookings!AC14</f>
        <v>872000.54771818058</v>
      </c>
      <c r="AD4" s="3">
        <f>Bookings!AD14</f>
        <v>444954.94198524946</v>
      </c>
      <c r="AE4" s="3">
        <f>Bookings!AE14</f>
        <v>529989.35120003158</v>
      </c>
      <c r="AF4" s="3">
        <f>Bookings!AF14</f>
        <v>935311.27057596913</v>
      </c>
      <c r="AG4" s="3">
        <f>Bookings!AG14</f>
        <v>530461.56983795098</v>
      </c>
      <c r="AH4" s="3">
        <f>Bookings!AH14</f>
        <v>795699.94929012307</v>
      </c>
      <c r="AI4" s="3">
        <f>Bookings!AI14</f>
        <v>921584.57404764672</v>
      </c>
      <c r="AJ4" s="3">
        <f>Bookings!AJ14</f>
        <v>587024.75849090551</v>
      </c>
      <c r="AK4" s="3">
        <f>Bookings!AK14</f>
        <v>694694.04079595325</v>
      </c>
      <c r="AL4" s="3">
        <f>Bookings!AL14</f>
        <v>845009.71882810746</v>
      </c>
    </row>
    <row r="5" spans="2:38" ht="15" customHeight="1" x14ac:dyDescent="0.2">
      <c r="B5" s="10" t="s">
        <v>89</v>
      </c>
      <c r="C5" s="3">
        <f>-Revenue!C12</f>
        <v>-257816.00000000003</v>
      </c>
      <c r="D5" s="3">
        <f>-Revenue!D12</f>
        <v>-244925.2</v>
      </c>
      <c r="E5" s="3">
        <f>-Revenue!E12</f>
        <v>-283597.60000000003</v>
      </c>
      <c r="F5" s="3">
        <f>-Revenue!F12</f>
        <v>-257816.00000000003</v>
      </c>
      <c r="G5" s="3">
        <f>-Revenue!G12</f>
        <v>-283597.60000000003</v>
      </c>
      <c r="H5" s="3">
        <f>-Revenue!H12</f>
        <v>-270706.8</v>
      </c>
      <c r="I5" s="3">
        <f>-Revenue!I12</f>
        <v>-257816.00000000003</v>
      </c>
      <c r="J5" s="3">
        <f>-Revenue!J12</f>
        <v>-296488.40000000002</v>
      </c>
      <c r="K5" s="3">
        <f>-Revenue!K12</f>
        <v>-244925.2</v>
      </c>
      <c r="L5" s="3">
        <f>-Revenue!L12</f>
        <v>-270706.8</v>
      </c>
      <c r="M5" s="3">
        <f>-Revenue!M12</f>
        <v>-257816.00000000003</v>
      </c>
      <c r="N5" s="3">
        <f>-Revenue!N12</f>
        <v>-244925.2</v>
      </c>
      <c r="O5" s="3">
        <f>-Revenue!O12</f>
        <v>-270706.8</v>
      </c>
      <c r="P5" s="3">
        <f>-Revenue!P12</f>
        <v>-257816.00000000003</v>
      </c>
      <c r="Q5" s="3">
        <f>-Revenue!Q12</f>
        <v>-270706.8</v>
      </c>
      <c r="R5" s="3">
        <f>-Revenue!R12</f>
        <v>-283597.60000000003</v>
      </c>
      <c r="S5" s="3">
        <f>-Revenue!S12</f>
        <v>-291530.40000000002</v>
      </c>
      <c r="T5" s="3">
        <f>-Revenue!T12</f>
        <v>-277648</v>
      </c>
      <c r="U5" s="3">
        <f>-Revenue!U12</f>
        <v>-305412.80000000005</v>
      </c>
      <c r="V5" s="3">
        <f>-Revenue!V12</f>
        <v>-291530.40000000002</v>
      </c>
      <c r="W5" s="3">
        <f>-Revenue!W12</f>
        <v>-317312</v>
      </c>
      <c r="X5" s="3">
        <f>-Revenue!X12</f>
        <v>-349043.20000000001</v>
      </c>
      <c r="Y5" s="3">
        <f>-Revenue!Y12</f>
        <v>-285580.79999999999</v>
      </c>
      <c r="Z5" s="3">
        <f>-Revenue!Z12</f>
        <v>-320286.80000000005</v>
      </c>
      <c r="AA5" s="3">
        <f>-Revenue!AA12</f>
        <v>-337144</v>
      </c>
      <c r="AB5" s="3">
        <f>-Revenue!AB12</f>
        <v>-303429.60000000003</v>
      </c>
      <c r="AC5" s="3">
        <f>-Revenue!AC12</f>
        <v>-374824.80000000005</v>
      </c>
      <c r="AD5" s="3">
        <f>-Revenue!AD12</f>
        <v>-392673.60000000003</v>
      </c>
      <c r="AE5" s="3">
        <f>-Revenue!AE12</f>
        <v>-356976</v>
      </c>
      <c r="AF5" s="3">
        <f>-Revenue!AF12</f>
        <v>-395648.4</v>
      </c>
      <c r="AG5" s="3">
        <f>-Revenue!AG12</f>
        <v>-414488.80000000005</v>
      </c>
      <c r="AH5" s="3">
        <f>-Revenue!AH12</f>
        <v>-376808</v>
      </c>
      <c r="AI5" s="3">
        <f>-Revenue!AI12</f>
        <v>-416472</v>
      </c>
      <c r="AJ5" s="3">
        <f>-Revenue!AJ12</f>
        <v>-416472</v>
      </c>
      <c r="AK5" s="3">
        <f>-Revenue!AK12</f>
        <v>-356976</v>
      </c>
      <c r="AL5" s="3">
        <f>-Revenue!AL12</f>
        <v>-416472</v>
      </c>
    </row>
    <row r="6" spans="2:38" ht="15" customHeight="1" x14ac:dyDescent="0.2">
      <c r="B6" s="10" t="s">
        <v>97</v>
      </c>
      <c r="C6" s="3">
        <f>-Revenue!C13</f>
        <v>-96000</v>
      </c>
      <c r="D6" s="3">
        <f>-Revenue!D13</f>
        <v>-91200</v>
      </c>
      <c r="E6" s="3">
        <f>-Revenue!E13</f>
        <v>-105600</v>
      </c>
      <c r="F6" s="3">
        <f>-Revenue!F13</f>
        <v>-96000</v>
      </c>
      <c r="G6" s="3">
        <f>-Revenue!G13</f>
        <v>-105600</v>
      </c>
      <c r="H6" s="3">
        <f>-Revenue!H13</f>
        <v>-100800</v>
      </c>
      <c r="I6" s="3">
        <f>-Revenue!I13</f>
        <v>-96000</v>
      </c>
      <c r="J6" s="3">
        <f>-Revenue!J13</f>
        <v>-110400</v>
      </c>
      <c r="K6" s="3">
        <f>-Revenue!K13</f>
        <v>-91200</v>
      </c>
      <c r="L6" s="3">
        <f>-Revenue!L13</f>
        <v>-100800</v>
      </c>
      <c r="M6" s="3">
        <f>-Revenue!M13</f>
        <v>-128000</v>
      </c>
      <c r="N6" s="3">
        <f>-Revenue!N13</f>
        <v>-121600</v>
      </c>
      <c r="O6" s="3">
        <f>-Revenue!O13</f>
        <v>-134400</v>
      </c>
      <c r="P6" s="3">
        <f>-Revenue!P13</f>
        <v>-128000</v>
      </c>
      <c r="Q6" s="3">
        <f>-Revenue!Q13</f>
        <v>-134400</v>
      </c>
      <c r="R6" s="3">
        <f>-Revenue!R13</f>
        <v>-140800</v>
      </c>
      <c r="S6" s="3">
        <f>-Revenue!S13</f>
        <v>-134400</v>
      </c>
      <c r="T6" s="3">
        <f>-Revenue!T13</f>
        <v>-128000</v>
      </c>
      <c r="U6" s="3">
        <f>-Revenue!U13</f>
        <v>-140800</v>
      </c>
      <c r="V6" s="3">
        <f>-Revenue!V13</f>
        <v>-134400</v>
      </c>
      <c r="W6" s="3">
        <f>-Revenue!W13</f>
        <v>-144000</v>
      </c>
      <c r="X6" s="3">
        <f>-Revenue!X13</f>
        <v>-158400</v>
      </c>
      <c r="Y6" s="3">
        <f>-Revenue!Y13</f>
        <v>-129600</v>
      </c>
      <c r="Z6" s="3">
        <f>-Revenue!Z13</f>
        <v>-136800</v>
      </c>
      <c r="AA6" s="3">
        <f>-Revenue!AA13</f>
        <v>-144000</v>
      </c>
      <c r="AB6" s="3">
        <f>-Revenue!AB13</f>
        <v>-129600</v>
      </c>
      <c r="AC6" s="3">
        <f>-Revenue!AC13</f>
        <v>-151200</v>
      </c>
      <c r="AD6" s="3">
        <f>-Revenue!AD13</f>
        <v>-176000</v>
      </c>
      <c r="AE6" s="3">
        <f>-Revenue!AE13</f>
        <v>-160000</v>
      </c>
      <c r="AF6" s="3">
        <f>-Revenue!AF13</f>
        <v>-168000</v>
      </c>
      <c r="AG6" s="3">
        <f>-Revenue!AG13</f>
        <v>-176000</v>
      </c>
      <c r="AH6" s="3">
        <f>-Revenue!AH13</f>
        <v>-160000</v>
      </c>
      <c r="AI6" s="3">
        <f>-Revenue!AI13</f>
        <v>-168000</v>
      </c>
      <c r="AJ6" s="3">
        <f>-Revenue!AJ13</f>
        <v>-168000</v>
      </c>
      <c r="AK6" s="3">
        <f>-Revenue!AK13</f>
        <v>-144000</v>
      </c>
      <c r="AL6" s="3">
        <f>-Revenue!AL13</f>
        <v>-168000</v>
      </c>
    </row>
    <row r="7" spans="2:38" ht="15" customHeight="1" x14ac:dyDescent="0.2">
      <c r="B7" s="10" t="s">
        <v>99</v>
      </c>
      <c r="C7" s="3">
        <f>-Revenue!C14</f>
        <v>-67200</v>
      </c>
      <c r="D7" s="3">
        <f>-Revenue!D14</f>
        <v>-63839.999999999993</v>
      </c>
      <c r="E7" s="3">
        <f>-Revenue!E14</f>
        <v>-73920</v>
      </c>
      <c r="F7" s="3">
        <f>-Revenue!F14</f>
        <v>-67200</v>
      </c>
      <c r="G7" s="3">
        <f>-Revenue!G14</f>
        <v>-73920</v>
      </c>
      <c r="H7" s="3">
        <f>-Revenue!H14</f>
        <v>-70560</v>
      </c>
      <c r="I7" s="3">
        <f>-Revenue!I14</f>
        <v>-67200</v>
      </c>
      <c r="J7" s="3">
        <f>-Revenue!J14</f>
        <v>-77280</v>
      </c>
      <c r="K7" s="3">
        <f>-Revenue!K14</f>
        <v>-63839.999999999993</v>
      </c>
      <c r="L7" s="3">
        <f>-Revenue!L14</f>
        <v>-70560</v>
      </c>
      <c r="M7" s="3">
        <f>-Revenue!M14</f>
        <v>-67200</v>
      </c>
      <c r="N7" s="3">
        <f>-Revenue!N14</f>
        <v>-63839.999999999993</v>
      </c>
      <c r="O7" s="3">
        <f>-Revenue!O14</f>
        <v>-70560</v>
      </c>
      <c r="P7" s="3">
        <f>-Revenue!P14</f>
        <v>-67200</v>
      </c>
      <c r="Q7" s="3">
        <f>-Revenue!Q14</f>
        <v>-70560</v>
      </c>
      <c r="R7" s="3">
        <f>-Revenue!R14</f>
        <v>-92400</v>
      </c>
      <c r="S7" s="3">
        <f>-Revenue!S14</f>
        <v>-88200</v>
      </c>
      <c r="T7" s="3">
        <f>-Revenue!T14</f>
        <v>-84000</v>
      </c>
      <c r="U7" s="3">
        <f>-Revenue!U14</f>
        <v>-92400</v>
      </c>
      <c r="V7" s="3">
        <f>-Revenue!V14</f>
        <v>-105840</v>
      </c>
      <c r="W7" s="3">
        <f>-Revenue!W14</f>
        <v>-100800</v>
      </c>
      <c r="X7" s="3">
        <f>-Revenue!X14</f>
        <v>-110880</v>
      </c>
      <c r="Y7" s="3">
        <f>-Revenue!Y14</f>
        <v>-90720</v>
      </c>
      <c r="Z7" s="3">
        <f>-Revenue!Z14</f>
        <v>-95760</v>
      </c>
      <c r="AA7" s="3">
        <f>-Revenue!AA14</f>
        <v>-100800</v>
      </c>
      <c r="AB7" s="3">
        <f>-Revenue!AB14</f>
        <v>-90720</v>
      </c>
      <c r="AC7" s="3">
        <f>-Revenue!AC14</f>
        <v>-105840</v>
      </c>
      <c r="AD7" s="3">
        <f>-Revenue!AD14</f>
        <v>-110880</v>
      </c>
      <c r="AE7" s="3">
        <f>-Revenue!AE14</f>
        <v>-100800</v>
      </c>
      <c r="AF7" s="3">
        <f>-Revenue!AF14</f>
        <v>-105840</v>
      </c>
      <c r="AG7" s="3">
        <f>-Revenue!AG14</f>
        <v>-110880</v>
      </c>
      <c r="AH7" s="3">
        <f>-Revenue!AH14</f>
        <v>-100800</v>
      </c>
      <c r="AI7" s="3">
        <f>-Revenue!AI14</f>
        <v>-105840</v>
      </c>
      <c r="AJ7" s="3">
        <f>-Revenue!AJ14</f>
        <v>-105840</v>
      </c>
      <c r="AK7" s="3">
        <f>-Revenue!AK14</f>
        <v>-90720</v>
      </c>
      <c r="AL7" s="3">
        <f>-Revenue!AL14</f>
        <v>-105840</v>
      </c>
    </row>
    <row r="8" spans="2:38" ht="15" customHeight="1" x14ac:dyDescent="0.2">
      <c r="B8" s="10" t="s">
        <v>102</v>
      </c>
      <c r="C8" s="3">
        <f>SUM(C5:C7)</f>
        <v>-421016</v>
      </c>
      <c r="D8" s="3">
        <f>SUM(D5:D7)</f>
        <v>-399965.2</v>
      </c>
      <c r="E8" s="3">
        <f t="shared" ref="E8:AL8" si="2">SUM(E5:E7)</f>
        <v>-463117.60000000003</v>
      </c>
      <c r="F8" s="3">
        <f t="shared" si="2"/>
        <v>-421016</v>
      </c>
      <c r="G8" s="3">
        <f t="shared" si="2"/>
        <v>-463117.60000000003</v>
      </c>
      <c r="H8" s="3">
        <f t="shared" si="2"/>
        <v>-442066.8</v>
      </c>
      <c r="I8" s="3">
        <f t="shared" si="2"/>
        <v>-421016</v>
      </c>
      <c r="J8" s="3">
        <f t="shared" si="2"/>
        <v>-484168.4</v>
      </c>
      <c r="K8" s="3">
        <f t="shared" si="2"/>
        <v>-399965.2</v>
      </c>
      <c r="L8" s="3">
        <f t="shared" si="2"/>
        <v>-442066.8</v>
      </c>
      <c r="M8" s="3">
        <f t="shared" si="2"/>
        <v>-453016</v>
      </c>
      <c r="N8" s="3">
        <f t="shared" si="2"/>
        <v>-430365.2</v>
      </c>
      <c r="O8" s="3">
        <f t="shared" si="2"/>
        <v>-475666.8</v>
      </c>
      <c r="P8" s="3">
        <f t="shared" si="2"/>
        <v>-453016</v>
      </c>
      <c r="Q8" s="3">
        <f t="shared" si="2"/>
        <v>-475666.8</v>
      </c>
      <c r="R8" s="3">
        <f t="shared" si="2"/>
        <v>-516797.60000000003</v>
      </c>
      <c r="S8" s="3">
        <f t="shared" si="2"/>
        <v>-514130.4</v>
      </c>
      <c r="T8" s="3">
        <f t="shared" si="2"/>
        <v>-489648</v>
      </c>
      <c r="U8" s="3">
        <f t="shared" si="2"/>
        <v>-538612.80000000005</v>
      </c>
      <c r="V8" s="3">
        <f t="shared" si="2"/>
        <v>-531770.4</v>
      </c>
      <c r="W8" s="3">
        <f t="shared" si="2"/>
        <v>-562112</v>
      </c>
      <c r="X8" s="3">
        <f t="shared" si="2"/>
        <v>-618323.19999999995</v>
      </c>
      <c r="Y8" s="3">
        <f t="shared" si="2"/>
        <v>-505900.79999999999</v>
      </c>
      <c r="Z8" s="3">
        <f t="shared" si="2"/>
        <v>-552846.80000000005</v>
      </c>
      <c r="AA8" s="3">
        <f t="shared" si="2"/>
        <v>-581944</v>
      </c>
      <c r="AB8" s="3">
        <f t="shared" si="2"/>
        <v>-523749.60000000003</v>
      </c>
      <c r="AC8" s="3">
        <f t="shared" si="2"/>
        <v>-631864.80000000005</v>
      </c>
      <c r="AD8" s="3">
        <f t="shared" si="2"/>
        <v>-679553.60000000009</v>
      </c>
      <c r="AE8" s="3">
        <f t="shared" si="2"/>
        <v>-617776</v>
      </c>
      <c r="AF8" s="3">
        <f t="shared" si="2"/>
        <v>-669488.4</v>
      </c>
      <c r="AG8" s="3">
        <f t="shared" si="2"/>
        <v>-701368.8</v>
      </c>
      <c r="AH8" s="3">
        <f t="shared" si="2"/>
        <v>-637608</v>
      </c>
      <c r="AI8" s="3">
        <f t="shared" si="2"/>
        <v>-690312</v>
      </c>
      <c r="AJ8" s="3">
        <f t="shared" si="2"/>
        <v>-690312</v>
      </c>
      <c r="AK8" s="3">
        <f t="shared" si="2"/>
        <v>-591696</v>
      </c>
      <c r="AL8" s="3">
        <f t="shared" si="2"/>
        <v>-690312</v>
      </c>
    </row>
    <row r="9" spans="2:38" ht="15" customHeight="1" x14ac:dyDescent="0.2">
      <c r="B9" s="9" t="s">
        <v>103</v>
      </c>
      <c r="C9" s="6">
        <f>C3+C4+C8</f>
        <v>1162362.3198372647</v>
      </c>
      <c r="D9" s="6">
        <f>D3+D4+D8</f>
        <v>1158701.9740609478</v>
      </c>
      <c r="E9" s="6">
        <f t="shared" ref="E9:AL9" si="3">E3+E4+E8</f>
        <v>1115927.0823224091</v>
      </c>
      <c r="F9" s="6">
        <f t="shared" si="3"/>
        <v>1058458.6313628089</v>
      </c>
      <c r="G9" s="6">
        <f t="shared" si="3"/>
        <v>956476.55325661134</v>
      </c>
      <c r="H9" s="6">
        <f t="shared" si="3"/>
        <v>829629.01717595919</v>
      </c>
      <c r="I9" s="6">
        <f t="shared" si="3"/>
        <v>793746.11335758818</v>
      </c>
      <c r="J9" s="6">
        <f t="shared" si="3"/>
        <v>657564.17289460625</v>
      </c>
      <c r="K9" s="6">
        <f t="shared" si="3"/>
        <v>617400.4154445203</v>
      </c>
      <c r="L9" s="6">
        <f t="shared" si="3"/>
        <v>477186.5412583517</v>
      </c>
      <c r="M9" s="6">
        <f t="shared" si="3"/>
        <v>358547.2177619685</v>
      </c>
      <c r="N9" s="6">
        <f t="shared" si="3"/>
        <v>280191.60536007484</v>
      </c>
      <c r="O9" s="6">
        <f t="shared" si="3"/>
        <v>355241.76273329166</v>
      </c>
      <c r="P9" s="6">
        <f t="shared" si="3"/>
        <v>617217.13292155042</v>
      </c>
      <c r="Q9" s="6">
        <f t="shared" si="3"/>
        <v>787983.48930608691</v>
      </c>
      <c r="R9" s="6">
        <f t="shared" si="3"/>
        <v>888509.68149969075</v>
      </c>
      <c r="S9" s="6">
        <f t="shared" si="3"/>
        <v>792066.49082662549</v>
      </c>
      <c r="T9" s="6">
        <f t="shared" si="3"/>
        <v>845598.99143302813</v>
      </c>
      <c r="U9" s="6">
        <f t="shared" si="3"/>
        <v>835757.6108449942</v>
      </c>
      <c r="V9" s="6">
        <f t="shared" si="3"/>
        <v>903480.98384070385</v>
      </c>
      <c r="W9" s="6">
        <f t="shared" si="3"/>
        <v>900592.83055076934</v>
      </c>
      <c r="X9" s="6">
        <f t="shared" si="3"/>
        <v>705691.49468312855</v>
      </c>
      <c r="Y9" s="6">
        <f t="shared" si="3"/>
        <v>699290.34788616258</v>
      </c>
      <c r="Z9" s="6">
        <f t="shared" si="3"/>
        <v>743762.83241029456</v>
      </c>
      <c r="AA9" s="6">
        <f t="shared" si="3"/>
        <v>872191.05110292579</v>
      </c>
      <c r="AB9" s="6">
        <f t="shared" si="3"/>
        <v>1140922.8745269421</v>
      </c>
      <c r="AC9" s="6">
        <f t="shared" si="3"/>
        <v>1381058.6222451227</v>
      </c>
      <c r="AD9" s="6">
        <f t="shared" si="3"/>
        <v>1146459.9642303721</v>
      </c>
      <c r="AE9" s="6">
        <f t="shared" si="3"/>
        <v>1058673.3154304037</v>
      </c>
      <c r="AF9" s="6">
        <f t="shared" si="3"/>
        <v>1324496.1860063728</v>
      </c>
      <c r="AG9" s="6">
        <f t="shared" si="3"/>
        <v>1153588.9558443238</v>
      </c>
      <c r="AH9" s="6">
        <f t="shared" si="3"/>
        <v>1311680.9051344469</v>
      </c>
      <c r="AI9" s="6">
        <f t="shared" si="3"/>
        <v>1542953.4791820934</v>
      </c>
      <c r="AJ9" s="6">
        <f t="shared" si="3"/>
        <v>1439666.237672999</v>
      </c>
      <c r="AK9" s="6">
        <f t="shared" si="3"/>
        <v>1542664.2784689525</v>
      </c>
      <c r="AL9" s="6">
        <f t="shared" si="3"/>
        <v>1697361.9972970597</v>
      </c>
    </row>
    <row r="11" spans="2:38" ht="15" customHeight="1" x14ac:dyDescent="0.2">
      <c r="B11" s="1" t="s">
        <v>104</v>
      </c>
      <c r="C11" s="3">
        <f>Revenue!C20</f>
        <v>168</v>
      </c>
      <c r="D11" s="3">
        <f>Revenue!D20</f>
        <v>160</v>
      </c>
      <c r="E11" s="3">
        <f>Revenue!E20</f>
        <v>184</v>
      </c>
      <c r="F11" s="3">
        <f>Revenue!F20</f>
        <v>168</v>
      </c>
      <c r="G11" s="3">
        <f>Revenue!G20</f>
        <v>184</v>
      </c>
      <c r="H11" s="3">
        <f>Revenue!H20</f>
        <v>176</v>
      </c>
      <c r="I11" s="3">
        <f>Revenue!I20</f>
        <v>168</v>
      </c>
      <c r="J11" s="3">
        <f>Revenue!J20</f>
        <v>192</v>
      </c>
      <c r="K11" s="3">
        <f>Revenue!K20</f>
        <v>160</v>
      </c>
      <c r="L11" s="3">
        <f>Revenue!L20</f>
        <v>176</v>
      </c>
      <c r="M11" s="3">
        <f>Revenue!M20</f>
        <v>168</v>
      </c>
      <c r="N11" s="3">
        <f>Revenue!N20</f>
        <v>160</v>
      </c>
      <c r="O11" s="3">
        <f>Revenue!O20</f>
        <v>176</v>
      </c>
      <c r="P11" s="3">
        <f>Revenue!P20</f>
        <v>168</v>
      </c>
      <c r="Q11" s="3">
        <f>Revenue!Q20</f>
        <v>176</v>
      </c>
      <c r="R11" s="3">
        <f>Revenue!R20</f>
        <v>184</v>
      </c>
      <c r="S11" s="3">
        <f>Revenue!S20</f>
        <v>176</v>
      </c>
      <c r="T11" s="3">
        <f>Revenue!T20</f>
        <v>168</v>
      </c>
      <c r="U11" s="3">
        <f>Revenue!U20</f>
        <v>184</v>
      </c>
      <c r="V11" s="3">
        <f>Revenue!V20</f>
        <v>176</v>
      </c>
      <c r="W11" s="3">
        <f>Revenue!W20</f>
        <v>168</v>
      </c>
      <c r="X11" s="3">
        <f>Revenue!X20</f>
        <v>184</v>
      </c>
      <c r="Y11" s="3">
        <f>Revenue!Y20</f>
        <v>152</v>
      </c>
      <c r="Z11" s="3">
        <f>Revenue!Z20</f>
        <v>160</v>
      </c>
      <c r="AA11" s="3">
        <f>Revenue!AA20</f>
        <v>168</v>
      </c>
      <c r="AB11" s="3">
        <f>Revenue!AB20</f>
        <v>152</v>
      </c>
      <c r="AC11" s="3">
        <f>Revenue!AC20</f>
        <v>176</v>
      </c>
      <c r="AD11" s="3">
        <f>Revenue!AD20</f>
        <v>184</v>
      </c>
      <c r="AE11" s="3">
        <f>Revenue!AE20</f>
        <v>168</v>
      </c>
      <c r="AF11" s="3">
        <f>Revenue!AF20</f>
        <v>176</v>
      </c>
      <c r="AG11" s="3">
        <f>Revenue!AG20</f>
        <v>184</v>
      </c>
      <c r="AH11" s="3">
        <f>Revenue!AH20</f>
        <v>168</v>
      </c>
      <c r="AI11" s="3">
        <f>Revenue!AI20</f>
        <v>176</v>
      </c>
      <c r="AJ11" s="3">
        <f>Revenue!AJ20</f>
        <v>176</v>
      </c>
      <c r="AK11" s="3">
        <f>Revenue!AK20</f>
        <v>152</v>
      </c>
      <c r="AL11" s="3">
        <f>Revenue!AL20</f>
        <v>176</v>
      </c>
    </row>
    <row r="12" spans="2:38" ht="15" customHeight="1" x14ac:dyDescent="0.2">
      <c r="B12" s="1" t="s">
        <v>105</v>
      </c>
      <c r="C12" s="3">
        <f>Revenue!C19+Revenue!C29+Revenue!C39</f>
        <v>23</v>
      </c>
      <c r="D12" s="3">
        <f>Revenue!D19+Revenue!D29+Revenue!D39</f>
        <v>23</v>
      </c>
      <c r="E12" s="3">
        <f>Revenue!E19+Revenue!E29+Revenue!E39</f>
        <v>23</v>
      </c>
      <c r="F12" s="3">
        <f>Revenue!F19+Revenue!F29+Revenue!F39</f>
        <v>23</v>
      </c>
      <c r="G12" s="3">
        <f>Revenue!G19+Revenue!G29+Revenue!G39</f>
        <v>23</v>
      </c>
      <c r="H12" s="3">
        <f>Revenue!H19+Revenue!H29+Revenue!H39</f>
        <v>23</v>
      </c>
      <c r="I12" s="3">
        <f>Revenue!I19+Revenue!I29+Revenue!I39</f>
        <v>23</v>
      </c>
      <c r="J12" s="3">
        <f>Revenue!J19+Revenue!J29+Revenue!J39</f>
        <v>23</v>
      </c>
      <c r="K12" s="3">
        <f>Revenue!K19+Revenue!K29+Revenue!K39</f>
        <v>23</v>
      </c>
      <c r="L12" s="3">
        <f>Revenue!L19+Revenue!L29+Revenue!L39</f>
        <v>23</v>
      </c>
      <c r="M12" s="3">
        <f>Revenue!M19+Revenue!M29+Revenue!M39</f>
        <v>25</v>
      </c>
      <c r="N12" s="3">
        <f>Revenue!N19+Revenue!N29+Revenue!N39</f>
        <v>25</v>
      </c>
      <c r="O12" s="3">
        <f>Revenue!O19+Revenue!O29+Revenue!O39</f>
        <v>25</v>
      </c>
      <c r="P12" s="3">
        <f>Revenue!P19+Revenue!P29+Revenue!P39</f>
        <v>25</v>
      </c>
      <c r="Q12" s="3">
        <f>Revenue!Q19+Revenue!Q29+Revenue!Q39</f>
        <v>25</v>
      </c>
      <c r="R12" s="3">
        <f>Revenue!R19+Revenue!R29+Revenue!R39</f>
        <v>26</v>
      </c>
      <c r="S12" s="3">
        <f>Revenue!S19+Revenue!S29+Revenue!S39</f>
        <v>27</v>
      </c>
      <c r="T12" s="3">
        <f>Revenue!T19+Revenue!T29+Revenue!T39</f>
        <v>27</v>
      </c>
      <c r="U12" s="3">
        <f>Revenue!U19+Revenue!U29+Revenue!U39</f>
        <v>27</v>
      </c>
      <c r="V12" s="3">
        <f>Revenue!V19+Revenue!V29+Revenue!V39</f>
        <v>28</v>
      </c>
      <c r="W12" s="3">
        <f>Revenue!W19+Revenue!W29+Revenue!W39</f>
        <v>31</v>
      </c>
      <c r="X12" s="3">
        <f>Revenue!X19+Revenue!X29+Revenue!X39</f>
        <v>31</v>
      </c>
      <c r="Y12" s="3">
        <f>Revenue!Y19+Revenue!Y29+Revenue!Y39</f>
        <v>31</v>
      </c>
      <c r="Z12" s="3">
        <f>Revenue!Z19+Revenue!Z29+Revenue!Z39</f>
        <v>32</v>
      </c>
      <c r="AA12" s="3">
        <f>Revenue!AA19+Revenue!AA29+Revenue!AA39</f>
        <v>32</v>
      </c>
      <c r="AB12" s="3">
        <f>Revenue!AB19+Revenue!AB29+Revenue!AB39</f>
        <v>32</v>
      </c>
      <c r="AC12" s="3">
        <f>Revenue!AC19+Revenue!AC29+Revenue!AC39</f>
        <v>33</v>
      </c>
      <c r="AD12" s="3">
        <f>Revenue!AD19+Revenue!AD29+Revenue!AD39</f>
        <v>34</v>
      </c>
      <c r="AE12" s="3">
        <f>Revenue!AE19+Revenue!AE29+Revenue!AE39</f>
        <v>34</v>
      </c>
      <c r="AF12" s="3">
        <f>Revenue!AF19+Revenue!AF29+Revenue!AF39</f>
        <v>35</v>
      </c>
      <c r="AG12" s="3">
        <f>Revenue!AG19+Revenue!AG29+Revenue!AG39</f>
        <v>35</v>
      </c>
      <c r="AH12" s="3">
        <f>Revenue!AH19+Revenue!AH29+Revenue!AH39</f>
        <v>35</v>
      </c>
      <c r="AI12" s="3">
        <f>Revenue!AI19+Revenue!AI29+Revenue!AI39</f>
        <v>36</v>
      </c>
      <c r="AJ12" s="3">
        <f>Revenue!AJ19+Revenue!AJ29+Revenue!AJ39</f>
        <v>36</v>
      </c>
      <c r="AK12" s="3">
        <f>Revenue!AK19+Revenue!AK29+Revenue!AK39</f>
        <v>36</v>
      </c>
      <c r="AL12" s="3">
        <f>Revenue!AL19+Revenue!AL29+Revenue!AL39</f>
        <v>36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9A5D4-CDF9-46D1-BE41-EC4B51940ADB}">
  <dimension ref="B1:AL24"/>
  <sheetViews>
    <sheetView showGridLines="0" workbookViewId="0">
      <pane xSplit="2" ySplit="1" topLeftCell="C2" activePane="bottomRight" state="frozen"/>
      <selection activeCell="AE17" sqref="AE17"/>
      <selection pane="topRight" activeCell="AE17" sqref="AE17"/>
      <selection pane="bottomLeft" activeCell="AE17" sqref="AE17"/>
      <selection pane="bottomRight" activeCell="C19" sqref="C19"/>
    </sheetView>
  </sheetViews>
  <sheetFormatPr defaultRowHeight="15" customHeight="1" x14ac:dyDescent="0.2"/>
  <cols>
    <col min="1" max="1" width="3.28515625" customWidth="1"/>
    <col min="2" max="2" width="23.7109375" customWidth="1"/>
    <col min="3" max="38" width="11.28515625" customWidth="1"/>
  </cols>
  <sheetData>
    <row r="1" spans="2:38" ht="15" customHeight="1" x14ac:dyDescent="0.2">
      <c r="C1" s="2">
        <v>44927</v>
      </c>
      <c r="D1" s="2">
        <f>EOMONTH(C1,0)+1</f>
        <v>44958</v>
      </c>
      <c r="E1" s="2">
        <f t="shared" ref="E1:AL1" si="0">EOMONTH(D1,0)+1</f>
        <v>44986</v>
      </c>
      <c r="F1" s="2">
        <f t="shared" si="0"/>
        <v>45017</v>
      </c>
      <c r="G1" s="2">
        <f t="shared" si="0"/>
        <v>45047</v>
      </c>
      <c r="H1" s="2">
        <f t="shared" si="0"/>
        <v>45078</v>
      </c>
      <c r="I1" s="2">
        <f t="shared" si="0"/>
        <v>45108</v>
      </c>
      <c r="J1" s="2">
        <f t="shared" si="0"/>
        <v>45139</v>
      </c>
      <c r="K1" s="2">
        <f t="shared" si="0"/>
        <v>45170</v>
      </c>
      <c r="L1" s="2">
        <f t="shared" si="0"/>
        <v>45200</v>
      </c>
      <c r="M1" s="2">
        <f t="shared" si="0"/>
        <v>45231</v>
      </c>
      <c r="N1" s="2">
        <f t="shared" si="0"/>
        <v>45261</v>
      </c>
      <c r="O1" s="2">
        <f t="shared" si="0"/>
        <v>45292</v>
      </c>
      <c r="P1" s="2">
        <f t="shared" si="0"/>
        <v>45323</v>
      </c>
      <c r="Q1" s="2">
        <f t="shared" si="0"/>
        <v>45352</v>
      </c>
      <c r="R1" s="2">
        <f t="shared" si="0"/>
        <v>45383</v>
      </c>
      <c r="S1" s="2">
        <f t="shared" si="0"/>
        <v>45413</v>
      </c>
      <c r="T1" s="2">
        <f t="shared" si="0"/>
        <v>45444</v>
      </c>
      <c r="U1" s="2">
        <f t="shared" si="0"/>
        <v>45474</v>
      </c>
      <c r="V1" s="2">
        <f t="shared" si="0"/>
        <v>45505</v>
      </c>
      <c r="W1" s="2">
        <f t="shared" si="0"/>
        <v>45536</v>
      </c>
      <c r="X1" s="2">
        <f t="shared" si="0"/>
        <v>45566</v>
      </c>
      <c r="Y1" s="2">
        <f t="shared" si="0"/>
        <v>45597</v>
      </c>
      <c r="Z1" s="2">
        <f t="shared" si="0"/>
        <v>45627</v>
      </c>
      <c r="AA1" s="2">
        <f t="shared" si="0"/>
        <v>45658</v>
      </c>
      <c r="AB1" s="2">
        <f t="shared" si="0"/>
        <v>45689</v>
      </c>
      <c r="AC1" s="2">
        <f t="shared" si="0"/>
        <v>45717</v>
      </c>
      <c r="AD1" s="2">
        <f t="shared" si="0"/>
        <v>45748</v>
      </c>
      <c r="AE1" s="2">
        <f t="shared" si="0"/>
        <v>45778</v>
      </c>
      <c r="AF1" s="2">
        <f t="shared" si="0"/>
        <v>45809</v>
      </c>
      <c r="AG1" s="2">
        <f t="shared" si="0"/>
        <v>45839</v>
      </c>
      <c r="AH1" s="2">
        <f t="shared" si="0"/>
        <v>45870</v>
      </c>
      <c r="AI1" s="2">
        <f t="shared" si="0"/>
        <v>45901</v>
      </c>
      <c r="AJ1" s="2">
        <f t="shared" si="0"/>
        <v>45931</v>
      </c>
      <c r="AK1" s="2">
        <f t="shared" si="0"/>
        <v>45962</v>
      </c>
      <c r="AL1" s="2">
        <f t="shared" si="0"/>
        <v>45992</v>
      </c>
    </row>
    <row r="2" spans="2:38" ht="1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2:38" ht="15" customHeight="1" x14ac:dyDescent="0.2">
      <c r="B3" s="11" t="s">
        <v>102</v>
      </c>
      <c r="C3" s="27">
        <f>Revenue!C15</f>
        <v>421016</v>
      </c>
      <c r="D3" s="27">
        <f>Revenue!D15</f>
        <v>399965.2</v>
      </c>
      <c r="E3" s="27">
        <f>Revenue!E15</f>
        <v>463117.60000000003</v>
      </c>
      <c r="F3" s="27">
        <f>Revenue!F15</f>
        <v>421016</v>
      </c>
      <c r="G3" s="27">
        <f>Revenue!G15</f>
        <v>463117.60000000003</v>
      </c>
      <c r="H3" s="27">
        <f>Revenue!H15</f>
        <v>442066.8</v>
      </c>
      <c r="I3" s="27">
        <f>Revenue!I15</f>
        <v>421016</v>
      </c>
      <c r="J3" s="27">
        <f>Revenue!J15</f>
        <v>484168.4</v>
      </c>
      <c r="K3" s="27">
        <f>Revenue!K15</f>
        <v>399965.2</v>
      </c>
      <c r="L3" s="27">
        <f>Revenue!L15</f>
        <v>442066.8</v>
      </c>
      <c r="M3" s="27">
        <f>Revenue!M15</f>
        <v>453016</v>
      </c>
      <c r="N3" s="27">
        <f>Revenue!N15</f>
        <v>430365.2</v>
      </c>
      <c r="O3" s="27">
        <f>Revenue!O15</f>
        <v>475666.8</v>
      </c>
      <c r="P3" s="27">
        <f>Revenue!P15</f>
        <v>453016</v>
      </c>
      <c r="Q3" s="27">
        <f>Revenue!Q15</f>
        <v>475666.8</v>
      </c>
      <c r="R3" s="27">
        <f>Revenue!R15</f>
        <v>516797.60000000003</v>
      </c>
      <c r="S3" s="27">
        <f>Revenue!S15</f>
        <v>514130.4</v>
      </c>
      <c r="T3" s="27">
        <f>Revenue!T15</f>
        <v>489648</v>
      </c>
      <c r="U3" s="27">
        <f>Revenue!U15</f>
        <v>538612.80000000005</v>
      </c>
      <c r="V3" s="27">
        <f>Revenue!V15</f>
        <v>531770.4</v>
      </c>
      <c r="W3" s="27">
        <f>Revenue!W15</f>
        <v>562112</v>
      </c>
      <c r="X3" s="27">
        <f>Revenue!X15</f>
        <v>618323.19999999995</v>
      </c>
      <c r="Y3" s="27">
        <f>Revenue!Y15</f>
        <v>505900.79999999999</v>
      </c>
      <c r="Z3" s="27">
        <f>Revenue!Z15</f>
        <v>552846.80000000005</v>
      </c>
      <c r="AA3" s="27">
        <f>Revenue!AA15</f>
        <v>581944</v>
      </c>
      <c r="AB3" s="27">
        <f>Revenue!AB15</f>
        <v>523749.60000000003</v>
      </c>
      <c r="AC3" s="27">
        <f>Revenue!AC15</f>
        <v>631864.80000000005</v>
      </c>
      <c r="AD3" s="27">
        <f>Revenue!AD15</f>
        <v>679553.60000000009</v>
      </c>
      <c r="AE3" s="27">
        <f>Revenue!AE15</f>
        <v>617776</v>
      </c>
      <c r="AF3" s="27">
        <f>Revenue!AF15</f>
        <v>669488.4</v>
      </c>
      <c r="AG3" s="27">
        <f>Revenue!AG15</f>
        <v>701368.8</v>
      </c>
      <c r="AH3" s="27">
        <f>Revenue!AH15</f>
        <v>637608</v>
      </c>
      <c r="AI3" s="27">
        <f>Revenue!AI15</f>
        <v>690312</v>
      </c>
      <c r="AJ3" s="27">
        <f>Revenue!AJ15</f>
        <v>690312</v>
      </c>
      <c r="AK3" s="27">
        <f>Revenue!AK15</f>
        <v>591696</v>
      </c>
      <c r="AL3" s="27">
        <f>Revenue!AL15</f>
        <v>690312</v>
      </c>
    </row>
    <row r="4" spans="2:38" ht="15" customHeight="1" thickBot="1" x14ac:dyDescent="0.25">
      <c r="B4" s="14" t="s">
        <v>35</v>
      </c>
      <c r="C4" s="16">
        <f>'P&amp;L'!C31</f>
        <v>2771016</v>
      </c>
      <c r="D4" s="15">
        <f>'P&amp;L'!D31</f>
        <v>2860963.0124999997</v>
      </c>
      <c r="E4" s="15">
        <f>'P&amp;L'!E31</f>
        <v>2938214.5639756946</v>
      </c>
      <c r="F4" s="15">
        <f>'P&amp;L'!F31</f>
        <v>2893898.3157827868</v>
      </c>
      <c r="G4" s="15">
        <f>'P&amp;L'!G31</f>
        <v>2904317.7157783052</v>
      </c>
      <c r="H4" s="15">
        <f>'P&amp;L'!H31</f>
        <v>2876617.6627925783</v>
      </c>
      <c r="I4" s="15">
        <f>'P&amp;L'!I31</f>
        <v>2831315.3195408834</v>
      </c>
      <c r="J4" s="15">
        <f>'P&amp;L'!J31</f>
        <v>2910231.7276205448</v>
      </c>
      <c r="K4" s="15">
        <f>'P&amp;L'!K31</f>
        <v>2801621.4553226205</v>
      </c>
      <c r="L4" s="15">
        <f>'P&amp;L'!L31</f>
        <v>2840579.1230497807</v>
      </c>
      <c r="M4" s="15">
        <f>'P&amp;L'!M31</f>
        <v>2821459.8688403689</v>
      </c>
      <c r="N4" s="15">
        <f>'P&amp;L'!N31</f>
        <v>2803340.8581652311</v>
      </c>
      <c r="O4" s="15">
        <f>'P&amp;L'!O31</f>
        <v>2843671.0458098119</v>
      </c>
      <c r="P4" s="15">
        <f>'P&amp;L'!P31</f>
        <v>3006816.4247512198</v>
      </c>
      <c r="Q4" s="15">
        <f>'P&amp;L'!Q31</f>
        <v>3203504.8902434739</v>
      </c>
      <c r="R4" s="15">
        <f>'P&amp;L'!R31</f>
        <v>3363996.7194927125</v>
      </c>
      <c r="S4" s="15">
        <f>'P&amp;L'!S31</f>
        <v>3461662.5050939093</v>
      </c>
      <c r="T4" s="15">
        <f>'P&amp;L'!T31</f>
        <v>3475399.8980269847</v>
      </c>
      <c r="U4" s="15">
        <f>'P&amp;L'!U31</f>
        <v>3682564.7383152777</v>
      </c>
      <c r="V4" s="15">
        <f>'P&amp;L'!V31</f>
        <v>3776252.3754853262</v>
      </c>
      <c r="W4" s="15">
        <f>'P&amp;L'!W31</f>
        <v>3944463.3449633773</v>
      </c>
      <c r="X4" s="15">
        <f>'P&amp;L'!X31</f>
        <v>4094994.0525354799</v>
      </c>
      <c r="Y4" s="15">
        <f>'P&amp;L'!Y31</f>
        <v>4032754.7036022008</v>
      </c>
      <c r="Z4" s="15">
        <f>'P&amp;L'!Z31</f>
        <v>4204257.6804892775</v>
      </c>
      <c r="AA4" s="15">
        <f>'P&amp;L'!AA31</f>
        <v>4383791.0512866471</v>
      </c>
      <c r="AB4" s="15">
        <f>'P&amp;L'!AB31</f>
        <v>4552391.1149316579</v>
      </c>
      <c r="AC4" s="15">
        <f>'P&amp;L'!AC31</f>
        <v>4909170.2460172595</v>
      </c>
      <c r="AD4" s="15">
        <f>'P&amp;L'!AD31</f>
        <v>5210703.0875464119</v>
      </c>
      <c r="AE4" s="15">
        <f>'P&amp;L'!AE31</f>
        <v>5182984.2180723613</v>
      </c>
      <c r="AF4" s="15">
        <f>'P&amp;L'!AF31</f>
        <v>5387382.7801576834</v>
      </c>
      <c r="AG4" s="15">
        <f>'P&amp;L'!AG31</f>
        <v>5763978.845001203</v>
      </c>
      <c r="AH4" s="15">
        <f>'P&amp;L'!AH31</f>
        <v>5700553.1633212734</v>
      </c>
      <c r="AI4" s="15">
        <f>'P&amp;L'!AI31</f>
        <v>6055579.8452736707</v>
      </c>
      <c r="AJ4" s="15">
        <f>'P&amp;L'!AJ31</f>
        <v>6264492.9474548139</v>
      </c>
      <c r="AK4" s="15">
        <f>'P&amp;L'!AK31</f>
        <v>6179295.6366873048</v>
      </c>
      <c r="AL4" s="15">
        <f>'P&amp;L'!AL31</f>
        <v>6455578.6602150574</v>
      </c>
    </row>
    <row r="6" spans="2:38" ht="15" customHeight="1" x14ac:dyDescent="0.2">
      <c r="B6" s="1" t="s">
        <v>36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2:38" ht="15" customHeight="1" x14ac:dyDescent="0.2">
      <c r="B7" s="8" t="s">
        <v>37</v>
      </c>
      <c r="C7" s="4">
        <f>C$4*Vars!$C23</f>
        <v>249391.44</v>
      </c>
      <c r="D7" s="4">
        <f>D$4*Vars!$C23</f>
        <v>257486.67112499996</v>
      </c>
      <c r="E7" s="4">
        <f>E$4*Vars!$C23</f>
        <v>264439.31075781252</v>
      </c>
      <c r="F7" s="4">
        <f>F$4*Vars!$C23</f>
        <v>260450.84842045081</v>
      </c>
      <c r="G7" s="4">
        <f>G$4*Vars!$C23</f>
        <v>261388.59442004745</v>
      </c>
      <c r="H7" s="4">
        <f>H$4*Vars!$C23</f>
        <v>258895.58965133203</v>
      </c>
      <c r="I7" s="4">
        <f>I$4*Vars!$C23</f>
        <v>254818.37875867949</v>
      </c>
      <c r="J7" s="4">
        <f>J$4*Vars!$C23</f>
        <v>261920.85548584902</v>
      </c>
      <c r="K7" s="4">
        <f>K$4*Vars!$C23</f>
        <v>252145.93097903582</v>
      </c>
      <c r="L7" s="4">
        <f>L$4*Vars!$C23</f>
        <v>255652.12107448027</v>
      </c>
      <c r="M7" s="4">
        <f>M$4*Vars!$C23</f>
        <v>253931.38819563319</v>
      </c>
      <c r="N7" s="4">
        <f>N$4*Vars!$C23</f>
        <v>252300.67723487079</v>
      </c>
      <c r="O7" s="4">
        <f>O$4*Vars!$C23</f>
        <v>255930.39412288307</v>
      </c>
      <c r="P7" s="4">
        <f>P$4*Vars!$C23</f>
        <v>270613.47822760977</v>
      </c>
      <c r="Q7" s="4">
        <f>Q$4*Vars!$C23</f>
        <v>288315.44012191263</v>
      </c>
      <c r="R7" s="4">
        <f>R$4*Vars!$C23</f>
        <v>302759.70475434413</v>
      </c>
      <c r="S7" s="4">
        <f>S$4*Vars!$C23</f>
        <v>311549.6254584518</v>
      </c>
      <c r="T7" s="4">
        <f>T$4*Vars!$C23</f>
        <v>312785.9908224286</v>
      </c>
      <c r="U7" s="4">
        <f>U$4*Vars!$C23</f>
        <v>331430.82644837501</v>
      </c>
      <c r="V7" s="4">
        <f>V$4*Vars!$C23</f>
        <v>339862.71379367932</v>
      </c>
      <c r="W7" s="4">
        <f>W$4*Vars!$C23</f>
        <v>355001.70104670397</v>
      </c>
      <c r="X7" s="4">
        <f>X$4*Vars!$C23</f>
        <v>368549.46472819318</v>
      </c>
      <c r="Y7" s="4">
        <f>Y$4*Vars!$C23</f>
        <v>362947.92332419805</v>
      </c>
      <c r="Z7" s="4">
        <f>Z$4*Vars!$C23</f>
        <v>378383.19124403497</v>
      </c>
      <c r="AA7" s="4">
        <f>AA$4*Vars!$C23</f>
        <v>394541.19461579825</v>
      </c>
      <c r="AB7" s="4">
        <f>AB$4*Vars!$C23</f>
        <v>409715.2003438492</v>
      </c>
      <c r="AC7" s="4">
        <f>AC$4*Vars!$C23</f>
        <v>441825.32214155333</v>
      </c>
      <c r="AD7" s="4">
        <f>AD$4*Vars!$C23</f>
        <v>468963.27787917707</v>
      </c>
      <c r="AE7" s="4">
        <f>AE$4*Vars!$C23</f>
        <v>466468.57962651248</v>
      </c>
      <c r="AF7" s="4">
        <f>AF$4*Vars!$C23</f>
        <v>484864.45021419151</v>
      </c>
      <c r="AG7" s="4">
        <f>AG$4*Vars!$C23</f>
        <v>518758.09605010826</v>
      </c>
      <c r="AH7" s="4">
        <f>AH$4*Vars!$C23</f>
        <v>513049.78469891456</v>
      </c>
      <c r="AI7" s="4">
        <f>AI$4*Vars!$C23</f>
        <v>545002.18607463036</v>
      </c>
      <c r="AJ7" s="4">
        <f>AJ$4*Vars!$C23</f>
        <v>563804.36527093325</v>
      </c>
      <c r="AK7" s="4">
        <f>AK$4*Vars!$C23</f>
        <v>556136.60730185744</v>
      </c>
      <c r="AL7" s="4">
        <f>AL$4*Vars!$C23</f>
        <v>581002.07941935514</v>
      </c>
    </row>
    <row r="8" spans="2:38" ht="15" customHeight="1" x14ac:dyDescent="0.2">
      <c r="B8" s="8" t="s">
        <v>38</v>
      </c>
      <c r="C8" s="4">
        <f>C$4*Vars!$C24</f>
        <v>221681.28</v>
      </c>
      <c r="D8" s="4">
        <f>D$4*Vars!$C24</f>
        <v>228877.04099999997</v>
      </c>
      <c r="E8" s="4">
        <f>E$4*Vars!$C24</f>
        <v>235057.16511805556</v>
      </c>
      <c r="F8" s="4">
        <f>F$4*Vars!$C24</f>
        <v>231511.86526262295</v>
      </c>
      <c r="G8" s="4">
        <f>G$4*Vars!$C24</f>
        <v>232345.41726226441</v>
      </c>
      <c r="H8" s="4">
        <f>H$4*Vars!$C24</f>
        <v>230129.41302340626</v>
      </c>
      <c r="I8" s="4">
        <f>I$4*Vars!$C24</f>
        <v>226505.22556327068</v>
      </c>
      <c r="J8" s="4">
        <f>J$4*Vars!$C24</f>
        <v>232818.53820964359</v>
      </c>
      <c r="K8" s="4">
        <f>K$4*Vars!$C24</f>
        <v>224129.71642580963</v>
      </c>
      <c r="L8" s="4">
        <f>L$4*Vars!$C24</f>
        <v>227246.32984398247</v>
      </c>
      <c r="M8" s="4">
        <f>M$4*Vars!$C24</f>
        <v>225716.78950722952</v>
      </c>
      <c r="N8" s="4">
        <f>N$4*Vars!$C24</f>
        <v>224267.26865321849</v>
      </c>
      <c r="O8" s="4">
        <f>O$4*Vars!$C24</f>
        <v>227493.68366478497</v>
      </c>
      <c r="P8" s="4">
        <f>P$4*Vars!$C24</f>
        <v>240545.31398009759</v>
      </c>
      <c r="Q8" s="4">
        <f>Q$4*Vars!$C24</f>
        <v>256280.39121947793</v>
      </c>
      <c r="R8" s="4">
        <f>R$4*Vars!$C24</f>
        <v>269119.73755941703</v>
      </c>
      <c r="S8" s="4">
        <f>S$4*Vars!$C24</f>
        <v>276933.00040751277</v>
      </c>
      <c r="T8" s="4">
        <f>T$4*Vars!$C24</f>
        <v>278031.99184215878</v>
      </c>
      <c r="U8" s="4">
        <f>U$4*Vars!$C24</f>
        <v>294605.17906522221</v>
      </c>
      <c r="V8" s="4">
        <f>V$4*Vars!$C24</f>
        <v>302100.19003882608</v>
      </c>
      <c r="W8" s="4">
        <f>W$4*Vars!$C24</f>
        <v>315557.06759707019</v>
      </c>
      <c r="X8" s="4">
        <f>X$4*Vars!$C24</f>
        <v>327599.52420283842</v>
      </c>
      <c r="Y8" s="4">
        <f>Y$4*Vars!$C24</f>
        <v>322620.37628817605</v>
      </c>
      <c r="Z8" s="4">
        <f>Z$4*Vars!$C24</f>
        <v>336340.61443914223</v>
      </c>
      <c r="AA8" s="4">
        <f>AA$4*Vars!$C24</f>
        <v>350703.28410293179</v>
      </c>
      <c r="AB8" s="4">
        <f>AB$4*Vars!$C24</f>
        <v>364191.28919453261</v>
      </c>
      <c r="AC8" s="4">
        <f>AC$4*Vars!$C24</f>
        <v>392733.61968138075</v>
      </c>
      <c r="AD8" s="4">
        <f>AD$4*Vars!$C24</f>
        <v>416856.24700371298</v>
      </c>
      <c r="AE8" s="4">
        <f>AE$4*Vars!$C24</f>
        <v>414638.73744578892</v>
      </c>
      <c r="AF8" s="4">
        <f>AF$4*Vars!$C24</f>
        <v>430990.6224126147</v>
      </c>
      <c r="AG8" s="4">
        <f>AG$4*Vars!$C24</f>
        <v>461118.30760009628</v>
      </c>
      <c r="AH8" s="4">
        <f>AH$4*Vars!$C24</f>
        <v>456044.25306570187</v>
      </c>
      <c r="AI8" s="4">
        <f>AI$4*Vars!$C24</f>
        <v>484446.38762189366</v>
      </c>
      <c r="AJ8" s="4">
        <f>AJ$4*Vars!$C24</f>
        <v>501159.43579638511</v>
      </c>
      <c r="AK8" s="4">
        <f>AK$4*Vars!$C24</f>
        <v>494343.65093498438</v>
      </c>
      <c r="AL8" s="4">
        <f>AL$4*Vars!$C24</f>
        <v>516446.29281720461</v>
      </c>
    </row>
    <row r="9" spans="2:38" ht="15" customHeight="1" x14ac:dyDescent="0.2">
      <c r="B9" s="8" t="s">
        <v>39</v>
      </c>
      <c r="C9" s="4">
        <f>C$4*Vars!$C25</f>
        <v>193971.12000000002</v>
      </c>
      <c r="D9" s="4">
        <f>D$4*Vars!$C25</f>
        <v>200267.410875</v>
      </c>
      <c r="E9" s="4">
        <f>E$4*Vars!$C25</f>
        <v>205675.01947829864</v>
      </c>
      <c r="F9" s="4">
        <f>F$4*Vars!$C25</f>
        <v>202572.88210479511</v>
      </c>
      <c r="G9" s="4">
        <f>G$4*Vars!$C25</f>
        <v>203302.24010448137</v>
      </c>
      <c r="H9" s="4">
        <f>H$4*Vars!$C25</f>
        <v>201363.23639548049</v>
      </c>
      <c r="I9" s="4">
        <f>I$4*Vars!$C25</f>
        <v>198192.07236786187</v>
      </c>
      <c r="J9" s="4">
        <f>J$4*Vars!$C25</f>
        <v>203716.22093343816</v>
      </c>
      <c r="K9" s="4">
        <f>K$4*Vars!$C25</f>
        <v>196113.50187258344</v>
      </c>
      <c r="L9" s="4">
        <f>L$4*Vars!$C25</f>
        <v>198840.53861348468</v>
      </c>
      <c r="M9" s="4">
        <f>M$4*Vars!$C25</f>
        <v>197502.19081882585</v>
      </c>
      <c r="N9" s="4">
        <f>N$4*Vars!$C25</f>
        <v>196233.86007156619</v>
      </c>
      <c r="O9" s="4">
        <f>O$4*Vars!$C25</f>
        <v>199056.97320668685</v>
      </c>
      <c r="P9" s="4">
        <f>P$4*Vars!$C25</f>
        <v>210477.14973258541</v>
      </c>
      <c r="Q9" s="4">
        <f>Q$4*Vars!$C25</f>
        <v>224245.34231704319</v>
      </c>
      <c r="R9" s="4">
        <f>R$4*Vars!$C25</f>
        <v>235479.7703644899</v>
      </c>
      <c r="S9" s="4">
        <f>S$4*Vars!$C25</f>
        <v>242316.37535657367</v>
      </c>
      <c r="T9" s="4">
        <f>T$4*Vars!$C25</f>
        <v>243277.99286188895</v>
      </c>
      <c r="U9" s="4">
        <f>U$4*Vars!$C25</f>
        <v>257779.53168206947</v>
      </c>
      <c r="V9" s="4">
        <f>V$4*Vars!$C25</f>
        <v>264337.66628397285</v>
      </c>
      <c r="W9" s="4">
        <f>W$4*Vars!$C25</f>
        <v>276112.43414743646</v>
      </c>
      <c r="X9" s="4">
        <f>X$4*Vars!$C25</f>
        <v>286649.58367748361</v>
      </c>
      <c r="Y9" s="4">
        <f>Y$4*Vars!$C25</f>
        <v>282292.8292521541</v>
      </c>
      <c r="Z9" s="4">
        <f>Z$4*Vars!$C25</f>
        <v>294298.03763424943</v>
      </c>
      <c r="AA9" s="4">
        <f>AA$4*Vars!$C25</f>
        <v>306865.37359006534</v>
      </c>
      <c r="AB9" s="4">
        <f>AB$4*Vars!$C25</f>
        <v>318667.37804521609</v>
      </c>
      <c r="AC9" s="4">
        <f>AC$4*Vars!$C25</f>
        <v>343641.91722120822</v>
      </c>
      <c r="AD9" s="4">
        <f>AD$4*Vars!$C25</f>
        <v>364749.2161282489</v>
      </c>
      <c r="AE9" s="4">
        <f>AE$4*Vars!$C25</f>
        <v>362808.89526506531</v>
      </c>
      <c r="AF9" s="4">
        <f>AF$4*Vars!$C25</f>
        <v>377116.79461103788</v>
      </c>
      <c r="AG9" s="4">
        <f>AG$4*Vars!$C25</f>
        <v>403478.51915008423</v>
      </c>
      <c r="AH9" s="4">
        <f>AH$4*Vars!$C25</f>
        <v>399038.72143248917</v>
      </c>
      <c r="AI9" s="4">
        <f>AI$4*Vars!$C25</f>
        <v>423890.58916915697</v>
      </c>
      <c r="AJ9" s="4">
        <f>AJ$4*Vars!$C25</f>
        <v>438514.50632183702</v>
      </c>
      <c r="AK9" s="4">
        <f>AK$4*Vars!$C25</f>
        <v>432550.69456811139</v>
      </c>
      <c r="AL9" s="4">
        <f>AL$4*Vars!$C25</f>
        <v>451890.50621505408</v>
      </c>
    </row>
    <row r="10" spans="2:38" ht="15" customHeight="1" x14ac:dyDescent="0.2">
      <c r="B10" s="8" t="s">
        <v>40</v>
      </c>
      <c r="C10" s="4">
        <f>C$4*Vars!$C26</f>
        <v>110840.64</v>
      </c>
      <c r="D10" s="4">
        <f>D$4*Vars!$C26</f>
        <v>114438.52049999998</v>
      </c>
      <c r="E10" s="4">
        <f>E$4*Vars!$C26</f>
        <v>117528.58255902778</v>
      </c>
      <c r="F10" s="4">
        <f>F$4*Vars!$C26</f>
        <v>115755.93263131147</v>
      </c>
      <c r="G10" s="4">
        <f>G$4*Vars!$C26</f>
        <v>116172.70863113221</v>
      </c>
      <c r="H10" s="4">
        <f>H$4*Vars!$C26</f>
        <v>115064.70651170313</v>
      </c>
      <c r="I10" s="4">
        <f>I$4*Vars!$C26</f>
        <v>113252.61278163534</v>
      </c>
      <c r="J10" s="4">
        <f>J$4*Vars!$C26</f>
        <v>116409.2691048218</v>
      </c>
      <c r="K10" s="4">
        <f>K$4*Vars!$C26</f>
        <v>112064.85821290482</v>
      </c>
      <c r="L10" s="4">
        <f>L$4*Vars!$C26</f>
        <v>113623.16492199124</v>
      </c>
      <c r="M10" s="4">
        <f>M$4*Vars!$C26</f>
        <v>112858.39475361476</v>
      </c>
      <c r="N10" s="4">
        <f>N$4*Vars!$C26</f>
        <v>112133.63432660924</v>
      </c>
      <c r="O10" s="4">
        <f>O$4*Vars!$C26</f>
        <v>113746.84183239249</v>
      </c>
      <c r="P10" s="4">
        <f>P$4*Vars!$C26</f>
        <v>120272.6569900488</v>
      </c>
      <c r="Q10" s="4">
        <f>Q$4*Vars!$C26</f>
        <v>128140.19560973896</v>
      </c>
      <c r="R10" s="4">
        <f>R$4*Vars!$C26</f>
        <v>134559.86877970851</v>
      </c>
      <c r="S10" s="4">
        <f>S$4*Vars!$C26</f>
        <v>138466.50020375638</v>
      </c>
      <c r="T10" s="4">
        <f>T$4*Vars!$C26</f>
        <v>139015.99592107939</v>
      </c>
      <c r="U10" s="4">
        <f>U$4*Vars!$C26</f>
        <v>147302.58953261111</v>
      </c>
      <c r="V10" s="4">
        <f>V$4*Vars!$C26</f>
        <v>151050.09501941304</v>
      </c>
      <c r="W10" s="4">
        <f>W$4*Vars!$C26</f>
        <v>157778.53379853509</v>
      </c>
      <c r="X10" s="4">
        <f>X$4*Vars!$C26</f>
        <v>163799.76210141921</v>
      </c>
      <c r="Y10" s="4">
        <f>Y$4*Vars!$C26</f>
        <v>161310.18814408802</v>
      </c>
      <c r="Z10" s="4">
        <f>Z$4*Vars!$C26</f>
        <v>168170.30721957111</v>
      </c>
      <c r="AA10" s="4">
        <f>AA$4*Vars!$C26</f>
        <v>175351.6420514659</v>
      </c>
      <c r="AB10" s="4">
        <f>AB$4*Vars!$C26</f>
        <v>182095.64459726631</v>
      </c>
      <c r="AC10" s="4">
        <f>AC$4*Vars!$C26</f>
        <v>196366.80984069037</v>
      </c>
      <c r="AD10" s="4">
        <f>AD$4*Vars!$C26</f>
        <v>208428.12350185649</v>
      </c>
      <c r="AE10" s="4">
        <f>AE$4*Vars!$C26</f>
        <v>207319.36872289446</v>
      </c>
      <c r="AF10" s="4">
        <f>AF$4*Vars!$C26</f>
        <v>215495.31120630735</v>
      </c>
      <c r="AG10" s="4">
        <f>AG$4*Vars!$C26</f>
        <v>230559.15380004814</v>
      </c>
      <c r="AH10" s="4">
        <f>AH$4*Vars!$C26</f>
        <v>228022.12653285093</v>
      </c>
      <c r="AI10" s="4">
        <f>AI$4*Vars!$C26</f>
        <v>242223.19381094683</v>
      </c>
      <c r="AJ10" s="4">
        <f>AJ$4*Vars!$C26</f>
        <v>250579.71789819255</v>
      </c>
      <c r="AK10" s="4">
        <f>AK$4*Vars!$C26</f>
        <v>247171.82546749219</v>
      </c>
      <c r="AL10" s="4">
        <f>AL$4*Vars!$C26</f>
        <v>258223.1464086023</v>
      </c>
    </row>
    <row r="11" spans="2:38" ht="15" customHeight="1" x14ac:dyDescent="0.2">
      <c r="B11" s="8" t="s">
        <v>41</v>
      </c>
      <c r="C11" s="4">
        <f>C$4*Vars!$C27</f>
        <v>110840.64</v>
      </c>
      <c r="D11" s="4">
        <f>D$4*Vars!$C27</f>
        <v>114438.52049999998</v>
      </c>
      <c r="E11" s="4">
        <f>E$4*Vars!$C27</f>
        <v>117528.58255902778</v>
      </c>
      <c r="F11" s="4">
        <f>F$4*Vars!$C27</f>
        <v>115755.93263131147</v>
      </c>
      <c r="G11" s="4">
        <f>G$4*Vars!$C27</f>
        <v>116172.70863113221</v>
      </c>
      <c r="H11" s="4">
        <f>H$4*Vars!$C27</f>
        <v>115064.70651170313</v>
      </c>
      <c r="I11" s="4">
        <f>I$4*Vars!$C27</f>
        <v>113252.61278163534</v>
      </c>
      <c r="J11" s="4">
        <f>J$4*Vars!$C27</f>
        <v>116409.2691048218</v>
      </c>
      <c r="K11" s="4">
        <f>K$4*Vars!$C27</f>
        <v>112064.85821290482</v>
      </c>
      <c r="L11" s="4">
        <f>L$4*Vars!$C27</f>
        <v>113623.16492199124</v>
      </c>
      <c r="M11" s="4">
        <f>M$4*Vars!$C27</f>
        <v>112858.39475361476</v>
      </c>
      <c r="N11" s="4">
        <f>N$4*Vars!$C27</f>
        <v>112133.63432660924</v>
      </c>
      <c r="O11" s="4">
        <f>O$4*Vars!$C27</f>
        <v>113746.84183239249</v>
      </c>
      <c r="P11" s="4">
        <f>P$4*Vars!$C27</f>
        <v>120272.6569900488</v>
      </c>
      <c r="Q11" s="4">
        <f>Q$4*Vars!$C27</f>
        <v>128140.19560973896</v>
      </c>
      <c r="R11" s="4">
        <f>R$4*Vars!$C27</f>
        <v>134559.86877970851</v>
      </c>
      <c r="S11" s="4">
        <f>S$4*Vars!$C27</f>
        <v>138466.50020375638</v>
      </c>
      <c r="T11" s="4">
        <f>T$4*Vars!$C27</f>
        <v>139015.99592107939</v>
      </c>
      <c r="U11" s="4">
        <f>U$4*Vars!$C27</f>
        <v>147302.58953261111</v>
      </c>
      <c r="V11" s="4">
        <f>V$4*Vars!$C27</f>
        <v>151050.09501941304</v>
      </c>
      <c r="W11" s="4">
        <f>W$4*Vars!$C27</f>
        <v>157778.53379853509</v>
      </c>
      <c r="X11" s="4">
        <f>X$4*Vars!$C27</f>
        <v>163799.76210141921</v>
      </c>
      <c r="Y11" s="4">
        <f>Y$4*Vars!$C27</f>
        <v>161310.18814408802</v>
      </c>
      <c r="Z11" s="4">
        <f>Z$4*Vars!$C27</f>
        <v>168170.30721957111</v>
      </c>
      <c r="AA11" s="4">
        <f>AA$4*Vars!$C27</f>
        <v>175351.6420514659</v>
      </c>
      <c r="AB11" s="4">
        <f>AB$4*Vars!$C27</f>
        <v>182095.64459726631</v>
      </c>
      <c r="AC11" s="4">
        <f>AC$4*Vars!$C27</f>
        <v>196366.80984069037</v>
      </c>
      <c r="AD11" s="4">
        <f>AD$4*Vars!$C27</f>
        <v>208428.12350185649</v>
      </c>
      <c r="AE11" s="4">
        <f>AE$4*Vars!$C27</f>
        <v>207319.36872289446</v>
      </c>
      <c r="AF11" s="4">
        <f>AF$4*Vars!$C27</f>
        <v>215495.31120630735</v>
      </c>
      <c r="AG11" s="4">
        <f>AG$4*Vars!$C27</f>
        <v>230559.15380004814</v>
      </c>
      <c r="AH11" s="4">
        <f>AH$4*Vars!$C27</f>
        <v>228022.12653285093</v>
      </c>
      <c r="AI11" s="4">
        <f>AI$4*Vars!$C27</f>
        <v>242223.19381094683</v>
      </c>
      <c r="AJ11" s="4">
        <f>AJ$4*Vars!$C27</f>
        <v>250579.71789819255</v>
      </c>
      <c r="AK11" s="4">
        <f>AK$4*Vars!$C27</f>
        <v>247171.82546749219</v>
      </c>
      <c r="AL11" s="4">
        <f>AL$4*Vars!$C27</f>
        <v>258223.1464086023</v>
      </c>
    </row>
    <row r="12" spans="2:38" ht="15" customHeight="1" x14ac:dyDescent="0.2">
      <c r="B12" s="8" t="s">
        <v>42</v>
      </c>
      <c r="C12" s="4">
        <f>C$4*Vars!$C28</f>
        <v>110840.64</v>
      </c>
      <c r="D12" s="4">
        <f>D$4*Vars!$C28</f>
        <v>114438.52049999998</v>
      </c>
      <c r="E12" s="4">
        <f>E$4*Vars!$C28</f>
        <v>117528.58255902778</v>
      </c>
      <c r="F12" s="4">
        <f>F$4*Vars!$C28</f>
        <v>115755.93263131147</v>
      </c>
      <c r="G12" s="4">
        <f>G$4*Vars!$C28</f>
        <v>116172.70863113221</v>
      </c>
      <c r="H12" s="4">
        <f>H$4*Vars!$C28</f>
        <v>115064.70651170313</v>
      </c>
      <c r="I12" s="4">
        <f>I$4*Vars!$C28</f>
        <v>113252.61278163534</v>
      </c>
      <c r="J12" s="4">
        <f>J$4*Vars!$C28</f>
        <v>116409.2691048218</v>
      </c>
      <c r="K12" s="4">
        <f>K$4*Vars!$C28</f>
        <v>112064.85821290482</v>
      </c>
      <c r="L12" s="4">
        <f>L$4*Vars!$C28</f>
        <v>113623.16492199124</v>
      </c>
      <c r="M12" s="4">
        <f>M$4*Vars!$C28</f>
        <v>112858.39475361476</v>
      </c>
      <c r="N12" s="4">
        <f>N$4*Vars!$C28</f>
        <v>112133.63432660924</v>
      </c>
      <c r="O12" s="4">
        <f>O$4*Vars!$C28</f>
        <v>113746.84183239249</v>
      </c>
      <c r="P12" s="4">
        <f>P$4*Vars!$C28</f>
        <v>120272.6569900488</v>
      </c>
      <c r="Q12" s="4">
        <f>Q$4*Vars!$C28</f>
        <v>128140.19560973896</v>
      </c>
      <c r="R12" s="4">
        <f>R$4*Vars!$C28</f>
        <v>134559.86877970851</v>
      </c>
      <c r="S12" s="4">
        <f>S$4*Vars!$C28</f>
        <v>138466.50020375638</v>
      </c>
      <c r="T12" s="4">
        <f>T$4*Vars!$C28</f>
        <v>139015.99592107939</v>
      </c>
      <c r="U12" s="4">
        <f>U$4*Vars!$C28</f>
        <v>147302.58953261111</v>
      </c>
      <c r="V12" s="4">
        <f>V$4*Vars!$C28</f>
        <v>151050.09501941304</v>
      </c>
      <c r="W12" s="4">
        <f>W$4*Vars!$C28</f>
        <v>157778.53379853509</v>
      </c>
      <c r="X12" s="4">
        <f>X$4*Vars!$C28</f>
        <v>163799.76210141921</v>
      </c>
      <c r="Y12" s="4">
        <f>Y$4*Vars!$C28</f>
        <v>161310.18814408802</v>
      </c>
      <c r="Z12" s="4">
        <f>Z$4*Vars!$C28</f>
        <v>168170.30721957111</v>
      </c>
      <c r="AA12" s="4">
        <f>AA$4*Vars!$C28</f>
        <v>175351.6420514659</v>
      </c>
      <c r="AB12" s="4">
        <f>AB$4*Vars!$C28</f>
        <v>182095.64459726631</v>
      </c>
      <c r="AC12" s="4">
        <f>AC$4*Vars!$C28</f>
        <v>196366.80984069037</v>
      </c>
      <c r="AD12" s="4">
        <f>AD$4*Vars!$C28</f>
        <v>208428.12350185649</v>
      </c>
      <c r="AE12" s="4">
        <f>AE$4*Vars!$C28</f>
        <v>207319.36872289446</v>
      </c>
      <c r="AF12" s="4">
        <f>AF$4*Vars!$C28</f>
        <v>215495.31120630735</v>
      </c>
      <c r="AG12" s="4">
        <f>AG$4*Vars!$C28</f>
        <v>230559.15380004814</v>
      </c>
      <c r="AH12" s="4">
        <f>AH$4*Vars!$C28</f>
        <v>228022.12653285093</v>
      </c>
      <c r="AI12" s="4">
        <f>AI$4*Vars!$C28</f>
        <v>242223.19381094683</v>
      </c>
      <c r="AJ12" s="4">
        <f>AJ$4*Vars!$C28</f>
        <v>250579.71789819255</v>
      </c>
      <c r="AK12" s="4">
        <f>AK$4*Vars!$C28</f>
        <v>247171.82546749219</v>
      </c>
      <c r="AL12" s="4">
        <f>AL$4*Vars!$C28</f>
        <v>258223.1464086023</v>
      </c>
    </row>
    <row r="13" spans="2:38" ht="15" customHeight="1" x14ac:dyDescent="0.2">
      <c r="B13" s="5" t="s">
        <v>43</v>
      </c>
      <c r="C13" s="17">
        <f>SUM(C7:C12)</f>
        <v>997565.76</v>
      </c>
      <c r="D13" s="17">
        <f t="shared" ref="D13:AL13" si="1">SUM(D7:D12)</f>
        <v>1029946.6844999999</v>
      </c>
      <c r="E13" s="17">
        <f t="shared" si="1"/>
        <v>1057757.2430312501</v>
      </c>
      <c r="F13" s="17">
        <f t="shared" si="1"/>
        <v>1041803.3936818033</v>
      </c>
      <c r="G13" s="17">
        <f t="shared" si="1"/>
        <v>1045554.3776801899</v>
      </c>
      <c r="H13" s="17">
        <f t="shared" si="1"/>
        <v>1035582.358605328</v>
      </c>
      <c r="I13" s="17">
        <f t="shared" si="1"/>
        <v>1019273.5150347181</v>
      </c>
      <c r="J13" s="17">
        <f t="shared" si="1"/>
        <v>1047683.4219433963</v>
      </c>
      <c r="K13" s="17">
        <f t="shared" si="1"/>
        <v>1008583.7239161432</v>
      </c>
      <c r="L13" s="17">
        <f t="shared" si="1"/>
        <v>1022608.4842979212</v>
      </c>
      <c r="M13" s="17">
        <f t="shared" si="1"/>
        <v>1015725.5527825329</v>
      </c>
      <c r="N13" s="17">
        <f t="shared" si="1"/>
        <v>1009202.708939483</v>
      </c>
      <c r="O13" s="17">
        <f t="shared" si="1"/>
        <v>1023721.5764915324</v>
      </c>
      <c r="P13" s="17">
        <f t="shared" si="1"/>
        <v>1082453.9129104391</v>
      </c>
      <c r="Q13" s="17">
        <f t="shared" si="1"/>
        <v>1153261.7604876505</v>
      </c>
      <c r="R13" s="17">
        <f t="shared" si="1"/>
        <v>1211038.8190173768</v>
      </c>
      <c r="S13" s="17">
        <f t="shared" si="1"/>
        <v>1246198.5018338074</v>
      </c>
      <c r="T13" s="17">
        <f t="shared" si="1"/>
        <v>1251143.9632897144</v>
      </c>
      <c r="U13" s="17">
        <f t="shared" si="1"/>
        <v>1325723.3057935</v>
      </c>
      <c r="V13" s="17">
        <f t="shared" si="1"/>
        <v>1359450.8551747175</v>
      </c>
      <c r="W13" s="17">
        <f t="shared" si="1"/>
        <v>1420006.8041868159</v>
      </c>
      <c r="X13" s="17">
        <f t="shared" si="1"/>
        <v>1474197.858912773</v>
      </c>
      <c r="Y13" s="17">
        <f t="shared" si="1"/>
        <v>1451791.6932967922</v>
      </c>
      <c r="Z13" s="17">
        <f t="shared" si="1"/>
        <v>1513532.7649761401</v>
      </c>
      <c r="AA13" s="17">
        <f t="shared" si="1"/>
        <v>1578164.7784631927</v>
      </c>
      <c r="AB13" s="17">
        <f t="shared" si="1"/>
        <v>1638860.801375397</v>
      </c>
      <c r="AC13" s="17">
        <f t="shared" si="1"/>
        <v>1767301.2885662133</v>
      </c>
      <c r="AD13" s="17">
        <f t="shared" si="1"/>
        <v>1875853.1115167087</v>
      </c>
      <c r="AE13" s="17">
        <f t="shared" si="1"/>
        <v>1865874.3185060502</v>
      </c>
      <c r="AF13" s="17">
        <f t="shared" si="1"/>
        <v>1939457.8008567658</v>
      </c>
      <c r="AG13" s="17">
        <f t="shared" si="1"/>
        <v>2075032.3842004333</v>
      </c>
      <c r="AH13" s="17">
        <f t="shared" si="1"/>
        <v>2052199.1387956587</v>
      </c>
      <c r="AI13" s="17">
        <f t="shared" si="1"/>
        <v>2180008.7442985214</v>
      </c>
      <c r="AJ13" s="17">
        <f t="shared" si="1"/>
        <v>2255217.461083733</v>
      </c>
      <c r="AK13" s="17">
        <f t="shared" si="1"/>
        <v>2224546.4292074298</v>
      </c>
      <c r="AL13" s="17">
        <f t="shared" si="1"/>
        <v>2324008.3176774206</v>
      </c>
    </row>
    <row r="14" spans="2:38" ht="15" customHeight="1" x14ac:dyDescent="0.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2:38" ht="15" customHeight="1" x14ac:dyDescent="0.2">
      <c r="B15" s="1" t="s">
        <v>44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2:38" ht="15" customHeight="1" x14ac:dyDescent="0.2">
      <c r="B16" s="8" t="s">
        <v>45</v>
      </c>
      <c r="C16" s="4">
        <f>C$3*Vars!$C32</f>
        <v>33681.279999999999</v>
      </c>
      <c r="D16" s="4">
        <f>D$3*Vars!$C32</f>
        <v>31997.216</v>
      </c>
      <c r="E16" s="4">
        <f>E$3*Vars!$C32</f>
        <v>37049.408000000003</v>
      </c>
      <c r="F16" s="4">
        <f>F$3*Vars!$C32</f>
        <v>33681.279999999999</v>
      </c>
      <c r="G16" s="4">
        <f>G$3*Vars!$C32</f>
        <v>37049.408000000003</v>
      </c>
      <c r="H16" s="4">
        <f>H$3*Vars!$C32</f>
        <v>35365.343999999997</v>
      </c>
      <c r="I16" s="4">
        <f>I$3*Vars!$C32</f>
        <v>33681.279999999999</v>
      </c>
      <c r="J16" s="4">
        <f>J$3*Vars!$C32</f>
        <v>38733.472000000002</v>
      </c>
      <c r="K16" s="4">
        <f>K$3*Vars!$C32</f>
        <v>31997.216</v>
      </c>
      <c r="L16" s="4">
        <f>L$3*Vars!$C32</f>
        <v>35365.343999999997</v>
      </c>
      <c r="M16" s="4">
        <f>M$3*Vars!$C32</f>
        <v>36241.279999999999</v>
      </c>
      <c r="N16" s="4">
        <f>N$3*Vars!$C32</f>
        <v>34429.216</v>
      </c>
      <c r="O16" s="4">
        <f>O$3*Vars!$C32</f>
        <v>38053.343999999997</v>
      </c>
      <c r="P16" s="4">
        <f>P$3*Vars!$C32</f>
        <v>36241.279999999999</v>
      </c>
      <c r="Q16" s="4">
        <f>Q$3*Vars!$C32</f>
        <v>38053.343999999997</v>
      </c>
      <c r="R16" s="4">
        <f>R$3*Vars!$C32</f>
        <v>41343.808000000005</v>
      </c>
      <c r="S16" s="4">
        <f>S$3*Vars!$C32</f>
        <v>41130.432000000001</v>
      </c>
      <c r="T16" s="4">
        <f>T$3*Vars!$C32</f>
        <v>39171.840000000004</v>
      </c>
      <c r="U16" s="4">
        <f>U$3*Vars!$C32</f>
        <v>43089.024000000005</v>
      </c>
      <c r="V16" s="4">
        <f>V$3*Vars!$C32</f>
        <v>42541.632000000005</v>
      </c>
      <c r="W16" s="4">
        <f>W$3*Vars!$C32</f>
        <v>44968.959999999999</v>
      </c>
      <c r="X16" s="4">
        <f>X$3*Vars!$C32</f>
        <v>49465.856</v>
      </c>
      <c r="Y16" s="4">
        <f>Y$3*Vars!$C32</f>
        <v>40472.063999999998</v>
      </c>
      <c r="Z16" s="4">
        <f>Z$3*Vars!$C32</f>
        <v>44227.744000000006</v>
      </c>
      <c r="AA16" s="4">
        <f>AA$3*Vars!$C32</f>
        <v>46555.520000000004</v>
      </c>
      <c r="AB16" s="4">
        <f>AB$3*Vars!$C32</f>
        <v>41899.968000000001</v>
      </c>
      <c r="AC16" s="4">
        <f>AC$3*Vars!$C32</f>
        <v>50549.184000000008</v>
      </c>
      <c r="AD16" s="4">
        <f>AD$3*Vars!$C32</f>
        <v>54364.288000000008</v>
      </c>
      <c r="AE16" s="4">
        <f>AE$3*Vars!$C32</f>
        <v>49422.080000000002</v>
      </c>
      <c r="AF16" s="4">
        <f>AF$3*Vars!$C32</f>
        <v>53559.072</v>
      </c>
      <c r="AG16" s="4">
        <f>AG$3*Vars!$C32</f>
        <v>56109.504000000008</v>
      </c>
      <c r="AH16" s="4">
        <f>AH$3*Vars!$C32</f>
        <v>51008.639999999999</v>
      </c>
      <c r="AI16" s="4">
        <f>AI$3*Vars!$C32</f>
        <v>55224.959999999999</v>
      </c>
      <c r="AJ16" s="4">
        <f>AJ$3*Vars!$C32</f>
        <v>55224.959999999999</v>
      </c>
      <c r="AK16" s="4">
        <f>AK$3*Vars!$C32</f>
        <v>47335.68</v>
      </c>
      <c r="AL16" s="4">
        <f>AL$3*Vars!$C32</f>
        <v>55224.959999999999</v>
      </c>
    </row>
    <row r="17" spans="2:38" ht="15" customHeight="1" x14ac:dyDescent="0.2">
      <c r="B17" s="8" t="s">
        <v>46</v>
      </c>
      <c r="C17" s="4">
        <f>C$3*Vars!$C33</f>
        <v>50521.919999999998</v>
      </c>
      <c r="D17" s="4">
        <f>D$3*Vars!$C33</f>
        <v>47995.824000000001</v>
      </c>
      <c r="E17" s="4">
        <f>E$3*Vars!$C33</f>
        <v>55574.112000000001</v>
      </c>
      <c r="F17" s="4">
        <f>F$3*Vars!$C33</f>
        <v>50521.919999999998</v>
      </c>
      <c r="G17" s="4">
        <f>G$3*Vars!$C33</f>
        <v>55574.112000000001</v>
      </c>
      <c r="H17" s="4">
        <f>H$3*Vars!$C33</f>
        <v>53048.015999999996</v>
      </c>
      <c r="I17" s="4">
        <f>I$3*Vars!$C33</f>
        <v>50521.919999999998</v>
      </c>
      <c r="J17" s="4">
        <f>J$3*Vars!$C33</f>
        <v>58100.207999999999</v>
      </c>
      <c r="K17" s="4">
        <f>K$3*Vars!$C33</f>
        <v>47995.824000000001</v>
      </c>
      <c r="L17" s="4">
        <f>L$3*Vars!$C33</f>
        <v>53048.015999999996</v>
      </c>
      <c r="M17" s="4">
        <f>M$3*Vars!$C33</f>
        <v>54361.919999999998</v>
      </c>
      <c r="N17" s="4">
        <f>N$3*Vars!$C33</f>
        <v>51643.824000000001</v>
      </c>
      <c r="O17" s="4">
        <f>O$3*Vars!$C33</f>
        <v>57080.015999999996</v>
      </c>
      <c r="P17" s="4">
        <f>P$3*Vars!$C33</f>
        <v>54361.919999999998</v>
      </c>
      <c r="Q17" s="4">
        <f>Q$3*Vars!$C33</f>
        <v>57080.015999999996</v>
      </c>
      <c r="R17" s="4">
        <f>R$3*Vars!$C33</f>
        <v>62015.712</v>
      </c>
      <c r="S17" s="4">
        <f>S$3*Vars!$C33</f>
        <v>61695.648000000001</v>
      </c>
      <c r="T17" s="4">
        <f>T$3*Vars!$C33</f>
        <v>58757.759999999995</v>
      </c>
      <c r="U17" s="4">
        <f>U$3*Vars!$C33</f>
        <v>64633.536</v>
      </c>
      <c r="V17" s="4">
        <f>V$3*Vars!$C33</f>
        <v>63812.448000000004</v>
      </c>
      <c r="W17" s="4">
        <f>W$3*Vars!$C33</f>
        <v>67453.440000000002</v>
      </c>
      <c r="X17" s="4">
        <f>X$3*Vars!$C33</f>
        <v>74198.783999999985</v>
      </c>
      <c r="Y17" s="4">
        <f>Y$3*Vars!$C33</f>
        <v>60708.095999999998</v>
      </c>
      <c r="Z17" s="4">
        <f>Z$3*Vars!$C33</f>
        <v>66341.616000000009</v>
      </c>
      <c r="AA17" s="4">
        <f>AA$3*Vars!$C33</f>
        <v>69833.279999999999</v>
      </c>
      <c r="AB17" s="4">
        <f>AB$3*Vars!$C33</f>
        <v>62849.952000000005</v>
      </c>
      <c r="AC17" s="4">
        <f>AC$3*Vars!$C33</f>
        <v>75823.775999999998</v>
      </c>
      <c r="AD17" s="4">
        <f>AD$3*Vars!$C33</f>
        <v>81546.432000000015</v>
      </c>
      <c r="AE17" s="4">
        <f>AE$3*Vars!$C33</f>
        <v>74133.119999999995</v>
      </c>
      <c r="AF17" s="4">
        <f>AF$3*Vars!$C33</f>
        <v>80338.607999999993</v>
      </c>
      <c r="AG17" s="4">
        <f>AG$3*Vars!$C33</f>
        <v>84164.256000000008</v>
      </c>
      <c r="AH17" s="4">
        <f>AH$3*Vars!$C33</f>
        <v>76512.959999999992</v>
      </c>
      <c r="AI17" s="4">
        <f>AI$3*Vars!$C33</f>
        <v>82837.440000000002</v>
      </c>
      <c r="AJ17" s="4">
        <f>AJ$3*Vars!$C33</f>
        <v>82837.440000000002</v>
      </c>
      <c r="AK17" s="4">
        <f>AK$3*Vars!$C33</f>
        <v>71003.520000000004</v>
      </c>
      <c r="AL17" s="4">
        <f>AL$3*Vars!$C33</f>
        <v>82837.440000000002</v>
      </c>
    </row>
    <row r="18" spans="2:38" ht="15" customHeight="1" x14ac:dyDescent="0.2">
      <c r="B18" s="8" t="s">
        <v>47</v>
      </c>
      <c r="C18" s="4">
        <f>C$3*Vars!$C34</f>
        <v>16840.64</v>
      </c>
      <c r="D18" s="4">
        <f>D$3*Vars!$C34</f>
        <v>15998.608</v>
      </c>
      <c r="E18" s="4">
        <f>E$3*Vars!$C34</f>
        <v>18524.704000000002</v>
      </c>
      <c r="F18" s="4">
        <f>F$3*Vars!$C34</f>
        <v>16840.64</v>
      </c>
      <c r="G18" s="4">
        <f>G$3*Vars!$C34</f>
        <v>18524.704000000002</v>
      </c>
      <c r="H18" s="4">
        <f>H$3*Vars!$C34</f>
        <v>17682.671999999999</v>
      </c>
      <c r="I18" s="4">
        <f>I$3*Vars!$C34</f>
        <v>16840.64</v>
      </c>
      <c r="J18" s="4">
        <f>J$3*Vars!$C34</f>
        <v>19366.736000000001</v>
      </c>
      <c r="K18" s="4">
        <f>K$3*Vars!$C34</f>
        <v>15998.608</v>
      </c>
      <c r="L18" s="4">
        <f>L$3*Vars!$C34</f>
        <v>17682.671999999999</v>
      </c>
      <c r="M18" s="4">
        <f>M$3*Vars!$C34</f>
        <v>18120.64</v>
      </c>
      <c r="N18" s="4">
        <f>N$3*Vars!$C34</f>
        <v>17214.608</v>
      </c>
      <c r="O18" s="4">
        <f>O$3*Vars!$C34</f>
        <v>19026.671999999999</v>
      </c>
      <c r="P18" s="4">
        <f>P$3*Vars!$C34</f>
        <v>18120.64</v>
      </c>
      <c r="Q18" s="4">
        <f>Q$3*Vars!$C34</f>
        <v>19026.671999999999</v>
      </c>
      <c r="R18" s="4">
        <f>R$3*Vars!$C34</f>
        <v>20671.904000000002</v>
      </c>
      <c r="S18" s="4">
        <f>S$3*Vars!$C34</f>
        <v>20565.216</v>
      </c>
      <c r="T18" s="4">
        <f>T$3*Vars!$C34</f>
        <v>19585.920000000002</v>
      </c>
      <c r="U18" s="4">
        <f>U$3*Vars!$C34</f>
        <v>21544.512000000002</v>
      </c>
      <c r="V18" s="4">
        <f>V$3*Vars!$C34</f>
        <v>21270.816000000003</v>
      </c>
      <c r="W18" s="4">
        <f>W$3*Vars!$C34</f>
        <v>22484.48</v>
      </c>
      <c r="X18" s="4">
        <f>X$3*Vars!$C34</f>
        <v>24732.928</v>
      </c>
      <c r="Y18" s="4">
        <f>Y$3*Vars!$C34</f>
        <v>20236.031999999999</v>
      </c>
      <c r="Z18" s="4">
        <f>Z$3*Vars!$C34</f>
        <v>22113.872000000003</v>
      </c>
      <c r="AA18" s="4">
        <f>AA$3*Vars!$C34</f>
        <v>23277.760000000002</v>
      </c>
      <c r="AB18" s="4">
        <f>AB$3*Vars!$C34</f>
        <v>20949.984</v>
      </c>
      <c r="AC18" s="4">
        <f>AC$3*Vars!$C34</f>
        <v>25274.592000000004</v>
      </c>
      <c r="AD18" s="4">
        <f>AD$3*Vars!$C34</f>
        <v>27182.144000000004</v>
      </c>
      <c r="AE18" s="4">
        <f>AE$3*Vars!$C34</f>
        <v>24711.040000000001</v>
      </c>
      <c r="AF18" s="4">
        <f>AF$3*Vars!$C34</f>
        <v>26779.536</v>
      </c>
      <c r="AG18" s="4">
        <f>AG$3*Vars!$C34</f>
        <v>28054.752000000004</v>
      </c>
      <c r="AH18" s="4">
        <f>AH$3*Vars!$C34</f>
        <v>25504.32</v>
      </c>
      <c r="AI18" s="4">
        <f>AI$3*Vars!$C34</f>
        <v>27612.48</v>
      </c>
      <c r="AJ18" s="4">
        <f>AJ$3*Vars!$C34</f>
        <v>27612.48</v>
      </c>
      <c r="AK18" s="4">
        <f>AK$3*Vars!$C34</f>
        <v>23667.84</v>
      </c>
      <c r="AL18" s="4">
        <f>AL$3*Vars!$C34</f>
        <v>27612.48</v>
      </c>
    </row>
    <row r="19" spans="2:38" ht="15" customHeight="1" x14ac:dyDescent="0.2">
      <c r="B19" s="8" t="s">
        <v>48</v>
      </c>
      <c r="C19" s="4">
        <f>C$3*Vars!$C35</f>
        <v>16840.64</v>
      </c>
      <c r="D19" s="4">
        <f>D$3*Vars!$C35</f>
        <v>15998.608</v>
      </c>
      <c r="E19" s="4">
        <f>E$3*Vars!$C35</f>
        <v>18524.704000000002</v>
      </c>
      <c r="F19" s="4">
        <f>F$3*Vars!$C35</f>
        <v>16840.64</v>
      </c>
      <c r="G19" s="4">
        <f>G$3*Vars!$C35</f>
        <v>18524.704000000002</v>
      </c>
      <c r="H19" s="4">
        <f>H$3*Vars!$C35</f>
        <v>17682.671999999999</v>
      </c>
      <c r="I19" s="4">
        <f>I$3*Vars!$C35</f>
        <v>16840.64</v>
      </c>
      <c r="J19" s="4">
        <f>J$3*Vars!$C35</f>
        <v>19366.736000000001</v>
      </c>
      <c r="K19" s="4">
        <f>K$3*Vars!$C35</f>
        <v>15998.608</v>
      </c>
      <c r="L19" s="4">
        <f>L$3*Vars!$C35</f>
        <v>17682.671999999999</v>
      </c>
      <c r="M19" s="4">
        <f>M$3*Vars!$C35</f>
        <v>18120.64</v>
      </c>
      <c r="N19" s="4">
        <f>N$3*Vars!$C35</f>
        <v>17214.608</v>
      </c>
      <c r="O19" s="4">
        <f>O$3*Vars!$C35</f>
        <v>19026.671999999999</v>
      </c>
      <c r="P19" s="4">
        <f>P$3*Vars!$C35</f>
        <v>18120.64</v>
      </c>
      <c r="Q19" s="4">
        <f>Q$3*Vars!$C35</f>
        <v>19026.671999999999</v>
      </c>
      <c r="R19" s="4">
        <f>R$3*Vars!$C35</f>
        <v>20671.904000000002</v>
      </c>
      <c r="S19" s="4">
        <f>S$3*Vars!$C35</f>
        <v>20565.216</v>
      </c>
      <c r="T19" s="4">
        <f>T$3*Vars!$C35</f>
        <v>19585.920000000002</v>
      </c>
      <c r="U19" s="4">
        <f>U$3*Vars!$C35</f>
        <v>21544.512000000002</v>
      </c>
      <c r="V19" s="4">
        <f>V$3*Vars!$C35</f>
        <v>21270.816000000003</v>
      </c>
      <c r="W19" s="4">
        <f>W$3*Vars!$C35</f>
        <v>22484.48</v>
      </c>
      <c r="X19" s="4">
        <f>X$3*Vars!$C35</f>
        <v>24732.928</v>
      </c>
      <c r="Y19" s="4">
        <f>Y$3*Vars!$C35</f>
        <v>20236.031999999999</v>
      </c>
      <c r="Z19" s="4">
        <f>Z$3*Vars!$C35</f>
        <v>22113.872000000003</v>
      </c>
      <c r="AA19" s="4">
        <f>AA$3*Vars!$C35</f>
        <v>23277.760000000002</v>
      </c>
      <c r="AB19" s="4">
        <f>AB$3*Vars!$C35</f>
        <v>20949.984</v>
      </c>
      <c r="AC19" s="4">
        <f>AC$3*Vars!$C35</f>
        <v>25274.592000000004</v>
      </c>
      <c r="AD19" s="4">
        <f>AD$3*Vars!$C35</f>
        <v>27182.144000000004</v>
      </c>
      <c r="AE19" s="4">
        <f>AE$3*Vars!$C35</f>
        <v>24711.040000000001</v>
      </c>
      <c r="AF19" s="4">
        <f>AF$3*Vars!$C35</f>
        <v>26779.536</v>
      </c>
      <c r="AG19" s="4">
        <f>AG$3*Vars!$C35</f>
        <v>28054.752000000004</v>
      </c>
      <c r="AH19" s="4">
        <f>AH$3*Vars!$C35</f>
        <v>25504.32</v>
      </c>
      <c r="AI19" s="4">
        <f>AI$3*Vars!$C35</f>
        <v>27612.48</v>
      </c>
      <c r="AJ19" s="4">
        <f>AJ$3*Vars!$C35</f>
        <v>27612.48</v>
      </c>
      <c r="AK19" s="4">
        <f>AK$3*Vars!$C35</f>
        <v>23667.84</v>
      </c>
      <c r="AL19" s="4">
        <f>AL$3*Vars!$C35</f>
        <v>27612.48</v>
      </c>
    </row>
    <row r="20" spans="2:38" ht="15" customHeight="1" x14ac:dyDescent="0.2">
      <c r="B20" s="8" t="s">
        <v>49</v>
      </c>
      <c r="C20" s="4">
        <f>C$3*Vars!$C36</f>
        <v>16840.64</v>
      </c>
      <c r="D20" s="4">
        <f>D$3*Vars!$C36</f>
        <v>15998.608</v>
      </c>
      <c r="E20" s="4">
        <f>E$3*Vars!$C36</f>
        <v>18524.704000000002</v>
      </c>
      <c r="F20" s="4">
        <f>F$3*Vars!$C36</f>
        <v>16840.64</v>
      </c>
      <c r="G20" s="4">
        <f>G$3*Vars!$C36</f>
        <v>18524.704000000002</v>
      </c>
      <c r="H20" s="4">
        <f>H$3*Vars!$C36</f>
        <v>17682.671999999999</v>
      </c>
      <c r="I20" s="4">
        <f>I$3*Vars!$C36</f>
        <v>16840.64</v>
      </c>
      <c r="J20" s="4">
        <f>J$3*Vars!$C36</f>
        <v>19366.736000000001</v>
      </c>
      <c r="K20" s="4">
        <f>K$3*Vars!$C36</f>
        <v>15998.608</v>
      </c>
      <c r="L20" s="4">
        <f>L$3*Vars!$C36</f>
        <v>17682.671999999999</v>
      </c>
      <c r="M20" s="4">
        <f>M$3*Vars!$C36</f>
        <v>18120.64</v>
      </c>
      <c r="N20" s="4">
        <f>N$3*Vars!$C36</f>
        <v>17214.608</v>
      </c>
      <c r="O20" s="4">
        <f>O$3*Vars!$C36</f>
        <v>19026.671999999999</v>
      </c>
      <c r="P20" s="4">
        <f>P$3*Vars!$C36</f>
        <v>18120.64</v>
      </c>
      <c r="Q20" s="4">
        <f>Q$3*Vars!$C36</f>
        <v>19026.671999999999</v>
      </c>
      <c r="R20" s="4">
        <f>R$3*Vars!$C36</f>
        <v>20671.904000000002</v>
      </c>
      <c r="S20" s="4">
        <f>S$3*Vars!$C36</f>
        <v>20565.216</v>
      </c>
      <c r="T20" s="4">
        <f>T$3*Vars!$C36</f>
        <v>19585.920000000002</v>
      </c>
      <c r="U20" s="4">
        <f>U$3*Vars!$C36</f>
        <v>21544.512000000002</v>
      </c>
      <c r="V20" s="4">
        <f>V$3*Vars!$C36</f>
        <v>21270.816000000003</v>
      </c>
      <c r="W20" s="4">
        <f>W$3*Vars!$C36</f>
        <v>22484.48</v>
      </c>
      <c r="X20" s="4">
        <f>X$3*Vars!$C36</f>
        <v>24732.928</v>
      </c>
      <c r="Y20" s="4">
        <f>Y$3*Vars!$C36</f>
        <v>20236.031999999999</v>
      </c>
      <c r="Z20" s="4">
        <f>Z$3*Vars!$C36</f>
        <v>22113.872000000003</v>
      </c>
      <c r="AA20" s="4">
        <f>AA$3*Vars!$C36</f>
        <v>23277.760000000002</v>
      </c>
      <c r="AB20" s="4">
        <f>AB$3*Vars!$C36</f>
        <v>20949.984</v>
      </c>
      <c r="AC20" s="4">
        <f>AC$3*Vars!$C36</f>
        <v>25274.592000000004</v>
      </c>
      <c r="AD20" s="4">
        <f>AD$3*Vars!$C36</f>
        <v>27182.144000000004</v>
      </c>
      <c r="AE20" s="4">
        <f>AE$3*Vars!$C36</f>
        <v>24711.040000000001</v>
      </c>
      <c r="AF20" s="4">
        <f>AF$3*Vars!$C36</f>
        <v>26779.536</v>
      </c>
      <c r="AG20" s="4">
        <f>AG$3*Vars!$C36</f>
        <v>28054.752000000004</v>
      </c>
      <c r="AH20" s="4">
        <f>AH$3*Vars!$C36</f>
        <v>25504.32</v>
      </c>
      <c r="AI20" s="4">
        <f>AI$3*Vars!$C36</f>
        <v>27612.48</v>
      </c>
      <c r="AJ20" s="4">
        <f>AJ$3*Vars!$C36</f>
        <v>27612.48</v>
      </c>
      <c r="AK20" s="4">
        <f>AK$3*Vars!$C36</f>
        <v>23667.84</v>
      </c>
      <c r="AL20" s="4">
        <f>AL$3*Vars!$C36</f>
        <v>27612.48</v>
      </c>
    </row>
    <row r="21" spans="2:38" ht="15" customHeight="1" x14ac:dyDescent="0.2">
      <c r="B21" s="8" t="s">
        <v>50</v>
      </c>
      <c r="C21" s="4">
        <f>C$3*Vars!$C37</f>
        <v>16840.64</v>
      </c>
      <c r="D21" s="4">
        <f>D$3*Vars!$C37</f>
        <v>15998.608</v>
      </c>
      <c r="E21" s="4">
        <f>E$3*Vars!$C37</f>
        <v>18524.704000000002</v>
      </c>
      <c r="F21" s="4">
        <f>F$3*Vars!$C37</f>
        <v>16840.64</v>
      </c>
      <c r="G21" s="4">
        <f>G$3*Vars!$C37</f>
        <v>18524.704000000002</v>
      </c>
      <c r="H21" s="4">
        <f>H$3*Vars!$C37</f>
        <v>17682.671999999999</v>
      </c>
      <c r="I21" s="4">
        <f>I$3*Vars!$C37</f>
        <v>16840.64</v>
      </c>
      <c r="J21" s="4">
        <f>J$3*Vars!$C37</f>
        <v>19366.736000000001</v>
      </c>
      <c r="K21" s="4">
        <f>K$3*Vars!$C37</f>
        <v>15998.608</v>
      </c>
      <c r="L21" s="4">
        <f>L$3*Vars!$C37</f>
        <v>17682.671999999999</v>
      </c>
      <c r="M21" s="4">
        <f>M$3*Vars!$C37</f>
        <v>18120.64</v>
      </c>
      <c r="N21" s="4">
        <f>N$3*Vars!$C37</f>
        <v>17214.608</v>
      </c>
      <c r="O21" s="4">
        <f>O$3*Vars!$C37</f>
        <v>19026.671999999999</v>
      </c>
      <c r="P21" s="4">
        <f>P$3*Vars!$C37</f>
        <v>18120.64</v>
      </c>
      <c r="Q21" s="4">
        <f>Q$3*Vars!$C37</f>
        <v>19026.671999999999</v>
      </c>
      <c r="R21" s="4">
        <f>R$3*Vars!$C37</f>
        <v>20671.904000000002</v>
      </c>
      <c r="S21" s="4">
        <f>S$3*Vars!$C37</f>
        <v>20565.216</v>
      </c>
      <c r="T21" s="4">
        <f>T$3*Vars!$C37</f>
        <v>19585.920000000002</v>
      </c>
      <c r="U21" s="4">
        <f>U$3*Vars!$C37</f>
        <v>21544.512000000002</v>
      </c>
      <c r="V21" s="4">
        <f>V$3*Vars!$C37</f>
        <v>21270.816000000003</v>
      </c>
      <c r="W21" s="4">
        <f>W$3*Vars!$C37</f>
        <v>22484.48</v>
      </c>
      <c r="X21" s="4">
        <f>X$3*Vars!$C37</f>
        <v>24732.928</v>
      </c>
      <c r="Y21" s="4">
        <f>Y$3*Vars!$C37</f>
        <v>20236.031999999999</v>
      </c>
      <c r="Z21" s="4">
        <f>Z$3*Vars!$C37</f>
        <v>22113.872000000003</v>
      </c>
      <c r="AA21" s="4">
        <f>AA$3*Vars!$C37</f>
        <v>23277.760000000002</v>
      </c>
      <c r="AB21" s="4">
        <f>AB$3*Vars!$C37</f>
        <v>20949.984</v>
      </c>
      <c r="AC21" s="4">
        <f>AC$3*Vars!$C37</f>
        <v>25274.592000000004</v>
      </c>
      <c r="AD21" s="4">
        <f>AD$3*Vars!$C37</f>
        <v>27182.144000000004</v>
      </c>
      <c r="AE21" s="4">
        <f>AE$3*Vars!$C37</f>
        <v>24711.040000000001</v>
      </c>
      <c r="AF21" s="4">
        <f>AF$3*Vars!$C37</f>
        <v>26779.536</v>
      </c>
      <c r="AG21" s="4">
        <f>AG$3*Vars!$C37</f>
        <v>28054.752000000004</v>
      </c>
      <c r="AH21" s="4">
        <f>AH$3*Vars!$C37</f>
        <v>25504.32</v>
      </c>
      <c r="AI21" s="4">
        <f>AI$3*Vars!$C37</f>
        <v>27612.48</v>
      </c>
      <c r="AJ21" s="4">
        <f>AJ$3*Vars!$C37</f>
        <v>27612.48</v>
      </c>
      <c r="AK21" s="4">
        <f>AK$3*Vars!$C37</f>
        <v>23667.84</v>
      </c>
      <c r="AL21" s="4">
        <f>AL$3*Vars!$C37</f>
        <v>27612.48</v>
      </c>
    </row>
    <row r="22" spans="2:38" ht="15" customHeight="1" x14ac:dyDescent="0.2">
      <c r="B22" s="5" t="s">
        <v>51</v>
      </c>
      <c r="C22" s="17">
        <f>SUM(C16:C21)</f>
        <v>151565.76000000001</v>
      </c>
      <c r="D22" s="17">
        <f t="shared" ref="D22:AL22" si="2">SUM(D16:D21)</f>
        <v>143987.47200000004</v>
      </c>
      <c r="E22" s="17">
        <f t="shared" si="2"/>
        <v>166722.33600000001</v>
      </c>
      <c r="F22" s="17">
        <f t="shared" si="2"/>
        <v>151565.76000000001</v>
      </c>
      <c r="G22" s="17">
        <f t="shared" si="2"/>
        <v>166722.33600000001</v>
      </c>
      <c r="H22" s="17">
        <f t="shared" si="2"/>
        <v>159144.04799999995</v>
      </c>
      <c r="I22" s="17">
        <f t="shared" si="2"/>
        <v>151565.76000000001</v>
      </c>
      <c r="J22" s="17">
        <f t="shared" si="2"/>
        <v>174300.62400000001</v>
      </c>
      <c r="K22" s="17">
        <f t="shared" si="2"/>
        <v>143987.47200000004</v>
      </c>
      <c r="L22" s="17">
        <f t="shared" si="2"/>
        <v>159144.04799999995</v>
      </c>
      <c r="M22" s="17">
        <f t="shared" si="2"/>
        <v>163085.76000000001</v>
      </c>
      <c r="N22" s="17">
        <f t="shared" si="2"/>
        <v>154931.47200000004</v>
      </c>
      <c r="O22" s="17">
        <f t="shared" si="2"/>
        <v>171240.04799999995</v>
      </c>
      <c r="P22" s="17">
        <f t="shared" si="2"/>
        <v>163085.76000000001</v>
      </c>
      <c r="Q22" s="17">
        <f t="shared" si="2"/>
        <v>171240.04799999995</v>
      </c>
      <c r="R22" s="17">
        <f t="shared" si="2"/>
        <v>186047.13600000003</v>
      </c>
      <c r="S22" s="17">
        <f t="shared" si="2"/>
        <v>185086.94400000002</v>
      </c>
      <c r="T22" s="17">
        <f t="shared" si="2"/>
        <v>176273.28000000003</v>
      </c>
      <c r="U22" s="17">
        <f t="shared" si="2"/>
        <v>193900.60800000001</v>
      </c>
      <c r="V22" s="17">
        <f t="shared" si="2"/>
        <v>191437.34400000001</v>
      </c>
      <c r="W22" s="17">
        <f t="shared" si="2"/>
        <v>202360.32000000004</v>
      </c>
      <c r="X22" s="17">
        <f t="shared" si="2"/>
        <v>222596.35200000001</v>
      </c>
      <c r="Y22" s="17">
        <f t="shared" si="2"/>
        <v>182124.28800000003</v>
      </c>
      <c r="Z22" s="17">
        <f t="shared" si="2"/>
        <v>199024.84800000003</v>
      </c>
      <c r="AA22" s="17">
        <f t="shared" si="2"/>
        <v>209499.84000000003</v>
      </c>
      <c r="AB22" s="17">
        <f t="shared" si="2"/>
        <v>188549.856</v>
      </c>
      <c r="AC22" s="17">
        <f t="shared" si="2"/>
        <v>227471.32800000004</v>
      </c>
      <c r="AD22" s="17">
        <f t="shared" si="2"/>
        <v>244639.29600000003</v>
      </c>
      <c r="AE22" s="17">
        <f t="shared" si="2"/>
        <v>222399.36000000002</v>
      </c>
      <c r="AF22" s="17">
        <f t="shared" si="2"/>
        <v>241015.82399999996</v>
      </c>
      <c r="AG22" s="17">
        <f t="shared" si="2"/>
        <v>252492.76800000004</v>
      </c>
      <c r="AH22" s="17">
        <f t="shared" si="2"/>
        <v>229538.88</v>
      </c>
      <c r="AI22" s="17">
        <f t="shared" si="2"/>
        <v>248512.32000000004</v>
      </c>
      <c r="AJ22" s="17">
        <f t="shared" si="2"/>
        <v>248512.32000000004</v>
      </c>
      <c r="AK22" s="17">
        <f t="shared" si="2"/>
        <v>213010.56</v>
      </c>
      <c r="AL22" s="17">
        <f t="shared" si="2"/>
        <v>248512.32000000004</v>
      </c>
    </row>
    <row r="23" spans="2:38" ht="15" customHeight="1" x14ac:dyDescent="0.2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2:38" ht="15" customHeight="1" thickBot="1" x14ac:dyDescent="0.25">
      <c r="B24" s="14" t="s">
        <v>52</v>
      </c>
      <c r="C24" s="16">
        <f>C13+C22</f>
        <v>1149131.52</v>
      </c>
      <c r="D24" s="16">
        <f t="shared" ref="D24:AL24" si="3">D13+D22</f>
        <v>1173934.1564999998</v>
      </c>
      <c r="E24" s="16">
        <f t="shared" si="3"/>
        <v>1224479.57903125</v>
      </c>
      <c r="F24" s="16">
        <f t="shared" si="3"/>
        <v>1193369.1536818033</v>
      </c>
      <c r="G24" s="16">
        <f t="shared" si="3"/>
        <v>1212276.71368019</v>
      </c>
      <c r="H24" s="16">
        <f t="shared" si="3"/>
        <v>1194726.406605328</v>
      </c>
      <c r="I24" s="16">
        <f t="shared" si="3"/>
        <v>1170839.2750347182</v>
      </c>
      <c r="J24" s="16">
        <f t="shared" si="3"/>
        <v>1221984.0459433964</v>
      </c>
      <c r="K24" s="16">
        <f t="shared" si="3"/>
        <v>1152571.1959161432</v>
      </c>
      <c r="L24" s="16">
        <f t="shared" si="3"/>
        <v>1181752.5322979211</v>
      </c>
      <c r="M24" s="16">
        <f t="shared" si="3"/>
        <v>1178811.312782533</v>
      </c>
      <c r="N24" s="16">
        <f t="shared" si="3"/>
        <v>1164134.180939483</v>
      </c>
      <c r="O24" s="16">
        <f t="shared" si="3"/>
        <v>1194961.6244915323</v>
      </c>
      <c r="P24" s="16">
        <f t="shared" si="3"/>
        <v>1245539.6729104391</v>
      </c>
      <c r="Q24" s="16">
        <f t="shared" si="3"/>
        <v>1324501.8084876505</v>
      </c>
      <c r="R24" s="16">
        <f t="shared" si="3"/>
        <v>1397085.9550173767</v>
      </c>
      <c r="S24" s="16">
        <f t="shared" si="3"/>
        <v>1431285.4458338073</v>
      </c>
      <c r="T24" s="16">
        <f t="shared" si="3"/>
        <v>1427417.2432897144</v>
      </c>
      <c r="U24" s="16">
        <f t="shared" si="3"/>
        <v>1519623.9137935</v>
      </c>
      <c r="V24" s="16">
        <f t="shared" si="3"/>
        <v>1550888.1991747175</v>
      </c>
      <c r="W24" s="16">
        <f t="shared" si="3"/>
        <v>1622367.1241868159</v>
      </c>
      <c r="X24" s="16">
        <f t="shared" si="3"/>
        <v>1696794.2109127729</v>
      </c>
      <c r="Y24" s="16">
        <f t="shared" si="3"/>
        <v>1633915.9812967922</v>
      </c>
      <c r="Z24" s="16">
        <f t="shared" si="3"/>
        <v>1712557.6129761401</v>
      </c>
      <c r="AA24" s="16">
        <f t="shared" si="3"/>
        <v>1787664.6184631928</v>
      </c>
      <c r="AB24" s="16">
        <f t="shared" si="3"/>
        <v>1827410.6573753969</v>
      </c>
      <c r="AC24" s="16">
        <f t="shared" si="3"/>
        <v>1994772.6165662133</v>
      </c>
      <c r="AD24" s="16">
        <f t="shared" si="3"/>
        <v>2120492.4075167086</v>
      </c>
      <c r="AE24" s="16">
        <f t="shared" si="3"/>
        <v>2088273.6785060503</v>
      </c>
      <c r="AF24" s="16">
        <f t="shared" si="3"/>
        <v>2180473.6248567658</v>
      </c>
      <c r="AG24" s="16">
        <f t="shared" si="3"/>
        <v>2327525.1522004334</v>
      </c>
      <c r="AH24" s="16">
        <f t="shared" si="3"/>
        <v>2281738.0187956588</v>
      </c>
      <c r="AI24" s="16">
        <f t="shared" si="3"/>
        <v>2428521.0642985213</v>
      </c>
      <c r="AJ24" s="16">
        <f t="shared" si="3"/>
        <v>2503729.7810837328</v>
      </c>
      <c r="AK24" s="16">
        <f t="shared" si="3"/>
        <v>2437556.9892074298</v>
      </c>
      <c r="AL24" s="16">
        <f t="shared" si="3"/>
        <v>2572520.6376774204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Vars</vt:lpstr>
      <vt:lpstr>P&amp;L</vt:lpstr>
      <vt:lpstr>BS</vt:lpstr>
      <vt:lpstr>SoCF</vt:lpstr>
      <vt:lpstr>&lt;|&gt;</vt:lpstr>
      <vt:lpstr>Bookings</vt:lpstr>
      <vt:lpstr>Revenue</vt:lpstr>
      <vt:lpstr>Backlog</vt:lpstr>
      <vt:lpstr>COGS</vt:lpstr>
      <vt:lpstr>Expenses</vt:lpstr>
      <vt:lpstr>OPEX</vt:lpstr>
      <vt:lpstr>NWC</vt:lpstr>
      <vt:lpstr>&lt; | &gt;</vt:lpstr>
      <vt:lpstr>Cash_Recon</vt:lpstr>
      <vt:lpstr>AcctsRecv</vt:lpstr>
      <vt:lpstr>AcctsPay</vt:lpstr>
      <vt:lpstr>Inventory</vt:lpstr>
      <vt:lpstr>&lt; || &gt;</vt:lpstr>
      <vt:lpstr>Liabilities</vt:lpstr>
      <vt:lpstr>Equity</vt:lpstr>
      <vt:lpstr>Amort_Sched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P</dc:creator>
  <cp:lastModifiedBy>Vince P</cp:lastModifiedBy>
  <cp:lastPrinted>2023-05-11T01:30:39Z</cp:lastPrinted>
  <dcterms:created xsi:type="dcterms:W3CDTF">2023-05-08T01:24:52Z</dcterms:created>
  <dcterms:modified xsi:type="dcterms:W3CDTF">2023-05-11T03:51:34Z</dcterms:modified>
</cp:coreProperties>
</file>